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s_yuelitan\Desktop\RBC 2\YE 2018 Parallel Run\"/>
    </mc:Choice>
  </mc:AlternateContent>
  <bookViews>
    <workbookView xWindow="0" yWindow="0" windowWidth="20490" windowHeight="7320" tabRatio="736" firstSheet="2" activeTab="2"/>
  </bookViews>
  <sheets>
    <sheet name="Cover Page" sheetId="80" r:id="rId1"/>
    <sheet name="Schematic of forms" sheetId="74" r:id="rId2"/>
    <sheet name="Instructions" sheetId="45" r:id="rId3"/>
    <sheet name="Diversification" sheetId="42" r:id="rId4"/>
    <sheet name="Scenario" sheetId="63" r:id="rId5"/>
    <sheet name="Form A1" sheetId="77" r:id="rId6"/>
    <sheet name="Notes to Form A4" sheetId="82" r:id="rId7"/>
    <sheet name="Form A4 (MASNET)" sheetId="76" r:id="rId8"/>
    <sheet name="Form A" sheetId="34" r:id="rId9"/>
    <sheet name="Fund Level Info" sheetId="6" r:id="rId10"/>
    <sheet name="C1_SIFP_NonMA" sheetId="38" r:id="rId11"/>
    <sheet name="C1_SIFP_MA1" sheetId="46" r:id="rId12"/>
    <sheet name="C1_SIFP_MA2" sheetId="65" r:id="rId13"/>
    <sheet name="C1_SIFN_NonMA" sheetId="49" r:id="rId14"/>
    <sheet name="C1_SIFN_MA1" sheetId="51" r:id="rId15"/>
    <sheet name="C1_SIFN_MA2" sheetId="66" r:id="rId16"/>
    <sheet name="C1_SIF_ILP" sheetId="54" r:id="rId17"/>
    <sheet name="C1_OIFP_NonMA" sheetId="56" r:id="rId18"/>
    <sheet name="C1_OIFP_MA1" sheetId="58" r:id="rId19"/>
    <sheet name="C1_OIFP_MA2" sheetId="68" r:id="rId20"/>
    <sheet name="C1_OIFN_NonMA" sheetId="59" r:id="rId21"/>
    <sheet name="C1_OIFN_MA1" sheetId="60" r:id="rId22"/>
    <sheet name="C1_OIFN_MA2" sheetId="69" r:id="rId23"/>
    <sheet name="C1_OIF_ILP" sheetId="61" r:id="rId24"/>
    <sheet name="Ops risk" sheetId="53" r:id="rId25"/>
    <sheet name="Corr_Matrix" sheetId="17" r:id="rId26"/>
    <sheet name="MA_IP_ Valn_SIF" sheetId="2" r:id="rId27"/>
    <sheet name="MA_IP_ Valn_OIF" sheetId="21" r:id="rId28"/>
    <sheet name="C2_C2 Breakdown" sheetId="15" r:id="rId29"/>
    <sheet name="C2_CS BreakdownExStructuredPdt" sheetId="16" r:id="rId30"/>
    <sheet name="C2_CS BreakdownStructuredPdt" sheetId="23" r:id="rId31"/>
    <sheet name="C2_Counterparty" sheetId="19" r:id="rId32"/>
    <sheet name="Long Term Medical Info" sheetId="43" r:id="rId33"/>
    <sheet name="Rein Info" sheetId="33" r:id="rId34"/>
    <sheet name="IP_SAA_Basis3a" sheetId="70" r:id="rId35"/>
    <sheet name="Discount Rate Info" sheetId="71" r:id="rId36"/>
    <sheet name="Lists" sheetId="72" state="hidden" r:id="rId37"/>
  </sheets>
  <externalReferences>
    <externalReference r:id="rId38"/>
  </externalReferences>
  <definedNames>
    <definedName name="Basis" localSheetId="7">[1]Scenario!$C$5</definedName>
    <definedName name="Basis">Scenario!$C$5</definedName>
    <definedName name="CorrMatrix1" localSheetId="7">[1]Corr_Matrix!$D$4:$L$12</definedName>
    <definedName name="CorrMatrix1">Corr_Matrix!$D$4:$L$12</definedName>
    <definedName name="CorrMatrixD" localSheetId="7">[1]Corr_Matrix!$J$18:$N$22</definedName>
    <definedName name="CorrMatrixD">Corr_Matrix!$J$18:$N$22</definedName>
    <definedName name="CorrMatrixU" localSheetId="7">[1]Corr_Matrix!$C$18:$G$22</definedName>
    <definedName name="CorrMatrixU">Corr_Matrix!$C$18:$G$22</definedName>
    <definedName name="Exposure" localSheetId="23">#REF!</definedName>
    <definedName name="Exposure" localSheetId="21">#REF!</definedName>
    <definedName name="Exposure" localSheetId="22">#REF!</definedName>
    <definedName name="Exposure" localSheetId="20">#REF!</definedName>
    <definedName name="Exposure" localSheetId="18">#REF!</definedName>
    <definedName name="Exposure" localSheetId="19">#REF!</definedName>
    <definedName name="Exposure" localSheetId="17">#REF!</definedName>
    <definedName name="Exposure" localSheetId="16">#REF!</definedName>
    <definedName name="Exposure" localSheetId="15">#REF!</definedName>
    <definedName name="Exposure" localSheetId="12">#REF!</definedName>
    <definedName name="Exposure" localSheetId="5">#REF!</definedName>
    <definedName name="Exposure" localSheetId="7">#REF!</definedName>
    <definedName name="Exposure">#REF!</definedName>
    <definedName name="Fund" localSheetId="23">#REF!</definedName>
    <definedName name="Fund" localSheetId="21">#REF!</definedName>
    <definedName name="Fund" localSheetId="22">#REF!</definedName>
    <definedName name="Fund" localSheetId="20">#REF!</definedName>
    <definedName name="Fund" localSheetId="18">#REF!</definedName>
    <definedName name="Fund" localSheetId="19">#REF!</definedName>
    <definedName name="Fund" localSheetId="17">#REF!</definedName>
    <definedName name="Fund" localSheetId="16">#REF!</definedName>
    <definedName name="Fund" localSheetId="15">#REF!</definedName>
    <definedName name="Fund" localSheetId="12">#REF!</definedName>
    <definedName name="Fund" localSheetId="5">#REF!</definedName>
    <definedName name="Fund" localSheetId="7">#REF!</definedName>
    <definedName name="Fund">#REF!</definedName>
    <definedName name="_xlnm.Print_Area" localSheetId="8">'Form A'!$A$1:$AC$108</definedName>
    <definedName name="_xlnm.Print_Area" localSheetId="5">'Form A1'!$A$1:$AD$62</definedName>
    <definedName name="_xlnm.Print_Area" localSheetId="7">'Form A4 (MASNET)'!$A$1:$Y$106</definedName>
    <definedName name="_xlnm.Print_Area" localSheetId="9">'Fund Level Info'!$A$1:$AP$105</definedName>
    <definedName name="_xlnm.Print_Area" localSheetId="32">'Long Term Medical Info'!$A$1:$I$10</definedName>
    <definedName name="_xlnm.Print_Area" localSheetId="27">'MA_IP_ Valn_OIF'!$A$1:$V$10</definedName>
    <definedName name="_xlnm.Print_Area" localSheetId="26">'MA_IP_ Valn_SIF'!$A$1:$V$10</definedName>
    <definedName name="Scenario" localSheetId="7">[1]Scenario!$C$4</definedName>
    <definedName name="Scenario">Scenario!$C$4</definedName>
    <definedName name="Scenario_List" localSheetId="7">[1]Lists!$B$4:$B$5</definedName>
    <definedName name="Scenario_List">Lists!$B$4:$B$5</definedName>
  </definedNames>
  <calcPr calcId="162913"/>
</workbook>
</file>

<file path=xl/calcChain.xml><?xml version="1.0" encoding="utf-8"?>
<calcChain xmlns="http://schemas.openxmlformats.org/spreadsheetml/2006/main">
  <c r="P111" i="76" l="1"/>
  <c r="P112" i="76" s="1"/>
  <c r="N22" i="70" l="1"/>
  <c r="L22" i="70"/>
  <c r="K22" i="70"/>
  <c r="N21" i="70"/>
  <c r="L21" i="70"/>
  <c r="K21" i="70"/>
  <c r="L20" i="70"/>
  <c r="K20" i="70"/>
  <c r="N20" i="70" s="1"/>
  <c r="L19" i="70"/>
  <c r="K19" i="70"/>
  <c r="N19" i="70" s="1"/>
  <c r="N18" i="70"/>
  <c r="L18" i="70"/>
  <c r="K18" i="70"/>
  <c r="L36" i="70"/>
  <c r="K36" i="70"/>
  <c r="N36" i="70" s="1"/>
  <c r="L35" i="70"/>
  <c r="K35" i="70"/>
  <c r="N35" i="70" s="1"/>
  <c r="L34" i="70"/>
  <c r="K34" i="70"/>
  <c r="N34" i="70" s="1"/>
  <c r="N33" i="70"/>
  <c r="L33" i="70"/>
  <c r="K33" i="70"/>
  <c r="L32" i="70"/>
  <c r="K32" i="70"/>
  <c r="N32" i="70" s="1"/>
  <c r="L51" i="70"/>
  <c r="K51" i="70"/>
  <c r="N51" i="70" s="1"/>
  <c r="L50" i="70"/>
  <c r="K50" i="70"/>
  <c r="N50" i="70" s="1"/>
  <c r="L49" i="70"/>
  <c r="K49" i="70"/>
  <c r="N49" i="70" s="1"/>
  <c r="N48" i="70"/>
  <c r="L48" i="70"/>
  <c r="K48" i="70"/>
  <c r="L47" i="70"/>
  <c r="K47" i="70"/>
  <c r="N47" i="70" s="1"/>
  <c r="N66" i="70"/>
  <c r="N65" i="70"/>
  <c r="N64" i="70"/>
  <c r="N63" i="70"/>
  <c r="N62" i="70"/>
  <c r="N61" i="70"/>
  <c r="L66" i="70"/>
  <c r="K66" i="70"/>
  <c r="L65" i="70"/>
  <c r="K65" i="70"/>
  <c r="L64" i="70"/>
  <c r="K64" i="70"/>
  <c r="L63" i="70"/>
  <c r="K63" i="70"/>
  <c r="L62" i="70"/>
  <c r="K62" i="70"/>
  <c r="L61" i="70"/>
  <c r="K61" i="70"/>
  <c r="AA15" i="15" l="1"/>
  <c r="AA3" i="19" l="1"/>
  <c r="AA1" i="19"/>
  <c r="I6" i="19"/>
  <c r="G6" i="19"/>
  <c r="B6" i="19"/>
  <c r="AA3" i="23"/>
  <c r="AA1" i="23"/>
  <c r="I6" i="23"/>
  <c r="G6" i="23"/>
  <c r="B6" i="23"/>
  <c r="AA25" i="15" l="1"/>
  <c r="AA18" i="15"/>
  <c r="AA17" i="15"/>
  <c r="AA16" i="15"/>
  <c r="AA3" i="16"/>
  <c r="AA1" i="16"/>
  <c r="I6" i="16"/>
  <c r="G6" i="16"/>
  <c r="B6" i="16"/>
  <c r="M6" i="15"/>
  <c r="H6" i="15"/>
  <c r="B6" i="15"/>
  <c r="T3" i="15"/>
  <c r="T1" i="15"/>
  <c r="M6" i="21"/>
  <c r="H6" i="21"/>
  <c r="B6" i="21"/>
  <c r="M6" i="2"/>
  <c r="H6" i="2"/>
  <c r="B6" i="2"/>
  <c r="T3" i="21"/>
  <c r="T1" i="21"/>
  <c r="T3" i="2"/>
  <c r="T1" i="2"/>
  <c r="X99" i="19"/>
  <c r="X92" i="19"/>
  <c r="X75" i="19"/>
  <c r="X68" i="19"/>
  <c r="X51" i="19"/>
  <c r="X44" i="19"/>
  <c r="X27" i="19"/>
  <c r="X20" i="19"/>
  <c r="H99" i="19"/>
  <c r="H92" i="19"/>
  <c r="H75" i="19"/>
  <c r="O51" i="19"/>
  <c r="N51" i="19"/>
  <c r="M51" i="19"/>
  <c r="L51" i="19"/>
  <c r="K51" i="19"/>
  <c r="J51" i="19"/>
  <c r="I51" i="19"/>
  <c r="H51" i="19"/>
  <c r="H27" i="19"/>
  <c r="AU20" i="23"/>
  <c r="AT20" i="23"/>
  <c r="AS20" i="23"/>
  <c r="AR20" i="23"/>
  <c r="AQ20" i="23"/>
  <c r="AP20" i="23"/>
  <c r="AO20" i="23"/>
  <c r="AN20" i="23"/>
  <c r="AE56" i="23"/>
  <c r="AD56" i="23"/>
  <c r="AC56" i="23"/>
  <c r="AB56" i="23"/>
  <c r="AA56" i="23"/>
  <c r="Z56" i="23"/>
  <c r="Y56" i="23"/>
  <c r="X56" i="23"/>
  <c r="AD44" i="23"/>
  <c r="AC44" i="23"/>
  <c r="AB44" i="23"/>
  <c r="AA44" i="23"/>
  <c r="Z44" i="23"/>
  <c r="Y44" i="23"/>
  <c r="X44" i="23"/>
  <c r="AC20" i="23"/>
  <c r="AB20" i="23"/>
  <c r="AA20" i="23"/>
  <c r="Z20" i="23"/>
  <c r="Y20" i="23"/>
  <c r="X20" i="23"/>
  <c r="AC32" i="23"/>
  <c r="AB32" i="23"/>
  <c r="AA32" i="23"/>
  <c r="Z32" i="23"/>
  <c r="Y32" i="23"/>
  <c r="X32" i="23"/>
  <c r="N56" i="23"/>
  <c r="M56" i="23"/>
  <c r="L56" i="23"/>
  <c r="K56" i="23"/>
  <c r="J56" i="23"/>
  <c r="I56" i="23"/>
  <c r="H56" i="23"/>
  <c r="O44" i="23"/>
  <c r="N44" i="23"/>
  <c r="M44" i="23"/>
  <c r="L44" i="23"/>
  <c r="K44" i="23"/>
  <c r="J44" i="23"/>
  <c r="I44" i="23"/>
  <c r="H44" i="23"/>
  <c r="O32" i="23"/>
  <c r="N32" i="23"/>
  <c r="M32" i="23"/>
  <c r="L32" i="23"/>
  <c r="K32" i="23"/>
  <c r="J32" i="23"/>
  <c r="I32" i="23"/>
  <c r="H32" i="23"/>
  <c r="M20" i="23"/>
  <c r="H20" i="23"/>
  <c r="AD56" i="16"/>
  <c r="AD44" i="16"/>
  <c r="P31" i="16"/>
  <c r="P30" i="16"/>
  <c r="P29" i="16"/>
  <c r="P19" i="16"/>
  <c r="P18" i="16"/>
  <c r="P17" i="16"/>
  <c r="V3" i="77" l="1"/>
  <c r="AN66" i="6"/>
  <c r="N6" i="6" l="1"/>
  <c r="I6" i="6"/>
  <c r="C6" i="6"/>
  <c r="M6" i="34"/>
  <c r="H6" i="34"/>
  <c r="B6" i="34"/>
  <c r="M6" i="76"/>
  <c r="H6" i="76"/>
  <c r="B6" i="76"/>
  <c r="M6" i="77"/>
  <c r="H6" i="77"/>
  <c r="B6" i="77"/>
  <c r="E3" i="82"/>
  <c r="E1" i="82"/>
  <c r="AB3" i="6" l="1"/>
  <c r="AB1" i="6"/>
  <c r="T1" i="34"/>
  <c r="T3" i="34"/>
  <c r="S3" i="76"/>
  <c r="T1" i="77"/>
  <c r="S1" i="76"/>
  <c r="AZ15" i="65" l="1"/>
  <c r="AZ16" i="65"/>
  <c r="AZ17" i="65"/>
  <c r="AZ18" i="65"/>
  <c r="AZ19" i="65"/>
  <c r="AZ20" i="65"/>
  <c r="AZ21" i="65"/>
  <c r="AZ22" i="65"/>
  <c r="AZ23" i="65"/>
  <c r="AZ24" i="65"/>
  <c r="AZ25" i="65"/>
  <c r="AZ26" i="65"/>
  <c r="AZ27" i="65"/>
  <c r="AZ28" i="65"/>
  <c r="AZ29" i="65"/>
  <c r="AZ30" i="65"/>
  <c r="AZ31" i="65"/>
  <c r="AZ13" i="49"/>
  <c r="AZ14" i="49"/>
  <c r="AZ15" i="49"/>
  <c r="AZ16" i="49"/>
  <c r="AZ17" i="49"/>
  <c r="AZ18" i="49"/>
  <c r="AZ19" i="49"/>
  <c r="AZ20" i="49"/>
  <c r="AZ21" i="49"/>
  <c r="AZ22" i="49"/>
  <c r="AZ23" i="49"/>
  <c r="AZ24" i="49"/>
  <c r="AZ25" i="49"/>
  <c r="AZ26" i="49"/>
  <c r="AZ27" i="49"/>
  <c r="AZ28" i="49"/>
  <c r="AZ29" i="49"/>
  <c r="AZ30" i="49"/>
  <c r="AZ31" i="49"/>
  <c r="AZ12" i="51"/>
  <c r="AZ13" i="51"/>
  <c r="AZ14" i="51"/>
  <c r="AZ15" i="51"/>
  <c r="AZ16" i="51"/>
  <c r="AZ17" i="51"/>
  <c r="AZ18" i="51"/>
  <c r="AZ19" i="51"/>
  <c r="AZ20" i="51"/>
  <c r="AZ21" i="51"/>
  <c r="AZ22" i="51"/>
  <c r="AZ23" i="51"/>
  <c r="AZ24" i="51"/>
  <c r="AZ25" i="51"/>
  <c r="AZ26" i="51"/>
  <c r="AZ27" i="51"/>
  <c r="AZ28" i="51"/>
  <c r="AZ29" i="51"/>
  <c r="AZ30" i="51"/>
  <c r="AZ31" i="51"/>
  <c r="AZ12" i="66"/>
  <c r="AZ13" i="66"/>
  <c r="AZ14" i="66"/>
  <c r="AZ15" i="66"/>
  <c r="AZ16" i="66"/>
  <c r="AZ17" i="66"/>
  <c r="AZ18" i="66"/>
  <c r="AZ19" i="66"/>
  <c r="AZ20" i="66"/>
  <c r="AZ21" i="66"/>
  <c r="AZ22" i="66"/>
  <c r="AZ23" i="66"/>
  <c r="AZ24" i="66"/>
  <c r="AZ25" i="66"/>
  <c r="AZ26" i="66"/>
  <c r="AZ27" i="66"/>
  <c r="AZ28" i="66"/>
  <c r="AZ29" i="66"/>
  <c r="AZ30" i="66"/>
  <c r="AZ31" i="66"/>
  <c r="AZ12" i="54"/>
  <c r="AZ13" i="54"/>
  <c r="AZ14" i="54"/>
  <c r="AZ15" i="54"/>
  <c r="AZ16" i="54"/>
  <c r="AZ17" i="54"/>
  <c r="AZ18" i="54"/>
  <c r="AZ19" i="54"/>
  <c r="AZ20" i="54"/>
  <c r="AZ21" i="54"/>
  <c r="AZ22" i="54"/>
  <c r="AZ23" i="54"/>
  <c r="AZ24" i="54"/>
  <c r="AZ25" i="54"/>
  <c r="AZ26" i="54"/>
  <c r="AZ27" i="54"/>
  <c r="AZ28" i="54"/>
  <c r="AZ29" i="54"/>
  <c r="AZ30" i="54"/>
  <c r="AZ31" i="54"/>
  <c r="AZ12" i="56"/>
  <c r="AZ13" i="56"/>
  <c r="AZ14" i="56"/>
  <c r="AZ15" i="56"/>
  <c r="AZ16" i="56"/>
  <c r="AZ17" i="56"/>
  <c r="AZ18" i="56"/>
  <c r="AZ19" i="56"/>
  <c r="AZ20" i="56"/>
  <c r="AZ21" i="56"/>
  <c r="AZ22" i="56"/>
  <c r="AZ23" i="56"/>
  <c r="AZ24" i="56"/>
  <c r="AZ25" i="56"/>
  <c r="AZ26" i="56"/>
  <c r="AZ27" i="56"/>
  <c r="AZ28" i="56"/>
  <c r="AZ29" i="56"/>
  <c r="AZ30" i="56"/>
  <c r="AZ31" i="56"/>
  <c r="AZ12" i="58"/>
  <c r="AZ13" i="58"/>
  <c r="AZ14" i="58"/>
  <c r="AZ15" i="58"/>
  <c r="AZ16" i="58"/>
  <c r="AZ17" i="58"/>
  <c r="AZ18" i="58"/>
  <c r="AZ19" i="58"/>
  <c r="AZ20" i="58"/>
  <c r="AZ21" i="58"/>
  <c r="AZ22" i="58"/>
  <c r="AZ23" i="58"/>
  <c r="AZ24" i="58"/>
  <c r="AZ25" i="58"/>
  <c r="AZ26" i="58"/>
  <c r="AZ27" i="58"/>
  <c r="AZ28" i="58"/>
  <c r="AZ29" i="58"/>
  <c r="AZ30" i="58"/>
  <c r="AZ31" i="58"/>
  <c r="AZ12" i="68"/>
  <c r="AZ13" i="68"/>
  <c r="AZ14" i="68"/>
  <c r="AZ15" i="68"/>
  <c r="AZ16" i="68"/>
  <c r="AZ17" i="68"/>
  <c r="AZ18" i="68"/>
  <c r="AZ19" i="68"/>
  <c r="AZ20" i="68"/>
  <c r="AZ21" i="68"/>
  <c r="AZ22" i="68"/>
  <c r="AZ23" i="68"/>
  <c r="AZ24" i="68"/>
  <c r="AZ25" i="68"/>
  <c r="AZ26" i="68"/>
  <c r="AZ27" i="68"/>
  <c r="AZ28" i="68"/>
  <c r="AZ29" i="68"/>
  <c r="AZ30" i="68"/>
  <c r="AZ31" i="68"/>
  <c r="AZ12" i="59"/>
  <c r="AZ13" i="59"/>
  <c r="AZ14" i="59"/>
  <c r="AZ15" i="59"/>
  <c r="AZ16" i="59"/>
  <c r="AZ17" i="59"/>
  <c r="AZ18" i="59"/>
  <c r="AZ19" i="59"/>
  <c r="AZ20" i="59"/>
  <c r="AZ21" i="59"/>
  <c r="AZ22" i="59"/>
  <c r="AZ23" i="59"/>
  <c r="AZ24" i="59"/>
  <c r="AZ25" i="59"/>
  <c r="AZ26" i="59"/>
  <c r="AZ27" i="59"/>
  <c r="AZ28" i="59"/>
  <c r="AZ29" i="59"/>
  <c r="AZ30" i="59"/>
  <c r="AZ31" i="59"/>
  <c r="AZ12" i="60"/>
  <c r="AZ13" i="60"/>
  <c r="AZ14" i="60"/>
  <c r="AZ15" i="60"/>
  <c r="AZ16" i="60"/>
  <c r="AZ17" i="60"/>
  <c r="AZ18" i="60"/>
  <c r="AZ19" i="60"/>
  <c r="AZ20" i="60"/>
  <c r="AZ21" i="60"/>
  <c r="AZ22" i="60"/>
  <c r="AZ23" i="60"/>
  <c r="AZ24" i="60"/>
  <c r="AZ25" i="60"/>
  <c r="AZ26" i="60"/>
  <c r="AZ27" i="60"/>
  <c r="AZ28" i="60"/>
  <c r="AZ29" i="60"/>
  <c r="AZ30" i="60"/>
  <c r="AZ31" i="60"/>
  <c r="AZ12" i="69"/>
  <c r="AZ13" i="69"/>
  <c r="AZ14" i="69"/>
  <c r="AZ15" i="69"/>
  <c r="AZ16" i="69"/>
  <c r="AZ17" i="69"/>
  <c r="AZ18" i="69"/>
  <c r="AZ19" i="69"/>
  <c r="AZ20" i="69"/>
  <c r="AZ21" i="69"/>
  <c r="AZ22" i="69"/>
  <c r="AZ23" i="69"/>
  <c r="AZ24" i="69"/>
  <c r="AZ25" i="69"/>
  <c r="AZ26" i="69"/>
  <c r="AZ27" i="69"/>
  <c r="AZ28" i="69"/>
  <c r="AZ29" i="69"/>
  <c r="AZ30" i="69"/>
  <c r="AZ31" i="69"/>
  <c r="AZ12" i="61"/>
  <c r="AZ13" i="61"/>
  <c r="AZ14" i="61"/>
  <c r="AZ15" i="61"/>
  <c r="AZ16" i="61"/>
  <c r="AZ17" i="61"/>
  <c r="AZ18" i="61"/>
  <c r="AZ19" i="61"/>
  <c r="AZ20" i="61"/>
  <c r="AZ21" i="61"/>
  <c r="AZ22" i="61"/>
  <c r="AZ23" i="61"/>
  <c r="AZ24" i="61"/>
  <c r="AZ25" i="61"/>
  <c r="AZ26" i="61"/>
  <c r="AZ27" i="61"/>
  <c r="AZ28" i="61"/>
  <c r="AZ29" i="61"/>
  <c r="AZ30" i="61"/>
  <c r="AZ31" i="61"/>
  <c r="AZ13" i="46"/>
  <c r="AZ14" i="46"/>
  <c r="AZ15" i="46"/>
  <c r="AZ16" i="46"/>
  <c r="AZ17" i="46"/>
  <c r="AZ18" i="46"/>
  <c r="AZ19" i="46"/>
  <c r="AZ20" i="46"/>
  <c r="AZ21" i="46"/>
  <c r="AZ22" i="46"/>
  <c r="AZ23" i="46"/>
  <c r="AZ24" i="46"/>
  <c r="AZ25" i="46"/>
  <c r="AZ26" i="46"/>
  <c r="AZ27" i="46"/>
  <c r="AZ28" i="46"/>
  <c r="AZ29" i="46"/>
  <c r="AZ30" i="46"/>
  <c r="AZ31" i="46"/>
  <c r="AZ11" i="51"/>
  <c r="AZ11" i="66"/>
  <c r="AZ11" i="54"/>
  <c r="AZ11" i="56"/>
  <c r="AZ11" i="58"/>
  <c r="AZ11" i="68"/>
  <c r="AZ11" i="59"/>
  <c r="AZ11" i="60"/>
  <c r="AZ11" i="69"/>
  <c r="AZ11" i="61"/>
  <c r="AZ17" i="38"/>
  <c r="AZ18" i="38"/>
  <c r="AZ19" i="38"/>
  <c r="AZ20" i="38"/>
  <c r="AZ21" i="38"/>
  <c r="AZ22" i="38"/>
  <c r="AZ23" i="38"/>
  <c r="AZ24" i="38"/>
  <c r="AZ25" i="38"/>
  <c r="AZ26" i="38"/>
  <c r="AZ27" i="38"/>
  <c r="AZ28" i="38"/>
  <c r="AZ29" i="38"/>
  <c r="AZ30" i="38"/>
  <c r="AZ31" i="38"/>
  <c r="AI35" i="6" l="1"/>
  <c r="AI33" i="6"/>
  <c r="AI32" i="6"/>
  <c r="AI31" i="6"/>
  <c r="AI30" i="6"/>
  <c r="AI29" i="6"/>
  <c r="AI28" i="6"/>
  <c r="AI26" i="6"/>
  <c r="AI25" i="6"/>
  <c r="AI24" i="6"/>
  <c r="AI23" i="6"/>
  <c r="AI22" i="6"/>
  <c r="AI20" i="6"/>
  <c r="AI17" i="6"/>
  <c r="AD41" i="6"/>
  <c r="AC41" i="6"/>
  <c r="AB41" i="6"/>
  <c r="U41" i="6"/>
  <c r="T41" i="6"/>
  <c r="S41" i="6"/>
  <c r="AI27" i="6" l="1"/>
  <c r="AI21" i="6"/>
  <c r="AI88" i="6" l="1"/>
  <c r="AE88" i="6"/>
  <c r="Z88" i="6"/>
  <c r="AN75" i="6"/>
  <c r="AK75" i="6"/>
  <c r="AL75" i="6"/>
  <c r="AI73" i="6"/>
  <c r="Z73" i="6"/>
  <c r="AO46" i="6"/>
  <c r="AO35" i="6"/>
  <c r="AM35" i="6"/>
  <c r="AK35" i="6"/>
  <c r="AJ35" i="6"/>
  <c r="AE35" i="6"/>
  <c r="V35" i="6"/>
  <c r="S35" i="6" l="1"/>
  <c r="AB97" i="34" l="1"/>
  <c r="AA97" i="34"/>
  <c r="Z97" i="34"/>
  <c r="X97" i="34"/>
  <c r="W97" i="34"/>
  <c r="V97" i="34"/>
  <c r="T97" i="34"/>
  <c r="S97" i="34"/>
  <c r="AA72" i="34"/>
  <c r="W72" i="34"/>
  <c r="S72" i="34"/>
  <c r="Z62" i="34"/>
  <c r="AB37" i="34"/>
  <c r="AB36" i="34"/>
  <c r="AB18" i="34"/>
  <c r="AC18" i="34" s="1"/>
  <c r="AB17" i="34"/>
  <c r="AC17" i="34" s="1"/>
  <c r="AB15" i="34"/>
  <c r="S33" i="34"/>
  <c r="W33" i="34"/>
  <c r="AJ27" i="6"/>
  <c r="AA27" i="6"/>
  <c r="U97" i="34" l="1"/>
  <c r="Y97" i="34"/>
  <c r="AB16" i="34"/>
  <c r="Z16" i="34"/>
  <c r="V16" i="76" l="1"/>
  <c r="AA28" i="15"/>
  <c r="AI96" i="6" l="1"/>
  <c r="AE96" i="6"/>
  <c r="Z96" i="6"/>
  <c r="V96" i="6"/>
  <c r="R97" i="34" s="1"/>
  <c r="AC97" i="34" s="1"/>
  <c r="AM51" i="6" l="1"/>
  <c r="AN45" i="6" l="1"/>
  <c r="AL45" i="6"/>
  <c r="AK45" i="6"/>
  <c r="AO39" i="6"/>
  <c r="AL27" i="6"/>
  <c r="AK27" i="6"/>
  <c r="AH27" i="6"/>
  <c r="AG27" i="6"/>
  <c r="AF27" i="6"/>
  <c r="AD27" i="6"/>
  <c r="AC27" i="6"/>
  <c r="AB27" i="6"/>
  <c r="Y27" i="6"/>
  <c r="X27" i="6"/>
  <c r="W27" i="6"/>
  <c r="U27" i="6"/>
  <c r="T27" i="6"/>
  <c r="S27" i="6"/>
  <c r="AB83" i="34" l="1"/>
  <c r="AA83" i="34"/>
  <c r="Z83" i="34"/>
  <c r="AB82" i="34"/>
  <c r="AA82" i="34"/>
  <c r="Z82" i="34"/>
  <c r="W83" i="34"/>
  <c r="W82" i="34"/>
  <c r="S83" i="34"/>
  <c r="S82" i="34"/>
  <c r="R130" i="34" l="1"/>
  <c r="W81" i="34"/>
  <c r="R129" i="34"/>
  <c r="S122" i="34"/>
  <c r="W122" i="34"/>
  <c r="S81" i="34"/>
  <c r="X95" i="76" l="1"/>
  <c r="W95" i="76"/>
  <c r="W72" i="76"/>
  <c r="V95" i="76"/>
  <c r="V62" i="76"/>
  <c r="U95" i="76"/>
  <c r="T95" i="76"/>
  <c r="S95" i="76"/>
  <c r="R95" i="76"/>
  <c r="X37" i="76"/>
  <c r="X36" i="76"/>
  <c r="X18" i="76"/>
  <c r="X17" i="76"/>
  <c r="X16" i="76"/>
  <c r="X15" i="76" l="1"/>
  <c r="Y15" i="76" s="1"/>
  <c r="P99" i="76"/>
  <c r="P100" i="76" s="1"/>
  <c r="P101" i="76" s="1"/>
  <c r="P103" i="76" s="1"/>
  <c r="P104" i="76" s="1"/>
  <c r="P105" i="76" s="1"/>
  <c r="P106" i="76" s="1"/>
  <c r="P108" i="76" s="1"/>
  <c r="P109" i="76" s="1"/>
  <c r="Y95" i="76"/>
  <c r="P80" i="76"/>
  <c r="P81" i="76" s="1"/>
  <c r="P82" i="76" s="1"/>
  <c r="P83" i="76" s="1"/>
  <c r="P84" i="76" s="1"/>
  <c r="P85" i="76" s="1"/>
  <c r="P86" i="76" s="1"/>
  <c r="P87" i="76" s="1"/>
  <c r="P88" i="76" s="1"/>
  <c r="P89" i="76" s="1"/>
  <c r="P90" i="76" s="1"/>
  <c r="P91" i="76" s="1"/>
  <c r="P92" i="76" s="1"/>
  <c r="P93" i="76" s="1"/>
  <c r="P94" i="76" s="1"/>
  <c r="P95" i="76" s="1"/>
  <c r="P96" i="76" s="1"/>
  <c r="P66" i="76"/>
  <c r="P67" i="76" s="1"/>
  <c r="P68" i="76" s="1"/>
  <c r="P69" i="76" s="1"/>
  <c r="P70" i="76" s="1"/>
  <c r="P71" i="76" s="1"/>
  <c r="P72" i="76" s="1"/>
  <c r="P74" i="76" s="1"/>
  <c r="P75" i="76" s="1"/>
  <c r="P76" i="76" s="1"/>
  <c r="P49" i="76"/>
  <c r="P50" i="76" s="1"/>
  <c r="P51" i="76" s="1"/>
  <c r="P52" i="76" s="1"/>
  <c r="P53" i="76" s="1"/>
  <c r="P54" i="76" s="1"/>
  <c r="P55" i="76" s="1"/>
  <c r="P56" i="76" s="1"/>
  <c r="P57" i="76" s="1"/>
  <c r="P58" i="76" s="1"/>
  <c r="P59" i="76" s="1"/>
  <c r="P60" i="76" s="1"/>
  <c r="P61" i="76" s="1"/>
  <c r="P62" i="76" s="1"/>
  <c r="P63" i="76" s="1"/>
  <c r="P41" i="76"/>
  <c r="P42" i="76" s="1"/>
  <c r="P43" i="76" s="1"/>
  <c r="P44" i="76" s="1"/>
  <c r="P45" i="76" s="1"/>
  <c r="X38" i="76"/>
  <c r="Y37" i="76"/>
  <c r="P37" i="76"/>
  <c r="P38" i="76" s="1"/>
  <c r="Y36" i="76"/>
  <c r="Y18" i="76"/>
  <c r="Y17" i="76"/>
  <c r="Y38" i="76" l="1"/>
  <c r="Y72" i="34" l="1"/>
  <c r="U72" i="76" s="1"/>
  <c r="U72" i="34"/>
  <c r="S72" i="76" s="1"/>
  <c r="Y72" i="76" s="1"/>
  <c r="AC72" i="34" l="1"/>
  <c r="AC37" i="34" l="1"/>
  <c r="AC36" i="34"/>
  <c r="AC15" i="34"/>
  <c r="AC38" i="34" l="1"/>
  <c r="AA16" i="34" l="1"/>
  <c r="X16" i="34"/>
  <c r="W16" i="34"/>
  <c r="T16" i="34"/>
  <c r="S16" i="34"/>
  <c r="W16" i="76" l="1"/>
  <c r="Y16" i="34"/>
  <c r="U16" i="34"/>
  <c r="U16" i="76" l="1"/>
  <c r="S16" i="76"/>
  <c r="AB38" i="34"/>
  <c r="M26" i="70" l="1"/>
  <c r="M40" i="70"/>
  <c r="M55" i="70"/>
  <c r="N69" i="70"/>
  <c r="N46" i="70"/>
  <c r="N37" i="70"/>
  <c r="N24" i="70"/>
  <c r="L69" i="70"/>
  <c r="K69" i="70"/>
  <c r="L68" i="70"/>
  <c r="K68" i="70"/>
  <c r="N68" i="70" s="1"/>
  <c r="L67" i="70"/>
  <c r="K67" i="70"/>
  <c r="N67" i="70" s="1"/>
  <c r="L54" i="70"/>
  <c r="K54" i="70"/>
  <c r="N54" i="70" s="1"/>
  <c r="L53" i="70"/>
  <c r="K53" i="70"/>
  <c r="N53" i="70" s="1"/>
  <c r="L52" i="70"/>
  <c r="K52" i="70"/>
  <c r="N52" i="70" s="1"/>
  <c r="L39" i="70"/>
  <c r="K39" i="70"/>
  <c r="N39" i="70" s="1"/>
  <c r="L38" i="70"/>
  <c r="K38" i="70"/>
  <c r="N38" i="70" s="1"/>
  <c r="L37" i="70"/>
  <c r="K37" i="70"/>
  <c r="L24" i="70"/>
  <c r="K24" i="70"/>
  <c r="L23" i="70"/>
  <c r="K23" i="70"/>
  <c r="N23" i="70" s="1"/>
  <c r="L46" i="70"/>
  <c r="K46" i="70"/>
  <c r="L31" i="70"/>
  <c r="K31" i="70"/>
  <c r="N31" i="70" s="1"/>
  <c r="L17" i="70"/>
  <c r="K17" i="70"/>
  <c r="N17" i="70" s="1"/>
  <c r="AM62" i="6" l="1" a="1"/>
  <c r="AM62" i="6" s="1"/>
  <c r="AM64" i="6" s="1"/>
  <c r="Z61" i="34" l="1"/>
  <c r="Z63" i="34" s="1"/>
  <c r="Z49" i="34" s="1"/>
  <c r="AM61" i="6"/>
  <c r="W28" i="34"/>
  <c r="BT12" i="46" l="1"/>
  <c r="BT12" i="65"/>
  <c r="BT12" i="49"/>
  <c r="BT12" i="51"/>
  <c r="BT12" i="66"/>
  <c r="BT12" i="54"/>
  <c r="BT12" i="56"/>
  <c r="BT12" i="58"/>
  <c r="BT12" i="68"/>
  <c r="BT12" i="59"/>
  <c r="BT12" i="60"/>
  <c r="BT12" i="69"/>
  <c r="BT12" i="61"/>
  <c r="BT12" i="38"/>
  <c r="BT13" i="46"/>
  <c r="BT14" i="46"/>
  <c r="BT15" i="46"/>
  <c r="BT16" i="46"/>
  <c r="BT17" i="46"/>
  <c r="BT18" i="46"/>
  <c r="BT19" i="46"/>
  <c r="BT20" i="46"/>
  <c r="BT21" i="46"/>
  <c r="BT22" i="46"/>
  <c r="BT23" i="46"/>
  <c r="BT24" i="46"/>
  <c r="BT25" i="46"/>
  <c r="BT26" i="46"/>
  <c r="BT27" i="46"/>
  <c r="BT28" i="46"/>
  <c r="BT29" i="46"/>
  <c r="BT30" i="46"/>
  <c r="BT31" i="46"/>
  <c r="BT13" i="65"/>
  <c r="BT14" i="65"/>
  <c r="BT15" i="65"/>
  <c r="BT16" i="65"/>
  <c r="BT17" i="65"/>
  <c r="BT18" i="65"/>
  <c r="BT19" i="65"/>
  <c r="BT20" i="65"/>
  <c r="BT21" i="65"/>
  <c r="BT22" i="65"/>
  <c r="BT23" i="65"/>
  <c r="BT24" i="65"/>
  <c r="BT25" i="65"/>
  <c r="BT26" i="65"/>
  <c r="BT27" i="65"/>
  <c r="BT28" i="65"/>
  <c r="BT29" i="65"/>
  <c r="BT30" i="65"/>
  <c r="BT31" i="65"/>
  <c r="BT13" i="49"/>
  <c r="BT14" i="49"/>
  <c r="BT15" i="49"/>
  <c r="BT16" i="49"/>
  <c r="BT17" i="49"/>
  <c r="BT18" i="49"/>
  <c r="BT19" i="49"/>
  <c r="BT20" i="49"/>
  <c r="BT21" i="49"/>
  <c r="BT22" i="49"/>
  <c r="BT23" i="49"/>
  <c r="BT24" i="49"/>
  <c r="BT25" i="49"/>
  <c r="BT26" i="49"/>
  <c r="BT27" i="49"/>
  <c r="BT28" i="49"/>
  <c r="BT29" i="49"/>
  <c r="BT30" i="49"/>
  <c r="BT31" i="49"/>
  <c r="BT13" i="51"/>
  <c r="BT14" i="51"/>
  <c r="BT15" i="51"/>
  <c r="BT16" i="51"/>
  <c r="BT17" i="51"/>
  <c r="BT18" i="51"/>
  <c r="BT19" i="51"/>
  <c r="BT20" i="51"/>
  <c r="BT21" i="51"/>
  <c r="BT22" i="51"/>
  <c r="BT23" i="51"/>
  <c r="BT24" i="51"/>
  <c r="BT25" i="51"/>
  <c r="BT26" i="51"/>
  <c r="BT27" i="51"/>
  <c r="BT28" i="51"/>
  <c r="BT29" i="51"/>
  <c r="BT30" i="51"/>
  <c r="BT31" i="51"/>
  <c r="BT13" i="66"/>
  <c r="BT14" i="66"/>
  <c r="BT15" i="66"/>
  <c r="BT16" i="66"/>
  <c r="BT17" i="66"/>
  <c r="BT18" i="66"/>
  <c r="BT19" i="66"/>
  <c r="BT20" i="66"/>
  <c r="BT21" i="66"/>
  <c r="BT22" i="66"/>
  <c r="BT23" i="66"/>
  <c r="BT24" i="66"/>
  <c r="BT25" i="66"/>
  <c r="BT26" i="66"/>
  <c r="BT27" i="66"/>
  <c r="BT28" i="66"/>
  <c r="BT29" i="66"/>
  <c r="BT30" i="66"/>
  <c r="BT31" i="66"/>
  <c r="BT13" i="54"/>
  <c r="BT14" i="54"/>
  <c r="BT15" i="54"/>
  <c r="BT16" i="54"/>
  <c r="BT17" i="54"/>
  <c r="BT18" i="54"/>
  <c r="BT19" i="54"/>
  <c r="BT20" i="54"/>
  <c r="BT21" i="54"/>
  <c r="BT22" i="54"/>
  <c r="BT23" i="54"/>
  <c r="BT24" i="54"/>
  <c r="BT25" i="54"/>
  <c r="BT26" i="54"/>
  <c r="BT27" i="54"/>
  <c r="BT28" i="54"/>
  <c r="BT29" i="54"/>
  <c r="BT30" i="54"/>
  <c r="BT31" i="54"/>
  <c r="BT13" i="56"/>
  <c r="BT14" i="56"/>
  <c r="BT15" i="56"/>
  <c r="BT16" i="56"/>
  <c r="BT17" i="56"/>
  <c r="BT18" i="56"/>
  <c r="BT19" i="56"/>
  <c r="BT20" i="56"/>
  <c r="BT21" i="56"/>
  <c r="BT22" i="56"/>
  <c r="BT23" i="56"/>
  <c r="BT24" i="56"/>
  <c r="BT25" i="56"/>
  <c r="BT26" i="56"/>
  <c r="BT27" i="56"/>
  <c r="BT28" i="56"/>
  <c r="BT29" i="56"/>
  <c r="BT30" i="56"/>
  <c r="BT31" i="56"/>
  <c r="BT13" i="58"/>
  <c r="BT14" i="58"/>
  <c r="BT15" i="58"/>
  <c r="BT16" i="58"/>
  <c r="BT17" i="58"/>
  <c r="BT18" i="58"/>
  <c r="BT19" i="58"/>
  <c r="BT20" i="58"/>
  <c r="BT21" i="58"/>
  <c r="BT22" i="58"/>
  <c r="BT23" i="58"/>
  <c r="BT24" i="58"/>
  <c r="BT25" i="58"/>
  <c r="BT26" i="58"/>
  <c r="BT27" i="58"/>
  <c r="BT28" i="58"/>
  <c r="BT29" i="58"/>
  <c r="BT30" i="58"/>
  <c r="BT31" i="58"/>
  <c r="BT13" i="68"/>
  <c r="BT14" i="68"/>
  <c r="BT15" i="68"/>
  <c r="BT16" i="68"/>
  <c r="BT17" i="68"/>
  <c r="BT18" i="68"/>
  <c r="BT19" i="68"/>
  <c r="BT20" i="68"/>
  <c r="BT21" i="68"/>
  <c r="BT22" i="68"/>
  <c r="BT23" i="68"/>
  <c r="BT24" i="68"/>
  <c r="BT25" i="68"/>
  <c r="BT26" i="68"/>
  <c r="BT27" i="68"/>
  <c r="BT28" i="68"/>
  <c r="BT29" i="68"/>
  <c r="BT30" i="68"/>
  <c r="BT31" i="68"/>
  <c r="BT13" i="59"/>
  <c r="BT14" i="59"/>
  <c r="BT15" i="59"/>
  <c r="BT16" i="59"/>
  <c r="BT17" i="59"/>
  <c r="BT18" i="59"/>
  <c r="BT19" i="59"/>
  <c r="BT20" i="59"/>
  <c r="BT21" i="59"/>
  <c r="BT22" i="59"/>
  <c r="BT23" i="59"/>
  <c r="BT24" i="59"/>
  <c r="BT25" i="59"/>
  <c r="BT26" i="59"/>
  <c r="BT27" i="59"/>
  <c r="BT28" i="59"/>
  <c r="BT29" i="59"/>
  <c r="BT30" i="59"/>
  <c r="BT31" i="59"/>
  <c r="BT13" i="60"/>
  <c r="BT14" i="60"/>
  <c r="BT15" i="60"/>
  <c r="BT16" i="60"/>
  <c r="BT17" i="60"/>
  <c r="BT18" i="60"/>
  <c r="BT19" i="60"/>
  <c r="BT20" i="60"/>
  <c r="BT21" i="60"/>
  <c r="BT22" i="60"/>
  <c r="BT23" i="60"/>
  <c r="BT24" i="60"/>
  <c r="BT25" i="60"/>
  <c r="BT26" i="60"/>
  <c r="BT27" i="60"/>
  <c r="BT28" i="60"/>
  <c r="BT29" i="60"/>
  <c r="BT30" i="60"/>
  <c r="BT31" i="60"/>
  <c r="BT13" i="69"/>
  <c r="BT14" i="69"/>
  <c r="BT15" i="69"/>
  <c r="BT16" i="69"/>
  <c r="BT17" i="69"/>
  <c r="BT18" i="69"/>
  <c r="BT19" i="69"/>
  <c r="BT20" i="69"/>
  <c r="BT21" i="69"/>
  <c r="BT22" i="69"/>
  <c r="BT23" i="69"/>
  <c r="BT24" i="69"/>
  <c r="BT25" i="69"/>
  <c r="BT26" i="69"/>
  <c r="BT27" i="69"/>
  <c r="BT28" i="69"/>
  <c r="BT29" i="69"/>
  <c r="BT30" i="69"/>
  <c r="BT31" i="69"/>
  <c r="BT13" i="61"/>
  <c r="BT14" i="61"/>
  <c r="BT15" i="61"/>
  <c r="BT16" i="61"/>
  <c r="BT17" i="61"/>
  <c r="BT18" i="61"/>
  <c r="BT19" i="61"/>
  <c r="BT20" i="61"/>
  <c r="BT21" i="61"/>
  <c r="BT22" i="61"/>
  <c r="BT23" i="61"/>
  <c r="BT24" i="61"/>
  <c r="BT25" i="61"/>
  <c r="BT26" i="61"/>
  <c r="BT27" i="61"/>
  <c r="BT28" i="61"/>
  <c r="BT29" i="61"/>
  <c r="BT30" i="61"/>
  <c r="BT31" i="61"/>
  <c r="BT13" i="38"/>
  <c r="BT14" i="38"/>
  <c r="BT15" i="38"/>
  <c r="BT16" i="38"/>
  <c r="BT17" i="38"/>
  <c r="BT18" i="38"/>
  <c r="BT19" i="38"/>
  <c r="BT20" i="38"/>
  <c r="BT21" i="38"/>
  <c r="BT22" i="38"/>
  <c r="BT23" i="38"/>
  <c r="BT24" i="38"/>
  <c r="BT25" i="38"/>
  <c r="BT26" i="38"/>
  <c r="BT27" i="38"/>
  <c r="BT28" i="38"/>
  <c r="BT29" i="38"/>
  <c r="BT30" i="38"/>
  <c r="BT31" i="38"/>
  <c r="BT11" i="46"/>
  <c r="BT11" i="65"/>
  <c r="BT11" i="49"/>
  <c r="BT11" i="51"/>
  <c r="BT11" i="66"/>
  <c r="BT11" i="54"/>
  <c r="BT11" i="56"/>
  <c r="BT11" i="58"/>
  <c r="BT11" i="68"/>
  <c r="BT11" i="59"/>
  <c r="BT11" i="60"/>
  <c r="BT11" i="69"/>
  <c r="BT11" i="61"/>
  <c r="BT11" i="38"/>
  <c r="BP11" i="49"/>
  <c r="BP11" i="51"/>
  <c r="BP11" i="56"/>
  <c r="BP11" i="58"/>
  <c r="BP11" i="60"/>
  <c r="BP11" i="69"/>
  <c r="BP15" i="46"/>
  <c r="BP16" i="46"/>
  <c r="BP17" i="46"/>
  <c r="BP18" i="46"/>
  <c r="BP19" i="46"/>
  <c r="BP20" i="46"/>
  <c r="BP21" i="46"/>
  <c r="BP22" i="46"/>
  <c r="BP23" i="46"/>
  <c r="BP24" i="46"/>
  <c r="BP25" i="46"/>
  <c r="BP26" i="46"/>
  <c r="BP27" i="46"/>
  <c r="BP28" i="46"/>
  <c r="BP29" i="46"/>
  <c r="BP30" i="46"/>
  <c r="BP31" i="46"/>
  <c r="BP15" i="65"/>
  <c r="BP16" i="65"/>
  <c r="BP17" i="65"/>
  <c r="BP18" i="65"/>
  <c r="BP19" i="65"/>
  <c r="BP20" i="65"/>
  <c r="BP21" i="65"/>
  <c r="BP22" i="65"/>
  <c r="BP23" i="65"/>
  <c r="BP24" i="65"/>
  <c r="BP25" i="65"/>
  <c r="BP26" i="65"/>
  <c r="BP27" i="65"/>
  <c r="BP28" i="65"/>
  <c r="BP29" i="65"/>
  <c r="BP30" i="65"/>
  <c r="BP31" i="65"/>
  <c r="BP15" i="49"/>
  <c r="BP16" i="49"/>
  <c r="BP17" i="49"/>
  <c r="BP18" i="49"/>
  <c r="BP19" i="49"/>
  <c r="BP20" i="49"/>
  <c r="BP21" i="49"/>
  <c r="BP22" i="49"/>
  <c r="BP23" i="49"/>
  <c r="BP24" i="49"/>
  <c r="BP25" i="49"/>
  <c r="BP26" i="49"/>
  <c r="BP27" i="49"/>
  <c r="BP28" i="49"/>
  <c r="BP29" i="49"/>
  <c r="BP30" i="49"/>
  <c r="BP31" i="49"/>
  <c r="BP15" i="51"/>
  <c r="BP16" i="51"/>
  <c r="BP17" i="51"/>
  <c r="BP18" i="51"/>
  <c r="BP19" i="51"/>
  <c r="BP20" i="51"/>
  <c r="BP21" i="51"/>
  <c r="BP22" i="51"/>
  <c r="BP23" i="51"/>
  <c r="BP24" i="51"/>
  <c r="BP25" i="51"/>
  <c r="BP26" i="51"/>
  <c r="BP27" i="51"/>
  <c r="BP28" i="51"/>
  <c r="BP29" i="51"/>
  <c r="BP30" i="51"/>
  <c r="BP31" i="51"/>
  <c r="BP15" i="66"/>
  <c r="BP16" i="66"/>
  <c r="BP17" i="66"/>
  <c r="BP18" i="66"/>
  <c r="BP19" i="66"/>
  <c r="BP20" i="66"/>
  <c r="BP21" i="66"/>
  <c r="BP22" i="66"/>
  <c r="BP23" i="66"/>
  <c r="BP24" i="66"/>
  <c r="BP25" i="66"/>
  <c r="BP26" i="66"/>
  <c r="BP27" i="66"/>
  <c r="BP28" i="66"/>
  <c r="BP29" i="66"/>
  <c r="BP30" i="66"/>
  <c r="BP31" i="66"/>
  <c r="BP15" i="54"/>
  <c r="BP16" i="54"/>
  <c r="BP17" i="54"/>
  <c r="BP18" i="54"/>
  <c r="BP19" i="54"/>
  <c r="BP20" i="54"/>
  <c r="BP21" i="54"/>
  <c r="BP22" i="54"/>
  <c r="BP23" i="54"/>
  <c r="BP24" i="54"/>
  <c r="BP25" i="54"/>
  <c r="BP26" i="54"/>
  <c r="BP27" i="54"/>
  <c r="BP28" i="54"/>
  <c r="BP29" i="54"/>
  <c r="BP30" i="54"/>
  <c r="BP31" i="54"/>
  <c r="BP15" i="56"/>
  <c r="BP16" i="56"/>
  <c r="BP17" i="56"/>
  <c r="BP18" i="56"/>
  <c r="BP19" i="56"/>
  <c r="BP20" i="56"/>
  <c r="BP21" i="56"/>
  <c r="BP22" i="56"/>
  <c r="BP23" i="56"/>
  <c r="BP24" i="56"/>
  <c r="BP25" i="56"/>
  <c r="BP26" i="56"/>
  <c r="BP27" i="56"/>
  <c r="BP28" i="56"/>
  <c r="BP29" i="56"/>
  <c r="BP30" i="56"/>
  <c r="BP31" i="56"/>
  <c r="BP15" i="58"/>
  <c r="BP16" i="58"/>
  <c r="BP17" i="58"/>
  <c r="BP18" i="58"/>
  <c r="BP19" i="58"/>
  <c r="BP20" i="58"/>
  <c r="BP21" i="58"/>
  <c r="BP22" i="58"/>
  <c r="BP23" i="58"/>
  <c r="BP24" i="58"/>
  <c r="BP25" i="58"/>
  <c r="BP26" i="58"/>
  <c r="BP27" i="58"/>
  <c r="BP28" i="58"/>
  <c r="BP29" i="58"/>
  <c r="BP30" i="58"/>
  <c r="BP31" i="58"/>
  <c r="BP15" i="68"/>
  <c r="BP16" i="68"/>
  <c r="BP17" i="68"/>
  <c r="BP18" i="68"/>
  <c r="BP19" i="68"/>
  <c r="BP20" i="68"/>
  <c r="BP21" i="68"/>
  <c r="BP22" i="68"/>
  <c r="BP23" i="68"/>
  <c r="BP24" i="68"/>
  <c r="BP25" i="68"/>
  <c r="BP26" i="68"/>
  <c r="BP27" i="68"/>
  <c r="BP28" i="68"/>
  <c r="BP29" i="68"/>
  <c r="BP30" i="68"/>
  <c r="BP31" i="68"/>
  <c r="BP15" i="59"/>
  <c r="BP16" i="59"/>
  <c r="BP17" i="59"/>
  <c r="BP18" i="59"/>
  <c r="BP19" i="59"/>
  <c r="BP20" i="59"/>
  <c r="BP21" i="59"/>
  <c r="BP22" i="59"/>
  <c r="BP23" i="59"/>
  <c r="BP24" i="59"/>
  <c r="BP25" i="59"/>
  <c r="BP26" i="59"/>
  <c r="BP27" i="59"/>
  <c r="BP28" i="59"/>
  <c r="BP29" i="59"/>
  <c r="BP30" i="59"/>
  <c r="BP31" i="59"/>
  <c r="BP15" i="60"/>
  <c r="BP16" i="60"/>
  <c r="BP17" i="60"/>
  <c r="BP18" i="60"/>
  <c r="BP19" i="60"/>
  <c r="BP20" i="60"/>
  <c r="BP21" i="60"/>
  <c r="BP22" i="60"/>
  <c r="BP23" i="60"/>
  <c r="BP24" i="60"/>
  <c r="BP25" i="60"/>
  <c r="BP26" i="60"/>
  <c r="BP27" i="60"/>
  <c r="BP28" i="60"/>
  <c r="BP29" i="60"/>
  <c r="BP30" i="60"/>
  <c r="BP31" i="60"/>
  <c r="BP15" i="69"/>
  <c r="BP16" i="69"/>
  <c r="BP17" i="69"/>
  <c r="BP18" i="69"/>
  <c r="BP19" i="69"/>
  <c r="BP20" i="69"/>
  <c r="BP21" i="69"/>
  <c r="BP22" i="69"/>
  <c r="BP23" i="69"/>
  <c r="BP24" i="69"/>
  <c r="BP25" i="69"/>
  <c r="BP26" i="69"/>
  <c r="BP27" i="69"/>
  <c r="BP28" i="69"/>
  <c r="BP29" i="69"/>
  <c r="BP30" i="69"/>
  <c r="BP31" i="69"/>
  <c r="BP15" i="61"/>
  <c r="BP16" i="61"/>
  <c r="BP17" i="61"/>
  <c r="BP18" i="61"/>
  <c r="BP19" i="61"/>
  <c r="BP20" i="61"/>
  <c r="BP21" i="61"/>
  <c r="BP22" i="61"/>
  <c r="BP23" i="61"/>
  <c r="BP24" i="61"/>
  <c r="BP25" i="61"/>
  <c r="BP26" i="61"/>
  <c r="BP27" i="61"/>
  <c r="BP28" i="61"/>
  <c r="BP29" i="61"/>
  <c r="BP30" i="61"/>
  <c r="BP31" i="61"/>
  <c r="BP15" i="38"/>
  <c r="BP16" i="38"/>
  <c r="BP17" i="38"/>
  <c r="BP18" i="38"/>
  <c r="BP19" i="38"/>
  <c r="BP20" i="38"/>
  <c r="BP21" i="38"/>
  <c r="BP22" i="38"/>
  <c r="BP23" i="38"/>
  <c r="BP24" i="38"/>
  <c r="BP25" i="38"/>
  <c r="BP26" i="38"/>
  <c r="BP27" i="38"/>
  <c r="BP28" i="38"/>
  <c r="BP29" i="38"/>
  <c r="BP30" i="38"/>
  <c r="BP31" i="38"/>
  <c r="BP12" i="46"/>
  <c r="BP13" i="46"/>
  <c r="BP14" i="46"/>
  <c r="BP12" i="65"/>
  <c r="BP13" i="65"/>
  <c r="BP14" i="65"/>
  <c r="BP12" i="49"/>
  <c r="BP13" i="49"/>
  <c r="BP14" i="49"/>
  <c r="BP12" i="51"/>
  <c r="BP13" i="51"/>
  <c r="BP14" i="51"/>
  <c r="BP12" i="66"/>
  <c r="BP13" i="66"/>
  <c r="BP14" i="66"/>
  <c r="BP12" i="54"/>
  <c r="BP13" i="54"/>
  <c r="BP14" i="54"/>
  <c r="BP12" i="56"/>
  <c r="BP13" i="56"/>
  <c r="BP14" i="56"/>
  <c r="BP12" i="58"/>
  <c r="BP13" i="58"/>
  <c r="BP14" i="58"/>
  <c r="BP12" i="68"/>
  <c r="BP13" i="68"/>
  <c r="BP14" i="68"/>
  <c r="BP12" i="59"/>
  <c r="BP13" i="59"/>
  <c r="BP14" i="59"/>
  <c r="BP12" i="60"/>
  <c r="BP13" i="60"/>
  <c r="BP14" i="60"/>
  <c r="BP12" i="69"/>
  <c r="BP13" i="69"/>
  <c r="BP14" i="69"/>
  <c r="BP12" i="61"/>
  <c r="BP13" i="61"/>
  <c r="BP14" i="61"/>
  <c r="BP12" i="38"/>
  <c r="BP13" i="38"/>
  <c r="BP14" i="38"/>
  <c r="BP11" i="46"/>
  <c r="BP11" i="65"/>
  <c r="BP11" i="66"/>
  <c r="BP11" i="54"/>
  <c r="BP11" i="68"/>
  <c r="BP11" i="59"/>
  <c r="BP11" i="61"/>
  <c r="BP11" i="38"/>
  <c r="BO11" i="46"/>
  <c r="BR11" i="46" s="1"/>
  <c r="BO11" i="65"/>
  <c r="BR11" i="65" s="1"/>
  <c r="BO11" i="49"/>
  <c r="BR11" i="49" s="1"/>
  <c r="BO11" i="51"/>
  <c r="BR11" i="51" s="1"/>
  <c r="BO11" i="66"/>
  <c r="BO11" i="54"/>
  <c r="BO11" i="56"/>
  <c r="BR11" i="56" s="1"/>
  <c r="BO11" i="58"/>
  <c r="BR11" i="58" s="1"/>
  <c r="BO11" i="68"/>
  <c r="BR11" i="68" s="1"/>
  <c r="BO11" i="59"/>
  <c r="BR11" i="59" s="1"/>
  <c r="BO11" i="60"/>
  <c r="BR11" i="60" s="1"/>
  <c r="BO11" i="69"/>
  <c r="BR11" i="69" s="1"/>
  <c r="BO11" i="61"/>
  <c r="BO11" i="38"/>
  <c r="BQ11" i="61" l="1"/>
  <c r="BQ11" i="66"/>
  <c r="BR11" i="54"/>
  <c r="BR11" i="38"/>
  <c r="BQ11" i="59"/>
  <c r="BQ11" i="65"/>
  <c r="BR11" i="66"/>
  <c r="BQ11" i="68"/>
  <c r="BQ11" i="46"/>
  <c r="BQ11" i="60"/>
  <c r="BQ11" i="49"/>
  <c r="BR11" i="61"/>
  <c r="BQ11" i="38"/>
  <c r="BQ11" i="54"/>
  <c r="BQ11" i="58"/>
  <c r="BQ11" i="56"/>
  <c r="BQ11" i="69"/>
  <c r="BQ11" i="51"/>
  <c r="B11" i="71"/>
  <c r="B10" i="71"/>
  <c r="AC59" i="21" l="1"/>
  <c r="AC60" i="21" s="1"/>
  <c r="Y59" i="21"/>
  <c r="Y60" i="21" s="1"/>
  <c r="AC41" i="21"/>
  <c r="AC42" i="21" s="1"/>
  <c r="Y41" i="21"/>
  <c r="Y42" i="21" s="1"/>
  <c r="AC59" i="2"/>
  <c r="AC60" i="2" s="1"/>
  <c r="Y59" i="2"/>
  <c r="Y60" i="2" s="1"/>
  <c r="AC41" i="2"/>
  <c r="AC42" i="2" s="1"/>
  <c r="Y41" i="2"/>
  <c r="Y42" i="2" s="1"/>
  <c r="M70" i="70" l="1"/>
  <c r="L60" i="70"/>
  <c r="K60" i="70"/>
  <c r="N60" i="70" s="1"/>
  <c r="L45" i="70"/>
  <c r="K45" i="70"/>
  <c r="N45" i="70" s="1"/>
  <c r="L30" i="70"/>
  <c r="K30" i="70"/>
  <c r="N30" i="70" s="1"/>
  <c r="N27" i="70"/>
  <c r="L25" i="70"/>
  <c r="K25" i="70"/>
  <c r="N25" i="70" s="1"/>
  <c r="L16" i="70"/>
  <c r="K16" i="70"/>
  <c r="N16" i="70" s="1"/>
  <c r="N56" i="70" l="1"/>
  <c r="N71" i="70"/>
  <c r="N41" i="70"/>
  <c r="X95" i="34" l="1"/>
  <c r="X94" i="34"/>
  <c r="X93" i="34"/>
  <c r="X92" i="34"/>
  <c r="X91" i="34"/>
  <c r="X90" i="34"/>
  <c r="X86" i="34"/>
  <c r="X85" i="34"/>
  <c r="X84" i="34"/>
  <c r="X80" i="34"/>
  <c r="X33" i="34"/>
  <c r="Y33" i="34" s="1"/>
  <c r="X32" i="34"/>
  <c r="X31" i="34"/>
  <c r="X30" i="34"/>
  <c r="X29" i="34"/>
  <c r="X28" i="34"/>
  <c r="Y28" i="34" s="1"/>
  <c r="X27" i="34"/>
  <c r="X25" i="34"/>
  <c r="X24" i="34"/>
  <c r="X23" i="34"/>
  <c r="X22" i="34"/>
  <c r="X21" i="34"/>
  <c r="X19" i="34"/>
  <c r="T95" i="34"/>
  <c r="T94" i="34"/>
  <c r="T93" i="34"/>
  <c r="T92" i="34"/>
  <c r="T91" i="34"/>
  <c r="T90" i="34"/>
  <c r="T86" i="34"/>
  <c r="T85" i="34"/>
  <c r="T84" i="34"/>
  <c r="T80" i="34"/>
  <c r="T33" i="34"/>
  <c r="T32" i="34"/>
  <c r="T31" i="34"/>
  <c r="T30" i="34"/>
  <c r="T29" i="34"/>
  <c r="T28" i="34"/>
  <c r="T27" i="34"/>
  <c r="T25" i="34"/>
  <c r="T24" i="34"/>
  <c r="T23" i="34"/>
  <c r="T22" i="34"/>
  <c r="T21" i="34"/>
  <c r="T19" i="34"/>
  <c r="CB31" i="69"/>
  <c r="CL31" i="69" s="1"/>
  <c r="CA31" i="69"/>
  <c r="BY31" i="69"/>
  <c r="BZ31" i="69" s="1"/>
  <c r="BS31" i="69"/>
  <c r="BO31" i="69"/>
  <c r="BI31" i="69"/>
  <c r="BJ31" i="69" s="1"/>
  <c r="CJ31" i="69" s="1"/>
  <c r="BG31" i="69"/>
  <c r="BH31" i="69" s="1"/>
  <c r="BC31" i="69"/>
  <c r="BB31" i="69"/>
  <c r="BA31" i="69"/>
  <c r="AX31" i="69"/>
  <c r="AW31" i="69"/>
  <c r="AV31" i="69"/>
  <c r="AK31" i="69"/>
  <c r="AL31" i="69" s="1"/>
  <c r="CH31" i="69" s="1"/>
  <c r="AI31" i="69"/>
  <c r="AJ31" i="69" s="1"/>
  <c r="AE31" i="69"/>
  <c r="AF31" i="69" s="1"/>
  <c r="CG31" i="69" s="1"/>
  <c r="AC31" i="69"/>
  <c r="AD31" i="69" s="1"/>
  <c r="Y31" i="69"/>
  <c r="Z31" i="69" s="1"/>
  <c r="CF31" i="69" s="1"/>
  <c r="W31" i="69"/>
  <c r="X31" i="69" s="1"/>
  <c r="S31" i="69"/>
  <c r="T31" i="69" s="1"/>
  <c r="CE31" i="69" s="1"/>
  <c r="Q31" i="69"/>
  <c r="R31" i="69" s="1"/>
  <c r="M31" i="69"/>
  <c r="N31" i="69" s="1"/>
  <c r="CD31" i="69" s="1"/>
  <c r="K31" i="69"/>
  <c r="L31" i="69" s="1"/>
  <c r="CA30" i="69"/>
  <c r="CB30" i="69" s="1"/>
  <c r="CL30" i="69" s="1"/>
  <c r="BY30" i="69"/>
  <c r="BZ30" i="69" s="1"/>
  <c r="BS30" i="69"/>
  <c r="BO30" i="69"/>
  <c r="BI30" i="69"/>
  <c r="BJ30" i="69" s="1"/>
  <c r="CJ30" i="69" s="1"/>
  <c r="BG30" i="69"/>
  <c r="BH30" i="69" s="1"/>
  <c r="BC30" i="69"/>
  <c r="BB30" i="69"/>
  <c r="BA30" i="69"/>
  <c r="AX30" i="69"/>
  <c r="AW30" i="69"/>
  <c r="AV30" i="69"/>
  <c r="AK30" i="69"/>
  <c r="AL30" i="69" s="1"/>
  <c r="CH30" i="69" s="1"/>
  <c r="AI30" i="69"/>
  <c r="AJ30" i="69" s="1"/>
  <c r="AE30" i="69"/>
  <c r="AF30" i="69" s="1"/>
  <c r="CG30" i="69" s="1"/>
  <c r="AC30" i="69"/>
  <c r="AD30" i="69" s="1"/>
  <c r="Y30" i="69"/>
  <c r="Z30" i="69" s="1"/>
  <c r="CF30" i="69" s="1"/>
  <c r="W30" i="69"/>
  <c r="X30" i="69" s="1"/>
  <c r="S30" i="69"/>
  <c r="T30" i="69" s="1"/>
  <c r="CE30" i="69" s="1"/>
  <c r="Q30" i="69"/>
  <c r="R30" i="69" s="1"/>
  <c r="M30" i="69"/>
  <c r="N30" i="69" s="1"/>
  <c r="CD30" i="69" s="1"/>
  <c r="K30" i="69"/>
  <c r="L30" i="69" s="1"/>
  <c r="CA29" i="69"/>
  <c r="CB29" i="69" s="1"/>
  <c r="CL29" i="69" s="1"/>
  <c r="BY29" i="69"/>
  <c r="BZ29" i="69" s="1"/>
  <c r="BS29" i="69"/>
  <c r="BO29" i="69"/>
  <c r="BI29" i="69"/>
  <c r="BJ29" i="69" s="1"/>
  <c r="CJ29" i="69" s="1"/>
  <c r="BG29" i="69"/>
  <c r="BH29" i="69" s="1"/>
  <c r="BC29" i="69"/>
  <c r="BB29" i="69"/>
  <c r="BA29" i="69"/>
  <c r="AX29" i="69"/>
  <c r="AW29" i="69"/>
  <c r="AV29" i="69"/>
  <c r="AK29" i="69"/>
  <c r="AL29" i="69" s="1"/>
  <c r="CH29" i="69" s="1"/>
  <c r="AI29" i="69"/>
  <c r="AJ29" i="69" s="1"/>
  <c r="AE29" i="69"/>
  <c r="AF29" i="69" s="1"/>
  <c r="CG29" i="69" s="1"/>
  <c r="AC29" i="69"/>
  <c r="AD29" i="69" s="1"/>
  <c r="Y29" i="69"/>
  <c r="Z29" i="69" s="1"/>
  <c r="CF29" i="69" s="1"/>
  <c r="W29" i="69"/>
  <c r="X29" i="69" s="1"/>
  <c r="S29" i="69"/>
  <c r="T29" i="69" s="1"/>
  <c r="CE29" i="69" s="1"/>
  <c r="Q29" i="69"/>
  <c r="R29" i="69" s="1"/>
  <c r="M29" i="69"/>
  <c r="N29" i="69" s="1"/>
  <c r="CD29" i="69" s="1"/>
  <c r="K29" i="69"/>
  <c r="L29" i="69" s="1"/>
  <c r="CA28" i="69"/>
  <c r="CB28" i="69" s="1"/>
  <c r="CL28" i="69" s="1"/>
  <c r="BY28" i="69"/>
  <c r="BZ28" i="69" s="1"/>
  <c r="BS28" i="69"/>
  <c r="BO28" i="69"/>
  <c r="BI28" i="69"/>
  <c r="BJ28" i="69" s="1"/>
  <c r="CJ28" i="69" s="1"/>
  <c r="BG28" i="69"/>
  <c r="BH28" i="69" s="1"/>
  <c r="BC28" i="69"/>
  <c r="BB28" i="69"/>
  <c r="BA28" i="69"/>
  <c r="AX28" i="69"/>
  <c r="AW28" i="69"/>
  <c r="AV28" i="69"/>
  <c r="AK28" i="69"/>
  <c r="AL28" i="69" s="1"/>
  <c r="CH28" i="69" s="1"/>
  <c r="AI28" i="69"/>
  <c r="AJ28" i="69" s="1"/>
  <c r="AE28" i="69"/>
  <c r="AF28" i="69" s="1"/>
  <c r="CG28" i="69" s="1"/>
  <c r="AC28" i="69"/>
  <c r="AD28" i="69" s="1"/>
  <c r="Z28" i="69"/>
  <c r="CF28" i="69" s="1"/>
  <c r="Y28" i="69"/>
  <c r="W28" i="69"/>
  <c r="X28" i="69" s="1"/>
  <c r="S28" i="69"/>
  <c r="T28" i="69" s="1"/>
  <c r="CE28" i="69" s="1"/>
  <c r="Q28" i="69"/>
  <c r="R28" i="69" s="1"/>
  <c r="M28" i="69"/>
  <c r="N28" i="69" s="1"/>
  <c r="CD28" i="69" s="1"/>
  <c r="K28" i="69"/>
  <c r="L28" i="69" s="1"/>
  <c r="CA27" i="69"/>
  <c r="CB27" i="69" s="1"/>
  <c r="CL27" i="69" s="1"/>
  <c r="BY27" i="69"/>
  <c r="BZ27" i="69" s="1"/>
  <c r="BS27" i="69"/>
  <c r="BO27" i="69"/>
  <c r="BI27" i="69"/>
  <c r="BJ27" i="69" s="1"/>
  <c r="CJ27" i="69" s="1"/>
  <c r="BG27" i="69"/>
  <c r="BH27" i="69" s="1"/>
  <c r="BC27" i="69"/>
  <c r="BB27" i="69"/>
  <c r="BA27" i="69"/>
  <c r="AX27" i="69"/>
  <c r="AW27" i="69"/>
  <c r="AV27" i="69"/>
  <c r="AK27" i="69"/>
  <c r="AL27" i="69" s="1"/>
  <c r="CH27" i="69" s="1"/>
  <c r="AI27" i="69"/>
  <c r="AJ27" i="69" s="1"/>
  <c r="AE27" i="69"/>
  <c r="AF27" i="69" s="1"/>
  <c r="CG27" i="69" s="1"/>
  <c r="AC27" i="69"/>
  <c r="AD27" i="69" s="1"/>
  <c r="Y27" i="69"/>
  <c r="Z27" i="69" s="1"/>
  <c r="CF27" i="69" s="1"/>
  <c r="W27" i="69"/>
  <c r="X27" i="69" s="1"/>
  <c r="S27" i="69"/>
  <c r="T27" i="69" s="1"/>
  <c r="CE27" i="69" s="1"/>
  <c r="Q27" i="69"/>
  <c r="R27" i="69" s="1"/>
  <c r="M27" i="69"/>
  <c r="N27" i="69" s="1"/>
  <c r="CD27" i="69" s="1"/>
  <c r="K27" i="69"/>
  <c r="L27" i="69" s="1"/>
  <c r="CA26" i="69"/>
  <c r="CB26" i="69" s="1"/>
  <c r="CL26" i="69" s="1"/>
  <c r="BY26" i="69"/>
  <c r="BZ26" i="69" s="1"/>
  <c r="BS26" i="69"/>
  <c r="BO26" i="69"/>
  <c r="BI26" i="69"/>
  <c r="BJ26" i="69" s="1"/>
  <c r="CJ26" i="69" s="1"/>
  <c r="BG26" i="69"/>
  <c r="BH26" i="69" s="1"/>
  <c r="BC26" i="69"/>
  <c r="BB26" i="69"/>
  <c r="BA26" i="69"/>
  <c r="AX26" i="69"/>
  <c r="AW26" i="69"/>
  <c r="AV26" i="69"/>
  <c r="AK26" i="69"/>
  <c r="AL26" i="69" s="1"/>
  <c r="CH26" i="69" s="1"/>
  <c r="AI26" i="69"/>
  <c r="AJ26" i="69" s="1"/>
  <c r="AE26" i="69"/>
  <c r="AF26" i="69" s="1"/>
  <c r="CG26" i="69" s="1"/>
  <c r="AC26" i="69"/>
  <c r="AD26" i="69" s="1"/>
  <c r="Y26" i="69"/>
  <c r="Z26" i="69" s="1"/>
  <c r="CF26" i="69" s="1"/>
  <c r="W26" i="69"/>
  <c r="X26" i="69" s="1"/>
  <c r="S26" i="69"/>
  <c r="T26" i="69" s="1"/>
  <c r="CE26" i="69" s="1"/>
  <c r="Q26" i="69"/>
  <c r="R26" i="69" s="1"/>
  <c r="M26" i="69"/>
  <c r="N26" i="69" s="1"/>
  <c r="CD26" i="69" s="1"/>
  <c r="K26" i="69"/>
  <c r="L26" i="69" s="1"/>
  <c r="CA25" i="69"/>
  <c r="CB25" i="69" s="1"/>
  <c r="CL25" i="69" s="1"/>
  <c r="BY25" i="69"/>
  <c r="BZ25" i="69" s="1"/>
  <c r="BS25" i="69"/>
  <c r="BO25" i="69"/>
  <c r="BI25" i="69"/>
  <c r="BJ25" i="69" s="1"/>
  <c r="CJ25" i="69" s="1"/>
  <c r="BG25" i="69"/>
  <c r="BH25" i="69" s="1"/>
  <c r="BC25" i="69"/>
  <c r="BB25" i="69"/>
  <c r="BA25" i="69"/>
  <c r="AX25" i="69"/>
  <c r="AW25" i="69"/>
  <c r="AV25" i="69"/>
  <c r="AK25" i="69"/>
  <c r="AL25" i="69" s="1"/>
  <c r="CH25" i="69" s="1"/>
  <c r="AI25" i="69"/>
  <c r="AJ25" i="69" s="1"/>
  <c r="AE25" i="69"/>
  <c r="AF25" i="69" s="1"/>
  <c r="CG25" i="69" s="1"/>
  <c r="AC25" i="69"/>
  <c r="AD25" i="69" s="1"/>
  <c r="Y25" i="69"/>
  <c r="Z25" i="69" s="1"/>
  <c r="CF25" i="69" s="1"/>
  <c r="W25" i="69"/>
  <c r="X25" i="69" s="1"/>
  <c r="S25" i="69"/>
  <c r="T25" i="69" s="1"/>
  <c r="CE25" i="69" s="1"/>
  <c r="Q25" i="69"/>
  <c r="R25" i="69" s="1"/>
  <c r="M25" i="69"/>
  <c r="N25" i="69" s="1"/>
  <c r="CD25" i="69" s="1"/>
  <c r="K25" i="69"/>
  <c r="L25" i="69" s="1"/>
  <c r="CA24" i="69"/>
  <c r="CB24" i="69" s="1"/>
  <c r="CL24" i="69" s="1"/>
  <c r="BY24" i="69"/>
  <c r="BZ24" i="69" s="1"/>
  <c r="BS24" i="69"/>
  <c r="BO24" i="69"/>
  <c r="BI24" i="69"/>
  <c r="BJ24" i="69" s="1"/>
  <c r="CJ24" i="69" s="1"/>
  <c r="BG24" i="69"/>
  <c r="BH24" i="69" s="1"/>
  <c r="BC24" i="69"/>
  <c r="BB24" i="69"/>
  <c r="BA24" i="69"/>
  <c r="AX24" i="69"/>
  <c r="AW24" i="69"/>
  <c r="AV24" i="69"/>
  <c r="AK24" i="69"/>
  <c r="AL24" i="69" s="1"/>
  <c r="CH24" i="69" s="1"/>
  <c r="AI24" i="69"/>
  <c r="AJ24" i="69" s="1"/>
  <c r="AE24" i="69"/>
  <c r="AF24" i="69" s="1"/>
  <c r="CG24" i="69" s="1"/>
  <c r="AC24" i="69"/>
  <c r="AD24" i="69" s="1"/>
  <c r="Y24" i="69"/>
  <c r="Z24" i="69" s="1"/>
  <c r="CF24" i="69" s="1"/>
  <c r="W24" i="69"/>
  <c r="X24" i="69" s="1"/>
  <c r="S24" i="69"/>
  <c r="T24" i="69" s="1"/>
  <c r="CE24" i="69" s="1"/>
  <c r="Q24" i="69"/>
  <c r="R24" i="69" s="1"/>
  <c r="M24" i="69"/>
  <c r="N24" i="69" s="1"/>
  <c r="CD24" i="69" s="1"/>
  <c r="K24" i="69"/>
  <c r="L24" i="69" s="1"/>
  <c r="CA23" i="69"/>
  <c r="CB23" i="69" s="1"/>
  <c r="CL23" i="69" s="1"/>
  <c r="BY23" i="69"/>
  <c r="BZ23" i="69" s="1"/>
  <c r="BS23" i="69"/>
  <c r="BO23" i="69"/>
  <c r="BI23" i="69"/>
  <c r="BJ23" i="69" s="1"/>
  <c r="CJ23" i="69" s="1"/>
  <c r="BG23" i="69"/>
  <c r="BH23" i="69" s="1"/>
  <c r="BC23" i="69"/>
  <c r="BB23" i="69"/>
  <c r="BA23" i="69"/>
  <c r="AX23" i="69"/>
  <c r="AW23" i="69"/>
  <c r="AV23" i="69"/>
  <c r="AK23" i="69"/>
  <c r="AL23" i="69" s="1"/>
  <c r="CH23" i="69" s="1"/>
  <c r="AI23" i="69"/>
  <c r="AJ23" i="69" s="1"/>
  <c r="AE23" i="69"/>
  <c r="AF23" i="69" s="1"/>
  <c r="CG23" i="69" s="1"/>
  <c r="AC23" i="69"/>
  <c r="AD23" i="69" s="1"/>
  <c r="Y23" i="69"/>
  <c r="Z23" i="69" s="1"/>
  <c r="CF23" i="69" s="1"/>
  <c r="W23" i="69"/>
  <c r="X23" i="69" s="1"/>
  <c r="S23" i="69"/>
  <c r="T23" i="69" s="1"/>
  <c r="CE23" i="69" s="1"/>
  <c r="Q23" i="69"/>
  <c r="R23" i="69" s="1"/>
  <c r="M23" i="69"/>
  <c r="N23" i="69" s="1"/>
  <c r="CD23" i="69" s="1"/>
  <c r="K23" i="69"/>
  <c r="L23" i="69" s="1"/>
  <c r="CA22" i="69"/>
  <c r="CB22" i="69" s="1"/>
  <c r="CL22" i="69" s="1"/>
  <c r="BY22" i="69"/>
  <c r="BZ22" i="69" s="1"/>
  <c r="BS22" i="69"/>
  <c r="BO22" i="69"/>
  <c r="BI22" i="69"/>
  <c r="BJ22" i="69" s="1"/>
  <c r="CJ22" i="69" s="1"/>
  <c r="BG22" i="69"/>
  <c r="BH22" i="69" s="1"/>
  <c r="BC22" i="69"/>
  <c r="BB22" i="69"/>
  <c r="BA22" i="69"/>
  <c r="AX22" i="69"/>
  <c r="AW22" i="69"/>
  <c r="AV22" i="69"/>
  <c r="AK22" i="69"/>
  <c r="AL22" i="69" s="1"/>
  <c r="CH22" i="69" s="1"/>
  <c r="AI22" i="69"/>
  <c r="AJ22" i="69" s="1"/>
  <c r="AE22" i="69"/>
  <c r="AF22" i="69" s="1"/>
  <c r="CG22" i="69" s="1"/>
  <c r="AC22" i="69"/>
  <c r="AD22" i="69" s="1"/>
  <c r="Y22" i="69"/>
  <c r="Z22" i="69" s="1"/>
  <c r="CF22" i="69" s="1"/>
  <c r="W22" i="69"/>
  <c r="X22" i="69" s="1"/>
  <c r="S22" i="69"/>
  <c r="T22" i="69" s="1"/>
  <c r="CE22" i="69" s="1"/>
  <c r="Q22" i="69"/>
  <c r="R22" i="69" s="1"/>
  <c r="M22" i="69"/>
  <c r="N22" i="69" s="1"/>
  <c r="CD22" i="69" s="1"/>
  <c r="K22" i="69"/>
  <c r="L22" i="69" s="1"/>
  <c r="CA21" i="69"/>
  <c r="CB21" i="69" s="1"/>
  <c r="CL21" i="69" s="1"/>
  <c r="BY21" i="69"/>
  <c r="BZ21" i="69" s="1"/>
  <c r="BS21" i="69"/>
  <c r="BO21" i="69"/>
  <c r="BI21" i="69"/>
  <c r="BJ21" i="69" s="1"/>
  <c r="CJ21" i="69" s="1"/>
  <c r="BG21" i="69"/>
  <c r="BH21" i="69" s="1"/>
  <c r="BC21" i="69"/>
  <c r="BB21" i="69"/>
  <c r="BA21" i="69"/>
  <c r="AX21" i="69"/>
  <c r="AW21" i="69"/>
  <c r="AV21" i="69"/>
  <c r="AK21" i="69"/>
  <c r="AL21" i="69" s="1"/>
  <c r="CH21" i="69" s="1"/>
  <c r="AI21" i="69"/>
  <c r="AJ21" i="69" s="1"/>
  <c r="AE21" i="69"/>
  <c r="AF21" i="69" s="1"/>
  <c r="CG21" i="69" s="1"/>
  <c r="AC21" i="69"/>
  <c r="AD21" i="69" s="1"/>
  <c r="Y21" i="69"/>
  <c r="Z21" i="69" s="1"/>
  <c r="CF21" i="69" s="1"/>
  <c r="W21" i="69"/>
  <c r="X21" i="69" s="1"/>
  <c r="S21" i="69"/>
  <c r="T21" i="69" s="1"/>
  <c r="CE21" i="69" s="1"/>
  <c r="Q21" i="69"/>
  <c r="R21" i="69" s="1"/>
  <c r="M21" i="69"/>
  <c r="N21" i="69" s="1"/>
  <c r="CD21" i="69" s="1"/>
  <c r="K21" i="69"/>
  <c r="L21" i="69" s="1"/>
  <c r="CA20" i="69"/>
  <c r="CB20" i="69" s="1"/>
  <c r="CL20" i="69" s="1"/>
  <c r="BY20" i="69"/>
  <c r="BZ20" i="69" s="1"/>
  <c r="BS20" i="69"/>
  <c r="BO20" i="69"/>
  <c r="BI20" i="69"/>
  <c r="BJ20" i="69" s="1"/>
  <c r="CJ20" i="69" s="1"/>
  <c r="BG20" i="69"/>
  <c r="BH20" i="69" s="1"/>
  <c r="BC20" i="69"/>
  <c r="BB20" i="69"/>
  <c r="BA20" i="69"/>
  <c r="AX20" i="69"/>
  <c r="AW20" i="69"/>
  <c r="AV20" i="69"/>
  <c r="AK20" i="69"/>
  <c r="AL20" i="69" s="1"/>
  <c r="CH20" i="69" s="1"/>
  <c r="AI20" i="69"/>
  <c r="AJ20" i="69" s="1"/>
  <c r="AE20" i="69"/>
  <c r="AF20" i="69" s="1"/>
  <c r="CG20" i="69" s="1"/>
  <c r="AC20" i="69"/>
  <c r="AD20" i="69" s="1"/>
  <c r="Y20" i="69"/>
  <c r="Z20" i="69" s="1"/>
  <c r="CF20" i="69" s="1"/>
  <c r="W20" i="69"/>
  <c r="X20" i="69" s="1"/>
  <c r="S20" i="69"/>
  <c r="T20" i="69" s="1"/>
  <c r="CE20" i="69" s="1"/>
  <c r="Q20" i="69"/>
  <c r="R20" i="69" s="1"/>
  <c r="M20" i="69"/>
  <c r="N20" i="69" s="1"/>
  <c r="CD20" i="69" s="1"/>
  <c r="K20" i="69"/>
  <c r="L20" i="69" s="1"/>
  <c r="CA19" i="69"/>
  <c r="CB19" i="69" s="1"/>
  <c r="CL19" i="69" s="1"/>
  <c r="BY19" i="69"/>
  <c r="BZ19" i="69" s="1"/>
  <c r="BS19" i="69"/>
  <c r="BO19" i="69"/>
  <c r="BI19" i="69"/>
  <c r="BJ19" i="69" s="1"/>
  <c r="CJ19" i="69" s="1"/>
  <c r="BG19" i="69"/>
  <c r="BH19" i="69" s="1"/>
  <c r="BC19" i="69"/>
  <c r="BB19" i="69"/>
  <c r="BA19" i="69"/>
  <c r="AX19" i="69"/>
  <c r="AW19" i="69"/>
  <c r="AV19" i="69"/>
  <c r="AK19" i="69"/>
  <c r="AL19" i="69" s="1"/>
  <c r="CH19" i="69" s="1"/>
  <c r="AI19" i="69"/>
  <c r="AJ19" i="69" s="1"/>
  <c r="AE19" i="69"/>
  <c r="AF19" i="69" s="1"/>
  <c r="CG19" i="69" s="1"/>
  <c r="AC19" i="69"/>
  <c r="AD19" i="69" s="1"/>
  <c r="Y19" i="69"/>
  <c r="Z19" i="69" s="1"/>
  <c r="CF19" i="69" s="1"/>
  <c r="W19" i="69"/>
  <c r="X19" i="69" s="1"/>
  <c r="S19" i="69"/>
  <c r="T19" i="69" s="1"/>
  <c r="CE19" i="69" s="1"/>
  <c r="Q19" i="69"/>
  <c r="R19" i="69" s="1"/>
  <c r="M19" i="69"/>
  <c r="N19" i="69" s="1"/>
  <c r="CD19" i="69" s="1"/>
  <c r="K19" i="69"/>
  <c r="L19" i="69" s="1"/>
  <c r="CA18" i="69"/>
  <c r="CB18" i="69" s="1"/>
  <c r="CL18" i="69" s="1"/>
  <c r="BY18" i="69"/>
  <c r="BZ18" i="69" s="1"/>
  <c r="BS18" i="69"/>
  <c r="BO18" i="69"/>
  <c r="BI18" i="69"/>
  <c r="BJ18" i="69" s="1"/>
  <c r="CJ18" i="69" s="1"/>
  <c r="BG18" i="69"/>
  <c r="BH18" i="69" s="1"/>
  <c r="BC18" i="69"/>
  <c r="BB18" i="69"/>
  <c r="BA18" i="69"/>
  <c r="AX18" i="69"/>
  <c r="AW18" i="69"/>
  <c r="AV18" i="69"/>
  <c r="AK18" i="69"/>
  <c r="AL18" i="69" s="1"/>
  <c r="CH18" i="69" s="1"/>
  <c r="AI18" i="69"/>
  <c r="AJ18" i="69" s="1"/>
  <c r="AE18" i="69"/>
  <c r="AF18" i="69" s="1"/>
  <c r="CG18" i="69" s="1"/>
  <c r="AC18" i="69"/>
  <c r="AD18" i="69" s="1"/>
  <c r="Y18" i="69"/>
  <c r="Z18" i="69" s="1"/>
  <c r="CF18" i="69" s="1"/>
  <c r="W18" i="69"/>
  <c r="X18" i="69" s="1"/>
  <c r="S18" i="69"/>
  <c r="T18" i="69" s="1"/>
  <c r="CE18" i="69" s="1"/>
  <c r="Q18" i="69"/>
  <c r="R18" i="69" s="1"/>
  <c r="M18" i="69"/>
  <c r="N18" i="69" s="1"/>
  <c r="CD18" i="69" s="1"/>
  <c r="K18" i="69"/>
  <c r="L18" i="69" s="1"/>
  <c r="CA17" i="69"/>
  <c r="CB17" i="69" s="1"/>
  <c r="CL17" i="69" s="1"/>
  <c r="BY17" i="69"/>
  <c r="BZ17" i="69" s="1"/>
  <c r="BS17" i="69"/>
  <c r="BO17" i="69"/>
  <c r="BI17" i="69"/>
  <c r="BJ17" i="69" s="1"/>
  <c r="CJ17" i="69" s="1"/>
  <c r="BG17" i="69"/>
  <c r="BH17" i="69" s="1"/>
  <c r="BC17" i="69"/>
  <c r="BB17" i="69"/>
  <c r="BA17" i="69"/>
  <c r="AX17" i="69"/>
  <c r="AW17" i="69"/>
  <c r="AV17" i="69"/>
  <c r="AK17" i="69"/>
  <c r="AL17" i="69" s="1"/>
  <c r="CH17" i="69" s="1"/>
  <c r="AI17" i="69"/>
  <c r="AJ17" i="69" s="1"/>
  <c r="AE17" i="69"/>
  <c r="AF17" i="69" s="1"/>
  <c r="CG17" i="69" s="1"/>
  <c r="AC17" i="69"/>
  <c r="AD17" i="69" s="1"/>
  <c r="Y17" i="69"/>
  <c r="Z17" i="69" s="1"/>
  <c r="CF17" i="69" s="1"/>
  <c r="W17" i="69"/>
  <c r="X17" i="69" s="1"/>
  <c r="S17" i="69"/>
  <c r="T17" i="69" s="1"/>
  <c r="CE17" i="69" s="1"/>
  <c r="Q17" i="69"/>
  <c r="R17" i="69" s="1"/>
  <c r="M17" i="69"/>
  <c r="N17" i="69" s="1"/>
  <c r="CD17" i="69" s="1"/>
  <c r="K17" i="69"/>
  <c r="L17" i="69" s="1"/>
  <c r="CA16" i="69"/>
  <c r="CB16" i="69" s="1"/>
  <c r="CL16" i="69" s="1"/>
  <c r="BY16" i="69"/>
  <c r="BZ16" i="69" s="1"/>
  <c r="BS16" i="69"/>
  <c r="BO16" i="69"/>
  <c r="BJ16" i="69"/>
  <c r="CJ16" i="69" s="1"/>
  <c r="BI16" i="69"/>
  <c r="BG16" i="69"/>
  <c r="BH16" i="69" s="1"/>
  <c r="BC16" i="69"/>
  <c r="BB16" i="69"/>
  <c r="BA16" i="69"/>
  <c r="AX16" i="69"/>
  <c r="AW16" i="69"/>
  <c r="AV16" i="69"/>
  <c r="AK16" i="69"/>
  <c r="AL16" i="69" s="1"/>
  <c r="CH16" i="69" s="1"/>
  <c r="AI16" i="69"/>
  <c r="AJ16" i="69" s="1"/>
  <c r="AE16" i="69"/>
  <c r="AF16" i="69" s="1"/>
  <c r="CG16" i="69" s="1"/>
  <c r="AC16" i="69"/>
  <c r="AD16" i="69" s="1"/>
  <c r="Y16" i="69"/>
  <c r="Z16" i="69" s="1"/>
  <c r="CF16" i="69" s="1"/>
  <c r="W16" i="69"/>
  <c r="X16" i="69" s="1"/>
  <c r="S16" i="69"/>
  <c r="T16" i="69" s="1"/>
  <c r="CE16" i="69" s="1"/>
  <c r="Q16" i="69"/>
  <c r="R16" i="69" s="1"/>
  <c r="M16" i="69"/>
  <c r="N16" i="69" s="1"/>
  <c r="CD16" i="69" s="1"/>
  <c r="K16" i="69"/>
  <c r="L16" i="69" s="1"/>
  <c r="CA15" i="69"/>
  <c r="CB15" i="69" s="1"/>
  <c r="CL15" i="69" s="1"/>
  <c r="BY15" i="69"/>
  <c r="BZ15" i="69" s="1"/>
  <c r="BS15" i="69"/>
  <c r="BO15" i="69"/>
  <c r="BI15" i="69"/>
  <c r="BJ15" i="69" s="1"/>
  <c r="CJ15" i="69" s="1"/>
  <c r="BG15" i="69"/>
  <c r="BH15" i="69" s="1"/>
  <c r="BC15" i="69"/>
  <c r="BB15" i="69"/>
  <c r="BA15" i="69"/>
  <c r="AX15" i="69"/>
  <c r="AW15" i="69"/>
  <c r="AV15" i="69"/>
  <c r="AK15" i="69"/>
  <c r="AL15" i="69" s="1"/>
  <c r="CH15" i="69" s="1"/>
  <c r="AI15" i="69"/>
  <c r="AJ15" i="69" s="1"/>
  <c r="AE15" i="69"/>
  <c r="AF15" i="69" s="1"/>
  <c r="CG15" i="69" s="1"/>
  <c r="AC15" i="69"/>
  <c r="AD15" i="69" s="1"/>
  <c r="Y15" i="69"/>
  <c r="Z15" i="69" s="1"/>
  <c r="CF15" i="69" s="1"/>
  <c r="W15" i="69"/>
  <c r="X15" i="69" s="1"/>
  <c r="S15" i="69"/>
  <c r="T15" i="69" s="1"/>
  <c r="CE15" i="69" s="1"/>
  <c r="Q15" i="69"/>
  <c r="R15" i="69" s="1"/>
  <c r="M15" i="69"/>
  <c r="N15" i="69" s="1"/>
  <c r="CD15" i="69" s="1"/>
  <c r="K15" i="69"/>
  <c r="L15" i="69" s="1"/>
  <c r="CA14" i="69"/>
  <c r="CB14" i="69" s="1"/>
  <c r="CL14" i="69" s="1"/>
  <c r="BY14" i="69"/>
  <c r="BZ14" i="69" s="1"/>
  <c r="BS14" i="69"/>
  <c r="BO14" i="69"/>
  <c r="BI14" i="69"/>
  <c r="BJ14" i="69" s="1"/>
  <c r="CJ14" i="69" s="1"/>
  <c r="BG14" i="69"/>
  <c r="BH14" i="69" s="1"/>
  <c r="BC14" i="69"/>
  <c r="BB14" i="69"/>
  <c r="BA14" i="69"/>
  <c r="AX14" i="69"/>
  <c r="AW14" i="69"/>
  <c r="AV14" i="69"/>
  <c r="AK14" i="69"/>
  <c r="AL14" i="69" s="1"/>
  <c r="CH14" i="69" s="1"/>
  <c r="AI14" i="69"/>
  <c r="AJ14" i="69" s="1"/>
  <c r="AE14" i="69"/>
  <c r="AF14" i="69" s="1"/>
  <c r="CG14" i="69" s="1"/>
  <c r="AC14" i="69"/>
  <c r="AD14" i="69" s="1"/>
  <c r="Y14" i="69"/>
  <c r="Z14" i="69" s="1"/>
  <c r="CF14" i="69" s="1"/>
  <c r="W14" i="69"/>
  <c r="X14" i="69" s="1"/>
  <c r="S14" i="69"/>
  <c r="T14" i="69" s="1"/>
  <c r="CE14" i="69" s="1"/>
  <c r="Q14" i="69"/>
  <c r="R14" i="69" s="1"/>
  <c r="M14" i="69"/>
  <c r="N14" i="69" s="1"/>
  <c r="CD14" i="69" s="1"/>
  <c r="K14" i="69"/>
  <c r="L14" i="69" s="1"/>
  <c r="CA13" i="69"/>
  <c r="CB13" i="69" s="1"/>
  <c r="CL13" i="69" s="1"/>
  <c r="BY13" i="69"/>
  <c r="BZ13" i="69" s="1"/>
  <c r="BS13" i="69"/>
  <c r="BO13" i="69"/>
  <c r="BI13" i="69"/>
  <c r="BJ13" i="69" s="1"/>
  <c r="CJ13" i="69" s="1"/>
  <c r="BG13" i="69"/>
  <c r="BH13" i="69" s="1"/>
  <c r="BC13" i="69"/>
  <c r="BB13" i="69"/>
  <c r="BA13" i="69"/>
  <c r="AX13" i="69"/>
  <c r="AW13" i="69"/>
  <c r="AV13" i="69"/>
  <c r="AK13" i="69"/>
  <c r="AL13" i="69" s="1"/>
  <c r="CH13" i="69" s="1"/>
  <c r="AI13" i="69"/>
  <c r="AJ13" i="69" s="1"/>
  <c r="AE13" i="69"/>
  <c r="AF13" i="69" s="1"/>
  <c r="CG13" i="69" s="1"/>
  <c r="AC13" i="69"/>
  <c r="AD13" i="69" s="1"/>
  <c r="Y13" i="69"/>
  <c r="Z13" i="69" s="1"/>
  <c r="CF13" i="69" s="1"/>
  <c r="W13" i="69"/>
  <c r="X13" i="69" s="1"/>
  <c r="S13" i="69"/>
  <c r="T13" i="69" s="1"/>
  <c r="CE13" i="69" s="1"/>
  <c r="Q13" i="69"/>
  <c r="R13" i="69" s="1"/>
  <c r="M13" i="69"/>
  <c r="N13" i="69" s="1"/>
  <c r="CD13" i="69" s="1"/>
  <c r="K13" i="69"/>
  <c r="L13" i="69" s="1"/>
  <c r="CA12" i="69"/>
  <c r="CB12" i="69" s="1"/>
  <c r="CL12" i="69" s="1"/>
  <c r="BY12" i="69"/>
  <c r="BZ12" i="69" s="1"/>
  <c r="BS12" i="69"/>
  <c r="BO12" i="69"/>
  <c r="BI12" i="69"/>
  <c r="BJ12" i="69" s="1"/>
  <c r="CJ12" i="69" s="1"/>
  <c r="BG12" i="69"/>
  <c r="BH12" i="69" s="1"/>
  <c r="BC12" i="69"/>
  <c r="BB12" i="69"/>
  <c r="BA12" i="69"/>
  <c r="AX12" i="69"/>
  <c r="AW12" i="69"/>
  <c r="AV12" i="69"/>
  <c r="AK12" i="69"/>
  <c r="AL12" i="69" s="1"/>
  <c r="CH12" i="69" s="1"/>
  <c r="AI12" i="69"/>
  <c r="AJ12" i="69" s="1"/>
  <c r="AE12" i="69"/>
  <c r="AF12" i="69" s="1"/>
  <c r="CG12" i="69" s="1"/>
  <c r="AC12" i="69"/>
  <c r="AD12" i="69" s="1"/>
  <c r="Y12" i="69"/>
  <c r="Z12" i="69" s="1"/>
  <c r="CF12" i="69" s="1"/>
  <c r="W12" i="69"/>
  <c r="X12" i="69" s="1"/>
  <c r="S12" i="69"/>
  <c r="T12" i="69" s="1"/>
  <c r="CE12" i="69" s="1"/>
  <c r="Q12" i="69"/>
  <c r="R12" i="69" s="1"/>
  <c r="M12" i="69"/>
  <c r="N12" i="69" s="1"/>
  <c r="CD12" i="69" s="1"/>
  <c r="K12" i="69"/>
  <c r="L12" i="69" s="1"/>
  <c r="CA11" i="69"/>
  <c r="CB11" i="69" s="1"/>
  <c r="CL11" i="69" s="1"/>
  <c r="BY11" i="69"/>
  <c r="BZ11" i="69" s="1"/>
  <c r="BS11" i="69"/>
  <c r="BU11" i="69" s="1"/>
  <c r="CK11" i="69" s="1"/>
  <c r="BI11" i="69"/>
  <c r="BJ11" i="69" s="1"/>
  <c r="CJ11" i="69" s="1"/>
  <c r="BG11" i="69"/>
  <c r="BH11" i="69" s="1"/>
  <c r="BC11" i="69"/>
  <c r="BB11" i="69"/>
  <c r="BA11" i="69"/>
  <c r="AX11" i="69"/>
  <c r="AW11" i="69"/>
  <c r="AV11" i="69"/>
  <c r="AK11" i="69"/>
  <c r="AL11" i="69" s="1"/>
  <c r="CH11" i="69" s="1"/>
  <c r="AI11" i="69"/>
  <c r="AJ11" i="69" s="1"/>
  <c r="AE11" i="69"/>
  <c r="AF11" i="69" s="1"/>
  <c r="CG11" i="69" s="1"/>
  <c r="AC11" i="69"/>
  <c r="AD11" i="69" s="1"/>
  <c r="Y11" i="69"/>
  <c r="Z11" i="69" s="1"/>
  <c r="CF11" i="69" s="1"/>
  <c r="W11" i="69"/>
  <c r="X11" i="69" s="1"/>
  <c r="S11" i="69"/>
  <c r="T11" i="69" s="1"/>
  <c r="CE11" i="69" s="1"/>
  <c r="Q11" i="69"/>
  <c r="R11" i="69" s="1"/>
  <c r="N11" i="69"/>
  <c r="CD11" i="69" s="1"/>
  <c r="M11" i="69"/>
  <c r="K11" i="69"/>
  <c r="L11" i="69" s="1"/>
  <c r="G7" i="69"/>
  <c r="F7" i="69"/>
  <c r="AG119" i="6"/>
  <c r="AG118" i="6"/>
  <c r="AG117" i="6"/>
  <c r="AG115" i="6"/>
  <c r="AG108" i="6"/>
  <c r="AG88" i="6"/>
  <c r="AG80" i="6"/>
  <c r="AG70" i="6"/>
  <c r="AG67" i="6"/>
  <c r="AG66" i="6" s="1"/>
  <c r="AG21" i="6"/>
  <c r="AG35" i="6" s="1"/>
  <c r="CA31" i="68"/>
  <c r="CB31" i="68" s="1"/>
  <c r="CL31" i="68" s="1"/>
  <c r="BY31" i="68"/>
  <c r="BZ31" i="68" s="1"/>
  <c r="BS31" i="68"/>
  <c r="BO31" i="68"/>
  <c r="BI31" i="68"/>
  <c r="BJ31" i="68" s="1"/>
  <c r="CJ31" i="68" s="1"/>
  <c r="BG31" i="68"/>
  <c r="BH31" i="68" s="1"/>
  <c r="BC31" i="68"/>
  <c r="BB31" i="68"/>
  <c r="BA31" i="68"/>
  <c r="AX31" i="68"/>
  <c r="AW31" i="68"/>
  <c r="AV31" i="68"/>
  <c r="AK31" i="68"/>
  <c r="AL31" i="68" s="1"/>
  <c r="CH31" i="68" s="1"/>
  <c r="AI31" i="68"/>
  <c r="AJ31" i="68" s="1"/>
  <c r="AE31" i="68"/>
  <c r="AF31" i="68" s="1"/>
  <c r="CG31" i="68" s="1"/>
  <c r="AC31" i="68"/>
  <c r="AD31" i="68" s="1"/>
  <c r="Y31" i="68"/>
  <c r="Z31" i="68" s="1"/>
  <c r="CF31" i="68" s="1"/>
  <c r="W31" i="68"/>
  <c r="X31" i="68" s="1"/>
  <c r="S31" i="68"/>
  <c r="T31" i="68" s="1"/>
  <c r="CE31" i="68" s="1"/>
  <c r="Q31" i="68"/>
  <c r="R31" i="68" s="1"/>
  <c r="M31" i="68"/>
  <c r="N31" i="68" s="1"/>
  <c r="CD31" i="68" s="1"/>
  <c r="K31" i="68"/>
  <c r="L31" i="68" s="1"/>
  <c r="CA30" i="68"/>
  <c r="CB30" i="68" s="1"/>
  <c r="CL30" i="68" s="1"/>
  <c r="BY30" i="68"/>
  <c r="BZ30" i="68" s="1"/>
  <c r="BS30" i="68"/>
  <c r="BO30" i="68"/>
  <c r="BI30" i="68"/>
  <c r="BJ30" i="68" s="1"/>
  <c r="CJ30" i="68" s="1"/>
  <c r="BG30" i="68"/>
  <c r="BH30" i="68" s="1"/>
  <c r="BC30" i="68"/>
  <c r="BB30" i="68"/>
  <c r="BA30" i="68"/>
  <c r="AX30" i="68"/>
  <c r="AW30" i="68"/>
  <c r="AV30" i="68"/>
  <c r="AK30" i="68"/>
  <c r="AL30" i="68" s="1"/>
  <c r="CH30" i="68" s="1"/>
  <c r="AI30" i="68"/>
  <c r="AJ30" i="68" s="1"/>
  <c r="AE30" i="68"/>
  <c r="AF30" i="68" s="1"/>
  <c r="CG30" i="68" s="1"/>
  <c r="AC30" i="68"/>
  <c r="AD30" i="68" s="1"/>
  <c r="Y30" i="68"/>
  <c r="Z30" i="68" s="1"/>
  <c r="CF30" i="68" s="1"/>
  <c r="W30" i="68"/>
  <c r="X30" i="68" s="1"/>
  <c r="S30" i="68"/>
  <c r="T30" i="68" s="1"/>
  <c r="CE30" i="68" s="1"/>
  <c r="Q30" i="68"/>
  <c r="R30" i="68" s="1"/>
  <c r="M30" i="68"/>
  <c r="N30" i="68" s="1"/>
  <c r="CD30" i="68" s="1"/>
  <c r="K30" i="68"/>
  <c r="L30" i="68" s="1"/>
  <c r="CA29" i="68"/>
  <c r="CB29" i="68" s="1"/>
  <c r="CL29" i="68" s="1"/>
  <c r="BY29" i="68"/>
  <c r="BZ29" i="68" s="1"/>
  <c r="BS29" i="68"/>
  <c r="BO29" i="68"/>
  <c r="BI29" i="68"/>
  <c r="BJ29" i="68" s="1"/>
  <c r="CJ29" i="68" s="1"/>
  <c r="BG29" i="68"/>
  <c r="BH29" i="68" s="1"/>
  <c r="BC29" i="68"/>
  <c r="BB29" i="68"/>
  <c r="BA29" i="68"/>
  <c r="AX29" i="68"/>
  <c r="AW29" i="68"/>
  <c r="AV29" i="68"/>
  <c r="AK29" i="68"/>
  <c r="AL29" i="68" s="1"/>
  <c r="CH29" i="68" s="1"/>
  <c r="AI29" i="68"/>
  <c r="AJ29" i="68" s="1"/>
  <c r="AE29" i="68"/>
  <c r="AF29" i="68" s="1"/>
  <c r="CG29" i="68" s="1"/>
  <c r="AC29" i="68"/>
  <c r="AD29" i="68" s="1"/>
  <c r="Y29" i="68"/>
  <c r="Z29" i="68" s="1"/>
  <c r="CF29" i="68" s="1"/>
  <c r="W29" i="68"/>
  <c r="X29" i="68" s="1"/>
  <c r="S29" i="68"/>
  <c r="T29" i="68" s="1"/>
  <c r="CE29" i="68" s="1"/>
  <c r="Q29" i="68"/>
  <c r="R29" i="68" s="1"/>
  <c r="M29" i="68"/>
  <c r="N29" i="68" s="1"/>
  <c r="CD29" i="68" s="1"/>
  <c r="K29" i="68"/>
  <c r="L29" i="68" s="1"/>
  <c r="CB28" i="68"/>
  <c r="CL28" i="68" s="1"/>
  <c r="CA28" i="68"/>
  <c r="BY28" i="68"/>
  <c r="BZ28" i="68" s="1"/>
  <c r="BS28" i="68"/>
  <c r="BO28" i="68"/>
  <c r="BI28" i="68"/>
  <c r="BJ28" i="68" s="1"/>
  <c r="CJ28" i="68" s="1"/>
  <c r="BG28" i="68"/>
  <c r="BH28" i="68" s="1"/>
  <c r="BC28" i="68"/>
  <c r="BB28" i="68"/>
  <c r="BA28" i="68"/>
  <c r="AX28" i="68"/>
  <c r="AW28" i="68"/>
  <c r="AV28" i="68"/>
  <c r="AK28" i="68"/>
  <c r="AL28" i="68" s="1"/>
  <c r="CH28" i="68" s="1"/>
  <c r="AI28" i="68"/>
  <c r="AJ28" i="68" s="1"/>
  <c r="AE28" i="68"/>
  <c r="AF28" i="68" s="1"/>
  <c r="CG28" i="68" s="1"/>
  <c r="AC28" i="68"/>
  <c r="AD28" i="68" s="1"/>
  <c r="Y28" i="68"/>
  <c r="Z28" i="68" s="1"/>
  <c r="CF28" i="68" s="1"/>
  <c r="W28" i="68"/>
  <c r="X28" i="68" s="1"/>
  <c r="T28" i="68"/>
  <c r="CE28" i="68" s="1"/>
  <c r="S28" i="68"/>
  <c r="Q28" i="68"/>
  <c r="R28" i="68" s="1"/>
  <c r="M28" i="68"/>
  <c r="N28" i="68" s="1"/>
  <c r="CD28" i="68" s="1"/>
  <c r="K28" i="68"/>
  <c r="L28" i="68" s="1"/>
  <c r="CA27" i="68"/>
  <c r="CB27" i="68" s="1"/>
  <c r="CL27" i="68" s="1"/>
  <c r="BY27" i="68"/>
  <c r="BZ27" i="68" s="1"/>
  <c r="BS27" i="68"/>
  <c r="BO27" i="68"/>
  <c r="BI27" i="68"/>
  <c r="BJ27" i="68" s="1"/>
  <c r="CJ27" i="68" s="1"/>
  <c r="BG27" i="68"/>
  <c r="BH27" i="68" s="1"/>
  <c r="BC27" i="68"/>
  <c r="BB27" i="68"/>
  <c r="BA27" i="68"/>
  <c r="AX27" i="68"/>
  <c r="AW27" i="68"/>
  <c r="AV27" i="68"/>
  <c r="AK27" i="68"/>
  <c r="AL27" i="68" s="1"/>
  <c r="CH27" i="68" s="1"/>
  <c r="AI27" i="68"/>
  <c r="AJ27" i="68" s="1"/>
  <c r="AE27" i="68"/>
  <c r="AF27" i="68" s="1"/>
  <c r="CG27" i="68" s="1"/>
  <c r="AC27" i="68"/>
  <c r="AD27" i="68" s="1"/>
  <c r="Y27" i="68"/>
  <c r="Z27" i="68" s="1"/>
  <c r="CF27" i="68" s="1"/>
  <c r="W27" i="68"/>
  <c r="X27" i="68" s="1"/>
  <c r="S27" i="68"/>
  <c r="T27" i="68" s="1"/>
  <c r="CE27" i="68" s="1"/>
  <c r="Q27" i="68"/>
  <c r="R27" i="68" s="1"/>
  <c r="M27" i="68"/>
  <c r="N27" i="68" s="1"/>
  <c r="CD27" i="68" s="1"/>
  <c r="K27" i="68"/>
  <c r="L27" i="68" s="1"/>
  <c r="CA26" i="68"/>
  <c r="CB26" i="68" s="1"/>
  <c r="CL26" i="68" s="1"/>
  <c r="BY26" i="68"/>
  <c r="BZ26" i="68" s="1"/>
  <c r="BS26" i="68"/>
  <c r="BO26" i="68"/>
  <c r="BI26" i="68"/>
  <c r="BJ26" i="68" s="1"/>
  <c r="CJ26" i="68" s="1"/>
  <c r="BG26" i="68"/>
  <c r="BH26" i="68" s="1"/>
  <c r="BC26" i="68"/>
  <c r="BB26" i="68"/>
  <c r="BA26" i="68"/>
  <c r="AX26" i="68"/>
  <c r="AW26" i="68"/>
  <c r="AV26" i="68"/>
  <c r="AK26" i="68"/>
  <c r="AL26" i="68" s="1"/>
  <c r="CH26" i="68" s="1"/>
  <c r="AJ26" i="68"/>
  <c r="AI26" i="68"/>
  <c r="AE26" i="68"/>
  <c r="AF26" i="68" s="1"/>
  <c r="CG26" i="68" s="1"/>
  <c r="AC26" i="68"/>
  <c r="AD26" i="68" s="1"/>
  <c r="Y26" i="68"/>
  <c r="Z26" i="68" s="1"/>
  <c r="CF26" i="68" s="1"/>
  <c r="W26" i="68"/>
  <c r="X26" i="68" s="1"/>
  <c r="S26" i="68"/>
  <c r="T26" i="68" s="1"/>
  <c r="CE26" i="68" s="1"/>
  <c r="Q26" i="68"/>
  <c r="R26" i="68" s="1"/>
  <c r="M26" i="68"/>
  <c r="N26" i="68" s="1"/>
  <c r="CD26" i="68" s="1"/>
  <c r="K26" i="68"/>
  <c r="L26" i="68" s="1"/>
  <c r="CA25" i="68"/>
  <c r="CB25" i="68" s="1"/>
  <c r="CL25" i="68" s="1"/>
  <c r="BY25" i="68"/>
  <c r="BZ25" i="68" s="1"/>
  <c r="BS25" i="68"/>
  <c r="BO25" i="68"/>
  <c r="BI25" i="68"/>
  <c r="BJ25" i="68" s="1"/>
  <c r="CJ25" i="68" s="1"/>
  <c r="BG25" i="68"/>
  <c r="BH25" i="68" s="1"/>
  <c r="BC25" i="68"/>
  <c r="BB25" i="68"/>
  <c r="BA25" i="68"/>
  <c r="AX25" i="68"/>
  <c r="AW25" i="68"/>
  <c r="AV25" i="68"/>
  <c r="AK25" i="68"/>
  <c r="AL25" i="68" s="1"/>
  <c r="CH25" i="68" s="1"/>
  <c r="AI25" i="68"/>
  <c r="AJ25" i="68" s="1"/>
  <c r="AE25" i="68"/>
  <c r="AF25" i="68" s="1"/>
  <c r="CG25" i="68" s="1"/>
  <c r="AC25" i="68"/>
  <c r="AD25" i="68" s="1"/>
  <c r="Y25" i="68"/>
  <c r="Z25" i="68" s="1"/>
  <c r="CF25" i="68" s="1"/>
  <c r="W25" i="68"/>
  <c r="X25" i="68" s="1"/>
  <c r="S25" i="68"/>
  <c r="T25" i="68" s="1"/>
  <c r="CE25" i="68" s="1"/>
  <c r="Q25" i="68"/>
  <c r="R25" i="68" s="1"/>
  <c r="M25" i="68"/>
  <c r="N25" i="68" s="1"/>
  <c r="CD25" i="68" s="1"/>
  <c r="K25" i="68"/>
  <c r="L25" i="68" s="1"/>
  <c r="CA24" i="68"/>
  <c r="CB24" i="68" s="1"/>
  <c r="CL24" i="68" s="1"/>
  <c r="BY24" i="68"/>
  <c r="BZ24" i="68" s="1"/>
  <c r="BS24" i="68"/>
  <c r="BO24" i="68"/>
  <c r="BI24" i="68"/>
  <c r="BJ24" i="68" s="1"/>
  <c r="CJ24" i="68" s="1"/>
  <c r="BG24" i="68"/>
  <c r="BH24" i="68" s="1"/>
  <c r="BC24" i="68"/>
  <c r="BB24" i="68"/>
  <c r="BA24" i="68"/>
  <c r="AX24" i="68"/>
  <c r="AW24" i="68"/>
  <c r="AV24" i="68"/>
  <c r="AK24" i="68"/>
  <c r="AL24" i="68" s="1"/>
  <c r="CH24" i="68" s="1"/>
  <c r="AI24" i="68"/>
  <c r="AJ24" i="68" s="1"/>
  <c r="AE24" i="68"/>
  <c r="AF24" i="68" s="1"/>
  <c r="CG24" i="68" s="1"/>
  <c r="AC24" i="68"/>
  <c r="AD24" i="68" s="1"/>
  <c r="Y24" i="68"/>
  <c r="Z24" i="68" s="1"/>
  <c r="CF24" i="68" s="1"/>
  <c r="W24" i="68"/>
  <c r="X24" i="68" s="1"/>
  <c r="S24" i="68"/>
  <c r="T24" i="68" s="1"/>
  <c r="CE24" i="68" s="1"/>
  <c r="Q24" i="68"/>
  <c r="R24" i="68" s="1"/>
  <c r="M24" i="68"/>
  <c r="N24" i="68" s="1"/>
  <c r="CD24" i="68" s="1"/>
  <c r="K24" i="68"/>
  <c r="L24" i="68" s="1"/>
  <c r="CA23" i="68"/>
  <c r="CB23" i="68" s="1"/>
  <c r="CL23" i="68" s="1"/>
  <c r="BY23" i="68"/>
  <c r="BZ23" i="68" s="1"/>
  <c r="BS23" i="68"/>
  <c r="BO23" i="68"/>
  <c r="BI23" i="68"/>
  <c r="BJ23" i="68" s="1"/>
  <c r="CJ23" i="68" s="1"/>
  <c r="BG23" i="68"/>
  <c r="BH23" i="68" s="1"/>
  <c r="BC23" i="68"/>
  <c r="BB23" i="68"/>
  <c r="BA23" i="68"/>
  <c r="AX23" i="68"/>
  <c r="AW23" i="68"/>
  <c r="AV23" i="68"/>
  <c r="AK23" i="68"/>
  <c r="AL23" i="68" s="1"/>
  <c r="CH23" i="68" s="1"/>
  <c r="AI23" i="68"/>
  <c r="AJ23" i="68" s="1"/>
  <c r="AE23" i="68"/>
  <c r="AF23" i="68" s="1"/>
  <c r="CG23" i="68" s="1"/>
  <c r="AC23" i="68"/>
  <c r="AD23" i="68" s="1"/>
  <c r="Y23" i="68"/>
  <c r="Z23" i="68" s="1"/>
  <c r="CF23" i="68" s="1"/>
  <c r="W23" i="68"/>
  <c r="X23" i="68" s="1"/>
  <c r="S23" i="68"/>
  <c r="T23" i="68" s="1"/>
  <c r="CE23" i="68" s="1"/>
  <c r="Q23" i="68"/>
  <c r="R23" i="68" s="1"/>
  <c r="M23" i="68"/>
  <c r="N23" i="68" s="1"/>
  <c r="CD23" i="68" s="1"/>
  <c r="K23" i="68"/>
  <c r="L23" i="68" s="1"/>
  <c r="CA22" i="68"/>
  <c r="CB22" i="68" s="1"/>
  <c r="CL22" i="68" s="1"/>
  <c r="BY22" i="68"/>
  <c r="BZ22" i="68" s="1"/>
  <c r="BS22" i="68"/>
  <c r="BO22" i="68"/>
  <c r="BI22" i="68"/>
  <c r="BJ22" i="68" s="1"/>
  <c r="CJ22" i="68" s="1"/>
  <c r="BG22" i="68"/>
  <c r="BH22" i="68" s="1"/>
  <c r="BC22" i="68"/>
  <c r="BB22" i="68"/>
  <c r="BA22" i="68"/>
  <c r="AX22" i="68"/>
  <c r="AW22" i="68"/>
  <c r="AV22" i="68"/>
  <c r="AK22" i="68"/>
  <c r="AL22" i="68" s="1"/>
  <c r="CH22" i="68" s="1"/>
  <c r="AI22" i="68"/>
  <c r="AJ22" i="68" s="1"/>
  <c r="AE22" i="68"/>
  <c r="AF22" i="68" s="1"/>
  <c r="CG22" i="68" s="1"/>
  <c r="AC22" i="68"/>
  <c r="AD22" i="68" s="1"/>
  <c r="Y22" i="68"/>
  <c r="Z22" i="68" s="1"/>
  <c r="CF22" i="68" s="1"/>
  <c r="W22" i="68"/>
  <c r="X22" i="68" s="1"/>
  <c r="S22" i="68"/>
  <c r="T22" i="68" s="1"/>
  <c r="CE22" i="68" s="1"/>
  <c r="Q22" i="68"/>
  <c r="R22" i="68" s="1"/>
  <c r="M22" i="68"/>
  <c r="N22" i="68" s="1"/>
  <c r="CD22" i="68" s="1"/>
  <c r="K22" i="68"/>
  <c r="L22" i="68" s="1"/>
  <c r="CA21" i="68"/>
  <c r="CB21" i="68" s="1"/>
  <c r="CL21" i="68" s="1"/>
  <c r="BY21" i="68"/>
  <c r="BZ21" i="68" s="1"/>
  <c r="BS21" i="68"/>
  <c r="BO21" i="68"/>
  <c r="BI21" i="68"/>
  <c r="BJ21" i="68" s="1"/>
  <c r="CJ21" i="68" s="1"/>
  <c r="BG21" i="68"/>
  <c r="BH21" i="68" s="1"/>
  <c r="BC21" i="68"/>
  <c r="BB21" i="68"/>
  <c r="BA21" i="68"/>
  <c r="AX21" i="68"/>
  <c r="AW21" i="68"/>
  <c r="AV21" i="68"/>
  <c r="AK21" i="68"/>
  <c r="AL21" i="68" s="1"/>
  <c r="CH21" i="68" s="1"/>
  <c r="AI21" i="68"/>
  <c r="AJ21" i="68" s="1"/>
  <c r="AE21" i="68"/>
  <c r="AF21" i="68" s="1"/>
  <c r="CG21" i="68" s="1"/>
  <c r="AC21" i="68"/>
  <c r="AD21" i="68" s="1"/>
  <c r="Y21" i="68"/>
  <c r="Z21" i="68" s="1"/>
  <c r="CF21" i="68" s="1"/>
  <c r="W21" i="68"/>
  <c r="X21" i="68" s="1"/>
  <c r="T21" i="68"/>
  <c r="CE21" i="68" s="1"/>
  <c r="S21" i="68"/>
  <c r="Q21" i="68"/>
  <c r="R21" i="68" s="1"/>
  <c r="M21" i="68"/>
  <c r="N21" i="68" s="1"/>
  <c r="CD21" i="68" s="1"/>
  <c r="K21" i="68"/>
  <c r="L21" i="68" s="1"/>
  <c r="CA20" i="68"/>
  <c r="CB20" i="68" s="1"/>
  <c r="CL20" i="68" s="1"/>
  <c r="BY20" i="68"/>
  <c r="BZ20" i="68" s="1"/>
  <c r="BS20" i="68"/>
  <c r="BO20" i="68"/>
  <c r="BI20" i="68"/>
  <c r="BJ20" i="68" s="1"/>
  <c r="CJ20" i="68" s="1"/>
  <c r="BG20" i="68"/>
  <c r="BH20" i="68" s="1"/>
  <c r="BC20" i="68"/>
  <c r="BB20" i="68"/>
  <c r="BA20" i="68"/>
  <c r="AX20" i="68"/>
  <c r="AW20" i="68"/>
  <c r="AV20" i="68"/>
  <c r="AK20" i="68"/>
  <c r="AL20" i="68" s="1"/>
  <c r="CH20" i="68" s="1"/>
  <c r="AI20" i="68"/>
  <c r="AJ20" i="68" s="1"/>
  <c r="AE20" i="68"/>
  <c r="AF20" i="68" s="1"/>
  <c r="CG20" i="68" s="1"/>
  <c r="AC20" i="68"/>
  <c r="AD20" i="68" s="1"/>
  <c r="Y20" i="68"/>
  <c r="Z20" i="68" s="1"/>
  <c r="CF20" i="68" s="1"/>
  <c r="W20" i="68"/>
  <c r="X20" i="68" s="1"/>
  <c r="S20" i="68"/>
  <c r="T20" i="68" s="1"/>
  <c r="CE20" i="68" s="1"/>
  <c r="Q20" i="68"/>
  <c r="R20" i="68" s="1"/>
  <c r="M20" i="68"/>
  <c r="N20" i="68" s="1"/>
  <c r="CD20" i="68" s="1"/>
  <c r="K20" i="68"/>
  <c r="L20" i="68" s="1"/>
  <c r="CA19" i="68"/>
  <c r="CB19" i="68" s="1"/>
  <c r="CL19" i="68" s="1"/>
  <c r="BY19" i="68"/>
  <c r="BZ19" i="68" s="1"/>
  <c r="BS19" i="68"/>
  <c r="BO19" i="68"/>
  <c r="BI19" i="68"/>
  <c r="BJ19" i="68" s="1"/>
  <c r="CJ19" i="68" s="1"/>
  <c r="BG19" i="68"/>
  <c r="BH19" i="68" s="1"/>
  <c r="BC19" i="68"/>
  <c r="BB19" i="68"/>
  <c r="BA19" i="68"/>
  <c r="AX19" i="68"/>
  <c r="AW19" i="68"/>
  <c r="AV19" i="68"/>
  <c r="AK19" i="68"/>
  <c r="AL19" i="68" s="1"/>
  <c r="CH19" i="68" s="1"/>
  <c r="AI19" i="68"/>
  <c r="AJ19" i="68" s="1"/>
  <c r="AE19" i="68"/>
  <c r="AF19" i="68" s="1"/>
  <c r="CG19" i="68" s="1"/>
  <c r="AC19" i="68"/>
  <c r="AD19" i="68" s="1"/>
  <c r="Y19" i="68"/>
  <c r="Z19" i="68" s="1"/>
  <c r="CF19" i="68" s="1"/>
  <c r="W19" i="68"/>
  <c r="X19" i="68" s="1"/>
  <c r="S19" i="68"/>
  <c r="T19" i="68" s="1"/>
  <c r="CE19" i="68" s="1"/>
  <c r="Q19" i="68"/>
  <c r="R19" i="68" s="1"/>
  <c r="M19" i="68"/>
  <c r="N19" i="68" s="1"/>
  <c r="CD19" i="68" s="1"/>
  <c r="K19" i="68"/>
  <c r="L19" i="68" s="1"/>
  <c r="CA18" i="68"/>
  <c r="CB18" i="68" s="1"/>
  <c r="CL18" i="68" s="1"/>
  <c r="BY18" i="68"/>
  <c r="BZ18" i="68" s="1"/>
  <c r="BS18" i="68"/>
  <c r="BO18" i="68"/>
  <c r="BI18" i="68"/>
  <c r="BJ18" i="68" s="1"/>
  <c r="CJ18" i="68" s="1"/>
  <c r="BG18" i="68"/>
  <c r="BH18" i="68" s="1"/>
  <c r="BC18" i="68"/>
  <c r="BB18" i="68"/>
  <c r="BA18" i="68"/>
  <c r="AX18" i="68"/>
  <c r="AW18" i="68"/>
  <c r="AV18" i="68"/>
  <c r="AK18" i="68"/>
  <c r="AL18" i="68" s="1"/>
  <c r="CH18" i="68" s="1"/>
  <c r="AI18" i="68"/>
  <c r="AJ18" i="68" s="1"/>
  <c r="AE18" i="68"/>
  <c r="AF18" i="68" s="1"/>
  <c r="CG18" i="68" s="1"/>
  <c r="AC18" i="68"/>
  <c r="AD18" i="68" s="1"/>
  <c r="Y18" i="68"/>
  <c r="Z18" i="68" s="1"/>
  <c r="CF18" i="68" s="1"/>
  <c r="W18" i="68"/>
  <c r="X18" i="68" s="1"/>
  <c r="S18" i="68"/>
  <c r="T18" i="68" s="1"/>
  <c r="CE18" i="68" s="1"/>
  <c r="Q18" i="68"/>
  <c r="R18" i="68" s="1"/>
  <c r="M18" i="68"/>
  <c r="N18" i="68" s="1"/>
  <c r="CD18" i="68" s="1"/>
  <c r="K18" i="68"/>
  <c r="L18" i="68" s="1"/>
  <c r="CA17" i="68"/>
  <c r="CB17" i="68" s="1"/>
  <c r="CL17" i="68" s="1"/>
  <c r="BY17" i="68"/>
  <c r="BZ17" i="68" s="1"/>
  <c r="BS17" i="68"/>
  <c r="BO17" i="68"/>
  <c r="BI17" i="68"/>
  <c r="BJ17" i="68" s="1"/>
  <c r="CJ17" i="68" s="1"/>
  <c r="BG17" i="68"/>
  <c r="BH17" i="68" s="1"/>
  <c r="BC17" i="68"/>
  <c r="BB17" i="68"/>
  <c r="BA17" i="68"/>
  <c r="AX17" i="68"/>
  <c r="AW17" i="68"/>
  <c r="AV17" i="68"/>
  <c r="AK17" i="68"/>
  <c r="AL17" i="68" s="1"/>
  <c r="CH17" i="68" s="1"/>
  <c r="AI17" i="68"/>
  <c r="AJ17" i="68" s="1"/>
  <c r="AE17" i="68"/>
  <c r="AF17" i="68" s="1"/>
  <c r="CG17" i="68" s="1"/>
  <c r="AC17" i="68"/>
  <c r="AD17" i="68" s="1"/>
  <c r="Y17" i="68"/>
  <c r="Z17" i="68" s="1"/>
  <c r="CF17" i="68" s="1"/>
  <c r="W17" i="68"/>
  <c r="X17" i="68" s="1"/>
  <c r="S17" i="68"/>
  <c r="T17" i="68" s="1"/>
  <c r="CE17" i="68" s="1"/>
  <c r="Q17" i="68"/>
  <c r="R17" i="68" s="1"/>
  <c r="M17" i="68"/>
  <c r="N17" i="68" s="1"/>
  <c r="CD17" i="68" s="1"/>
  <c r="K17" i="68"/>
  <c r="L17" i="68" s="1"/>
  <c r="CA16" i="68"/>
  <c r="CB16" i="68" s="1"/>
  <c r="CL16" i="68" s="1"/>
  <c r="BY16" i="68"/>
  <c r="BZ16" i="68" s="1"/>
  <c r="BS16" i="68"/>
  <c r="BO16" i="68"/>
  <c r="BI16" i="68"/>
  <c r="BJ16" i="68" s="1"/>
  <c r="CJ16" i="68" s="1"/>
  <c r="BG16" i="68"/>
  <c r="BH16" i="68" s="1"/>
  <c r="BC16" i="68"/>
  <c r="BB16" i="68"/>
  <c r="BA16" i="68"/>
  <c r="AX16" i="68"/>
  <c r="AW16" i="68"/>
  <c r="AV16" i="68"/>
  <c r="AK16" i="68"/>
  <c r="AL16" i="68" s="1"/>
  <c r="CH16" i="68" s="1"/>
  <c r="AI16" i="68"/>
  <c r="AJ16" i="68" s="1"/>
  <c r="AE16" i="68"/>
  <c r="AF16" i="68" s="1"/>
  <c r="CG16" i="68" s="1"/>
  <c r="AC16" i="68"/>
  <c r="AD16" i="68" s="1"/>
  <c r="Y16" i="68"/>
  <c r="Z16" i="68" s="1"/>
  <c r="CF16" i="68" s="1"/>
  <c r="W16" i="68"/>
  <c r="X16" i="68" s="1"/>
  <c r="S16" i="68"/>
  <c r="T16" i="68" s="1"/>
  <c r="CE16" i="68" s="1"/>
  <c r="Q16" i="68"/>
  <c r="R16" i="68" s="1"/>
  <c r="M16" i="68"/>
  <c r="N16" i="68" s="1"/>
  <c r="CD16" i="68" s="1"/>
  <c r="K16" i="68"/>
  <c r="L16" i="68" s="1"/>
  <c r="CA15" i="68"/>
  <c r="CB15" i="68" s="1"/>
  <c r="CL15" i="68" s="1"/>
  <c r="BY15" i="68"/>
  <c r="BZ15" i="68" s="1"/>
  <c r="BS15" i="68"/>
  <c r="BO15" i="68"/>
  <c r="BI15" i="68"/>
  <c r="BJ15" i="68" s="1"/>
  <c r="CJ15" i="68" s="1"/>
  <c r="BG15" i="68"/>
  <c r="BH15" i="68" s="1"/>
  <c r="BC15" i="68"/>
  <c r="BB15" i="68"/>
  <c r="BA15" i="68"/>
  <c r="AX15" i="68"/>
  <c r="AW15" i="68"/>
  <c r="AV15" i="68"/>
  <c r="AL15" i="68"/>
  <c r="CH15" i="68" s="1"/>
  <c r="AK15" i="68"/>
  <c r="AI15" i="68"/>
  <c r="AJ15" i="68" s="1"/>
  <c r="AE15" i="68"/>
  <c r="AF15" i="68" s="1"/>
  <c r="CG15" i="68" s="1"/>
  <c r="AC15" i="68"/>
  <c r="AD15" i="68" s="1"/>
  <c r="Y15" i="68"/>
  <c r="Z15" i="68" s="1"/>
  <c r="CF15" i="68" s="1"/>
  <c r="W15" i="68"/>
  <c r="X15" i="68" s="1"/>
  <c r="S15" i="68"/>
  <c r="T15" i="68" s="1"/>
  <c r="CE15" i="68" s="1"/>
  <c r="Q15" i="68"/>
  <c r="R15" i="68" s="1"/>
  <c r="M15" i="68"/>
  <c r="N15" i="68" s="1"/>
  <c r="CD15" i="68" s="1"/>
  <c r="K15" i="68"/>
  <c r="L15" i="68" s="1"/>
  <c r="CA14" i="68"/>
  <c r="CB14" i="68" s="1"/>
  <c r="CL14" i="68" s="1"/>
  <c r="BY14" i="68"/>
  <c r="BZ14" i="68" s="1"/>
  <c r="BS14" i="68"/>
  <c r="BO14" i="68"/>
  <c r="BI14" i="68"/>
  <c r="BJ14" i="68" s="1"/>
  <c r="CJ14" i="68" s="1"/>
  <c r="BG14" i="68"/>
  <c r="BH14" i="68" s="1"/>
  <c r="BC14" i="68"/>
  <c r="BB14" i="68"/>
  <c r="BA14" i="68"/>
  <c r="AX14" i="68"/>
  <c r="AW14" i="68"/>
  <c r="AV14" i="68"/>
  <c r="AK14" i="68"/>
  <c r="AL14" i="68" s="1"/>
  <c r="CH14" i="68" s="1"/>
  <c r="AI14" i="68"/>
  <c r="AJ14" i="68" s="1"/>
  <c r="AE14" i="68"/>
  <c r="AF14" i="68" s="1"/>
  <c r="CG14" i="68" s="1"/>
  <c r="AC14" i="68"/>
  <c r="AD14" i="68" s="1"/>
  <c r="Y14" i="68"/>
  <c r="Z14" i="68" s="1"/>
  <c r="CF14" i="68" s="1"/>
  <c r="W14" i="68"/>
  <c r="X14" i="68" s="1"/>
  <c r="S14" i="68"/>
  <c r="T14" i="68" s="1"/>
  <c r="CE14" i="68" s="1"/>
  <c r="Q14" i="68"/>
  <c r="R14" i="68" s="1"/>
  <c r="M14" i="68"/>
  <c r="N14" i="68" s="1"/>
  <c r="CD14" i="68" s="1"/>
  <c r="K14" i="68"/>
  <c r="L14" i="68" s="1"/>
  <c r="CA13" i="68"/>
  <c r="CB13" i="68" s="1"/>
  <c r="CL13" i="68" s="1"/>
  <c r="BY13" i="68"/>
  <c r="BZ13" i="68" s="1"/>
  <c r="BS13" i="68"/>
  <c r="BO13" i="68"/>
  <c r="BI13" i="68"/>
  <c r="BJ13" i="68" s="1"/>
  <c r="CJ13" i="68" s="1"/>
  <c r="BG13" i="68"/>
  <c r="BH13" i="68" s="1"/>
  <c r="BC13" i="68"/>
  <c r="BB13" i="68"/>
  <c r="BA13" i="68"/>
  <c r="AX13" i="68"/>
  <c r="AW13" i="68"/>
  <c r="AV13" i="68"/>
  <c r="AK13" i="68"/>
  <c r="AL13" i="68" s="1"/>
  <c r="CH13" i="68" s="1"/>
  <c r="AI13" i="68"/>
  <c r="AJ13" i="68" s="1"/>
  <c r="AE13" i="68"/>
  <c r="AF13" i="68" s="1"/>
  <c r="CG13" i="68" s="1"/>
  <c r="AC13" i="68"/>
  <c r="AD13" i="68" s="1"/>
  <c r="Y13" i="68"/>
  <c r="Z13" i="68" s="1"/>
  <c r="CF13" i="68" s="1"/>
  <c r="W13" i="68"/>
  <c r="X13" i="68" s="1"/>
  <c r="S13" i="68"/>
  <c r="T13" i="68" s="1"/>
  <c r="CE13" i="68" s="1"/>
  <c r="Q13" i="68"/>
  <c r="R13" i="68" s="1"/>
  <c r="M13" i="68"/>
  <c r="N13" i="68" s="1"/>
  <c r="CD13" i="68" s="1"/>
  <c r="K13" i="68"/>
  <c r="L13" i="68" s="1"/>
  <c r="CA12" i="68"/>
  <c r="CB12" i="68" s="1"/>
  <c r="CL12" i="68" s="1"/>
  <c r="BY12" i="68"/>
  <c r="BZ12" i="68" s="1"/>
  <c r="BS12" i="68"/>
  <c r="BO12" i="68"/>
  <c r="BI12" i="68"/>
  <c r="BJ12" i="68" s="1"/>
  <c r="CJ12" i="68" s="1"/>
  <c r="BG12" i="68"/>
  <c r="BH12" i="68" s="1"/>
  <c r="BC12" i="68"/>
  <c r="BB12" i="68"/>
  <c r="BA12" i="68"/>
  <c r="AX12" i="68"/>
  <c r="AW12" i="68"/>
  <c r="AV12" i="68"/>
  <c r="AK12" i="68"/>
  <c r="AL12" i="68" s="1"/>
  <c r="CH12" i="68" s="1"/>
  <c r="AI12" i="68"/>
  <c r="AJ12" i="68" s="1"/>
  <c r="AE12" i="68"/>
  <c r="AF12" i="68" s="1"/>
  <c r="CG12" i="68" s="1"/>
  <c r="AC12" i="68"/>
  <c r="AD12" i="68" s="1"/>
  <c r="Y12" i="68"/>
  <c r="Z12" i="68" s="1"/>
  <c r="CF12" i="68" s="1"/>
  <c r="W12" i="68"/>
  <c r="X12" i="68" s="1"/>
  <c r="S12" i="68"/>
  <c r="T12" i="68" s="1"/>
  <c r="CE12" i="68" s="1"/>
  <c r="Q12" i="68"/>
  <c r="R12" i="68" s="1"/>
  <c r="M12" i="68"/>
  <c r="N12" i="68" s="1"/>
  <c r="CD12" i="68" s="1"/>
  <c r="K12" i="68"/>
  <c r="L12" i="68" s="1"/>
  <c r="CA11" i="68"/>
  <c r="CB11" i="68" s="1"/>
  <c r="CL11" i="68" s="1"/>
  <c r="BY11" i="68"/>
  <c r="BZ11" i="68" s="1"/>
  <c r="BS11" i="68"/>
  <c r="BU11" i="68" s="1"/>
  <c r="CK11" i="68" s="1"/>
  <c r="BI11" i="68"/>
  <c r="BJ11" i="68" s="1"/>
  <c r="CJ11" i="68" s="1"/>
  <c r="BG11" i="68"/>
  <c r="BH11" i="68" s="1"/>
  <c r="BC11" i="68"/>
  <c r="BB11" i="68"/>
  <c r="BA11" i="68"/>
  <c r="AX11" i="68"/>
  <c r="AW11" i="68"/>
  <c r="AV11" i="68"/>
  <c r="AK11" i="68"/>
  <c r="AL11" i="68" s="1"/>
  <c r="CH11" i="68" s="1"/>
  <c r="AI11" i="68"/>
  <c r="AJ11" i="68" s="1"/>
  <c r="AE11" i="68"/>
  <c r="AF11" i="68" s="1"/>
  <c r="CG11" i="68" s="1"/>
  <c r="AC11" i="68"/>
  <c r="AD11" i="68" s="1"/>
  <c r="Y11" i="68"/>
  <c r="Z11" i="68" s="1"/>
  <c r="CF11" i="68" s="1"/>
  <c r="W11" i="68"/>
  <c r="X11" i="68" s="1"/>
  <c r="S11" i="68"/>
  <c r="T11" i="68" s="1"/>
  <c r="CE11" i="68" s="1"/>
  <c r="Q11" i="68"/>
  <c r="R11" i="68" s="1"/>
  <c r="M11" i="68"/>
  <c r="N11" i="68" s="1"/>
  <c r="CD11" i="68" s="1"/>
  <c r="K11" i="68"/>
  <c r="L11" i="68" s="1"/>
  <c r="G7" i="68"/>
  <c r="F7" i="68"/>
  <c r="AC119" i="6"/>
  <c r="AC118" i="6"/>
  <c r="AC117" i="6"/>
  <c r="AC115" i="6"/>
  <c r="AC108" i="6"/>
  <c r="AC88" i="6"/>
  <c r="AC80" i="6"/>
  <c r="AC21" i="6"/>
  <c r="AC35" i="6" s="1"/>
  <c r="CA31" i="66"/>
  <c r="CB31" i="66" s="1"/>
  <c r="CL31" i="66" s="1"/>
  <c r="BY31" i="66"/>
  <c r="BZ31" i="66" s="1"/>
  <c r="BS31" i="66"/>
  <c r="BO31" i="66"/>
  <c r="BI31" i="66"/>
  <c r="BJ31" i="66" s="1"/>
  <c r="CJ31" i="66" s="1"/>
  <c r="BG31" i="66"/>
  <c r="BH31" i="66" s="1"/>
  <c r="BC31" i="66"/>
  <c r="BB31" i="66"/>
  <c r="BA31" i="66"/>
  <c r="AX31" i="66"/>
  <c r="AW31" i="66"/>
  <c r="AV31" i="66"/>
  <c r="AK31" i="66"/>
  <c r="AL31" i="66" s="1"/>
  <c r="CH31" i="66" s="1"/>
  <c r="AI31" i="66"/>
  <c r="AJ31" i="66" s="1"/>
  <c r="AE31" i="66"/>
  <c r="AF31" i="66" s="1"/>
  <c r="CG31" i="66" s="1"/>
  <c r="AC31" i="66"/>
  <c r="AD31" i="66" s="1"/>
  <c r="Y31" i="66"/>
  <c r="Z31" i="66" s="1"/>
  <c r="CF31" i="66" s="1"/>
  <c r="W31" i="66"/>
  <c r="X31" i="66" s="1"/>
  <c r="S31" i="66"/>
  <c r="T31" i="66" s="1"/>
  <c r="CE31" i="66" s="1"/>
  <c r="Q31" i="66"/>
  <c r="R31" i="66" s="1"/>
  <c r="M31" i="66"/>
  <c r="N31" i="66" s="1"/>
  <c r="CD31" i="66" s="1"/>
  <c r="K31" i="66"/>
  <c r="L31" i="66" s="1"/>
  <c r="CA30" i="66"/>
  <c r="CB30" i="66" s="1"/>
  <c r="CL30" i="66" s="1"/>
  <c r="BY30" i="66"/>
  <c r="BZ30" i="66" s="1"/>
  <c r="BS30" i="66"/>
  <c r="BO30" i="66"/>
  <c r="BI30" i="66"/>
  <c r="BJ30" i="66" s="1"/>
  <c r="CJ30" i="66" s="1"/>
  <c r="BG30" i="66"/>
  <c r="BH30" i="66" s="1"/>
  <c r="BC30" i="66"/>
  <c r="BB30" i="66"/>
  <c r="BA30" i="66"/>
  <c r="AX30" i="66"/>
  <c r="AW30" i="66"/>
  <c r="AV30" i="66"/>
  <c r="AK30" i="66"/>
  <c r="AL30" i="66" s="1"/>
  <c r="CH30" i="66" s="1"/>
  <c r="AI30" i="66"/>
  <c r="AJ30" i="66" s="1"/>
  <c r="AE30" i="66"/>
  <c r="AF30" i="66" s="1"/>
  <c r="CG30" i="66" s="1"/>
  <c r="AC30" i="66"/>
  <c r="AD30" i="66" s="1"/>
  <c r="Y30" i="66"/>
  <c r="Z30" i="66" s="1"/>
  <c r="CF30" i="66" s="1"/>
  <c r="W30" i="66"/>
  <c r="X30" i="66" s="1"/>
  <c r="S30" i="66"/>
  <c r="T30" i="66" s="1"/>
  <c r="CE30" i="66" s="1"/>
  <c r="Q30" i="66"/>
  <c r="R30" i="66" s="1"/>
  <c r="M30" i="66"/>
  <c r="N30" i="66" s="1"/>
  <c r="CD30" i="66" s="1"/>
  <c r="K30" i="66"/>
  <c r="L30" i="66" s="1"/>
  <c r="CA29" i="66"/>
  <c r="CB29" i="66" s="1"/>
  <c r="CL29" i="66" s="1"/>
  <c r="BY29" i="66"/>
  <c r="BZ29" i="66" s="1"/>
  <c r="BS29" i="66"/>
  <c r="BO29" i="66"/>
  <c r="BI29" i="66"/>
  <c r="BJ29" i="66" s="1"/>
  <c r="CJ29" i="66" s="1"/>
  <c r="BG29" i="66"/>
  <c r="BH29" i="66" s="1"/>
  <c r="BC29" i="66"/>
  <c r="BB29" i="66"/>
  <c r="BA29" i="66"/>
  <c r="AX29" i="66"/>
  <c r="AW29" i="66"/>
  <c r="AV29" i="66"/>
  <c r="AK29" i="66"/>
  <c r="AL29" i="66" s="1"/>
  <c r="CH29" i="66" s="1"/>
  <c r="AI29" i="66"/>
  <c r="AJ29" i="66" s="1"/>
  <c r="AE29" i="66"/>
  <c r="AF29" i="66" s="1"/>
  <c r="CG29" i="66" s="1"/>
  <c r="AC29" i="66"/>
  <c r="AD29" i="66" s="1"/>
  <c r="Y29" i="66"/>
  <c r="Z29" i="66" s="1"/>
  <c r="CF29" i="66" s="1"/>
  <c r="W29" i="66"/>
  <c r="X29" i="66" s="1"/>
  <c r="S29" i="66"/>
  <c r="T29" i="66" s="1"/>
  <c r="CE29" i="66" s="1"/>
  <c r="Q29" i="66"/>
  <c r="R29" i="66" s="1"/>
  <c r="N29" i="66"/>
  <c r="CD29" i="66" s="1"/>
  <c r="M29" i="66"/>
  <c r="K29" i="66"/>
  <c r="L29" i="66" s="1"/>
  <c r="CA28" i="66"/>
  <c r="CB28" i="66" s="1"/>
  <c r="CL28" i="66" s="1"/>
  <c r="BY28" i="66"/>
  <c r="BZ28" i="66" s="1"/>
  <c r="BS28" i="66"/>
  <c r="BO28" i="66"/>
  <c r="BI28" i="66"/>
  <c r="BJ28" i="66" s="1"/>
  <c r="CJ28" i="66" s="1"/>
  <c r="BG28" i="66"/>
  <c r="BH28" i="66" s="1"/>
  <c r="BC28" i="66"/>
  <c r="BB28" i="66"/>
  <c r="BA28" i="66"/>
  <c r="AX28" i="66"/>
  <c r="AW28" i="66"/>
  <c r="AV28" i="66"/>
  <c r="AK28" i="66"/>
  <c r="AL28" i="66" s="1"/>
  <c r="CH28" i="66" s="1"/>
  <c r="AI28" i="66"/>
  <c r="AJ28" i="66" s="1"/>
  <c r="AE28" i="66"/>
  <c r="AF28" i="66" s="1"/>
  <c r="CG28" i="66" s="1"/>
  <c r="AC28" i="66"/>
  <c r="AD28" i="66" s="1"/>
  <c r="Y28" i="66"/>
  <c r="Z28" i="66" s="1"/>
  <c r="CF28" i="66" s="1"/>
  <c r="W28" i="66"/>
  <c r="X28" i="66" s="1"/>
  <c r="S28" i="66"/>
  <c r="T28" i="66" s="1"/>
  <c r="CE28" i="66" s="1"/>
  <c r="Q28" i="66"/>
  <c r="R28" i="66" s="1"/>
  <c r="M28" i="66"/>
  <c r="N28" i="66" s="1"/>
  <c r="CD28" i="66" s="1"/>
  <c r="K28" i="66"/>
  <c r="L28" i="66" s="1"/>
  <c r="CA27" i="66"/>
  <c r="CB27" i="66" s="1"/>
  <c r="CL27" i="66" s="1"/>
  <c r="BY27" i="66"/>
  <c r="BZ27" i="66" s="1"/>
  <c r="BS27" i="66"/>
  <c r="BO27" i="66"/>
  <c r="BI27" i="66"/>
  <c r="BJ27" i="66" s="1"/>
  <c r="CJ27" i="66" s="1"/>
  <c r="BG27" i="66"/>
  <c r="BH27" i="66" s="1"/>
  <c r="BC27" i="66"/>
  <c r="BB27" i="66"/>
  <c r="BA27" i="66"/>
  <c r="AX27" i="66"/>
  <c r="AW27" i="66"/>
  <c r="AV27" i="66"/>
  <c r="AK27" i="66"/>
  <c r="AL27" i="66" s="1"/>
  <c r="CH27" i="66" s="1"/>
  <c r="AI27" i="66"/>
  <c r="AJ27" i="66" s="1"/>
  <c r="AE27" i="66"/>
  <c r="AF27" i="66" s="1"/>
  <c r="CG27" i="66" s="1"/>
  <c r="AC27" i="66"/>
  <c r="AD27" i="66" s="1"/>
  <c r="Y27" i="66"/>
  <c r="Z27" i="66" s="1"/>
  <c r="CF27" i="66" s="1"/>
  <c r="W27" i="66"/>
  <c r="X27" i="66" s="1"/>
  <c r="S27" i="66"/>
  <c r="T27" i="66" s="1"/>
  <c r="CE27" i="66" s="1"/>
  <c r="Q27" i="66"/>
  <c r="R27" i="66" s="1"/>
  <c r="M27" i="66"/>
  <c r="N27" i="66" s="1"/>
  <c r="CD27" i="66" s="1"/>
  <c r="K27" i="66"/>
  <c r="L27" i="66" s="1"/>
  <c r="CA26" i="66"/>
  <c r="CB26" i="66" s="1"/>
  <c r="CL26" i="66" s="1"/>
  <c r="BY26" i="66"/>
  <c r="BZ26" i="66" s="1"/>
  <c r="BS26" i="66"/>
  <c r="BO26" i="66"/>
  <c r="BI26" i="66"/>
  <c r="BJ26" i="66" s="1"/>
  <c r="CJ26" i="66" s="1"/>
  <c r="BG26" i="66"/>
  <c r="BH26" i="66" s="1"/>
  <c r="BC26" i="66"/>
  <c r="BB26" i="66"/>
  <c r="BA26" i="66"/>
  <c r="AX26" i="66"/>
  <c r="AW26" i="66"/>
  <c r="AV26" i="66"/>
  <c r="AK26" i="66"/>
  <c r="AL26" i="66" s="1"/>
  <c r="CH26" i="66" s="1"/>
  <c r="AI26" i="66"/>
  <c r="AJ26" i="66" s="1"/>
  <c r="AE26" i="66"/>
  <c r="AF26" i="66" s="1"/>
  <c r="CG26" i="66" s="1"/>
  <c r="AC26" i="66"/>
  <c r="AD26" i="66" s="1"/>
  <c r="Y26" i="66"/>
  <c r="Z26" i="66" s="1"/>
  <c r="CF26" i="66" s="1"/>
  <c r="W26" i="66"/>
  <c r="X26" i="66" s="1"/>
  <c r="S26" i="66"/>
  <c r="T26" i="66" s="1"/>
  <c r="CE26" i="66" s="1"/>
  <c r="Q26" i="66"/>
  <c r="R26" i="66" s="1"/>
  <c r="M26" i="66"/>
  <c r="N26" i="66" s="1"/>
  <c r="CD26" i="66" s="1"/>
  <c r="K26" i="66"/>
  <c r="L26" i="66" s="1"/>
  <c r="CA25" i="66"/>
  <c r="CB25" i="66" s="1"/>
  <c r="CL25" i="66" s="1"/>
  <c r="BY25" i="66"/>
  <c r="BZ25" i="66" s="1"/>
  <c r="BS25" i="66"/>
  <c r="BO25" i="66"/>
  <c r="BI25" i="66"/>
  <c r="BJ25" i="66" s="1"/>
  <c r="CJ25" i="66" s="1"/>
  <c r="BG25" i="66"/>
  <c r="BH25" i="66" s="1"/>
  <c r="BC25" i="66"/>
  <c r="BB25" i="66"/>
  <c r="BA25" i="66"/>
  <c r="AX25" i="66"/>
  <c r="AW25" i="66"/>
  <c r="AV25" i="66"/>
  <c r="AK25" i="66"/>
  <c r="AL25" i="66" s="1"/>
  <c r="CH25" i="66" s="1"/>
  <c r="AI25" i="66"/>
  <c r="AJ25" i="66" s="1"/>
  <c r="AE25" i="66"/>
  <c r="AF25" i="66" s="1"/>
  <c r="CG25" i="66" s="1"/>
  <c r="AC25" i="66"/>
  <c r="AD25" i="66" s="1"/>
  <c r="Y25" i="66"/>
  <c r="Z25" i="66" s="1"/>
  <c r="CF25" i="66" s="1"/>
  <c r="W25" i="66"/>
  <c r="X25" i="66" s="1"/>
  <c r="S25" i="66"/>
  <c r="T25" i="66" s="1"/>
  <c r="CE25" i="66" s="1"/>
  <c r="Q25" i="66"/>
  <c r="R25" i="66" s="1"/>
  <c r="M25" i="66"/>
  <c r="N25" i="66" s="1"/>
  <c r="CD25" i="66" s="1"/>
  <c r="K25" i="66"/>
  <c r="L25" i="66" s="1"/>
  <c r="CA24" i="66"/>
  <c r="CB24" i="66" s="1"/>
  <c r="CL24" i="66" s="1"/>
  <c r="BY24" i="66"/>
  <c r="BZ24" i="66" s="1"/>
  <c r="BS24" i="66"/>
  <c r="BO24" i="66"/>
  <c r="BI24" i="66"/>
  <c r="BJ24" i="66" s="1"/>
  <c r="CJ24" i="66" s="1"/>
  <c r="BG24" i="66"/>
  <c r="BH24" i="66" s="1"/>
  <c r="BC24" i="66"/>
  <c r="BB24" i="66"/>
  <c r="BA24" i="66"/>
  <c r="AX24" i="66"/>
  <c r="AW24" i="66"/>
  <c r="AV24" i="66"/>
  <c r="AK24" i="66"/>
  <c r="AL24" i="66" s="1"/>
  <c r="CH24" i="66" s="1"/>
  <c r="AI24" i="66"/>
  <c r="AJ24" i="66" s="1"/>
  <c r="AE24" i="66"/>
  <c r="AF24" i="66" s="1"/>
  <c r="CG24" i="66" s="1"/>
  <c r="AC24" i="66"/>
  <c r="AD24" i="66" s="1"/>
  <c r="Y24" i="66"/>
  <c r="Z24" i="66" s="1"/>
  <c r="CF24" i="66" s="1"/>
  <c r="W24" i="66"/>
  <c r="X24" i="66" s="1"/>
  <c r="S24" i="66"/>
  <c r="T24" i="66" s="1"/>
  <c r="CE24" i="66" s="1"/>
  <c r="Q24" i="66"/>
  <c r="R24" i="66" s="1"/>
  <c r="M24" i="66"/>
  <c r="N24" i="66" s="1"/>
  <c r="CD24" i="66" s="1"/>
  <c r="K24" i="66"/>
  <c r="L24" i="66" s="1"/>
  <c r="CA23" i="66"/>
  <c r="CB23" i="66" s="1"/>
  <c r="CL23" i="66" s="1"/>
  <c r="BY23" i="66"/>
  <c r="BZ23" i="66" s="1"/>
  <c r="BS23" i="66"/>
  <c r="BO23" i="66"/>
  <c r="BI23" i="66"/>
  <c r="BJ23" i="66" s="1"/>
  <c r="CJ23" i="66" s="1"/>
  <c r="BG23" i="66"/>
  <c r="BH23" i="66" s="1"/>
  <c r="BC23" i="66"/>
  <c r="BB23" i="66"/>
  <c r="BA23" i="66"/>
  <c r="AX23" i="66"/>
  <c r="AW23" i="66"/>
  <c r="AV23" i="66"/>
  <c r="AK23" i="66"/>
  <c r="AL23" i="66" s="1"/>
  <c r="CH23" i="66" s="1"/>
  <c r="AI23" i="66"/>
  <c r="AJ23" i="66" s="1"/>
  <c r="AE23" i="66"/>
  <c r="AF23" i="66" s="1"/>
  <c r="CG23" i="66" s="1"/>
  <c r="AC23" i="66"/>
  <c r="AD23" i="66" s="1"/>
  <c r="Y23" i="66"/>
  <c r="Z23" i="66" s="1"/>
  <c r="CF23" i="66" s="1"/>
  <c r="W23" i="66"/>
  <c r="X23" i="66" s="1"/>
  <c r="S23" i="66"/>
  <c r="T23" i="66" s="1"/>
  <c r="CE23" i="66" s="1"/>
  <c r="Q23" i="66"/>
  <c r="R23" i="66" s="1"/>
  <c r="M23" i="66"/>
  <c r="N23" i="66" s="1"/>
  <c r="CD23" i="66" s="1"/>
  <c r="K23" i="66"/>
  <c r="L23" i="66" s="1"/>
  <c r="CA22" i="66"/>
  <c r="CB22" i="66" s="1"/>
  <c r="CL22" i="66" s="1"/>
  <c r="BY22" i="66"/>
  <c r="BZ22" i="66" s="1"/>
  <c r="BS22" i="66"/>
  <c r="BO22" i="66"/>
  <c r="BI22" i="66"/>
  <c r="BJ22" i="66" s="1"/>
  <c r="CJ22" i="66" s="1"/>
  <c r="BG22" i="66"/>
  <c r="BH22" i="66" s="1"/>
  <c r="BC22" i="66"/>
  <c r="BB22" i="66"/>
  <c r="BA22" i="66"/>
  <c r="AX22" i="66"/>
  <c r="AW22" i="66"/>
  <c r="AV22" i="66"/>
  <c r="AK22" i="66"/>
  <c r="AL22" i="66" s="1"/>
  <c r="CH22" i="66" s="1"/>
  <c r="AI22" i="66"/>
  <c r="AJ22" i="66" s="1"/>
  <c r="AE22" i="66"/>
  <c r="AF22" i="66" s="1"/>
  <c r="CG22" i="66" s="1"/>
  <c r="AC22" i="66"/>
  <c r="AD22" i="66" s="1"/>
  <c r="Y22" i="66"/>
  <c r="Z22" i="66" s="1"/>
  <c r="CF22" i="66" s="1"/>
  <c r="W22" i="66"/>
  <c r="X22" i="66" s="1"/>
  <c r="S22" i="66"/>
  <c r="T22" i="66" s="1"/>
  <c r="CE22" i="66" s="1"/>
  <c r="Q22" i="66"/>
  <c r="R22" i="66" s="1"/>
  <c r="M22" i="66"/>
  <c r="N22" i="66" s="1"/>
  <c r="CD22" i="66" s="1"/>
  <c r="K22" i="66"/>
  <c r="L22" i="66" s="1"/>
  <c r="CA21" i="66"/>
  <c r="CB21" i="66" s="1"/>
  <c r="CL21" i="66" s="1"/>
  <c r="BY21" i="66"/>
  <c r="BZ21" i="66" s="1"/>
  <c r="BS21" i="66"/>
  <c r="BO21" i="66"/>
  <c r="BI21" i="66"/>
  <c r="BJ21" i="66" s="1"/>
  <c r="CJ21" i="66" s="1"/>
  <c r="BG21" i="66"/>
  <c r="BH21" i="66" s="1"/>
  <c r="BC21" i="66"/>
  <c r="BB21" i="66"/>
  <c r="BA21" i="66"/>
  <c r="AX21" i="66"/>
  <c r="AW21" i="66"/>
  <c r="AV21" i="66"/>
  <c r="AK21" i="66"/>
  <c r="AL21" i="66" s="1"/>
  <c r="CH21" i="66" s="1"/>
  <c r="AI21" i="66"/>
  <c r="AJ21" i="66" s="1"/>
  <c r="AE21" i="66"/>
  <c r="AF21" i="66" s="1"/>
  <c r="CG21" i="66" s="1"/>
  <c r="AC21" i="66"/>
  <c r="AD21" i="66" s="1"/>
  <c r="Y21" i="66"/>
  <c r="Z21" i="66" s="1"/>
  <c r="CF21" i="66" s="1"/>
  <c r="W21" i="66"/>
  <c r="X21" i="66" s="1"/>
  <c r="S21" i="66"/>
  <c r="T21" i="66" s="1"/>
  <c r="CE21" i="66" s="1"/>
  <c r="Q21" i="66"/>
  <c r="R21" i="66" s="1"/>
  <c r="M21" i="66"/>
  <c r="N21" i="66" s="1"/>
  <c r="CD21" i="66" s="1"/>
  <c r="K21" i="66"/>
  <c r="L21" i="66" s="1"/>
  <c r="CA20" i="66"/>
  <c r="CB20" i="66" s="1"/>
  <c r="CL20" i="66" s="1"/>
  <c r="BY20" i="66"/>
  <c r="BZ20" i="66" s="1"/>
  <c r="BS20" i="66"/>
  <c r="BO20" i="66"/>
  <c r="BJ20" i="66"/>
  <c r="CJ20" i="66" s="1"/>
  <c r="BI20" i="66"/>
  <c r="BG20" i="66"/>
  <c r="BH20" i="66" s="1"/>
  <c r="BC20" i="66"/>
  <c r="BB20" i="66"/>
  <c r="BA20" i="66"/>
  <c r="AX20" i="66"/>
  <c r="AW20" i="66"/>
  <c r="AV20" i="66"/>
  <c r="AK20" i="66"/>
  <c r="AL20" i="66" s="1"/>
  <c r="CH20" i="66" s="1"/>
  <c r="AI20" i="66"/>
  <c r="AJ20" i="66" s="1"/>
  <c r="AE20" i="66"/>
  <c r="AF20" i="66" s="1"/>
  <c r="CG20" i="66" s="1"/>
  <c r="AC20" i="66"/>
  <c r="AD20" i="66" s="1"/>
  <c r="Y20" i="66"/>
  <c r="Z20" i="66" s="1"/>
  <c r="CF20" i="66" s="1"/>
  <c r="W20" i="66"/>
  <c r="X20" i="66" s="1"/>
  <c r="S20" i="66"/>
  <c r="T20" i="66" s="1"/>
  <c r="CE20" i="66" s="1"/>
  <c r="Q20" i="66"/>
  <c r="R20" i="66" s="1"/>
  <c r="M20" i="66"/>
  <c r="N20" i="66" s="1"/>
  <c r="CD20" i="66" s="1"/>
  <c r="K20" i="66"/>
  <c r="L20" i="66" s="1"/>
  <c r="CA19" i="66"/>
  <c r="CB19" i="66" s="1"/>
  <c r="CL19" i="66" s="1"/>
  <c r="BY19" i="66"/>
  <c r="BZ19" i="66" s="1"/>
  <c r="BS19" i="66"/>
  <c r="BO19" i="66"/>
  <c r="BI19" i="66"/>
  <c r="BJ19" i="66" s="1"/>
  <c r="CJ19" i="66" s="1"/>
  <c r="BG19" i="66"/>
  <c r="BH19" i="66" s="1"/>
  <c r="BC19" i="66"/>
  <c r="BB19" i="66"/>
  <c r="BA19" i="66"/>
  <c r="AX19" i="66"/>
  <c r="AW19" i="66"/>
  <c r="AV19" i="66"/>
  <c r="AK19" i="66"/>
  <c r="AL19" i="66" s="1"/>
  <c r="CH19" i="66" s="1"/>
  <c r="AI19" i="66"/>
  <c r="AJ19" i="66" s="1"/>
  <c r="AE19" i="66"/>
  <c r="AF19" i="66" s="1"/>
  <c r="CG19" i="66" s="1"/>
  <c r="AC19" i="66"/>
  <c r="AD19" i="66" s="1"/>
  <c r="Y19" i="66"/>
  <c r="Z19" i="66" s="1"/>
  <c r="CF19" i="66" s="1"/>
  <c r="W19" i="66"/>
  <c r="X19" i="66" s="1"/>
  <c r="S19" i="66"/>
  <c r="T19" i="66" s="1"/>
  <c r="CE19" i="66" s="1"/>
  <c r="Q19" i="66"/>
  <c r="R19" i="66" s="1"/>
  <c r="M19" i="66"/>
  <c r="N19" i="66" s="1"/>
  <c r="CD19" i="66" s="1"/>
  <c r="K19" i="66"/>
  <c r="L19" i="66" s="1"/>
  <c r="CA18" i="66"/>
  <c r="CB18" i="66" s="1"/>
  <c r="CL18" i="66" s="1"/>
  <c r="BY18" i="66"/>
  <c r="BZ18" i="66" s="1"/>
  <c r="BS18" i="66"/>
  <c r="BO18" i="66"/>
  <c r="BI18" i="66"/>
  <c r="BJ18" i="66" s="1"/>
  <c r="CJ18" i="66" s="1"/>
  <c r="BG18" i="66"/>
  <c r="BH18" i="66" s="1"/>
  <c r="BC18" i="66"/>
  <c r="BB18" i="66"/>
  <c r="BA18" i="66"/>
  <c r="AX18" i="66"/>
  <c r="AW18" i="66"/>
  <c r="AV18" i="66"/>
  <c r="AK18" i="66"/>
  <c r="AL18" i="66" s="1"/>
  <c r="CH18" i="66" s="1"/>
  <c r="AI18" i="66"/>
  <c r="AJ18" i="66" s="1"/>
  <c r="AE18" i="66"/>
  <c r="AF18" i="66" s="1"/>
  <c r="CG18" i="66" s="1"/>
  <c r="AC18" i="66"/>
  <c r="AD18" i="66" s="1"/>
  <c r="Y18" i="66"/>
  <c r="Z18" i="66" s="1"/>
  <c r="CF18" i="66" s="1"/>
  <c r="W18" i="66"/>
  <c r="X18" i="66" s="1"/>
  <c r="S18" i="66"/>
  <c r="T18" i="66" s="1"/>
  <c r="CE18" i="66" s="1"/>
  <c r="Q18" i="66"/>
  <c r="R18" i="66" s="1"/>
  <c r="M18" i="66"/>
  <c r="N18" i="66" s="1"/>
  <c r="CD18" i="66" s="1"/>
  <c r="K18" i="66"/>
  <c r="L18" i="66" s="1"/>
  <c r="CA17" i="66"/>
  <c r="CB17" i="66" s="1"/>
  <c r="CL17" i="66" s="1"/>
  <c r="BY17" i="66"/>
  <c r="BZ17" i="66" s="1"/>
  <c r="BS17" i="66"/>
  <c r="BO17" i="66"/>
  <c r="BI17" i="66"/>
  <c r="BJ17" i="66" s="1"/>
  <c r="CJ17" i="66" s="1"/>
  <c r="BG17" i="66"/>
  <c r="BH17" i="66" s="1"/>
  <c r="BC17" i="66"/>
  <c r="BB17" i="66"/>
  <c r="BA17" i="66"/>
  <c r="AX17" i="66"/>
  <c r="AW17" i="66"/>
  <c r="AV17" i="66"/>
  <c r="AK17" i="66"/>
  <c r="AL17" i="66" s="1"/>
  <c r="CH17" i="66" s="1"/>
  <c r="AI17" i="66"/>
  <c r="AJ17" i="66" s="1"/>
  <c r="AE17" i="66"/>
  <c r="AF17" i="66" s="1"/>
  <c r="CG17" i="66" s="1"/>
  <c r="AC17" i="66"/>
  <c r="AD17" i="66" s="1"/>
  <c r="Y17" i="66"/>
  <c r="Z17" i="66" s="1"/>
  <c r="CF17" i="66" s="1"/>
  <c r="W17" i="66"/>
  <c r="X17" i="66" s="1"/>
  <c r="S17" i="66"/>
  <c r="T17" i="66" s="1"/>
  <c r="CE17" i="66" s="1"/>
  <c r="Q17" i="66"/>
  <c r="R17" i="66" s="1"/>
  <c r="M17" i="66"/>
  <c r="N17" i="66" s="1"/>
  <c r="CD17" i="66" s="1"/>
  <c r="K17" i="66"/>
  <c r="L17" i="66" s="1"/>
  <c r="CA16" i="66"/>
  <c r="CB16" i="66" s="1"/>
  <c r="CL16" i="66" s="1"/>
  <c r="BY16" i="66"/>
  <c r="BZ16" i="66" s="1"/>
  <c r="BS16" i="66"/>
  <c r="BO16" i="66"/>
  <c r="BI16" i="66"/>
  <c r="BJ16" i="66" s="1"/>
  <c r="CJ16" i="66" s="1"/>
  <c r="BG16" i="66"/>
  <c r="BH16" i="66" s="1"/>
  <c r="BC16" i="66"/>
  <c r="BB16" i="66"/>
  <c r="BA16" i="66"/>
  <c r="AX16" i="66"/>
  <c r="AW16" i="66"/>
  <c r="AV16" i="66"/>
  <c r="AK16" i="66"/>
  <c r="AL16" i="66" s="1"/>
  <c r="CH16" i="66" s="1"/>
  <c r="AI16" i="66"/>
  <c r="AJ16" i="66" s="1"/>
  <c r="AE16" i="66"/>
  <c r="AF16" i="66" s="1"/>
  <c r="CG16" i="66" s="1"/>
  <c r="AC16" i="66"/>
  <c r="AD16" i="66" s="1"/>
  <c r="Y16" i="66"/>
  <c r="Z16" i="66" s="1"/>
  <c r="CF16" i="66" s="1"/>
  <c r="W16" i="66"/>
  <c r="X16" i="66" s="1"/>
  <c r="S16" i="66"/>
  <c r="T16" i="66" s="1"/>
  <c r="CE16" i="66" s="1"/>
  <c r="Q16" i="66"/>
  <c r="R16" i="66" s="1"/>
  <c r="M16" i="66"/>
  <c r="N16" i="66" s="1"/>
  <c r="CD16" i="66" s="1"/>
  <c r="K16" i="66"/>
  <c r="L16" i="66" s="1"/>
  <c r="CA15" i="66"/>
  <c r="CB15" i="66" s="1"/>
  <c r="CL15" i="66" s="1"/>
  <c r="BY15" i="66"/>
  <c r="BZ15" i="66" s="1"/>
  <c r="BS15" i="66"/>
  <c r="BO15" i="66"/>
  <c r="BI15" i="66"/>
  <c r="BJ15" i="66" s="1"/>
  <c r="CJ15" i="66" s="1"/>
  <c r="BG15" i="66"/>
  <c r="BH15" i="66" s="1"/>
  <c r="BC15" i="66"/>
  <c r="BB15" i="66"/>
  <c r="BA15" i="66"/>
  <c r="AX15" i="66"/>
  <c r="AW15" i="66"/>
  <c r="AV15" i="66"/>
  <c r="AK15" i="66"/>
  <c r="AL15" i="66" s="1"/>
  <c r="CH15" i="66" s="1"/>
  <c r="AI15" i="66"/>
  <c r="AJ15" i="66" s="1"/>
  <c r="AE15" i="66"/>
  <c r="AF15" i="66" s="1"/>
  <c r="CG15" i="66" s="1"/>
  <c r="AC15" i="66"/>
  <c r="AD15" i="66" s="1"/>
  <c r="Y15" i="66"/>
  <c r="Z15" i="66" s="1"/>
  <c r="CF15" i="66" s="1"/>
  <c r="W15" i="66"/>
  <c r="X15" i="66" s="1"/>
  <c r="S15" i="66"/>
  <c r="T15" i="66" s="1"/>
  <c r="CE15" i="66" s="1"/>
  <c r="Q15" i="66"/>
  <c r="R15" i="66" s="1"/>
  <c r="M15" i="66"/>
  <c r="N15" i="66" s="1"/>
  <c r="CD15" i="66" s="1"/>
  <c r="L15" i="66"/>
  <c r="K15" i="66"/>
  <c r="CA14" i="66"/>
  <c r="CB14" i="66" s="1"/>
  <c r="CL14" i="66" s="1"/>
  <c r="BY14" i="66"/>
  <c r="BZ14" i="66" s="1"/>
  <c r="BS14" i="66"/>
  <c r="BO14" i="66"/>
  <c r="BI14" i="66"/>
  <c r="BJ14" i="66" s="1"/>
  <c r="CJ14" i="66" s="1"/>
  <c r="BG14" i="66"/>
  <c r="BH14" i="66" s="1"/>
  <c r="BC14" i="66"/>
  <c r="BB14" i="66"/>
  <c r="BA14" i="66"/>
  <c r="AX14" i="66"/>
  <c r="AW14" i="66"/>
  <c r="AV14" i="66"/>
  <c r="AK14" i="66"/>
  <c r="AL14" i="66" s="1"/>
  <c r="CH14" i="66" s="1"/>
  <c r="AI14" i="66"/>
  <c r="AJ14" i="66" s="1"/>
  <c r="AE14" i="66"/>
  <c r="AF14" i="66" s="1"/>
  <c r="CG14" i="66" s="1"/>
  <c r="AC14" i="66"/>
  <c r="AD14" i="66" s="1"/>
  <c r="Y14" i="66"/>
  <c r="Z14" i="66" s="1"/>
  <c r="CF14" i="66" s="1"/>
  <c r="W14" i="66"/>
  <c r="X14" i="66" s="1"/>
  <c r="S14" i="66"/>
  <c r="T14" i="66" s="1"/>
  <c r="CE14" i="66" s="1"/>
  <c r="Q14" i="66"/>
  <c r="R14" i="66" s="1"/>
  <c r="M14" i="66"/>
  <c r="N14" i="66" s="1"/>
  <c r="CD14" i="66" s="1"/>
  <c r="K14" i="66"/>
  <c r="L14" i="66" s="1"/>
  <c r="CA13" i="66"/>
  <c r="CB13" i="66" s="1"/>
  <c r="CL13" i="66" s="1"/>
  <c r="BY13" i="66"/>
  <c r="BZ13" i="66" s="1"/>
  <c r="BS13" i="66"/>
  <c r="BO13" i="66"/>
  <c r="BI13" i="66"/>
  <c r="BJ13" i="66" s="1"/>
  <c r="CJ13" i="66" s="1"/>
  <c r="BG13" i="66"/>
  <c r="BH13" i="66" s="1"/>
  <c r="BC13" i="66"/>
  <c r="BB13" i="66"/>
  <c r="BA13" i="66"/>
  <c r="AX13" i="66"/>
  <c r="AW13" i="66"/>
  <c r="AV13" i="66"/>
  <c r="AK13" i="66"/>
  <c r="AL13" i="66" s="1"/>
  <c r="CH13" i="66" s="1"/>
  <c r="AI13" i="66"/>
  <c r="AJ13" i="66" s="1"/>
  <c r="AE13" i="66"/>
  <c r="AF13" i="66" s="1"/>
  <c r="CG13" i="66" s="1"/>
  <c r="AC13" i="66"/>
  <c r="AD13" i="66" s="1"/>
  <c r="Y13" i="66"/>
  <c r="Z13" i="66" s="1"/>
  <c r="CF13" i="66" s="1"/>
  <c r="W13" i="66"/>
  <c r="X13" i="66" s="1"/>
  <c r="S13" i="66"/>
  <c r="T13" i="66" s="1"/>
  <c r="CE13" i="66" s="1"/>
  <c r="Q13" i="66"/>
  <c r="R13" i="66" s="1"/>
  <c r="N13" i="66"/>
  <c r="CD13" i="66" s="1"/>
  <c r="M13" i="66"/>
  <c r="K13" i="66"/>
  <c r="L13" i="66" s="1"/>
  <c r="CA12" i="66"/>
  <c r="CB12" i="66" s="1"/>
  <c r="CL12" i="66" s="1"/>
  <c r="BY12" i="66"/>
  <c r="BZ12" i="66" s="1"/>
  <c r="BS12" i="66"/>
  <c r="BO12" i="66"/>
  <c r="BI12" i="66"/>
  <c r="BJ12" i="66" s="1"/>
  <c r="CJ12" i="66" s="1"/>
  <c r="BG12" i="66"/>
  <c r="BH12" i="66" s="1"/>
  <c r="BC12" i="66"/>
  <c r="BB12" i="66"/>
  <c r="BA12" i="66"/>
  <c r="AX12" i="66"/>
  <c r="AW12" i="66"/>
  <c r="AV12" i="66"/>
  <c r="AK12" i="66"/>
  <c r="AL12" i="66" s="1"/>
  <c r="CH12" i="66" s="1"/>
  <c r="AI12" i="66"/>
  <c r="AJ12" i="66" s="1"/>
  <c r="AE12" i="66"/>
  <c r="AF12" i="66" s="1"/>
  <c r="CG12" i="66" s="1"/>
  <c r="AC12" i="66"/>
  <c r="AD12" i="66" s="1"/>
  <c r="Y12" i="66"/>
  <c r="Z12" i="66" s="1"/>
  <c r="CF12" i="66" s="1"/>
  <c r="W12" i="66"/>
  <c r="X12" i="66" s="1"/>
  <c r="S12" i="66"/>
  <c r="T12" i="66" s="1"/>
  <c r="CE12" i="66" s="1"/>
  <c r="Q12" i="66"/>
  <c r="R12" i="66" s="1"/>
  <c r="M12" i="66"/>
  <c r="N12" i="66" s="1"/>
  <c r="CD12" i="66" s="1"/>
  <c r="K12" i="66"/>
  <c r="L12" i="66" s="1"/>
  <c r="CA11" i="66"/>
  <c r="CB11" i="66" s="1"/>
  <c r="CL11" i="66" s="1"/>
  <c r="BY11" i="66"/>
  <c r="BZ11" i="66" s="1"/>
  <c r="BS11" i="66"/>
  <c r="BU11" i="66" s="1"/>
  <c r="CK11" i="66" s="1"/>
  <c r="BI11" i="66"/>
  <c r="BJ11" i="66" s="1"/>
  <c r="CJ11" i="66" s="1"/>
  <c r="BG11" i="66"/>
  <c r="BH11" i="66" s="1"/>
  <c r="BC11" i="66"/>
  <c r="BB11" i="66"/>
  <c r="BA11" i="66"/>
  <c r="AX11" i="66"/>
  <c r="AW11" i="66"/>
  <c r="AV11" i="66"/>
  <c r="AK11" i="66"/>
  <c r="AL11" i="66" s="1"/>
  <c r="CH11" i="66" s="1"/>
  <c r="AI11" i="66"/>
  <c r="AJ11" i="66" s="1"/>
  <c r="AE11" i="66"/>
  <c r="AF11" i="66" s="1"/>
  <c r="CG11" i="66" s="1"/>
  <c r="AC11" i="66"/>
  <c r="AD11" i="66" s="1"/>
  <c r="Y11" i="66"/>
  <c r="Z11" i="66" s="1"/>
  <c r="CF11" i="66" s="1"/>
  <c r="W11" i="66"/>
  <c r="X11" i="66" s="1"/>
  <c r="S11" i="66"/>
  <c r="T11" i="66" s="1"/>
  <c r="CE11" i="66" s="1"/>
  <c r="Q11" i="66"/>
  <c r="R11" i="66" s="1"/>
  <c r="M11" i="66"/>
  <c r="N11" i="66" s="1"/>
  <c r="CD11" i="66" s="1"/>
  <c r="K11" i="66"/>
  <c r="L11" i="66" s="1"/>
  <c r="G7" i="66"/>
  <c r="F7" i="66"/>
  <c r="X119" i="6"/>
  <c r="X118" i="6"/>
  <c r="X117" i="6"/>
  <c r="X115" i="6"/>
  <c r="X108" i="6"/>
  <c r="X88" i="6"/>
  <c r="X80" i="6"/>
  <c r="X70" i="6"/>
  <c r="X67" i="6"/>
  <c r="X21" i="6"/>
  <c r="X35" i="6" s="1"/>
  <c r="CA31" i="65"/>
  <c r="CB31" i="65" s="1"/>
  <c r="CL31" i="65" s="1"/>
  <c r="BY31" i="65"/>
  <c r="BZ31" i="65" s="1"/>
  <c r="BS31" i="65"/>
  <c r="BO31" i="65"/>
  <c r="BI31" i="65"/>
  <c r="BJ31" i="65" s="1"/>
  <c r="CJ31" i="65" s="1"/>
  <c r="BG31" i="65"/>
  <c r="BH31" i="65" s="1"/>
  <c r="BC31" i="65"/>
  <c r="BB31" i="65"/>
  <c r="BA31" i="65"/>
  <c r="AX31" i="65"/>
  <c r="AW31" i="65"/>
  <c r="AV31" i="65"/>
  <c r="AK31" i="65"/>
  <c r="AL31" i="65" s="1"/>
  <c r="CH31" i="65" s="1"/>
  <c r="AI31" i="65"/>
  <c r="AJ31" i="65" s="1"/>
  <c r="AE31" i="65"/>
  <c r="AF31" i="65" s="1"/>
  <c r="CG31" i="65" s="1"/>
  <c r="AC31" i="65"/>
  <c r="AD31" i="65" s="1"/>
  <c r="Y31" i="65"/>
  <c r="Z31" i="65" s="1"/>
  <c r="CF31" i="65" s="1"/>
  <c r="W31" i="65"/>
  <c r="X31" i="65" s="1"/>
  <c r="S31" i="65"/>
  <c r="T31" i="65" s="1"/>
  <c r="CE31" i="65" s="1"/>
  <c r="Q31" i="65"/>
  <c r="R31" i="65" s="1"/>
  <c r="M31" i="65"/>
  <c r="N31" i="65" s="1"/>
  <c r="CD31" i="65" s="1"/>
  <c r="K31" i="65"/>
  <c r="L31" i="65" s="1"/>
  <c r="CA30" i="65"/>
  <c r="CB30" i="65" s="1"/>
  <c r="CL30" i="65" s="1"/>
  <c r="BY30" i="65"/>
  <c r="BZ30" i="65" s="1"/>
  <c r="BS30" i="65"/>
  <c r="BO30" i="65"/>
  <c r="BI30" i="65"/>
  <c r="BJ30" i="65" s="1"/>
  <c r="CJ30" i="65" s="1"/>
  <c r="BG30" i="65"/>
  <c r="BH30" i="65" s="1"/>
  <c r="BC30" i="65"/>
  <c r="BB30" i="65"/>
  <c r="BA30" i="65"/>
  <c r="AX30" i="65"/>
  <c r="AW30" i="65"/>
  <c r="AV30" i="65"/>
  <c r="AK30" i="65"/>
  <c r="AL30" i="65" s="1"/>
  <c r="CH30" i="65" s="1"/>
  <c r="AI30" i="65"/>
  <c r="AJ30" i="65" s="1"/>
  <c r="AE30" i="65"/>
  <c r="AF30" i="65" s="1"/>
  <c r="CG30" i="65" s="1"/>
  <c r="AC30" i="65"/>
  <c r="AD30" i="65" s="1"/>
  <c r="Y30" i="65"/>
  <c r="Z30" i="65" s="1"/>
  <c r="CF30" i="65" s="1"/>
  <c r="W30" i="65"/>
  <c r="X30" i="65" s="1"/>
  <c r="S30" i="65"/>
  <c r="T30" i="65" s="1"/>
  <c r="CE30" i="65" s="1"/>
  <c r="Q30" i="65"/>
  <c r="R30" i="65" s="1"/>
  <c r="M30" i="65"/>
  <c r="N30" i="65" s="1"/>
  <c r="CD30" i="65" s="1"/>
  <c r="K30" i="65"/>
  <c r="L30" i="65" s="1"/>
  <c r="CA29" i="65"/>
  <c r="CB29" i="65" s="1"/>
  <c r="CL29" i="65" s="1"/>
  <c r="BY29" i="65"/>
  <c r="BZ29" i="65" s="1"/>
  <c r="BS29" i="65"/>
  <c r="BO29" i="65"/>
  <c r="BI29" i="65"/>
  <c r="BJ29" i="65" s="1"/>
  <c r="CJ29" i="65" s="1"/>
  <c r="BG29" i="65"/>
  <c r="BH29" i="65" s="1"/>
  <c r="BC29" i="65"/>
  <c r="BB29" i="65"/>
  <c r="BA29" i="65"/>
  <c r="AX29" i="65"/>
  <c r="AW29" i="65"/>
  <c r="AV29" i="65"/>
  <c r="AK29" i="65"/>
  <c r="AL29" i="65" s="1"/>
  <c r="CH29" i="65" s="1"/>
  <c r="AI29" i="65"/>
  <c r="AJ29" i="65" s="1"/>
  <c r="AE29" i="65"/>
  <c r="AF29" i="65" s="1"/>
  <c r="CG29" i="65" s="1"/>
  <c r="AC29" i="65"/>
  <c r="AD29" i="65" s="1"/>
  <c r="Y29" i="65"/>
  <c r="Z29" i="65" s="1"/>
  <c r="CF29" i="65" s="1"/>
  <c r="W29" i="65"/>
  <c r="X29" i="65" s="1"/>
  <c r="S29" i="65"/>
  <c r="T29" i="65" s="1"/>
  <c r="CE29" i="65" s="1"/>
  <c r="Q29" i="65"/>
  <c r="R29" i="65" s="1"/>
  <c r="M29" i="65"/>
  <c r="N29" i="65" s="1"/>
  <c r="CD29" i="65" s="1"/>
  <c r="K29" i="65"/>
  <c r="L29" i="65" s="1"/>
  <c r="CA28" i="65"/>
  <c r="CB28" i="65" s="1"/>
  <c r="CL28" i="65" s="1"/>
  <c r="BY28" i="65"/>
  <c r="BZ28" i="65" s="1"/>
  <c r="BS28" i="65"/>
  <c r="BO28" i="65"/>
  <c r="BI28" i="65"/>
  <c r="BJ28" i="65" s="1"/>
  <c r="CJ28" i="65" s="1"/>
  <c r="BG28" i="65"/>
  <c r="BH28" i="65" s="1"/>
  <c r="BC28" i="65"/>
  <c r="BB28" i="65"/>
  <c r="BA28" i="65"/>
  <c r="AX28" i="65"/>
  <c r="AW28" i="65"/>
  <c r="AV28" i="65"/>
  <c r="AK28" i="65"/>
  <c r="AL28" i="65" s="1"/>
  <c r="CH28" i="65" s="1"/>
  <c r="AI28" i="65"/>
  <c r="AJ28" i="65" s="1"/>
  <c r="AE28" i="65"/>
  <c r="AF28" i="65" s="1"/>
  <c r="CG28" i="65" s="1"/>
  <c r="AC28" i="65"/>
  <c r="AD28" i="65" s="1"/>
  <c r="Y28" i="65"/>
  <c r="Z28" i="65" s="1"/>
  <c r="CF28" i="65" s="1"/>
  <c r="W28" i="65"/>
  <c r="X28" i="65" s="1"/>
  <c r="S28" i="65"/>
  <c r="T28" i="65" s="1"/>
  <c r="CE28" i="65" s="1"/>
  <c r="Q28" i="65"/>
  <c r="R28" i="65" s="1"/>
  <c r="M28" i="65"/>
  <c r="N28" i="65" s="1"/>
  <c r="CD28" i="65" s="1"/>
  <c r="K28" i="65"/>
  <c r="L28" i="65" s="1"/>
  <c r="CA27" i="65"/>
  <c r="CB27" i="65" s="1"/>
  <c r="CL27" i="65" s="1"/>
  <c r="BY27" i="65"/>
  <c r="BZ27" i="65" s="1"/>
  <c r="BS27" i="65"/>
  <c r="BO27" i="65"/>
  <c r="BI27" i="65"/>
  <c r="BJ27" i="65" s="1"/>
  <c r="CJ27" i="65" s="1"/>
  <c r="BG27" i="65"/>
  <c r="BH27" i="65" s="1"/>
  <c r="BC27" i="65"/>
  <c r="BB27" i="65"/>
  <c r="BA27" i="65"/>
  <c r="AX27" i="65"/>
  <c r="AW27" i="65"/>
  <c r="AV27" i="65"/>
  <c r="AK27" i="65"/>
  <c r="AL27" i="65" s="1"/>
  <c r="CH27" i="65" s="1"/>
  <c r="AI27" i="65"/>
  <c r="AJ27" i="65" s="1"/>
  <c r="AE27" i="65"/>
  <c r="AF27" i="65" s="1"/>
  <c r="CG27" i="65" s="1"/>
  <c r="AC27" i="65"/>
  <c r="AD27" i="65" s="1"/>
  <c r="Y27" i="65"/>
  <c r="Z27" i="65" s="1"/>
  <c r="CF27" i="65" s="1"/>
  <c r="W27" i="65"/>
  <c r="X27" i="65" s="1"/>
  <c r="S27" i="65"/>
  <c r="T27" i="65" s="1"/>
  <c r="CE27" i="65" s="1"/>
  <c r="Q27" i="65"/>
  <c r="R27" i="65" s="1"/>
  <c r="M27" i="65"/>
  <c r="N27" i="65" s="1"/>
  <c r="CD27" i="65" s="1"/>
  <c r="K27" i="65"/>
  <c r="L27" i="65" s="1"/>
  <c r="CA26" i="65"/>
  <c r="CB26" i="65" s="1"/>
  <c r="CL26" i="65" s="1"/>
  <c r="BY26" i="65"/>
  <c r="BZ26" i="65" s="1"/>
  <c r="BS26" i="65"/>
  <c r="BO26" i="65"/>
  <c r="BI26" i="65"/>
  <c r="BJ26" i="65" s="1"/>
  <c r="CJ26" i="65" s="1"/>
  <c r="BG26" i="65"/>
  <c r="BH26" i="65" s="1"/>
  <c r="BC26" i="65"/>
  <c r="BB26" i="65"/>
  <c r="BA26" i="65"/>
  <c r="AX26" i="65"/>
  <c r="AW26" i="65"/>
  <c r="AV26" i="65"/>
  <c r="AY26" i="65" s="1"/>
  <c r="AK26" i="65"/>
  <c r="AL26" i="65" s="1"/>
  <c r="CH26" i="65" s="1"/>
  <c r="AI26" i="65"/>
  <c r="AJ26" i="65" s="1"/>
  <c r="AE26" i="65"/>
  <c r="AF26" i="65" s="1"/>
  <c r="CG26" i="65" s="1"/>
  <c r="AC26" i="65"/>
  <c r="AD26" i="65" s="1"/>
  <c r="Y26" i="65"/>
  <c r="Z26" i="65" s="1"/>
  <c r="CF26" i="65" s="1"/>
  <c r="W26" i="65"/>
  <c r="X26" i="65" s="1"/>
  <c r="S26" i="65"/>
  <c r="T26" i="65" s="1"/>
  <c r="CE26" i="65" s="1"/>
  <c r="Q26" i="65"/>
  <c r="R26" i="65" s="1"/>
  <c r="M26" i="65"/>
  <c r="N26" i="65" s="1"/>
  <c r="CD26" i="65" s="1"/>
  <c r="K26" i="65"/>
  <c r="L26" i="65" s="1"/>
  <c r="CA25" i="65"/>
  <c r="CB25" i="65" s="1"/>
  <c r="CL25" i="65" s="1"/>
  <c r="BY25" i="65"/>
  <c r="BZ25" i="65" s="1"/>
  <c r="BS25" i="65"/>
  <c r="BO25" i="65"/>
  <c r="BI25" i="65"/>
  <c r="BJ25" i="65" s="1"/>
  <c r="CJ25" i="65" s="1"/>
  <c r="BG25" i="65"/>
  <c r="BH25" i="65" s="1"/>
  <c r="BC25" i="65"/>
  <c r="BB25" i="65"/>
  <c r="BA25" i="65"/>
  <c r="AX25" i="65"/>
  <c r="AW25" i="65"/>
  <c r="AV25" i="65"/>
  <c r="AK25" i="65"/>
  <c r="AL25" i="65" s="1"/>
  <c r="CH25" i="65" s="1"/>
  <c r="AI25" i="65"/>
  <c r="AJ25" i="65" s="1"/>
  <c r="AE25" i="65"/>
  <c r="AF25" i="65" s="1"/>
  <c r="CG25" i="65" s="1"/>
  <c r="AC25" i="65"/>
  <c r="AD25" i="65" s="1"/>
  <c r="Y25" i="65"/>
  <c r="Z25" i="65" s="1"/>
  <c r="CF25" i="65" s="1"/>
  <c r="W25" i="65"/>
  <c r="X25" i="65" s="1"/>
  <c r="S25" i="65"/>
  <c r="T25" i="65" s="1"/>
  <c r="CE25" i="65" s="1"/>
  <c r="Q25" i="65"/>
  <c r="R25" i="65" s="1"/>
  <c r="M25" i="65"/>
  <c r="N25" i="65" s="1"/>
  <c r="CD25" i="65" s="1"/>
  <c r="K25" i="65"/>
  <c r="L25" i="65" s="1"/>
  <c r="CA24" i="65"/>
  <c r="CB24" i="65" s="1"/>
  <c r="CL24" i="65" s="1"/>
  <c r="BY24" i="65"/>
  <c r="BZ24" i="65" s="1"/>
  <c r="BS24" i="65"/>
  <c r="BO24" i="65"/>
  <c r="BI24" i="65"/>
  <c r="BJ24" i="65" s="1"/>
  <c r="CJ24" i="65" s="1"/>
  <c r="BG24" i="65"/>
  <c r="BH24" i="65" s="1"/>
  <c r="BC24" i="65"/>
  <c r="BB24" i="65"/>
  <c r="BA24" i="65"/>
  <c r="AX24" i="65"/>
  <c r="AW24" i="65"/>
  <c r="AV24" i="65"/>
  <c r="AK24" i="65"/>
  <c r="AL24" i="65" s="1"/>
  <c r="CH24" i="65" s="1"/>
  <c r="AI24" i="65"/>
  <c r="AJ24" i="65" s="1"/>
  <c r="AE24" i="65"/>
  <c r="AF24" i="65" s="1"/>
  <c r="CG24" i="65" s="1"/>
  <c r="AC24" i="65"/>
  <c r="AD24" i="65" s="1"/>
  <c r="Y24" i="65"/>
  <c r="Z24" i="65" s="1"/>
  <c r="CF24" i="65" s="1"/>
  <c r="W24" i="65"/>
  <c r="X24" i="65" s="1"/>
  <c r="S24" i="65"/>
  <c r="T24" i="65" s="1"/>
  <c r="CE24" i="65" s="1"/>
  <c r="Q24" i="65"/>
  <c r="R24" i="65" s="1"/>
  <c r="M24" i="65"/>
  <c r="N24" i="65" s="1"/>
  <c r="CD24" i="65" s="1"/>
  <c r="K24" i="65"/>
  <c r="L24" i="65" s="1"/>
  <c r="CA23" i="65"/>
  <c r="CB23" i="65" s="1"/>
  <c r="CL23" i="65" s="1"/>
  <c r="BY23" i="65"/>
  <c r="BZ23" i="65" s="1"/>
  <c r="BS23" i="65"/>
  <c r="BO23" i="65"/>
  <c r="BI23" i="65"/>
  <c r="BJ23" i="65" s="1"/>
  <c r="CJ23" i="65" s="1"/>
  <c r="BG23" i="65"/>
  <c r="BH23" i="65" s="1"/>
  <c r="BC23" i="65"/>
  <c r="BB23" i="65"/>
  <c r="BA23" i="65"/>
  <c r="AX23" i="65"/>
  <c r="AW23" i="65"/>
  <c r="AV23" i="65"/>
  <c r="AK23" i="65"/>
  <c r="AL23" i="65" s="1"/>
  <c r="CH23" i="65" s="1"/>
  <c r="AJ23" i="65"/>
  <c r="AI23" i="65"/>
  <c r="AE23" i="65"/>
  <c r="AF23" i="65" s="1"/>
  <c r="CG23" i="65" s="1"/>
  <c r="AC23" i="65"/>
  <c r="AD23" i="65" s="1"/>
  <c r="Y23" i="65"/>
  <c r="Z23" i="65" s="1"/>
  <c r="CF23" i="65" s="1"/>
  <c r="W23" i="65"/>
  <c r="X23" i="65" s="1"/>
  <c r="S23" i="65"/>
  <c r="T23" i="65" s="1"/>
  <c r="CE23" i="65" s="1"/>
  <c r="Q23" i="65"/>
  <c r="R23" i="65" s="1"/>
  <c r="M23" i="65"/>
  <c r="N23" i="65" s="1"/>
  <c r="CD23" i="65" s="1"/>
  <c r="K23" i="65"/>
  <c r="L23" i="65" s="1"/>
  <c r="CA22" i="65"/>
  <c r="CB22" i="65" s="1"/>
  <c r="CL22" i="65" s="1"/>
  <c r="BY22" i="65"/>
  <c r="BZ22" i="65" s="1"/>
  <c r="BS22" i="65"/>
  <c r="BO22" i="65"/>
  <c r="BI22" i="65"/>
  <c r="BJ22" i="65" s="1"/>
  <c r="CJ22" i="65" s="1"/>
  <c r="BG22" i="65"/>
  <c r="BH22" i="65" s="1"/>
  <c r="BC22" i="65"/>
  <c r="BB22" i="65"/>
  <c r="BA22" i="65"/>
  <c r="AX22" i="65"/>
  <c r="AW22" i="65"/>
  <c r="AV22" i="65"/>
  <c r="AK22" i="65"/>
  <c r="AL22" i="65" s="1"/>
  <c r="CH22" i="65" s="1"/>
  <c r="AI22" i="65"/>
  <c r="AJ22" i="65" s="1"/>
  <c r="AE22" i="65"/>
  <c r="AF22" i="65" s="1"/>
  <c r="CG22" i="65" s="1"/>
  <c r="AC22" i="65"/>
  <c r="AD22" i="65" s="1"/>
  <c r="Y22" i="65"/>
  <c r="Z22" i="65" s="1"/>
  <c r="CF22" i="65" s="1"/>
  <c r="W22" i="65"/>
  <c r="X22" i="65" s="1"/>
  <c r="S22" i="65"/>
  <c r="T22" i="65" s="1"/>
  <c r="CE22" i="65" s="1"/>
  <c r="Q22" i="65"/>
  <c r="R22" i="65" s="1"/>
  <c r="M22" i="65"/>
  <c r="N22" i="65" s="1"/>
  <c r="CD22" i="65" s="1"/>
  <c r="K22" i="65"/>
  <c r="L22" i="65" s="1"/>
  <c r="CA21" i="65"/>
  <c r="CB21" i="65" s="1"/>
  <c r="CL21" i="65" s="1"/>
  <c r="BY21" i="65"/>
  <c r="BZ21" i="65" s="1"/>
  <c r="BS21" i="65"/>
  <c r="BO21" i="65"/>
  <c r="BI21" i="65"/>
  <c r="BJ21" i="65" s="1"/>
  <c r="CJ21" i="65" s="1"/>
  <c r="BG21" i="65"/>
  <c r="BH21" i="65" s="1"/>
  <c r="BC21" i="65"/>
  <c r="BB21" i="65"/>
  <c r="BA21" i="65"/>
  <c r="AX21" i="65"/>
  <c r="AW21" i="65"/>
  <c r="AV21" i="65"/>
  <c r="AK21" i="65"/>
  <c r="AL21" i="65" s="1"/>
  <c r="CH21" i="65" s="1"/>
  <c r="AI21" i="65"/>
  <c r="AJ21" i="65" s="1"/>
  <c r="AE21" i="65"/>
  <c r="AF21" i="65" s="1"/>
  <c r="CG21" i="65" s="1"/>
  <c r="AC21" i="65"/>
  <c r="AD21" i="65" s="1"/>
  <c r="Y21" i="65"/>
  <c r="Z21" i="65" s="1"/>
  <c r="CF21" i="65" s="1"/>
  <c r="W21" i="65"/>
  <c r="X21" i="65" s="1"/>
  <c r="S21" i="65"/>
  <c r="T21" i="65" s="1"/>
  <c r="CE21" i="65" s="1"/>
  <c r="Q21" i="65"/>
  <c r="R21" i="65" s="1"/>
  <c r="M21" i="65"/>
  <c r="N21" i="65" s="1"/>
  <c r="CD21" i="65" s="1"/>
  <c r="K21" i="65"/>
  <c r="L21" i="65" s="1"/>
  <c r="CA20" i="65"/>
  <c r="CB20" i="65" s="1"/>
  <c r="CL20" i="65" s="1"/>
  <c r="BY20" i="65"/>
  <c r="BZ20" i="65" s="1"/>
  <c r="BS20" i="65"/>
  <c r="BO20" i="65"/>
  <c r="BI20" i="65"/>
  <c r="BJ20" i="65" s="1"/>
  <c r="CJ20" i="65" s="1"/>
  <c r="BG20" i="65"/>
  <c r="BH20" i="65" s="1"/>
  <c r="BC20" i="65"/>
  <c r="BB20" i="65"/>
  <c r="BA20" i="65"/>
  <c r="AX20" i="65"/>
  <c r="AW20" i="65"/>
  <c r="AV20" i="65"/>
  <c r="AK20" i="65"/>
  <c r="AL20" i="65" s="1"/>
  <c r="CH20" i="65" s="1"/>
  <c r="AI20" i="65"/>
  <c r="AJ20" i="65" s="1"/>
  <c r="AE20" i="65"/>
  <c r="AF20" i="65" s="1"/>
  <c r="CG20" i="65" s="1"/>
  <c r="AC20" i="65"/>
  <c r="AD20" i="65" s="1"/>
  <c r="Y20" i="65"/>
  <c r="Z20" i="65" s="1"/>
  <c r="CF20" i="65" s="1"/>
  <c r="W20" i="65"/>
  <c r="X20" i="65" s="1"/>
  <c r="S20" i="65"/>
  <c r="T20" i="65" s="1"/>
  <c r="CE20" i="65" s="1"/>
  <c r="Q20" i="65"/>
  <c r="R20" i="65" s="1"/>
  <c r="M20" i="65"/>
  <c r="N20" i="65" s="1"/>
  <c r="CD20" i="65" s="1"/>
  <c r="K20" i="65"/>
  <c r="L20" i="65" s="1"/>
  <c r="CA19" i="65"/>
  <c r="CB19" i="65" s="1"/>
  <c r="CL19" i="65" s="1"/>
  <c r="BY19" i="65"/>
  <c r="BZ19" i="65" s="1"/>
  <c r="BS19" i="65"/>
  <c r="BO19" i="65"/>
  <c r="BI19" i="65"/>
  <c r="BJ19" i="65" s="1"/>
  <c r="CJ19" i="65" s="1"/>
  <c r="BG19" i="65"/>
  <c r="BH19" i="65" s="1"/>
  <c r="BC19" i="65"/>
  <c r="BB19" i="65"/>
  <c r="BA19" i="65"/>
  <c r="AX19" i="65"/>
  <c r="AW19" i="65"/>
  <c r="AV19" i="65"/>
  <c r="AK19" i="65"/>
  <c r="AL19" i="65" s="1"/>
  <c r="CH19" i="65" s="1"/>
  <c r="AI19" i="65"/>
  <c r="AJ19" i="65" s="1"/>
  <c r="AE19" i="65"/>
  <c r="AF19" i="65" s="1"/>
  <c r="CG19" i="65" s="1"/>
  <c r="AC19" i="65"/>
  <c r="AD19" i="65" s="1"/>
  <c r="Y19" i="65"/>
  <c r="Z19" i="65" s="1"/>
  <c r="CF19" i="65" s="1"/>
  <c r="W19" i="65"/>
  <c r="X19" i="65" s="1"/>
  <c r="S19" i="65"/>
  <c r="T19" i="65" s="1"/>
  <c r="CE19" i="65" s="1"/>
  <c r="Q19" i="65"/>
  <c r="R19" i="65" s="1"/>
  <c r="M19" i="65"/>
  <c r="N19" i="65" s="1"/>
  <c r="CD19" i="65" s="1"/>
  <c r="K19" i="65"/>
  <c r="L19" i="65" s="1"/>
  <c r="CA18" i="65"/>
  <c r="CB18" i="65" s="1"/>
  <c r="CL18" i="65" s="1"/>
  <c r="BY18" i="65"/>
  <c r="BZ18" i="65" s="1"/>
  <c r="BS18" i="65"/>
  <c r="BO18" i="65"/>
  <c r="BI18" i="65"/>
  <c r="BJ18" i="65" s="1"/>
  <c r="CJ18" i="65" s="1"/>
  <c r="BG18" i="65"/>
  <c r="BH18" i="65" s="1"/>
  <c r="BC18" i="65"/>
  <c r="BB18" i="65"/>
  <c r="BA18" i="65"/>
  <c r="AX18" i="65"/>
  <c r="AW18" i="65"/>
  <c r="AV18" i="65"/>
  <c r="AK18" i="65"/>
  <c r="AL18" i="65" s="1"/>
  <c r="CH18" i="65" s="1"/>
  <c r="AI18" i="65"/>
  <c r="AJ18" i="65" s="1"/>
  <c r="AE18" i="65"/>
  <c r="AF18" i="65" s="1"/>
  <c r="CG18" i="65" s="1"/>
  <c r="AC18" i="65"/>
  <c r="AD18" i="65" s="1"/>
  <c r="Y18" i="65"/>
  <c r="Z18" i="65" s="1"/>
  <c r="CF18" i="65" s="1"/>
  <c r="W18" i="65"/>
  <c r="X18" i="65" s="1"/>
  <c r="S18" i="65"/>
  <c r="T18" i="65" s="1"/>
  <c r="CE18" i="65" s="1"/>
  <c r="Q18" i="65"/>
  <c r="R18" i="65" s="1"/>
  <c r="M18" i="65"/>
  <c r="N18" i="65" s="1"/>
  <c r="CD18" i="65" s="1"/>
  <c r="K18" i="65"/>
  <c r="L18" i="65" s="1"/>
  <c r="CA17" i="65"/>
  <c r="CB17" i="65" s="1"/>
  <c r="CL17" i="65" s="1"/>
  <c r="BY17" i="65"/>
  <c r="BZ17" i="65" s="1"/>
  <c r="BS17" i="65"/>
  <c r="BO17" i="65"/>
  <c r="BI17" i="65"/>
  <c r="BJ17" i="65" s="1"/>
  <c r="CJ17" i="65" s="1"/>
  <c r="BG17" i="65"/>
  <c r="BH17" i="65" s="1"/>
  <c r="BC17" i="65"/>
  <c r="BB17" i="65"/>
  <c r="BA17" i="65"/>
  <c r="AX17" i="65"/>
  <c r="AW17" i="65"/>
  <c r="AV17" i="65"/>
  <c r="BD17" i="65" s="1"/>
  <c r="CI17" i="65" s="1"/>
  <c r="AK17" i="65"/>
  <c r="AL17" i="65" s="1"/>
  <c r="CH17" i="65" s="1"/>
  <c r="AI17" i="65"/>
  <c r="AJ17" i="65" s="1"/>
  <c r="AE17" i="65"/>
  <c r="AF17" i="65" s="1"/>
  <c r="CG17" i="65" s="1"/>
  <c r="AC17" i="65"/>
  <c r="AD17" i="65" s="1"/>
  <c r="Y17" i="65"/>
  <c r="Z17" i="65" s="1"/>
  <c r="CF17" i="65" s="1"/>
  <c r="W17" i="65"/>
  <c r="X17" i="65" s="1"/>
  <c r="S17" i="65"/>
  <c r="T17" i="65" s="1"/>
  <c r="CE17" i="65" s="1"/>
  <c r="Q17" i="65"/>
  <c r="R17" i="65" s="1"/>
  <c r="M17" i="65"/>
  <c r="N17" i="65" s="1"/>
  <c r="CD17" i="65" s="1"/>
  <c r="K17" i="65"/>
  <c r="L17" i="65" s="1"/>
  <c r="CA16" i="65"/>
  <c r="CB16" i="65" s="1"/>
  <c r="CL16" i="65" s="1"/>
  <c r="BY16" i="65"/>
  <c r="BZ16" i="65" s="1"/>
  <c r="BS16" i="65"/>
  <c r="BO16" i="65"/>
  <c r="BI16" i="65"/>
  <c r="BJ16" i="65" s="1"/>
  <c r="CJ16" i="65" s="1"/>
  <c r="BG16" i="65"/>
  <c r="BH16" i="65" s="1"/>
  <c r="BC16" i="65"/>
  <c r="BB16" i="65"/>
  <c r="BA16" i="65"/>
  <c r="AX16" i="65"/>
  <c r="AW16" i="65"/>
  <c r="AV16" i="65"/>
  <c r="AK16" i="65"/>
  <c r="AL16" i="65" s="1"/>
  <c r="CH16" i="65" s="1"/>
  <c r="AI16" i="65"/>
  <c r="AJ16" i="65" s="1"/>
  <c r="AE16" i="65"/>
  <c r="AF16" i="65" s="1"/>
  <c r="CG16" i="65" s="1"/>
  <c r="AC16" i="65"/>
  <c r="AD16" i="65" s="1"/>
  <c r="Y16" i="65"/>
  <c r="Z16" i="65" s="1"/>
  <c r="CF16" i="65" s="1"/>
  <c r="W16" i="65"/>
  <c r="X16" i="65" s="1"/>
  <c r="S16" i="65"/>
  <c r="T16" i="65" s="1"/>
  <c r="CE16" i="65" s="1"/>
  <c r="Q16" i="65"/>
  <c r="R16" i="65" s="1"/>
  <c r="M16" i="65"/>
  <c r="N16" i="65" s="1"/>
  <c r="CD16" i="65" s="1"/>
  <c r="K16" i="65"/>
  <c r="L16" i="65" s="1"/>
  <c r="CA15" i="65"/>
  <c r="CB15" i="65" s="1"/>
  <c r="CL15" i="65" s="1"/>
  <c r="BY15" i="65"/>
  <c r="BZ15" i="65" s="1"/>
  <c r="BS15" i="65"/>
  <c r="BO15" i="65"/>
  <c r="BI15" i="65"/>
  <c r="BJ15" i="65" s="1"/>
  <c r="CJ15" i="65" s="1"/>
  <c r="BG15" i="65"/>
  <c r="BH15" i="65" s="1"/>
  <c r="BC15" i="65"/>
  <c r="BB15" i="65"/>
  <c r="BA15" i="65"/>
  <c r="AX15" i="65"/>
  <c r="AW15" i="65"/>
  <c r="AV15" i="65"/>
  <c r="AK15" i="65"/>
  <c r="AL15" i="65" s="1"/>
  <c r="CH15" i="65" s="1"/>
  <c r="AI15" i="65"/>
  <c r="AJ15" i="65" s="1"/>
  <c r="AE15" i="65"/>
  <c r="AF15" i="65" s="1"/>
  <c r="CG15" i="65" s="1"/>
  <c r="AC15" i="65"/>
  <c r="AD15" i="65" s="1"/>
  <c r="Y15" i="65"/>
  <c r="Z15" i="65" s="1"/>
  <c r="CF15" i="65" s="1"/>
  <c r="W15" i="65"/>
  <c r="X15" i="65" s="1"/>
  <c r="S15" i="65"/>
  <c r="T15" i="65" s="1"/>
  <c r="CE15" i="65" s="1"/>
  <c r="Q15" i="65"/>
  <c r="R15" i="65" s="1"/>
  <c r="M15" i="65"/>
  <c r="N15" i="65" s="1"/>
  <c r="CD15" i="65" s="1"/>
  <c r="K15" i="65"/>
  <c r="L15" i="65" s="1"/>
  <c r="CA14" i="65"/>
  <c r="CB14" i="65" s="1"/>
  <c r="CL14" i="65" s="1"/>
  <c r="BY14" i="65"/>
  <c r="BZ14" i="65" s="1"/>
  <c r="BS14" i="65"/>
  <c r="BO14" i="65"/>
  <c r="BI14" i="65"/>
  <c r="BJ14" i="65" s="1"/>
  <c r="CJ14" i="65" s="1"/>
  <c r="BG14" i="65"/>
  <c r="BH14" i="65" s="1"/>
  <c r="BC14" i="65"/>
  <c r="BB14" i="65"/>
  <c r="BA14" i="65"/>
  <c r="AX14" i="65"/>
  <c r="AW14" i="65"/>
  <c r="AV14" i="65"/>
  <c r="AK14" i="65"/>
  <c r="AL14" i="65" s="1"/>
  <c r="CH14" i="65" s="1"/>
  <c r="AI14" i="65"/>
  <c r="AJ14" i="65" s="1"/>
  <c r="AE14" i="65"/>
  <c r="AF14" i="65" s="1"/>
  <c r="CG14" i="65" s="1"/>
  <c r="AC14" i="65"/>
  <c r="AD14" i="65" s="1"/>
  <c r="Y14" i="65"/>
  <c r="Z14" i="65" s="1"/>
  <c r="CF14" i="65" s="1"/>
  <c r="W14" i="65"/>
  <c r="X14" i="65" s="1"/>
  <c r="S14" i="65"/>
  <c r="T14" i="65" s="1"/>
  <c r="CE14" i="65" s="1"/>
  <c r="Q14" i="65"/>
  <c r="R14" i="65" s="1"/>
  <c r="M14" i="65"/>
  <c r="N14" i="65" s="1"/>
  <c r="CD14" i="65" s="1"/>
  <c r="K14" i="65"/>
  <c r="L14" i="65" s="1"/>
  <c r="CA13" i="65"/>
  <c r="CB13" i="65" s="1"/>
  <c r="CL13" i="65" s="1"/>
  <c r="BY13" i="65"/>
  <c r="BZ13" i="65" s="1"/>
  <c r="BS13" i="65"/>
  <c r="BO13" i="65"/>
  <c r="BI13" i="65"/>
  <c r="BJ13" i="65" s="1"/>
  <c r="CJ13" i="65" s="1"/>
  <c r="BG13" i="65"/>
  <c r="BH13" i="65" s="1"/>
  <c r="BC13" i="65"/>
  <c r="BB13" i="65"/>
  <c r="BA13" i="65"/>
  <c r="AX13" i="65"/>
  <c r="AW13" i="65"/>
  <c r="AV13" i="65"/>
  <c r="AK13" i="65"/>
  <c r="AL13" i="65" s="1"/>
  <c r="CH13" i="65" s="1"/>
  <c r="AI13" i="65"/>
  <c r="AJ13" i="65" s="1"/>
  <c r="AE13" i="65"/>
  <c r="AF13" i="65" s="1"/>
  <c r="CG13" i="65" s="1"/>
  <c r="AC13" i="65"/>
  <c r="AD13" i="65" s="1"/>
  <c r="Y13" i="65"/>
  <c r="Z13" i="65" s="1"/>
  <c r="CF13" i="65" s="1"/>
  <c r="W13" i="65"/>
  <c r="X13" i="65" s="1"/>
  <c r="S13" i="65"/>
  <c r="T13" i="65" s="1"/>
  <c r="CE13" i="65" s="1"/>
  <c r="Q13" i="65"/>
  <c r="R13" i="65" s="1"/>
  <c r="M13" i="65"/>
  <c r="N13" i="65" s="1"/>
  <c r="CD13" i="65" s="1"/>
  <c r="K13" i="65"/>
  <c r="L13" i="65" s="1"/>
  <c r="CA12" i="65"/>
  <c r="CB12" i="65" s="1"/>
  <c r="CL12" i="65" s="1"/>
  <c r="BY12" i="65"/>
  <c r="BZ12" i="65" s="1"/>
  <c r="BS12" i="65"/>
  <c r="BO12" i="65"/>
  <c r="BI12" i="65"/>
  <c r="BJ12" i="65" s="1"/>
  <c r="CJ12" i="65" s="1"/>
  <c r="BG12" i="65"/>
  <c r="BH12" i="65" s="1"/>
  <c r="BC12" i="65"/>
  <c r="BB12" i="65"/>
  <c r="BA12" i="65"/>
  <c r="AX12" i="65"/>
  <c r="AW12" i="65"/>
  <c r="AV12" i="65"/>
  <c r="AK12" i="65"/>
  <c r="AL12" i="65" s="1"/>
  <c r="CH12" i="65" s="1"/>
  <c r="AJ12" i="65"/>
  <c r="AI12" i="65"/>
  <c r="AE12" i="65"/>
  <c r="AF12" i="65" s="1"/>
  <c r="CG12" i="65" s="1"/>
  <c r="AC12" i="65"/>
  <c r="AD12" i="65" s="1"/>
  <c r="Y12" i="65"/>
  <c r="Z12" i="65" s="1"/>
  <c r="CF12" i="65" s="1"/>
  <c r="W12" i="65"/>
  <c r="X12" i="65" s="1"/>
  <c r="S12" i="65"/>
  <c r="T12" i="65" s="1"/>
  <c r="CE12" i="65" s="1"/>
  <c r="Q12" i="65"/>
  <c r="R12" i="65" s="1"/>
  <c r="M12" i="65"/>
  <c r="N12" i="65" s="1"/>
  <c r="CD12" i="65" s="1"/>
  <c r="K12" i="65"/>
  <c r="L12" i="65" s="1"/>
  <c r="CA11" i="65"/>
  <c r="CB11" i="65" s="1"/>
  <c r="CL11" i="65" s="1"/>
  <c r="BY11" i="65"/>
  <c r="BZ11" i="65" s="1"/>
  <c r="BS11" i="65"/>
  <c r="BU11" i="65" s="1"/>
  <c r="CK11" i="65" s="1"/>
  <c r="BI11" i="65"/>
  <c r="BJ11" i="65" s="1"/>
  <c r="CJ11" i="65" s="1"/>
  <c r="BG11" i="65"/>
  <c r="BH11" i="65" s="1"/>
  <c r="BC11" i="65"/>
  <c r="BB11" i="65"/>
  <c r="BA11" i="65"/>
  <c r="AX11" i="65"/>
  <c r="AW11" i="65"/>
  <c r="AV11" i="65"/>
  <c r="AK11" i="65"/>
  <c r="AL11" i="65" s="1"/>
  <c r="CH11" i="65" s="1"/>
  <c r="AI11" i="65"/>
  <c r="AJ11" i="65" s="1"/>
  <c r="AE11" i="65"/>
  <c r="AF11" i="65" s="1"/>
  <c r="CG11" i="65" s="1"/>
  <c r="AC11" i="65"/>
  <c r="AD11" i="65" s="1"/>
  <c r="Y11" i="65"/>
  <c r="Z11" i="65" s="1"/>
  <c r="CF11" i="65" s="1"/>
  <c r="W11" i="65"/>
  <c r="X11" i="65" s="1"/>
  <c r="S11" i="65"/>
  <c r="T11" i="65" s="1"/>
  <c r="CE11" i="65" s="1"/>
  <c r="Q11" i="65"/>
  <c r="R11" i="65" s="1"/>
  <c r="M11" i="65"/>
  <c r="N11" i="65" s="1"/>
  <c r="CD11" i="65" s="1"/>
  <c r="K11" i="65"/>
  <c r="L11" i="65" s="1"/>
  <c r="G7" i="65"/>
  <c r="F7" i="65"/>
  <c r="T119" i="6"/>
  <c r="T118" i="6"/>
  <c r="T117" i="6"/>
  <c r="T115" i="6"/>
  <c r="T108" i="6"/>
  <c r="T88" i="6"/>
  <c r="T80" i="6"/>
  <c r="T21" i="6"/>
  <c r="T35" i="6" s="1"/>
  <c r="Y63" i="6"/>
  <c r="AD63" i="6"/>
  <c r="AH63" i="6"/>
  <c r="U63" i="6"/>
  <c r="T20" i="34" l="1"/>
  <c r="X89" i="34"/>
  <c r="T89" i="34"/>
  <c r="X26" i="34"/>
  <c r="X66" i="6"/>
  <c r="AG116" i="6"/>
  <c r="AG87" i="6" s="1" a="1"/>
  <c r="AG87" i="6" s="1"/>
  <c r="AG97" i="6" s="1"/>
  <c r="AG78" i="6"/>
  <c r="AC116" i="6"/>
  <c r="AC87" i="6" s="1" a="1"/>
  <c r="AC87" i="6" s="1"/>
  <c r="AC97" i="6" s="1"/>
  <c r="AC78" i="6"/>
  <c r="T116" i="6"/>
  <c r="T78" i="6"/>
  <c r="X116" i="6"/>
  <c r="X87" i="6" s="1" a="1"/>
  <c r="X87" i="6" s="1"/>
  <c r="X97" i="6" s="1"/>
  <c r="X78" i="6"/>
  <c r="T26" i="34"/>
  <c r="BD11" i="69"/>
  <c r="CI11" i="69" s="1"/>
  <c r="CM11" i="69" s="1" a="1"/>
  <c r="CM11" i="69" s="1"/>
  <c r="CN11" i="69" s="1"/>
  <c r="BR17" i="65"/>
  <c r="BU17" i="65" s="1"/>
  <c r="CK17" i="65" s="1"/>
  <c r="CM17" i="65" s="1" a="1"/>
  <c r="CM17" i="65" s="1"/>
  <c r="CN17" i="65" s="1"/>
  <c r="BQ17" i="65"/>
  <c r="BR26" i="65"/>
  <c r="BU26" i="65" s="1"/>
  <c r="CK26" i="65" s="1"/>
  <c r="BQ26" i="65"/>
  <c r="BR28" i="65"/>
  <c r="BU28" i="65" s="1"/>
  <c r="CK28" i="65" s="1"/>
  <c r="BQ28" i="65"/>
  <c r="BR14" i="68"/>
  <c r="BU14" i="68" s="1"/>
  <c r="CK14" i="68" s="1"/>
  <c r="BQ14" i="68"/>
  <c r="BR14" i="65"/>
  <c r="BU14" i="65" s="1"/>
  <c r="CK14" i="65" s="1"/>
  <c r="BQ14" i="65"/>
  <c r="BR16" i="65"/>
  <c r="BU16" i="65" s="1"/>
  <c r="CK16" i="65" s="1"/>
  <c r="BQ16" i="65"/>
  <c r="BR21" i="65"/>
  <c r="BU21" i="65" s="1"/>
  <c r="CK21" i="65" s="1"/>
  <c r="BQ21" i="65"/>
  <c r="BR30" i="65"/>
  <c r="BU30" i="65" s="1"/>
  <c r="CK30" i="65" s="1"/>
  <c r="BQ30" i="65"/>
  <c r="BR13" i="66"/>
  <c r="BU13" i="66" s="1"/>
  <c r="CK13" i="66" s="1"/>
  <c r="BQ13" i="66"/>
  <c r="BQ7" i="66" s="1"/>
  <c r="BR19" i="66"/>
  <c r="BU19" i="66" s="1"/>
  <c r="CK19" i="66" s="1"/>
  <c r="BQ19" i="66"/>
  <c r="BR20" i="66"/>
  <c r="BU20" i="66" s="1"/>
  <c r="CK20" i="66" s="1"/>
  <c r="BQ20" i="66"/>
  <c r="BR22" i="66"/>
  <c r="BU22" i="66" s="1"/>
  <c r="CK22" i="66" s="1"/>
  <c r="BQ22" i="66"/>
  <c r="BR24" i="66"/>
  <c r="BU24" i="66" s="1"/>
  <c r="CK24" i="66" s="1"/>
  <c r="BQ24" i="66"/>
  <c r="BR26" i="66"/>
  <c r="BU26" i="66" s="1"/>
  <c r="CK26" i="66" s="1"/>
  <c r="BQ26" i="66"/>
  <c r="BR29" i="66"/>
  <c r="BU29" i="66" s="1"/>
  <c r="CK29" i="66" s="1"/>
  <c r="BQ29" i="66"/>
  <c r="BR15" i="68"/>
  <c r="BU15" i="68" s="1"/>
  <c r="CK15" i="68" s="1"/>
  <c r="BQ15" i="68"/>
  <c r="BR17" i="68"/>
  <c r="BU17" i="68" s="1"/>
  <c r="CK17" i="68" s="1"/>
  <c r="BQ17" i="68"/>
  <c r="BR19" i="68"/>
  <c r="BU19" i="68" s="1"/>
  <c r="CK19" i="68" s="1"/>
  <c r="BQ19" i="68"/>
  <c r="BR24" i="68"/>
  <c r="BU24" i="68" s="1"/>
  <c r="CK24" i="68" s="1"/>
  <c r="BQ24" i="68"/>
  <c r="BD28" i="68"/>
  <c r="CI28" i="68" s="1"/>
  <c r="BR12" i="69"/>
  <c r="BU12" i="69" s="1"/>
  <c r="CK12" i="69" s="1"/>
  <c r="BQ12" i="69"/>
  <c r="BR16" i="69"/>
  <c r="BU16" i="69" s="1"/>
  <c r="CK16" i="69" s="1"/>
  <c r="BQ16" i="69"/>
  <c r="BR18" i="69"/>
  <c r="BU18" i="69" s="1"/>
  <c r="CK18" i="69" s="1"/>
  <c r="BQ18" i="69"/>
  <c r="BR20" i="69"/>
  <c r="BU20" i="69" s="1"/>
  <c r="CK20" i="69" s="1"/>
  <c r="BQ20" i="69"/>
  <c r="BR22" i="69"/>
  <c r="BU22" i="69" s="1"/>
  <c r="CK22" i="69" s="1"/>
  <c r="BQ22" i="69"/>
  <c r="BR25" i="69"/>
  <c r="BU25" i="69" s="1"/>
  <c r="CK25" i="69" s="1"/>
  <c r="BQ25" i="69"/>
  <c r="BR28" i="69"/>
  <c r="BU28" i="69" s="1"/>
  <c r="CK28" i="69" s="1"/>
  <c r="BQ28" i="69"/>
  <c r="BR30" i="69"/>
  <c r="BU30" i="69" s="1"/>
  <c r="CK30" i="69" s="1"/>
  <c r="BQ30" i="69"/>
  <c r="BR16" i="66"/>
  <c r="BU16" i="66" s="1"/>
  <c r="CK16" i="66" s="1"/>
  <c r="BQ16" i="66"/>
  <c r="BR12" i="68"/>
  <c r="BU12" i="68" s="1"/>
  <c r="CK12" i="68" s="1"/>
  <c r="BQ12" i="68"/>
  <c r="BR22" i="68"/>
  <c r="BU22" i="68" s="1"/>
  <c r="CK22" i="68" s="1"/>
  <c r="BQ22" i="68"/>
  <c r="BR27" i="68"/>
  <c r="BU27" i="68" s="1"/>
  <c r="CK27" i="68" s="1"/>
  <c r="BQ27" i="68"/>
  <c r="BR30" i="68"/>
  <c r="BU30" i="68" s="1"/>
  <c r="CK30" i="68" s="1"/>
  <c r="BQ30" i="68"/>
  <c r="BR13" i="69"/>
  <c r="BU13" i="69" s="1"/>
  <c r="CK13" i="69" s="1"/>
  <c r="BQ13" i="69"/>
  <c r="BR18" i="65"/>
  <c r="BU18" i="65" s="1"/>
  <c r="CK18" i="65" s="1"/>
  <c r="BQ18" i="65"/>
  <c r="BR23" i="65"/>
  <c r="BU23" i="65" s="1"/>
  <c r="CK23" i="65" s="1"/>
  <c r="BQ23" i="65"/>
  <c r="BR25" i="65"/>
  <c r="BU25" i="65" s="1"/>
  <c r="CK25" i="65" s="1"/>
  <c r="BQ25" i="65"/>
  <c r="BR27" i="65"/>
  <c r="BU27" i="65" s="1"/>
  <c r="CK27" i="65" s="1"/>
  <c r="BQ27" i="65"/>
  <c r="BR29" i="65"/>
  <c r="BU29" i="65" s="1"/>
  <c r="CK29" i="65" s="1"/>
  <c r="BQ29" i="65"/>
  <c r="BR12" i="66"/>
  <c r="BU12" i="66" s="1"/>
  <c r="CK12" i="66" s="1"/>
  <c r="BQ12" i="66"/>
  <c r="BR15" i="66"/>
  <c r="BU15" i="66" s="1"/>
  <c r="CK15" i="66" s="1"/>
  <c r="BQ15" i="66"/>
  <c r="BR18" i="66"/>
  <c r="BU18" i="66" s="1"/>
  <c r="CK18" i="66" s="1"/>
  <c r="BQ18" i="66"/>
  <c r="BR28" i="66"/>
  <c r="BU28" i="66" s="1"/>
  <c r="CK28" i="66" s="1"/>
  <c r="BQ28" i="66"/>
  <c r="BR31" i="66"/>
  <c r="BU31" i="66" s="1"/>
  <c r="CK31" i="66" s="1"/>
  <c r="BQ31" i="66"/>
  <c r="BR13" i="68"/>
  <c r="BU13" i="68" s="1"/>
  <c r="CK13" i="68" s="1"/>
  <c r="BQ13" i="68"/>
  <c r="BR21" i="68"/>
  <c r="BU21" i="68" s="1"/>
  <c r="CK21" i="68" s="1"/>
  <c r="BQ21" i="68"/>
  <c r="BR26" i="68"/>
  <c r="BU26" i="68" s="1"/>
  <c r="CK26" i="68" s="1"/>
  <c r="BQ26" i="68"/>
  <c r="BR29" i="68"/>
  <c r="BU29" i="68" s="1"/>
  <c r="CK29" i="68" s="1"/>
  <c r="BQ29" i="68"/>
  <c r="BR31" i="68"/>
  <c r="BU31" i="68" s="1"/>
  <c r="CK31" i="68" s="1"/>
  <c r="BQ31" i="68"/>
  <c r="BR14" i="69"/>
  <c r="BU14" i="69" s="1"/>
  <c r="CK14" i="69" s="1"/>
  <c r="BQ14" i="69"/>
  <c r="BR15" i="69"/>
  <c r="BU15" i="69" s="1"/>
  <c r="CK15" i="69" s="1"/>
  <c r="BQ15" i="69"/>
  <c r="BR27" i="69"/>
  <c r="BU27" i="69" s="1"/>
  <c r="CK27" i="69" s="1"/>
  <c r="BQ27" i="69"/>
  <c r="BR19" i="65"/>
  <c r="BU19" i="65" s="1"/>
  <c r="CK19" i="65" s="1"/>
  <c r="BQ19" i="65"/>
  <c r="BR24" i="65"/>
  <c r="BU24" i="65" s="1"/>
  <c r="CK24" i="65" s="1"/>
  <c r="BQ24" i="65"/>
  <c r="BR27" i="66"/>
  <c r="BU27" i="66" s="1"/>
  <c r="CK27" i="66" s="1"/>
  <c r="BQ27" i="66"/>
  <c r="BR23" i="69"/>
  <c r="BU23" i="69" s="1"/>
  <c r="CK23" i="69" s="1"/>
  <c r="BQ23" i="69"/>
  <c r="BR12" i="65"/>
  <c r="BU12" i="65" s="1"/>
  <c r="CK12" i="65" s="1"/>
  <c r="BQ12" i="65"/>
  <c r="BR13" i="65"/>
  <c r="BU13" i="65" s="1"/>
  <c r="CK13" i="65" s="1"/>
  <c r="BQ13" i="65"/>
  <c r="BR15" i="65"/>
  <c r="BU15" i="65" s="1"/>
  <c r="CK15" i="65" s="1"/>
  <c r="BQ15" i="65"/>
  <c r="BR20" i="65"/>
  <c r="BU20" i="65" s="1"/>
  <c r="CK20" i="65" s="1"/>
  <c r="BQ20" i="65"/>
  <c r="BR22" i="65"/>
  <c r="BU22" i="65" s="1"/>
  <c r="CK22" i="65" s="1"/>
  <c r="BQ22" i="65"/>
  <c r="BR31" i="65"/>
  <c r="BU31" i="65" s="1"/>
  <c r="CK31" i="65" s="1"/>
  <c r="BQ31" i="65"/>
  <c r="BR14" i="66"/>
  <c r="BU14" i="66" s="1"/>
  <c r="CK14" i="66" s="1"/>
  <c r="BQ14" i="66"/>
  <c r="BR17" i="66"/>
  <c r="BU17" i="66" s="1"/>
  <c r="CK17" i="66" s="1"/>
  <c r="BQ17" i="66"/>
  <c r="BR21" i="66"/>
  <c r="BU21" i="66" s="1"/>
  <c r="CK21" i="66" s="1"/>
  <c r="BQ21" i="66"/>
  <c r="BR23" i="66"/>
  <c r="BU23" i="66" s="1"/>
  <c r="CK23" i="66" s="1"/>
  <c r="BQ23" i="66"/>
  <c r="BR25" i="66"/>
  <c r="BU25" i="66" s="1"/>
  <c r="CK25" i="66" s="1"/>
  <c r="BQ25" i="66"/>
  <c r="BR30" i="66"/>
  <c r="BU30" i="66" s="1"/>
  <c r="CK30" i="66" s="1"/>
  <c r="BQ30" i="66"/>
  <c r="BD11" i="68"/>
  <c r="CI11" i="68" s="1"/>
  <c r="CM11" i="68" s="1" a="1"/>
  <c r="CM11" i="68" s="1"/>
  <c r="CN11" i="68" s="1"/>
  <c r="BR16" i="68"/>
  <c r="BU16" i="68" s="1"/>
  <c r="CK16" i="68" s="1"/>
  <c r="BQ16" i="68"/>
  <c r="BR18" i="68"/>
  <c r="BU18" i="68" s="1"/>
  <c r="CK18" i="68" s="1"/>
  <c r="BQ18" i="68"/>
  <c r="BR20" i="68"/>
  <c r="BU20" i="68" s="1"/>
  <c r="CK20" i="68" s="1"/>
  <c r="BQ20" i="68"/>
  <c r="BR23" i="68"/>
  <c r="BU23" i="68" s="1"/>
  <c r="CK23" i="68" s="1"/>
  <c r="BQ23" i="68"/>
  <c r="BR25" i="68"/>
  <c r="BU25" i="68" s="1"/>
  <c r="CK25" i="68" s="1"/>
  <c r="BQ25" i="68"/>
  <c r="BR28" i="68"/>
  <c r="BU28" i="68" s="1"/>
  <c r="CK28" i="68" s="1"/>
  <c r="BQ28" i="68"/>
  <c r="BR17" i="69"/>
  <c r="BU17" i="69" s="1"/>
  <c r="CK17" i="69" s="1"/>
  <c r="BQ17" i="69"/>
  <c r="BR19" i="69"/>
  <c r="BU19" i="69" s="1"/>
  <c r="CK19" i="69" s="1"/>
  <c r="BQ19" i="69"/>
  <c r="BR21" i="69"/>
  <c r="BU21" i="69" s="1"/>
  <c r="CK21" i="69" s="1"/>
  <c r="BQ21" i="69"/>
  <c r="BR24" i="69"/>
  <c r="BU24" i="69" s="1"/>
  <c r="CK24" i="69" s="1"/>
  <c r="BQ24" i="69"/>
  <c r="BR26" i="69"/>
  <c r="BU26" i="69" s="1"/>
  <c r="CK26" i="69" s="1"/>
  <c r="BQ26" i="69"/>
  <c r="BR29" i="69"/>
  <c r="BU29" i="69" s="1"/>
  <c r="CK29" i="69" s="1"/>
  <c r="BQ29" i="69"/>
  <c r="BR31" i="69"/>
  <c r="BU31" i="69" s="1"/>
  <c r="CK31" i="69" s="1"/>
  <c r="BQ31" i="69"/>
  <c r="AY30" i="65"/>
  <c r="AY29" i="65"/>
  <c r="BD29" i="66"/>
  <c r="CI29" i="66" s="1"/>
  <c r="BD16" i="68"/>
  <c r="CI16" i="68" s="1"/>
  <c r="AY25" i="68"/>
  <c r="BD20" i="66"/>
  <c r="CI20" i="66" s="1"/>
  <c r="BD29" i="68"/>
  <c r="CI29" i="68" s="1"/>
  <c r="AY20" i="69"/>
  <c r="AY15" i="65"/>
  <c r="AY17" i="65"/>
  <c r="BD21" i="65"/>
  <c r="CI21" i="65" s="1"/>
  <c r="BD26" i="65"/>
  <c r="CI26" i="65" s="1"/>
  <c r="AY23" i="66"/>
  <c r="BD30" i="68"/>
  <c r="CI30" i="68" s="1"/>
  <c r="BD16" i="69"/>
  <c r="CI16" i="69" s="1"/>
  <c r="BD19" i="69"/>
  <c r="CI19" i="69" s="1"/>
  <c r="AY25" i="69"/>
  <c r="AY29" i="69"/>
  <c r="AY22" i="65"/>
  <c r="BD28" i="65"/>
  <c r="CI28" i="65" s="1"/>
  <c r="AD7" i="66"/>
  <c r="AY17" i="66"/>
  <c r="AY13" i="68"/>
  <c r="AY15" i="68"/>
  <c r="AY17" i="69"/>
  <c r="BD31" i="69"/>
  <c r="CI31" i="69" s="1"/>
  <c r="BD27" i="65"/>
  <c r="CI27" i="65" s="1"/>
  <c r="BD12" i="66"/>
  <c r="CI12" i="66" s="1"/>
  <c r="BD13" i="66"/>
  <c r="CI13" i="66" s="1"/>
  <c r="AY29" i="66"/>
  <c r="BD23" i="68"/>
  <c r="CI23" i="68" s="1"/>
  <c r="AY29" i="68"/>
  <c r="BD27" i="69"/>
  <c r="CI27" i="69" s="1"/>
  <c r="BD30" i="69"/>
  <c r="CI30" i="69" s="1"/>
  <c r="BZ7" i="66"/>
  <c r="AY19" i="65"/>
  <c r="AY21" i="65"/>
  <c r="BD11" i="66"/>
  <c r="CI11" i="66" s="1"/>
  <c r="CM11" i="66" s="1" a="1"/>
  <c r="CM11" i="66" s="1"/>
  <c r="CN11" i="66" s="1"/>
  <c r="BD14" i="66"/>
  <c r="CI14" i="66" s="1"/>
  <c r="AY14" i="66"/>
  <c r="AY18" i="66"/>
  <c r="R7" i="68"/>
  <c r="AY24" i="68"/>
  <c r="BD24" i="68"/>
  <c r="CI24" i="68" s="1"/>
  <c r="BD18" i="65"/>
  <c r="CI18" i="65" s="1"/>
  <c r="AY20" i="65"/>
  <c r="AY25" i="65"/>
  <c r="AY27" i="65"/>
  <c r="AY31" i="65"/>
  <c r="BD17" i="68"/>
  <c r="CI17" i="68" s="1"/>
  <c r="AY17" i="68"/>
  <c r="BH7" i="66"/>
  <c r="AJ7" i="66"/>
  <c r="AY12" i="65"/>
  <c r="AZ12" i="65" s="1"/>
  <c r="BD12" i="65" s="1"/>
  <c r="CI12" i="65" s="1"/>
  <c r="AY23" i="65"/>
  <c r="AY28" i="65"/>
  <c r="BD29" i="65"/>
  <c r="CI29" i="65" s="1"/>
  <c r="AY13" i="66"/>
  <c r="BD25" i="66"/>
  <c r="CI25" i="66" s="1"/>
  <c r="AY25" i="66"/>
  <c r="BD15" i="68"/>
  <c r="CI15" i="68" s="1"/>
  <c r="AY16" i="68"/>
  <c r="BD16" i="66"/>
  <c r="CI16" i="66" s="1"/>
  <c r="BD19" i="66"/>
  <c r="CI19" i="66" s="1"/>
  <c r="BD22" i="66"/>
  <c r="CI22" i="66" s="1"/>
  <c r="AY28" i="66"/>
  <c r="AY12" i="68"/>
  <c r="AY20" i="68"/>
  <c r="BD15" i="66"/>
  <c r="CI15" i="66" s="1"/>
  <c r="BD18" i="66"/>
  <c r="CI18" i="66" s="1"/>
  <c r="BD21" i="66"/>
  <c r="CI21" i="66" s="1"/>
  <c r="BD24" i="66"/>
  <c r="CI24" i="66" s="1"/>
  <c r="AY11" i="68"/>
  <c r="AY19" i="68"/>
  <c r="AY19" i="69"/>
  <c r="BD25" i="68"/>
  <c r="CI25" i="68" s="1"/>
  <c r="AY28" i="68"/>
  <c r="BD13" i="69"/>
  <c r="CI13" i="69" s="1"/>
  <c r="BD15" i="69"/>
  <c r="CI15" i="69" s="1"/>
  <c r="AY16" i="69"/>
  <c r="BD17" i="69"/>
  <c r="CI17" i="69" s="1"/>
  <c r="BD18" i="69"/>
  <c r="CI18" i="69" s="1"/>
  <c r="BD25" i="69"/>
  <c r="CI25" i="69" s="1"/>
  <c r="BD26" i="69"/>
  <c r="CI26" i="69" s="1"/>
  <c r="BD29" i="69"/>
  <c r="CI29" i="69" s="1"/>
  <c r="BD31" i="68"/>
  <c r="CI31" i="68" s="1"/>
  <c r="AY15" i="69"/>
  <c r="BD24" i="69"/>
  <c r="CI24" i="69" s="1"/>
  <c r="L7" i="66"/>
  <c r="BD14" i="69"/>
  <c r="CI14" i="69" s="1"/>
  <c r="R7" i="69"/>
  <c r="AY13" i="69"/>
  <c r="BZ7" i="69"/>
  <c r="AY12" i="69"/>
  <c r="BH7" i="69"/>
  <c r="AD7" i="69"/>
  <c r="AJ7" i="69"/>
  <c r="L7" i="69"/>
  <c r="X7" i="69"/>
  <c r="AY11" i="69"/>
  <c r="BD20" i="69"/>
  <c r="CI20" i="69" s="1"/>
  <c r="AY23" i="69"/>
  <c r="BD23" i="69"/>
  <c r="CI23" i="69" s="1"/>
  <c r="AY28" i="69"/>
  <c r="BD28" i="69"/>
  <c r="CI28" i="69" s="1"/>
  <c r="BD12" i="69"/>
  <c r="CI12" i="69" s="1"/>
  <c r="BD21" i="69"/>
  <c r="CI21" i="69" s="1"/>
  <c r="AY21" i="69"/>
  <c r="AY14" i="69"/>
  <c r="AY18" i="69"/>
  <c r="BD22" i="69"/>
  <c r="CI22" i="69" s="1"/>
  <c r="AY24" i="69"/>
  <c r="AY22" i="69"/>
  <c r="AY26" i="69"/>
  <c r="AY30" i="69"/>
  <c r="AY27" i="69"/>
  <c r="AY31" i="69"/>
  <c r="L7" i="68"/>
  <c r="AJ7" i="68"/>
  <c r="BD14" i="68"/>
  <c r="CI14" i="68" s="1"/>
  <c r="X7" i="68"/>
  <c r="BH7" i="68"/>
  <c r="AD7" i="68"/>
  <c r="BZ7" i="68"/>
  <c r="BD13" i="68"/>
  <c r="CI13" i="68" s="1"/>
  <c r="BD21" i="68"/>
  <c r="CI21" i="68" s="1"/>
  <c r="AY21" i="68"/>
  <c r="BD12" i="68"/>
  <c r="CI12" i="68" s="1"/>
  <c r="BD18" i="68"/>
  <c r="CI18" i="68" s="1"/>
  <c r="BD19" i="68"/>
  <c r="CI19" i="68" s="1"/>
  <c r="BD20" i="68"/>
  <c r="CI20" i="68" s="1"/>
  <c r="AY14" i="68"/>
  <c r="AY18" i="68"/>
  <c r="BD22" i="68"/>
  <c r="CI22" i="68" s="1"/>
  <c r="BD26" i="68"/>
  <c r="CI26" i="68" s="1"/>
  <c r="BD27" i="68"/>
  <c r="CI27" i="68" s="1"/>
  <c r="AY22" i="68"/>
  <c r="AY26" i="68"/>
  <c r="AY30" i="68"/>
  <c r="AY23" i="68"/>
  <c r="AY27" i="68"/>
  <c r="AY31" i="68"/>
  <c r="T87" i="6" a="1"/>
  <c r="T87" i="6" s="1"/>
  <c r="T97" i="6" s="1"/>
  <c r="X7" i="66"/>
  <c r="R7" i="66"/>
  <c r="AY11" i="66"/>
  <c r="AY15" i="66"/>
  <c r="AY19" i="66"/>
  <c r="AY24" i="66"/>
  <c r="BD30" i="66"/>
  <c r="CI30" i="66" s="1"/>
  <c r="BD17" i="66"/>
  <c r="CI17" i="66" s="1"/>
  <c r="AY12" i="66"/>
  <c r="AY16" i="66"/>
  <c r="AY20" i="66"/>
  <c r="AY21" i="66"/>
  <c r="BD26" i="66"/>
  <c r="CI26" i="66" s="1"/>
  <c r="BD27" i="66"/>
  <c r="CI27" i="66" s="1"/>
  <c r="BD31" i="66"/>
  <c r="CI31" i="66" s="1"/>
  <c r="BD23" i="66"/>
  <c r="CI23" i="66" s="1"/>
  <c r="BD28" i="66"/>
  <c r="CI28" i="66" s="1"/>
  <c r="AY22" i="66"/>
  <c r="AY26" i="66"/>
  <c r="AY30" i="66"/>
  <c r="AY27" i="66"/>
  <c r="AY31" i="66"/>
  <c r="AY14" i="65"/>
  <c r="AZ14" i="65" s="1"/>
  <c r="BD14" i="65" s="1"/>
  <c r="CI14" i="65" s="1"/>
  <c r="L7" i="65"/>
  <c r="R7" i="65"/>
  <c r="AJ7" i="65"/>
  <c r="BH7" i="65"/>
  <c r="AD7" i="65"/>
  <c r="BZ7" i="65"/>
  <c r="X7" i="65"/>
  <c r="BD15" i="65"/>
  <c r="CI15" i="65" s="1"/>
  <c r="BD22" i="65"/>
  <c r="CI22" i="65" s="1"/>
  <c r="AY13" i="65"/>
  <c r="AZ13" i="65" s="1"/>
  <c r="BD13" i="65" s="1"/>
  <c r="CI13" i="65" s="1"/>
  <c r="BD16" i="65"/>
  <c r="CI16" i="65" s="1"/>
  <c r="AY11" i="65"/>
  <c r="AZ11" i="65" s="1"/>
  <c r="BD11" i="65" s="1"/>
  <c r="CI11" i="65" s="1"/>
  <c r="CM11" i="65" s="1" a="1"/>
  <c r="CM11" i="65" s="1"/>
  <c r="CN11" i="65" s="1"/>
  <c r="AY16" i="65"/>
  <c r="AY18" i="65"/>
  <c r="BD19" i="65"/>
  <c r="CI19" i="65" s="1"/>
  <c r="BD20" i="65"/>
  <c r="CI20" i="65" s="1"/>
  <c r="BD24" i="65"/>
  <c r="CI24" i="65" s="1"/>
  <c r="BD25" i="65"/>
  <c r="CI25" i="65" s="1"/>
  <c r="BD30" i="65"/>
  <c r="CI30" i="65" s="1"/>
  <c r="BD23" i="65"/>
  <c r="CI23" i="65" s="1"/>
  <c r="AY24" i="65"/>
  <c r="BD31" i="65"/>
  <c r="CI31" i="65" s="1"/>
  <c r="T95" i="6" l="1"/>
  <c r="T86" i="6"/>
  <c r="AC95" i="6"/>
  <c r="AC86" i="6"/>
  <c r="AG95" i="6"/>
  <c r="AG86" i="6"/>
  <c r="X95" i="6"/>
  <c r="X86" i="6"/>
  <c r="BQ7" i="68"/>
  <c r="BQ7" i="69"/>
  <c r="BQ7" i="65"/>
  <c r="CM14" i="69" a="1"/>
  <c r="CM14" i="69" s="1"/>
  <c r="CN14" i="69" s="1"/>
  <c r="CM16" i="69" a="1"/>
  <c r="CM16" i="69" s="1"/>
  <c r="CN16" i="69" s="1"/>
  <c r="CM16" i="65" a="1"/>
  <c r="CM16" i="65" s="1"/>
  <c r="CN16" i="65" s="1"/>
  <c r="CM23" i="65" a="1"/>
  <c r="CM23" i="65" s="1"/>
  <c r="CN23" i="65" s="1"/>
  <c r="CM27" i="69" a="1"/>
  <c r="CM27" i="69" s="1"/>
  <c r="CN27" i="69" s="1"/>
  <c r="CM31" i="66" a="1"/>
  <c r="CM31" i="66" s="1"/>
  <c r="CN31" i="66" s="1"/>
  <c r="CM28" i="69" a="1"/>
  <c r="CM28" i="69" s="1"/>
  <c r="CN28" i="69" s="1"/>
  <c r="CM24" i="66" a="1"/>
  <c r="CM24" i="66" s="1"/>
  <c r="CN24" i="66" s="1"/>
  <c r="CM28" i="68" a="1"/>
  <c r="CM28" i="68" s="1"/>
  <c r="CN28" i="68" s="1"/>
  <c r="CM29" i="68" a="1"/>
  <c r="CM29" i="68" s="1"/>
  <c r="CN29" i="68" s="1"/>
  <c r="CM13" i="68" a="1"/>
  <c r="CM13" i="68" s="1"/>
  <c r="CN13" i="68" s="1"/>
  <c r="CM27" i="65" a="1"/>
  <c r="CM27" i="65" s="1"/>
  <c r="CN27" i="65" s="1"/>
  <c r="CM19" i="66" a="1"/>
  <c r="CM19" i="66" s="1"/>
  <c r="CN19" i="66" s="1"/>
  <c r="CM26" i="66" a="1"/>
  <c r="CM26" i="66" s="1"/>
  <c r="CN26" i="66" s="1"/>
  <c r="CM20" i="66" a="1"/>
  <c r="CM20" i="66" s="1"/>
  <c r="CN20" i="66" s="1"/>
  <c r="CM13" i="66" a="1"/>
  <c r="CM13" i="66" s="1"/>
  <c r="CN13" i="66" s="1"/>
  <c r="CM14" i="65" a="1"/>
  <c r="CM14" i="65" s="1"/>
  <c r="CN14" i="65" s="1"/>
  <c r="CM18" i="69" a="1"/>
  <c r="CM18" i="69" s="1"/>
  <c r="CN18" i="69" s="1"/>
  <c r="CM16" i="66" a="1"/>
  <c r="CM16" i="66" s="1"/>
  <c r="CN16" i="66" s="1"/>
  <c r="CM26" i="68" a="1"/>
  <c r="CM26" i="68" s="1"/>
  <c r="CN26" i="68" s="1"/>
  <c r="CM22" i="69" a="1"/>
  <c r="CM22" i="69" s="1"/>
  <c r="CN22" i="69" s="1"/>
  <c r="CM15" i="66" a="1"/>
  <c r="CM15" i="66" s="1"/>
  <c r="CN15" i="66" s="1"/>
  <c r="CM12" i="66" a="1"/>
  <c r="CM12" i="66" s="1"/>
  <c r="CN12" i="66" s="1"/>
  <c r="CM28" i="65" a="1"/>
  <c r="CM28" i="65" s="1"/>
  <c r="CN28" i="65" s="1"/>
  <c r="CM23" i="68" a="1"/>
  <c r="CM23" i="68" s="1"/>
  <c r="CN23" i="68" s="1"/>
  <c r="CM26" i="65" a="1"/>
  <c r="CM26" i="65" s="1"/>
  <c r="CN26" i="65" s="1"/>
  <c r="CM22" i="66" a="1"/>
  <c r="CM22" i="66" s="1"/>
  <c r="CN22" i="66" s="1"/>
  <c r="CM18" i="66" a="1"/>
  <c r="CM18" i="66" s="1"/>
  <c r="CN18" i="66" s="1"/>
  <c r="CM21" i="65" a="1"/>
  <c r="CM21" i="65" s="1"/>
  <c r="CN21" i="65" s="1"/>
  <c r="CM29" i="66" a="1"/>
  <c r="CM29" i="66" s="1"/>
  <c r="CN29" i="66" s="1"/>
  <c r="CM22" i="65" a="1"/>
  <c r="CM22" i="65" s="1"/>
  <c r="CN22" i="65" s="1"/>
  <c r="CM24" i="68" a="1"/>
  <c r="CM24" i="68" s="1"/>
  <c r="CN24" i="68" s="1"/>
  <c r="CM14" i="68" a="1"/>
  <c r="CM14" i="68" s="1"/>
  <c r="CN14" i="68" s="1"/>
  <c r="CM17" i="68" a="1"/>
  <c r="CM17" i="68" s="1"/>
  <c r="CN17" i="68" s="1"/>
  <c r="CM31" i="65" a="1"/>
  <c r="CM31" i="65" s="1"/>
  <c r="CN31" i="65" s="1"/>
  <c r="CM15" i="65" a="1"/>
  <c r="CM15" i="65" s="1"/>
  <c r="CN15" i="65" s="1"/>
  <c r="CM27" i="68" a="1"/>
  <c r="CM27" i="68" s="1"/>
  <c r="CN27" i="68" s="1"/>
  <c r="CM18" i="68" a="1"/>
  <c r="CM18" i="68" s="1"/>
  <c r="CN18" i="68" s="1"/>
  <c r="CM31" i="68" a="1"/>
  <c r="CM31" i="68" s="1"/>
  <c r="CN31" i="68" s="1"/>
  <c r="CM21" i="66" a="1"/>
  <c r="CM21" i="66" s="1"/>
  <c r="CN21" i="66" s="1"/>
  <c r="CM25" i="66" a="1"/>
  <c r="CM25" i="66" s="1"/>
  <c r="CN25" i="66" s="1"/>
  <c r="CM13" i="65" a="1"/>
  <c r="CM13" i="65" s="1"/>
  <c r="CN13" i="65" s="1"/>
  <c r="CM12" i="65" a="1"/>
  <c r="CM12" i="65" s="1"/>
  <c r="CN12" i="65" s="1"/>
  <c r="CM20" i="68" a="1"/>
  <c r="CM20" i="68" s="1"/>
  <c r="CN20" i="68" s="1"/>
  <c r="CM21" i="69" a="1"/>
  <c r="CM21" i="69" s="1"/>
  <c r="CN21" i="69" s="1"/>
  <c r="CM23" i="69" a="1"/>
  <c r="CM23" i="69" s="1"/>
  <c r="CN23" i="69" s="1"/>
  <c r="CM29" i="69" a="1"/>
  <c r="CM29" i="69" s="1"/>
  <c r="CN29" i="69" s="1"/>
  <c r="CM17" i="69" a="1"/>
  <c r="CM17" i="69" s="1"/>
  <c r="CN17" i="69" s="1"/>
  <c r="CM30" i="69" a="1"/>
  <c r="CM30" i="69" s="1"/>
  <c r="CN30" i="69" s="1"/>
  <c r="CM31" i="69" a="1"/>
  <c r="CM31" i="69" s="1"/>
  <c r="CN31" i="69" s="1"/>
  <c r="CM30" i="68" a="1"/>
  <c r="CM30" i="68" s="1"/>
  <c r="CN30" i="68" s="1"/>
  <c r="CM25" i="65" a="1"/>
  <c r="CM25" i="65" s="1"/>
  <c r="CN25" i="65" s="1"/>
  <c r="CM27" i="66" a="1"/>
  <c r="CM27" i="66" s="1"/>
  <c r="CN27" i="66" s="1"/>
  <c r="CM24" i="65" a="1"/>
  <c r="CM24" i="65" s="1"/>
  <c r="CN24" i="65" s="1"/>
  <c r="CM28" i="66" a="1"/>
  <c r="CM28" i="66" s="1"/>
  <c r="CN28" i="66" s="1"/>
  <c r="CM12" i="68" a="1"/>
  <c r="CM12" i="68" s="1"/>
  <c r="CN12" i="68" s="1"/>
  <c r="CM20" i="65" a="1"/>
  <c r="CM20" i="65" s="1"/>
  <c r="CN20" i="65" s="1"/>
  <c r="CM23" i="66" a="1"/>
  <c r="CM23" i="66" s="1"/>
  <c r="CN23" i="66" s="1"/>
  <c r="CM17" i="66" a="1"/>
  <c r="CM17" i="66" s="1"/>
  <c r="CN17" i="66" s="1"/>
  <c r="CM22" i="68" a="1"/>
  <c r="CM22" i="68" s="1"/>
  <c r="CN22" i="68" s="1"/>
  <c r="CM19" i="68" a="1"/>
  <c r="CM19" i="68" s="1"/>
  <c r="CN19" i="68" s="1"/>
  <c r="CM12" i="69" a="1"/>
  <c r="CM12" i="69" s="1"/>
  <c r="CN12" i="69" s="1"/>
  <c r="CM24" i="69" a="1"/>
  <c r="CM24" i="69" s="1"/>
  <c r="CN24" i="69" s="1"/>
  <c r="CM26" i="69" a="1"/>
  <c r="CM26" i="69" s="1"/>
  <c r="CN26" i="69" s="1"/>
  <c r="CM25" i="68" a="1"/>
  <c r="CM25" i="68" s="1"/>
  <c r="CN25" i="68" s="1"/>
  <c r="CM15" i="68" a="1"/>
  <c r="CM15" i="68" s="1"/>
  <c r="CN15" i="68" s="1"/>
  <c r="CM29" i="65" a="1"/>
  <c r="CM29" i="65" s="1"/>
  <c r="CN29" i="65" s="1"/>
  <c r="CM14" i="66" a="1"/>
  <c r="CM14" i="66" s="1"/>
  <c r="CN14" i="66" s="1"/>
  <c r="CM13" i="69" a="1"/>
  <c r="CM13" i="69" s="1"/>
  <c r="CN13" i="69" s="1"/>
  <c r="CM30" i="65" a="1"/>
  <c r="CM30" i="65" s="1"/>
  <c r="CN30" i="65" s="1"/>
  <c r="CM19" i="65" a="1"/>
  <c r="CM19" i="65" s="1"/>
  <c r="CN19" i="65" s="1"/>
  <c r="CM30" i="66" a="1"/>
  <c r="CM30" i="66" s="1"/>
  <c r="CN30" i="66" s="1"/>
  <c r="CM21" i="68" a="1"/>
  <c r="CM21" i="68" s="1"/>
  <c r="CN21" i="68" s="1"/>
  <c r="CM20" i="69" a="1"/>
  <c r="CM20" i="69" s="1"/>
  <c r="CN20" i="69" s="1"/>
  <c r="CM25" i="69" a="1"/>
  <c r="CM25" i="69" s="1"/>
  <c r="CN25" i="69" s="1"/>
  <c r="CM15" i="69" a="1"/>
  <c r="CM15" i="69" s="1"/>
  <c r="CN15" i="69" s="1"/>
  <c r="CM18" i="65" a="1"/>
  <c r="CM18" i="65" s="1"/>
  <c r="CN18" i="65" s="1"/>
  <c r="CM19" i="69" a="1"/>
  <c r="CM19" i="69" s="1"/>
  <c r="CN19" i="69" s="1"/>
  <c r="CM16" i="68" a="1"/>
  <c r="CM16" i="68" s="1"/>
  <c r="CN16" i="68" s="1"/>
  <c r="AY7" i="68"/>
  <c r="AY7" i="69"/>
  <c r="AY7" i="66"/>
  <c r="AY7" i="65"/>
  <c r="CN7" i="69" l="1"/>
  <c r="CN7" i="68"/>
  <c r="CN7" i="66"/>
  <c r="CN7" i="65"/>
  <c r="S88" i="6"/>
  <c r="Z42" i="34"/>
  <c r="V42" i="76" s="1"/>
  <c r="AM41" i="6"/>
  <c r="AM45" i="6" s="1"/>
  <c r="AE43" i="6"/>
  <c r="V42" i="34" s="1"/>
  <c r="T42" i="76" s="1"/>
  <c r="AE42" i="6"/>
  <c r="V43" i="6"/>
  <c r="V42" i="6"/>
  <c r="V41" i="6" s="1"/>
  <c r="AE41" i="6" l="1"/>
  <c r="R42" i="34"/>
  <c r="R42" i="76" s="1"/>
  <c r="AO119" i="6"/>
  <c r="AN119" i="6"/>
  <c r="AO118" i="6"/>
  <c r="AN118" i="6"/>
  <c r="AO117" i="6"/>
  <c r="AN117" i="6"/>
  <c r="AO115" i="6"/>
  <c r="AN115" i="6"/>
  <c r="AM119" i="6"/>
  <c r="AL119" i="6"/>
  <c r="AM118" i="6"/>
  <c r="AL118" i="6"/>
  <c r="AM117" i="6"/>
  <c r="AL117" i="6"/>
  <c r="AM115" i="6"/>
  <c r="AL115" i="6"/>
  <c r="AK119" i="6"/>
  <c r="AJ119" i="6"/>
  <c r="AK118" i="6"/>
  <c r="AJ118" i="6"/>
  <c r="AK117" i="6"/>
  <c r="AJ117" i="6"/>
  <c r="AK115" i="6"/>
  <c r="AJ115" i="6"/>
  <c r="AH119" i="6"/>
  <c r="AF119" i="6"/>
  <c r="AH118" i="6"/>
  <c r="AF118" i="6"/>
  <c r="AH117" i="6"/>
  <c r="AF117" i="6"/>
  <c r="AH115" i="6"/>
  <c r="AF115" i="6"/>
  <c r="AD119" i="6"/>
  <c r="AB119" i="6"/>
  <c r="AD118" i="6"/>
  <c r="AB118" i="6"/>
  <c r="AD117" i="6"/>
  <c r="AB117" i="6"/>
  <c r="AD115" i="6"/>
  <c r="AB115" i="6"/>
  <c r="AA119" i="6"/>
  <c r="AA118" i="6"/>
  <c r="AA117" i="6"/>
  <c r="AA115" i="6"/>
  <c r="Y119" i="6"/>
  <c r="W119" i="6"/>
  <c r="Y118" i="6"/>
  <c r="W118" i="6"/>
  <c r="Y117" i="6"/>
  <c r="W117" i="6"/>
  <c r="Y115" i="6"/>
  <c r="W115" i="6"/>
  <c r="U119" i="6"/>
  <c r="U118" i="6"/>
  <c r="U117" i="6"/>
  <c r="U115" i="6"/>
  <c r="S80" i="6"/>
  <c r="S119" i="6"/>
  <c r="S118" i="6"/>
  <c r="S117" i="6"/>
  <c r="S115" i="6"/>
  <c r="S116" i="6" l="1"/>
  <c r="S78" i="6"/>
  <c r="BC12" i="46"/>
  <c r="BC12" i="49"/>
  <c r="BC12" i="51"/>
  <c r="BC12" i="54"/>
  <c r="BC12" i="56"/>
  <c r="BC12" i="58"/>
  <c r="BC12" i="59"/>
  <c r="BC12" i="60"/>
  <c r="BC12" i="61"/>
  <c r="BC12" i="38"/>
  <c r="BC11" i="46"/>
  <c r="BC11" i="49"/>
  <c r="BC11" i="51"/>
  <c r="BC11" i="54"/>
  <c r="BC11" i="56"/>
  <c r="BC11" i="58"/>
  <c r="BC11" i="59"/>
  <c r="BC11" i="60"/>
  <c r="BC11" i="61"/>
  <c r="BC11" i="38"/>
  <c r="AX12" i="46"/>
  <c r="AX13" i="46"/>
  <c r="AX14" i="46"/>
  <c r="AX15" i="46"/>
  <c r="AX16" i="46"/>
  <c r="AX17" i="46"/>
  <c r="AX18" i="46"/>
  <c r="AX19" i="46"/>
  <c r="AX20" i="46"/>
  <c r="AX21" i="46"/>
  <c r="AX22" i="46"/>
  <c r="AX23" i="46"/>
  <c r="AX24" i="46"/>
  <c r="AX25" i="46"/>
  <c r="AX26" i="46"/>
  <c r="AX27" i="46"/>
  <c r="AX28" i="46"/>
  <c r="AX29" i="46"/>
  <c r="AX30" i="46"/>
  <c r="AX31" i="46"/>
  <c r="AX12" i="49"/>
  <c r="AX13" i="49"/>
  <c r="AX14" i="49"/>
  <c r="AX15" i="49"/>
  <c r="AX16" i="49"/>
  <c r="AX17" i="49"/>
  <c r="AX18" i="49"/>
  <c r="AX19" i="49"/>
  <c r="AX20" i="49"/>
  <c r="AX21" i="49"/>
  <c r="AX22" i="49"/>
  <c r="AX23" i="49"/>
  <c r="AX24" i="49"/>
  <c r="AX25" i="49"/>
  <c r="AX26" i="49"/>
  <c r="AX27" i="49"/>
  <c r="AX28" i="49"/>
  <c r="AX29" i="49"/>
  <c r="AX30" i="49"/>
  <c r="AX31" i="49"/>
  <c r="AX12" i="51"/>
  <c r="AX13" i="51"/>
  <c r="AX14" i="51"/>
  <c r="AX15" i="51"/>
  <c r="AX16" i="51"/>
  <c r="AX17" i="51"/>
  <c r="AX18" i="51"/>
  <c r="AX19" i="51"/>
  <c r="AX20" i="51"/>
  <c r="AX21" i="51"/>
  <c r="AX22" i="51"/>
  <c r="AX23" i="51"/>
  <c r="AX24" i="51"/>
  <c r="AX25" i="51"/>
  <c r="AX26" i="51"/>
  <c r="AX27" i="51"/>
  <c r="AX28" i="51"/>
  <c r="AX29" i="51"/>
  <c r="AX30" i="51"/>
  <c r="AX31" i="51"/>
  <c r="AX12" i="54"/>
  <c r="AX13" i="54"/>
  <c r="AX14" i="54"/>
  <c r="AX15" i="54"/>
  <c r="AX16" i="54"/>
  <c r="AX17" i="54"/>
  <c r="AX18" i="54"/>
  <c r="AX19" i="54"/>
  <c r="AX20" i="54"/>
  <c r="AX21" i="54"/>
  <c r="AX22" i="54"/>
  <c r="AX23" i="54"/>
  <c r="AX24" i="54"/>
  <c r="AX25" i="54"/>
  <c r="AX26" i="54"/>
  <c r="AX27" i="54"/>
  <c r="AX28" i="54"/>
  <c r="AX29" i="54"/>
  <c r="AX30" i="54"/>
  <c r="AX31" i="54"/>
  <c r="AX12" i="56"/>
  <c r="AX13" i="56"/>
  <c r="AX14" i="56"/>
  <c r="AX15" i="56"/>
  <c r="AX16" i="56"/>
  <c r="AX17" i="56"/>
  <c r="AX18" i="56"/>
  <c r="AX19" i="56"/>
  <c r="AX20" i="56"/>
  <c r="AX21" i="56"/>
  <c r="AX22" i="56"/>
  <c r="AX23" i="56"/>
  <c r="AX24" i="56"/>
  <c r="AX25" i="56"/>
  <c r="AX26" i="56"/>
  <c r="AX27" i="56"/>
  <c r="AX28" i="56"/>
  <c r="AX29" i="56"/>
  <c r="AX30" i="56"/>
  <c r="AX31" i="56"/>
  <c r="AX12" i="58"/>
  <c r="AX13" i="58"/>
  <c r="AX14" i="58"/>
  <c r="AX15" i="58"/>
  <c r="AX16" i="58"/>
  <c r="AX17" i="58"/>
  <c r="AX18" i="58"/>
  <c r="AX19" i="58"/>
  <c r="AX20" i="58"/>
  <c r="AX21" i="58"/>
  <c r="AX22" i="58"/>
  <c r="AX23" i="58"/>
  <c r="AX24" i="58"/>
  <c r="AX25" i="58"/>
  <c r="AX26" i="58"/>
  <c r="AX27" i="58"/>
  <c r="AX28" i="58"/>
  <c r="AX29" i="58"/>
  <c r="AX30" i="58"/>
  <c r="AX31" i="58"/>
  <c r="AX12" i="59"/>
  <c r="AX13" i="59"/>
  <c r="AX14" i="59"/>
  <c r="AX15" i="59"/>
  <c r="AX16" i="59"/>
  <c r="AX17" i="59"/>
  <c r="AX18" i="59"/>
  <c r="AX19" i="59"/>
  <c r="AX20" i="59"/>
  <c r="AX21" i="59"/>
  <c r="AX22" i="59"/>
  <c r="AX23" i="59"/>
  <c r="AX24" i="59"/>
  <c r="AX25" i="59"/>
  <c r="AX26" i="59"/>
  <c r="AX27" i="59"/>
  <c r="AX28" i="59"/>
  <c r="AX29" i="59"/>
  <c r="AX30" i="59"/>
  <c r="AX31" i="59"/>
  <c r="AX12" i="60"/>
  <c r="AX13" i="60"/>
  <c r="AX14" i="60"/>
  <c r="AX15" i="60"/>
  <c r="AX16" i="60"/>
  <c r="AX17" i="60"/>
  <c r="AX18" i="60"/>
  <c r="AX19" i="60"/>
  <c r="AX20" i="60"/>
  <c r="AX21" i="60"/>
  <c r="AX22" i="60"/>
  <c r="AX23" i="60"/>
  <c r="AX24" i="60"/>
  <c r="AX25" i="60"/>
  <c r="AX26" i="60"/>
  <c r="AX27" i="60"/>
  <c r="AX28" i="60"/>
  <c r="AX29" i="60"/>
  <c r="AX30" i="60"/>
  <c r="AX31" i="60"/>
  <c r="AX12" i="61"/>
  <c r="AX13" i="61"/>
  <c r="AX14" i="61"/>
  <c r="AX15" i="61"/>
  <c r="AX16" i="61"/>
  <c r="AX17" i="61"/>
  <c r="AX18" i="61"/>
  <c r="AX19" i="61"/>
  <c r="AX20" i="61"/>
  <c r="AX21" i="61"/>
  <c r="AX22" i="61"/>
  <c r="AX23" i="61"/>
  <c r="AX24" i="61"/>
  <c r="AX25" i="61"/>
  <c r="AX26" i="61"/>
  <c r="AX27" i="61"/>
  <c r="AX28" i="61"/>
  <c r="AX29" i="61"/>
  <c r="AX30" i="61"/>
  <c r="AX31" i="61"/>
  <c r="AX12" i="38"/>
  <c r="AX13" i="38"/>
  <c r="AX14" i="38"/>
  <c r="AX15" i="38"/>
  <c r="AX16" i="38"/>
  <c r="AX17" i="38"/>
  <c r="AX18" i="38"/>
  <c r="AX19" i="38"/>
  <c r="AX20" i="38"/>
  <c r="AX21" i="38"/>
  <c r="AX22" i="38"/>
  <c r="AX23" i="38"/>
  <c r="AX24" i="38"/>
  <c r="AX25" i="38"/>
  <c r="AX26" i="38"/>
  <c r="AX27" i="38"/>
  <c r="AX28" i="38"/>
  <c r="AX29" i="38"/>
  <c r="AX30" i="38"/>
  <c r="AX31" i="38"/>
  <c r="AX11" i="46"/>
  <c r="AX11" i="49"/>
  <c r="AX11" i="51"/>
  <c r="AX11" i="54"/>
  <c r="AX11" i="56"/>
  <c r="AX11" i="58"/>
  <c r="AX11" i="59"/>
  <c r="AX11" i="60"/>
  <c r="AX11" i="61"/>
  <c r="AX11" i="38"/>
  <c r="CA11" i="38"/>
  <c r="AB95" i="34" l="1"/>
  <c r="X93" i="76" s="1"/>
  <c r="AB94" i="34"/>
  <c r="X92" i="76" s="1"/>
  <c r="AB93" i="34"/>
  <c r="X91" i="76" s="1"/>
  <c r="AB92" i="34"/>
  <c r="X90" i="76" s="1"/>
  <c r="AB91" i="34"/>
  <c r="X89" i="76" s="1"/>
  <c r="AB90" i="34"/>
  <c r="AB86" i="34"/>
  <c r="AB85" i="34"/>
  <c r="AB84" i="34"/>
  <c r="AB80" i="34"/>
  <c r="AB21" i="34"/>
  <c r="AB22" i="34"/>
  <c r="X22" i="76" s="1"/>
  <c r="AB23" i="34"/>
  <c r="X23" i="76" s="1"/>
  <c r="AB24" i="34"/>
  <c r="X24" i="76" s="1"/>
  <c r="AB25" i="34"/>
  <c r="X25" i="76" s="1"/>
  <c r="AA23" i="34"/>
  <c r="W23" i="76" s="1"/>
  <c r="AA95" i="34"/>
  <c r="W93" i="76" s="1"/>
  <c r="AA94" i="34"/>
  <c r="W92" i="76" s="1"/>
  <c r="AA93" i="34"/>
  <c r="W91" i="76" s="1"/>
  <c r="AA92" i="34"/>
  <c r="W90" i="76" s="1"/>
  <c r="AA91" i="34"/>
  <c r="W89" i="76" s="1"/>
  <c r="AA90" i="34"/>
  <c r="AA86" i="34"/>
  <c r="AA85" i="34"/>
  <c r="AA84" i="34"/>
  <c r="AA80" i="34"/>
  <c r="AA71" i="34"/>
  <c r="W71" i="76" s="1"/>
  <c r="AA70" i="34"/>
  <c r="W70" i="76" s="1"/>
  <c r="AA68" i="34"/>
  <c r="W68" i="76" s="1"/>
  <c r="AA67" i="34"/>
  <c r="W67" i="76" s="1"/>
  <c r="AA43" i="34"/>
  <c r="AA25" i="34"/>
  <c r="W25" i="76" s="1"/>
  <c r="AA24" i="34"/>
  <c r="W24" i="76" s="1"/>
  <c r="AA22" i="34"/>
  <c r="W22" i="76" s="1"/>
  <c r="AA21" i="34"/>
  <c r="AA19" i="34"/>
  <c r="Z95" i="34"/>
  <c r="V93" i="76" s="1"/>
  <c r="Z94" i="34"/>
  <c r="V92" i="76" s="1"/>
  <c r="Z93" i="34"/>
  <c r="V91" i="76" s="1"/>
  <c r="Z92" i="34"/>
  <c r="V90" i="76" s="1"/>
  <c r="Z91" i="34"/>
  <c r="V89" i="76" s="1"/>
  <c r="Z90" i="34"/>
  <c r="Z86" i="34"/>
  <c r="Z85" i="34"/>
  <c r="Z84" i="34"/>
  <c r="Z80" i="34"/>
  <c r="Z59" i="34"/>
  <c r="V59" i="76" s="1"/>
  <c r="Z58" i="34"/>
  <c r="V58" i="76" s="1"/>
  <c r="Z57" i="34"/>
  <c r="V57" i="76" s="1"/>
  <c r="Z56" i="34"/>
  <c r="V56" i="76" s="1"/>
  <c r="Z55" i="34"/>
  <c r="V55" i="76" s="1"/>
  <c r="Z54" i="34"/>
  <c r="V54" i="76" s="1"/>
  <c r="Z53" i="34"/>
  <c r="V53" i="76" s="1"/>
  <c r="Z52" i="34"/>
  <c r="V52" i="76" s="1"/>
  <c r="Z51" i="34"/>
  <c r="V51" i="76" s="1"/>
  <c r="Z43" i="34"/>
  <c r="V43" i="76" s="1"/>
  <c r="Z41" i="34"/>
  <c r="Z25" i="34"/>
  <c r="V25" i="76" s="1"/>
  <c r="Z24" i="34"/>
  <c r="V24" i="76" s="1"/>
  <c r="Z23" i="34"/>
  <c r="V23" i="76" s="1"/>
  <c r="Z22" i="34"/>
  <c r="V22" i="76" s="1"/>
  <c r="Z21" i="34"/>
  <c r="Z19" i="34"/>
  <c r="W95" i="34"/>
  <c r="W94" i="34"/>
  <c r="Y94" i="34" s="1"/>
  <c r="U92" i="76" s="1"/>
  <c r="W93" i="34"/>
  <c r="Y93" i="34" s="1"/>
  <c r="U91" i="76" s="1"/>
  <c r="W92" i="34"/>
  <c r="Y92" i="34" s="1"/>
  <c r="U90" i="76" s="1"/>
  <c r="W91" i="34"/>
  <c r="W90" i="34"/>
  <c r="W86" i="34"/>
  <c r="W85" i="34"/>
  <c r="W84" i="34"/>
  <c r="W80" i="34"/>
  <c r="W71" i="34"/>
  <c r="Y71" i="34" s="1"/>
  <c r="U71" i="76" s="1"/>
  <c r="W70" i="34"/>
  <c r="Y70" i="34" s="1"/>
  <c r="U70" i="76" s="1"/>
  <c r="W68" i="34"/>
  <c r="Y68" i="34" s="1"/>
  <c r="U68" i="76" s="1"/>
  <c r="W67" i="34"/>
  <c r="Y67" i="34" s="1"/>
  <c r="U67" i="76" s="1"/>
  <c r="W32" i="34"/>
  <c r="Y32" i="34" s="1"/>
  <c r="W31" i="34"/>
  <c r="Y31" i="34" s="1"/>
  <c r="W30" i="34"/>
  <c r="Y30" i="34" s="1"/>
  <c r="W29" i="34"/>
  <c r="Y29" i="34" s="1"/>
  <c r="W27" i="34"/>
  <c r="W19" i="34"/>
  <c r="W25" i="34"/>
  <c r="W24" i="34"/>
  <c r="W23" i="34"/>
  <c r="W22" i="34"/>
  <c r="W21" i="34"/>
  <c r="S95" i="34"/>
  <c r="S94" i="34"/>
  <c r="S93" i="34"/>
  <c r="S92" i="34"/>
  <c r="S91" i="34"/>
  <c r="S90" i="34"/>
  <c r="S84" i="34"/>
  <c r="S85" i="34"/>
  <c r="S86" i="34"/>
  <c r="S80" i="34"/>
  <c r="S67" i="34"/>
  <c r="U67" i="34" s="1"/>
  <c r="S67" i="76" s="1"/>
  <c r="S68" i="34"/>
  <c r="U68" i="34" s="1"/>
  <c r="S68" i="76" s="1"/>
  <c r="S70" i="34"/>
  <c r="U70" i="34" s="1"/>
  <c r="S70" i="76" s="1"/>
  <c r="S71" i="34"/>
  <c r="U71" i="34" s="1"/>
  <c r="S71" i="76" s="1"/>
  <c r="S32" i="34"/>
  <c r="S31" i="34"/>
  <c r="U31" i="34" s="1"/>
  <c r="S30" i="34"/>
  <c r="U30" i="34" s="1"/>
  <c r="S29" i="34"/>
  <c r="U29" i="34" s="1"/>
  <c r="S28" i="34"/>
  <c r="U28" i="34" s="1"/>
  <c r="S27" i="34"/>
  <c r="U27" i="34" s="1"/>
  <c r="S25" i="34"/>
  <c r="S24" i="34"/>
  <c r="S23" i="34"/>
  <c r="U23" i="34" s="1"/>
  <c r="S22" i="34"/>
  <c r="U22" i="34" s="1"/>
  <c r="S21" i="34"/>
  <c r="S19" i="34"/>
  <c r="Y21" i="34" l="1"/>
  <c r="U21" i="76" s="1"/>
  <c r="Y25" i="34"/>
  <c r="U25" i="76" s="1"/>
  <c r="W19" i="76"/>
  <c r="Y22" i="34"/>
  <c r="U22" i="76" s="1"/>
  <c r="V19" i="76"/>
  <c r="W21" i="76"/>
  <c r="AA20" i="34"/>
  <c r="AA34" i="34" s="1"/>
  <c r="X21" i="76"/>
  <c r="X20" i="76" s="1"/>
  <c r="X34" i="76" s="1"/>
  <c r="X45" i="76" s="1"/>
  <c r="AB20" i="34"/>
  <c r="AB34" i="34" s="1"/>
  <c r="AB45" i="34" s="1"/>
  <c r="Y23" i="34"/>
  <c r="U23" i="76" s="1"/>
  <c r="Y27" i="34"/>
  <c r="Y26" i="34" s="1"/>
  <c r="W26" i="34"/>
  <c r="V21" i="76"/>
  <c r="Z20" i="34"/>
  <c r="Z34" i="34" s="1"/>
  <c r="V88" i="76"/>
  <c r="Z89" i="34"/>
  <c r="W88" i="76"/>
  <c r="AA89" i="34"/>
  <c r="X88" i="76"/>
  <c r="AB89" i="34"/>
  <c r="U21" i="34"/>
  <c r="S20" i="34"/>
  <c r="Y24" i="34"/>
  <c r="U24" i="76" s="1"/>
  <c r="U66" i="76"/>
  <c r="V80" i="76"/>
  <c r="W79" i="34"/>
  <c r="S79" i="34"/>
  <c r="U69" i="76"/>
  <c r="V50" i="76"/>
  <c r="W20" i="76"/>
  <c r="W34" i="76" s="1"/>
  <c r="W80" i="76"/>
  <c r="X80" i="76"/>
  <c r="S66" i="76"/>
  <c r="Z148" i="34"/>
  <c r="V83" i="76"/>
  <c r="Y70" i="76"/>
  <c r="W69" i="76"/>
  <c r="AA148" i="34"/>
  <c r="W83" i="76"/>
  <c r="AB148" i="34"/>
  <c r="X83" i="76"/>
  <c r="Z149" i="34"/>
  <c r="V84" i="76"/>
  <c r="AA44" i="34"/>
  <c r="W43" i="76"/>
  <c r="Y71" i="76"/>
  <c r="AA149" i="34"/>
  <c r="W84" i="76"/>
  <c r="AB149" i="34"/>
  <c r="X84" i="76"/>
  <c r="S69" i="76"/>
  <c r="V20" i="76"/>
  <c r="V34" i="76" s="1"/>
  <c r="V87" i="76"/>
  <c r="W66" i="76"/>
  <c r="Y67" i="76"/>
  <c r="W87" i="76"/>
  <c r="X87" i="76"/>
  <c r="Z40" i="34"/>
  <c r="Z44" i="34" s="1"/>
  <c r="V41" i="76"/>
  <c r="V40" i="76" s="1"/>
  <c r="Z147" i="34"/>
  <c r="V82" i="76"/>
  <c r="Y68" i="76"/>
  <c r="AA147" i="34"/>
  <c r="W82" i="76"/>
  <c r="AB147" i="34"/>
  <c r="X82" i="76"/>
  <c r="AA145" i="34"/>
  <c r="AB145" i="34"/>
  <c r="Z145" i="34"/>
  <c r="AC68" i="34"/>
  <c r="AC71" i="34"/>
  <c r="AC70" i="34"/>
  <c r="AC67" i="34"/>
  <c r="Z50" i="34"/>
  <c r="S26" i="34"/>
  <c r="S31" i="76"/>
  <c r="U29" i="76"/>
  <c r="U33" i="76"/>
  <c r="U19" i="34"/>
  <c r="U91" i="34"/>
  <c r="S89" i="76" s="1"/>
  <c r="U24" i="34"/>
  <c r="S24" i="76" s="1"/>
  <c r="U92" i="34"/>
  <c r="S90" i="76" s="1"/>
  <c r="U32" i="76"/>
  <c r="W69" i="34"/>
  <c r="U95" i="34"/>
  <c r="S93" i="76" s="1"/>
  <c r="Y84" i="34"/>
  <c r="U82" i="76" s="1"/>
  <c r="W147" i="34"/>
  <c r="W140" i="34"/>
  <c r="S145" i="34"/>
  <c r="S138" i="34"/>
  <c r="S149" i="34"/>
  <c r="S142" i="34"/>
  <c r="W145" i="34"/>
  <c r="W138" i="34"/>
  <c r="W148" i="34"/>
  <c r="W141" i="34"/>
  <c r="S147" i="34"/>
  <c r="S140" i="34"/>
  <c r="S148" i="34"/>
  <c r="S141" i="34"/>
  <c r="W149" i="34"/>
  <c r="W142" i="34"/>
  <c r="S22" i="76"/>
  <c r="S27" i="76"/>
  <c r="S30" i="76"/>
  <c r="U84" i="34"/>
  <c r="S82" i="76" s="1"/>
  <c r="U28" i="76"/>
  <c r="W139" i="34"/>
  <c r="W89" i="34"/>
  <c r="X20" i="34"/>
  <c r="X34" i="34" s="1"/>
  <c r="R128" i="34"/>
  <c r="S23" i="76"/>
  <c r="U86" i="34"/>
  <c r="S84" i="76" s="1"/>
  <c r="U94" i="34"/>
  <c r="S92" i="76" s="1"/>
  <c r="Y19" i="34"/>
  <c r="S29" i="76"/>
  <c r="U33" i="34"/>
  <c r="AC33" i="34" s="1"/>
  <c r="U85" i="34"/>
  <c r="S83" i="76" s="1"/>
  <c r="U30" i="76"/>
  <c r="Y66" i="34"/>
  <c r="Y85" i="34"/>
  <c r="U83" i="76" s="1"/>
  <c r="U80" i="34"/>
  <c r="S80" i="76" s="1"/>
  <c r="U25" i="34"/>
  <c r="S25" i="76" s="1"/>
  <c r="U69" i="34"/>
  <c r="S66" i="34"/>
  <c r="Y91" i="34"/>
  <c r="U89" i="76" s="1"/>
  <c r="Y95" i="34"/>
  <c r="U93" i="76" s="1"/>
  <c r="T34" i="34"/>
  <c r="S28" i="76"/>
  <c r="U32" i="34"/>
  <c r="S32" i="76" s="1"/>
  <c r="S139" i="34"/>
  <c r="U93" i="34"/>
  <c r="S91" i="76" s="1"/>
  <c r="U31" i="76"/>
  <c r="Y86" i="34"/>
  <c r="U84" i="76" s="1"/>
  <c r="W20" i="34"/>
  <c r="Y90" i="34"/>
  <c r="S69" i="34"/>
  <c r="S21" i="76"/>
  <c r="Y80" i="34"/>
  <c r="U80" i="76" s="1"/>
  <c r="S89" i="34"/>
  <c r="U90" i="34"/>
  <c r="U27" i="76"/>
  <c r="Y69" i="34"/>
  <c r="W66" i="34"/>
  <c r="U66" i="34"/>
  <c r="U65" i="76" l="1"/>
  <c r="U20" i="76"/>
  <c r="S88" i="76"/>
  <c r="S87" i="76" s="1"/>
  <c r="U89" i="34"/>
  <c r="U20" i="34"/>
  <c r="U88" i="76"/>
  <c r="U87" i="76" s="1"/>
  <c r="Y89" i="34"/>
  <c r="Z45" i="34"/>
  <c r="AA45" i="34"/>
  <c r="Y20" i="34"/>
  <c r="Y34" i="34" s="1"/>
  <c r="U19" i="76"/>
  <c r="S19" i="76"/>
  <c r="U26" i="34"/>
  <c r="S20" i="76"/>
  <c r="W65" i="76"/>
  <c r="W74" i="76" s="1"/>
  <c r="U26" i="76"/>
  <c r="W88" i="34" a="1"/>
  <c r="W88" i="34" s="1"/>
  <c r="W98" i="34" s="1"/>
  <c r="Y66" i="76"/>
  <c r="S88" i="34" a="1"/>
  <c r="S88" i="34" s="1"/>
  <c r="Y69" i="76"/>
  <c r="S33" i="76"/>
  <c r="Y33" i="76" s="1"/>
  <c r="V63" i="76"/>
  <c r="V49" i="76" s="1"/>
  <c r="V48" i="76" s="1"/>
  <c r="V74" i="76" s="1"/>
  <c r="Z60" i="34"/>
  <c r="V60" i="76" s="1"/>
  <c r="V61" i="76" s="1"/>
  <c r="S65" i="76"/>
  <c r="AC66" i="34"/>
  <c r="W65" i="34"/>
  <c r="S65" i="34"/>
  <c r="Y65" i="34"/>
  <c r="U65" i="34"/>
  <c r="W34" i="34"/>
  <c r="S34" i="34"/>
  <c r="U129" i="34"/>
  <c r="AC69" i="34"/>
  <c r="U34" i="76" l="1"/>
  <c r="U34" i="34"/>
  <c r="S87" i="34"/>
  <c r="S98" i="34"/>
  <c r="S96" i="34" s="1"/>
  <c r="Y65" i="76"/>
  <c r="W87" i="34"/>
  <c r="W96" i="34"/>
  <c r="AB131" i="34"/>
  <c r="AB146" i="34" s="1"/>
  <c r="AB132" i="34" s="1" a="1"/>
  <c r="AB132" i="34" s="1"/>
  <c r="S131" i="34"/>
  <c r="S146" i="34" s="1"/>
  <c r="S132" i="34" s="1" a="1"/>
  <c r="S132" i="34" s="1"/>
  <c r="S133" i="34" s="1"/>
  <c r="AA131" i="34"/>
  <c r="AA146" i="34" s="1"/>
  <c r="AA132" i="34" s="1" a="1"/>
  <c r="AA132" i="34" s="1"/>
  <c r="Z131" i="34"/>
  <c r="Z146" i="34" s="1"/>
  <c r="Z132" i="34" s="1" a="1"/>
  <c r="Z132" i="34" s="1"/>
  <c r="W131" i="34"/>
  <c r="W146" i="34" s="1"/>
  <c r="AC65" i="34"/>
  <c r="S26" i="76"/>
  <c r="S34" i="76" s="1"/>
  <c r="AH108" i="6"/>
  <c r="AD108" i="6"/>
  <c r="Y108" i="6"/>
  <c r="U108" i="6"/>
  <c r="AN104" i="6"/>
  <c r="AA106" i="34" s="1"/>
  <c r="W104" i="76" s="1"/>
  <c r="AM104" i="6"/>
  <c r="Z106" i="34" s="1"/>
  <c r="V104" i="76" s="1"/>
  <c r="AL104" i="6"/>
  <c r="AK104" i="6"/>
  <c r="AJ104" i="6"/>
  <c r="AJ88" i="6"/>
  <c r="AJ80" i="6"/>
  <c r="AJ21" i="6"/>
  <c r="CA31" i="61"/>
  <c r="CB31" i="61" s="1"/>
  <c r="CL31" i="61" s="1"/>
  <c r="BY31" i="61"/>
  <c r="BZ31" i="61" s="1"/>
  <c r="BS31" i="61"/>
  <c r="BO31" i="61"/>
  <c r="BI31" i="61"/>
  <c r="BJ31" i="61" s="1"/>
  <c r="CJ31" i="61" s="1"/>
  <c r="BG31" i="61"/>
  <c r="BH31" i="61" s="1"/>
  <c r="BC31" i="61"/>
  <c r="BB31" i="61"/>
  <c r="BA31" i="61"/>
  <c r="AW31" i="61"/>
  <c r="AV31" i="61"/>
  <c r="BD31" i="61" s="1"/>
  <c r="CI31" i="61" s="1"/>
  <c r="AK31" i="61"/>
  <c r="AL31" i="61" s="1"/>
  <c r="CH31" i="61" s="1"/>
  <c r="AI31" i="61"/>
  <c r="AJ31" i="61" s="1"/>
  <c r="AE31" i="61"/>
  <c r="AF31" i="61" s="1"/>
  <c r="CG31" i="61" s="1"/>
  <c r="AC31" i="61"/>
  <c r="AD31" i="61" s="1"/>
  <c r="Y31" i="61"/>
  <c r="Z31" i="61" s="1"/>
  <c r="CF31" i="61" s="1"/>
  <c r="W31" i="61"/>
  <c r="X31" i="61" s="1"/>
  <c r="S31" i="61"/>
  <c r="T31" i="61" s="1"/>
  <c r="CE31" i="61" s="1"/>
  <c r="Q31" i="61"/>
  <c r="R31" i="61" s="1"/>
  <c r="M31" i="61"/>
  <c r="N31" i="61" s="1"/>
  <c r="CD31" i="61" s="1"/>
  <c r="K31" i="61"/>
  <c r="L31" i="61" s="1"/>
  <c r="CA30" i="61"/>
  <c r="CB30" i="61" s="1"/>
  <c r="CL30" i="61" s="1"/>
  <c r="BY30" i="61"/>
  <c r="BZ30" i="61" s="1"/>
  <c r="BS30" i="61"/>
  <c r="BO30" i="61"/>
  <c r="BI30" i="61"/>
  <c r="BJ30" i="61" s="1"/>
  <c r="CJ30" i="61" s="1"/>
  <c r="BG30" i="61"/>
  <c r="BH30" i="61" s="1"/>
  <c r="BC30" i="61"/>
  <c r="BB30" i="61"/>
  <c r="BA30" i="61"/>
  <c r="AW30" i="61"/>
  <c r="AV30" i="61"/>
  <c r="AK30" i="61"/>
  <c r="AL30" i="61" s="1"/>
  <c r="CH30" i="61" s="1"/>
  <c r="AI30" i="61"/>
  <c r="AJ30" i="61" s="1"/>
  <c r="AE30" i="61"/>
  <c r="AF30" i="61" s="1"/>
  <c r="CG30" i="61" s="1"/>
  <c r="AC30" i="61"/>
  <c r="AD30" i="61" s="1"/>
  <c r="Y30" i="61"/>
  <c r="Z30" i="61" s="1"/>
  <c r="CF30" i="61" s="1"/>
  <c r="W30" i="61"/>
  <c r="X30" i="61" s="1"/>
  <c r="S30" i="61"/>
  <c r="T30" i="61" s="1"/>
  <c r="CE30" i="61" s="1"/>
  <c r="Q30" i="61"/>
  <c r="R30" i="61" s="1"/>
  <c r="M30" i="61"/>
  <c r="N30" i="61" s="1"/>
  <c r="CD30" i="61" s="1"/>
  <c r="K30" i="61"/>
  <c r="L30" i="61" s="1"/>
  <c r="CA29" i="61"/>
  <c r="CB29" i="61" s="1"/>
  <c r="CL29" i="61" s="1"/>
  <c r="BY29" i="61"/>
  <c r="BZ29" i="61" s="1"/>
  <c r="BS29" i="61"/>
  <c r="BO29" i="61"/>
  <c r="BI29" i="61"/>
  <c r="BJ29" i="61" s="1"/>
  <c r="CJ29" i="61" s="1"/>
  <c r="BG29" i="61"/>
  <c r="BH29" i="61" s="1"/>
  <c r="BC29" i="61"/>
  <c r="BB29" i="61"/>
  <c r="BA29" i="61"/>
  <c r="AW29" i="61"/>
  <c r="AV29" i="61"/>
  <c r="AK29" i="61"/>
  <c r="AL29" i="61" s="1"/>
  <c r="CH29" i="61" s="1"/>
  <c r="AI29" i="61"/>
  <c r="AJ29" i="61" s="1"/>
  <c r="AE29" i="61"/>
  <c r="AF29" i="61" s="1"/>
  <c r="CG29" i="61" s="1"/>
  <c r="AC29" i="61"/>
  <c r="AD29" i="61" s="1"/>
  <c r="Y29" i="61"/>
  <c r="Z29" i="61" s="1"/>
  <c r="CF29" i="61" s="1"/>
  <c r="W29" i="61"/>
  <c r="X29" i="61" s="1"/>
  <c r="S29" i="61"/>
  <c r="T29" i="61" s="1"/>
  <c r="CE29" i="61" s="1"/>
  <c r="Q29" i="61"/>
  <c r="R29" i="61" s="1"/>
  <c r="M29" i="61"/>
  <c r="N29" i="61" s="1"/>
  <c r="CD29" i="61" s="1"/>
  <c r="K29" i="61"/>
  <c r="L29" i="61" s="1"/>
  <c r="CA28" i="61"/>
  <c r="CB28" i="61" s="1"/>
  <c r="CL28" i="61" s="1"/>
  <c r="BY28" i="61"/>
  <c r="BZ28" i="61" s="1"/>
  <c r="BS28" i="61"/>
  <c r="BO28" i="61"/>
  <c r="BI28" i="61"/>
  <c r="BJ28" i="61" s="1"/>
  <c r="CJ28" i="61" s="1"/>
  <c r="BG28" i="61"/>
  <c r="BH28" i="61" s="1"/>
  <c r="BC28" i="61"/>
  <c r="BB28" i="61"/>
  <c r="BA28" i="61"/>
  <c r="AW28" i="61"/>
  <c r="AV28" i="61"/>
  <c r="AK28" i="61"/>
  <c r="AL28" i="61" s="1"/>
  <c r="CH28" i="61" s="1"/>
  <c r="AI28" i="61"/>
  <c r="AJ28" i="61" s="1"/>
  <c r="AE28" i="61"/>
  <c r="AF28" i="61" s="1"/>
  <c r="CG28" i="61" s="1"/>
  <c r="AC28" i="61"/>
  <c r="AD28" i="61" s="1"/>
  <c r="Y28" i="61"/>
  <c r="Z28" i="61" s="1"/>
  <c r="CF28" i="61" s="1"/>
  <c r="W28" i="61"/>
  <c r="X28" i="61" s="1"/>
  <c r="S28" i="61"/>
  <c r="T28" i="61" s="1"/>
  <c r="CE28" i="61" s="1"/>
  <c r="Q28" i="61"/>
  <c r="R28" i="61" s="1"/>
  <c r="M28" i="61"/>
  <c r="N28" i="61" s="1"/>
  <c r="CD28" i="61" s="1"/>
  <c r="K28" i="61"/>
  <c r="L28" i="61" s="1"/>
  <c r="CA27" i="61"/>
  <c r="CB27" i="61" s="1"/>
  <c r="CL27" i="61" s="1"/>
  <c r="BY27" i="61"/>
  <c r="BZ27" i="61" s="1"/>
  <c r="BS27" i="61"/>
  <c r="BO27" i="61"/>
  <c r="BI27" i="61"/>
  <c r="BJ27" i="61" s="1"/>
  <c r="CJ27" i="61" s="1"/>
  <c r="BG27" i="61"/>
  <c r="BH27" i="61" s="1"/>
  <c r="BC27" i="61"/>
  <c r="BB27" i="61"/>
  <c r="BA27" i="61"/>
  <c r="AW27" i="61"/>
  <c r="AV27" i="61"/>
  <c r="AK27" i="61"/>
  <c r="AL27" i="61" s="1"/>
  <c r="CH27" i="61" s="1"/>
  <c r="AI27" i="61"/>
  <c r="AJ27" i="61" s="1"/>
  <c r="AE27" i="61"/>
  <c r="AF27" i="61" s="1"/>
  <c r="CG27" i="61" s="1"/>
  <c r="AC27" i="61"/>
  <c r="AD27" i="61" s="1"/>
  <c r="Y27" i="61"/>
  <c r="Z27" i="61" s="1"/>
  <c r="CF27" i="61" s="1"/>
  <c r="W27" i="61"/>
  <c r="X27" i="61" s="1"/>
  <c r="S27" i="61"/>
  <c r="T27" i="61" s="1"/>
  <c r="CE27" i="61" s="1"/>
  <c r="Q27" i="61"/>
  <c r="R27" i="61" s="1"/>
  <c r="M27" i="61"/>
  <c r="N27" i="61" s="1"/>
  <c r="CD27" i="61" s="1"/>
  <c r="K27" i="61"/>
  <c r="L27" i="61" s="1"/>
  <c r="CA26" i="61"/>
  <c r="CB26" i="61" s="1"/>
  <c r="CL26" i="61" s="1"/>
  <c r="BY26" i="61"/>
  <c r="BZ26" i="61" s="1"/>
  <c r="BS26" i="61"/>
  <c r="BO26" i="61"/>
  <c r="BI26" i="61"/>
  <c r="BJ26" i="61" s="1"/>
  <c r="CJ26" i="61" s="1"/>
  <c r="BG26" i="61"/>
  <c r="BH26" i="61" s="1"/>
  <c r="BC26" i="61"/>
  <c r="BB26" i="61"/>
  <c r="BA26" i="61"/>
  <c r="AW26" i="61"/>
  <c r="AV26" i="61"/>
  <c r="AK26" i="61"/>
  <c r="AL26" i="61" s="1"/>
  <c r="CH26" i="61" s="1"/>
  <c r="AI26" i="61"/>
  <c r="AJ26" i="61" s="1"/>
  <c r="AE26" i="61"/>
  <c r="AF26" i="61" s="1"/>
  <c r="CG26" i="61" s="1"/>
  <c r="AC26" i="61"/>
  <c r="AD26" i="61" s="1"/>
  <c r="Y26" i="61"/>
  <c r="Z26" i="61" s="1"/>
  <c r="CF26" i="61" s="1"/>
  <c r="W26" i="61"/>
  <c r="X26" i="61" s="1"/>
  <c r="S26" i="61"/>
  <c r="T26" i="61" s="1"/>
  <c r="CE26" i="61" s="1"/>
  <c r="Q26" i="61"/>
  <c r="R26" i="61" s="1"/>
  <c r="M26" i="61"/>
  <c r="N26" i="61" s="1"/>
  <c r="CD26" i="61" s="1"/>
  <c r="K26" i="61"/>
  <c r="L26" i="61" s="1"/>
  <c r="CA25" i="61"/>
  <c r="CB25" i="61" s="1"/>
  <c r="CL25" i="61" s="1"/>
  <c r="BY25" i="61"/>
  <c r="BZ25" i="61" s="1"/>
  <c r="BS25" i="61"/>
  <c r="BO25" i="61"/>
  <c r="BI25" i="61"/>
  <c r="BJ25" i="61" s="1"/>
  <c r="CJ25" i="61" s="1"/>
  <c r="BG25" i="61"/>
  <c r="BH25" i="61" s="1"/>
  <c r="BC25" i="61"/>
  <c r="BB25" i="61"/>
  <c r="BA25" i="61"/>
  <c r="AW25" i="61"/>
  <c r="AV25" i="61"/>
  <c r="AK25" i="61"/>
  <c r="AL25" i="61" s="1"/>
  <c r="CH25" i="61" s="1"/>
  <c r="AI25" i="61"/>
  <c r="AJ25" i="61" s="1"/>
  <c r="AE25" i="61"/>
  <c r="AF25" i="61" s="1"/>
  <c r="CG25" i="61" s="1"/>
  <c r="AC25" i="61"/>
  <c r="AD25" i="61" s="1"/>
  <c r="Y25" i="61"/>
  <c r="Z25" i="61" s="1"/>
  <c r="CF25" i="61" s="1"/>
  <c r="W25" i="61"/>
  <c r="X25" i="61" s="1"/>
  <c r="S25" i="61"/>
  <c r="T25" i="61" s="1"/>
  <c r="CE25" i="61" s="1"/>
  <c r="Q25" i="61"/>
  <c r="R25" i="61" s="1"/>
  <c r="M25" i="61"/>
  <c r="N25" i="61" s="1"/>
  <c r="CD25" i="61" s="1"/>
  <c r="K25" i="61"/>
  <c r="L25" i="61" s="1"/>
  <c r="CA24" i="61"/>
  <c r="CB24" i="61" s="1"/>
  <c r="CL24" i="61" s="1"/>
  <c r="BY24" i="61"/>
  <c r="BZ24" i="61" s="1"/>
  <c r="BS24" i="61"/>
  <c r="BO24" i="61"/>
  <c r="BI24" i="61"/>
  <c r="BJ24" i="61" s="1"/>
  <c r="CJ24" i="61" s="1"/>
  <c r="BG24" i="61"/>
  <c r="BH24" i="61" s="1"/>
  <c r="BC24" i="61"/>
  <c r="BB24" i="61"/>
  <c r="BA24" i="61"/>
  <c r="AW24" i="61"/>
  <c r="AV24" i="61"/>
  <c r="AK24" i="61"/>
  <c r="AL24" i="61" s="1"/>
  <c r="CH24" i="61" s="1"/>
  <c r="AI24" i="61"/>
  <c r="AJ24" i="61" s="1"/>
  <c r="AE24" i="61"/>
  <c r="AF24" i="61" s="1"/>
  <c r="CG24" i="61" s="1"/>
  <c r="AC24" i="61"/>
  <c r="AD24" i="61" s="1"/>
  <c r="Y24" i="61"/>
  <c r="Z24" i="61" s="1"/>
  <c r="CF24" i="61" s="1"/>
  <c r="W24" i="61"/>
  <c r="X24" i="61" s="1"/>
  <c r="S24" i="61"/>
  <c r="T24" i="61" s="1"/>
  <c r="CE24" i="61" s="1"/>
  <c r="Q24" i="61"/>
  <c r="R24" i="61" s="1"/>
  <c r="M24" i="61"/>
  <c r="N24" i="61" s="1"/>
  <c r="CD24" i="61" s="1"/>
  <c r="K24" i="61"/>
  <c r="L24" i="61" s="1"/>
  <c r="CA23" i="61"/>
  <c r="CB23" i="61" s="1"/>
  <c r="CL23" i="61" s="1"/>
  <c r="BY23" i="61"/>
  <c r="BZ23" i="61" s="1"/>
  <c r="BS23" i="61"/>
  <c r="BO23" i="61"/>
  <c r="BI23" i="61"/>
  <c r="BJ23" i="61" s="1"/>
  <c r="CJ23" i="61" s="1"/>
  <c r="BG23" i="61"/>
  <c r="BH23" i="61" s="1"/>
  <c r="BC23" i="61"/>
  <c r="BB23" i="61"/>
  <c r="BA23" i="61"/>
  <c r="AW23" i="61"/>
  <c r="AV23" i="61"/>
  <c r="AK23" i="61"/>
  <c r="AL23" i="61" s="1"/>
  <c r="CH23" i="61" s="1"/>
  <c r="AI23" i="61"/>
  <c r="AJ23" i="61" s="1"/>
  <c r="AE23" i="61"/>
  <c r="AF23" i="61" s="1"/>
  <c r="CG23" i="61" s="1"/>
  <c r="AC23" i="61"/>
  <c r="AD23" i="61" s="1"/>
  <c r="Y23" i="61"/>
  <c r="Z23" i="61" s="1"/>
  <c r="CF23" i="61" s="1"/>
  <c r="W23" i="61"/>
  <c r="X23" i="61" s="1"/>
  <c r="S23" i="61"/>
  <c r="T23" i="61" s="1"/>
  <c r="CE23" i="61" s="1"/>
  <c r="Q23" i="61"/>
  <c r="R23" i="61" s="1"/>
  <c r="M23" i="61"/>
  <c r="N23" i="61" s="1"/>
  <c r="CD23" i="61" s="1"/>
  <c r="K23" i="61"/>
  <c r="L23" i="61" s="1"/>
  <c r="CA22" i="61"/>
  <c r="CB22" i="61" s="1"/>
  <c r="CL22" i="61" s="1"/>
  <c r="BY22" i="61"/>
  <c r="BZ22" i="61" s="1"/>
  <c r="BS22" i="61"/>
  <c r="BO22" i="61"/>
  <c r="BI22" i="61"/>
  <c r="BJ22" i="61" s="1"/>
  <c r="CJ22" i="61" s="1"/>
  <c r="BG22" i="61"/>
  <c r="BH22" i="61" s="1"/>
  <c r="BC22" i="61"/>
  <c r="BB22" i="61"/>
  <c r="BA22" i="61"/>
  <c r="AW22" i="61"/>
  <c r="AV22" i="61"/>
  <c r="AK22" i="61"/>
  <c r="AL22" i="61" s="1"/>
  <c r="CH22" i="61" s="1"/>
  <c r="AI22" i="61"/>
  <c r="AJ22" i="61" s="1"/>
  <c r="AE22" i="61"/>
  <c r="AF22" i="61" s="1"/>
  <c r="CG22" i="61" s="1"/>
  <c r="AC22" i="61"/>
  <c r="AD22" i="61" s="1"/>
  <c r="Y22" i="61"/>
  <c r="Z22" i="61" s="1"/>
  <c r="CF22" i="61" s="1"/>
  <c r="W22" i="61"/>
  <c r="X22" i="61" s="1"/>
  <c r="S22" i="61"/>
  <c r="T22" i="61" s="1"/>
  <c r="CE22" i="61" s="1"/>
  <c r="Q22" i="61"/>
  <c r="R22" i="61" s="1"/>
  <c r="M22" i="61"/>
  <c r="N22" i="61" s="1"/>
  <c r="CD22" i="61" s="1"/>
  <c r="K22" i="61"/>
  <c r="L22" i="61" s="1"/>
  <c r="CA21" i="61"/>
  <c r="CB21" i="61" s="1"/>
  <c r="CL21" i="61" s="1"/>
  <c r="BY21" i="61"/>
  <c r="BZ21" i="61" s="1"/>
  <c r="BS21" i="61"/>
  <c r="BO21" i="61"/>
  <c r="BI21" i="61"/>
  <c r="BJ21" i="61" s="1"/>
  <c r="CJ21" i="61" s="1"/>
  <c r="BG21" i="61"/>
  <c r="BH21" i="61" s="1"/>
  <c r="BC21" i="61"/>
  <c r="BB21" i="61"/>
  <c r="BA21" i="61"/>
  <c r="AW21" i="61"/>
  <c r="AV21" i="61"/>
  <c r="AK21" i="61"/>
  <c r="AL21" i="61" s="1"/>
  <c r="CH21" i="61" s="1"/>
  <c r="AI21" i="61"/>
  <c r="AJ21" i="61" s="1"/>
  <c r="AE21" i="61"/>
  <c r="AF21" i="61" s="1"/>
  <c r="CG21" i="61" s="1"/>
  <c r="AC21" i="61"/>
  <c r="AD21" i="61" s="1"/>
  <c r="Y21" i="61"/>
  <c r="Z21" i="61" s="1"/>
  <c r="CF21" i="61" s="1"/>
  <c r="W21" i="61"/>
  <c r="X21" i="61" s="1"/>
  <c r="S21" i="61"/>
  <c r="T21" i="61" s="1"/>
  <c r="CE21" i="61" s="1"/>
  <c r="Q21" i="61"/>
  <c r="R21" i="61" s="1"/>
  <c r="M21" i="61"/>
  <c r="N21" i="61" s="1"/>
  <c r="CD21" i="61" s="1"/>
  <c r="K21" i="61"/>
  <c r="L21" i="61" s="1"/>
  <c r="CA20" i="61"/>
  <c r="CB20" i="61" s="1"/>
  <c r="CL20" i="61" s="1"/>
  <c r="BY20" i="61"/>
  <c r="BZ20" i="61" s="1"/>
  <c r="BS20" i="61"/>
  <c r="BO20" i="61"/>
  <c r="BI20" i="61"/>
  <c r="BJ20" i="61" s="1"/>
  <c r="CJ20" i="61" s="1"/>
  <c r="BG20" i="61"/>
  <c r="BH20" i="61" s="1"/>
  <c r="BC20" i="61"/>
  <c r="BB20" i="61"/>
  <c r="BA20" i="61"/>
  <c r="AW20" i="61"/>
  <c r="AV20" i="61"/>
  <c r="AK20" i="61"/>
  <c r="AL20" i="61" s="1"/>
  <c r="CH20" i="61" s="1"/>
  <c r="AI20" i="61"/>
  <c r="AJ20" i="61" s="1"/>
  <c r="AE20" i="61"/>
  <c r="AF20" i="61" s="1"/>
  <c r="CG20" i="61" s="1"/>
  <c r="AC20" i="61"/>
  <c r="AD20" i="61" s="1"/>
  <c r="Y20" i="61"/>
  <c r="Z20" i="61" s="1"/>
  <c r="CF20" i="61" s="1"/>
  <c r="W20" i="61"/>
  <c r="X20" i="61" s="1"/>
  <c r="S20" i="61"/>
  <c r="T20" i="61" s="1"/>
  <c r="CE20" i="61" s="1"/>
  <c r="Q20" i="61"/>
  <c r="R20" i="61" s="1"/>
  <c r="M20" i="61"/>
  <c r="N20" i="61" s="1"/>
  <c r="CD20" i="61" s="1"/>
  <c r="K20" i="61"/>
  <c r="L20" i="61" s="1"/>
  <c r="CA19" i="61"/>
  <c r="CB19" i="61" s="1"/>
  <c r="CL19" i="61" s="1"/>
  <c r="BY19" i="61"/>
  <c r="BZ19" i="61" s="1"/>
  <c r="BS19" i="61"/>
  <c r="BO19" i="61"/>
  <c r="BI19" i="61"/>
  <c r="BJ19" i="61" s="1"/>
  <c r="CJ19" i="61" s="1"/>
  <c r="BG19" i="61"/>
  <c r="BH19" i="61" s="1"/>
  <c r="BC19" i="61"/>
  <c r="BB19" i="61"/>
  <c r="BA19" i="61"/>
  <c r="AW19" i="61"/>
  <c r="AV19" i="61"/>
  <c r="AK19" i="61"/>
  <c r="AL19" i="61" s="1"/>
  <c r="CH19" i="61" s="1"/>
  <c r="AI19" i="61"/>
  <c r="AJ19" i="61" s="1"/>
  <c r="AE19" i="61"/>
  <c r="AF19" i="61" s="1"/>
  <c r="CG19" i="61" s="1"/>
  <c r="AC19" i="61"/>
  <c r="AD19" i="61" s="1"/>
  <c r="Y19" i="61"/>
  <c r="Z19" i="61" s="1"/>
  <c r="CF19" i="61" s="1"/>
  <c r="W19" i="61"/>
  <c r="X19" i="61" s="1"/>
  <c r="S19" i="61"/>
  <c r="T19" i="61" s="1"/>
  <c r="CE19" i="61" s="1"/>
  <c r="Q19" i="61"/>
  <c r="R19" i="61" s="1"/>
  <c r="M19" i="61"/>
  <c r="N19" i="61" s="1"/>
  <c r="CD19" i="61" s="1"/>
  <c r="K19" i="61"/>
  <c r="L19" i="61" s="1"/>
  <c r="CA18" i="61"/>
  <c r="CB18" i="61" s="1"/>
  <c r="CL18" i="61" s="1"/>
  <c r="BY18" i="61"/>
  <c r="BZ18" i="61" s="1"/>
  <c r="BS18" i="61"/>
  <c r="BO18" i="61"/>
  <c r="BI18" i="61"/>
  <c r="BJ18" i="61" s="1"/>
  <c r="CJ18" i="61" s="1"/>
  <c r="BG18" i="61"/>
  <c r="BH18" i="61" s="1"/>
  <c r="BC18" i="61"/>
  <c r="BB18" i="61"/>
  <c r="BA18" i="61"/>
  <c r="AW18" i="61"/>
  <c r="AV18" i="61"/>
  <c r="AK18" i="61"/>
  <c r="AL18" i="61" s="1"/>
  <c r="CH18" i="61" s="1"/>
  <c r="AI18" i="61"/>
  <c r="AJ18" i="61" s="1"/>
  <c r="AE18" i="61"/>
  <c r="AF18" i="61" s="1"/>
  <c r="CG18" i="61" s="1"/>
  <c r="AC18" i="61"/>
  <c r="AD18" i="61" s="1"/>
  <c r="Y18" i="61"/>
  <c r="Z18" i="61" s="1"/>
  <c r="CF18" i="61" s="1"/>
  <c r="W18" i="61"/>
  <c r="X18" i="61" s="1"/>
  <c r="S18" i="61"/>
  <c r="T18" i="61" s="1"/>
  <c r="CE18" i="61" s="1"/>
  <c r="Q18" i="61"/>
  <c r="R18" i="61" s="1"/>
  <c r="M18" i="61"/>
  <c r="N18" i="61" s="1"/>
  <c r="CD18" i="61" s="1"/>
  <c r="K18" i="61"/>
  <c r="L18" i="61" s="1"/>
  <c r="CA17" i="61"/>
  <c r="CB17" i="61" s="1"/>
  <c r="CL17" i="61" s="1"/>
  <c r="BY17" i="61"/>
  <c r="BZ17" i="61" s="1"/>
  <c r="BS17" i="61"/>
  <c r="BO17" i="61"/>
  <c r="BI17" i="61"/>
  <c r="BJ17" i="61" s="1"/>
  <c r="CJ17" i="61" s="1"/>
  <c r="BG17" i="61"/>
  <c r="BH17" i="61" s="1"/>
  <c r="BC17" i="61"/>
  <c r="BB17" i="61"/>
  <c r="BA17" i="61"/>
  <c r="AW17" i="61"/>
  <c r="AV17" i="61"/>
  <c r="AK17" i="61"/>
  <c r="AL17" i="61" s="1"/>
  <c r="CH17" i="61" s="1"/>
  <c r="AI17" i="61"/>
  <c r="AJ17" i="61" s="1"/>
  <c r="AE17" i="61"/>
  <c r="AF17" i="61" s="1"/>
  <c r="CG17" i="61" s="1"/>
  <c r="AC17" i="61"/>
  <c r="AD17" i="61" s="1"/>
  <c r="Y17" i="61"/>
  <c r="Z17" i="61" s="1"/>
  <c r="CF17" i="61" s="1"/>
  <c r="W17" i="61"/>
  <c r="X17" i="61" s="1"/>
  <c r="S17" i="61"/>
  <c r="T17" i="61" s="1"/>
  <c r="CE17" i="61" s="1"/>
  <c r="Q17" i="61"/>
  <c r="R17" i="61" s="1"/>
  <c r="M17" i="61"/>
  <c r="N17" i="61" s="1"/>
  <c r="CD17" i="61" s="1"/>
  <c r="K17" i="61"/>
  <c r="L17" i="61" s="1"/>
  <c r="CA16" i="61"/>
  <c r="CB16" i="61" s="1"/>
  <c r="CL16" i="61" s="1"/>
  <c r="BY16" i="61"/>
  <c r="BZ16" i="61" s="1"/>
  <c r="BS16" i="61"/>
  <c r="BO16" i="61"/>
  <c r="BI16" i="61"/>
  <c r="BJ16" i="61" s="1"/>
  <c r="CJ16" i="61" s="1"/>
  <c r="BG16" i="61"/>
  <c r="BH16" i="61" s="1"/>
  <c r="BC16" i="61"/>
  <c r="BB16" i="61"/>
  <c r="BA16" i="61"/>
  <c r="AW16" i="61"/>
  <c r="AV16" i="61"/>
  <c r="AK16" i="61"/>
  <c r="AL16" i="61" s="1"/>
  <c r="CH16" i="61" s="1"/>
  <c r="AI16" i="61"/>
  <c r="AJ16" i="61" s="1"/>
  <c r="AE16" i="61"/>
  <c r="AF16" i="61" s="1"/>
  <c r="CG16" i="61" s="1"/>
  <c r="AC16" i="61"/>
  <c r="AD16" i="61" s="1"/>
  <c r="Y16" i="61"/>
  <c r="Z16" i="61" s="1"/>
  <c r="CF16" i="61" s="1"/>
  <c r="W16" i="61"/>
  <c r="X16" i="61" s="1"/>
  <c r="S16" i="61"/>
  <c r="T16" i="61" s="1"/>
  <c r="CE16" i="61" s="1"/>
  <c r="Q16" i="61"/>
  <c r="R16" i="61" s="1"/>
  <c r="M16" i="61"/>
  <c r="N16" i="61" s="1"/>
  <c r="CD16" i="61" s="1"/>
  <c r="K16" i="61"/>
  <c r="L16" i="61" s="1"/>
  <c r="CA15" i="61"/>
  <c r="CB15" i="61" s="1"/>
  <c r="CL15" i="61" s="1"/>
  <c r="BY15" i="61"/>
  <c r="BZ15" i="61" s="1"/>
  <c r="BS15" i="61"/>
  <c r="BO15" i="61"/>
  <c r="BI15" i="61"/>
  <c r="BJ15" i="61" s="1"/>
  <c r="CJ15" i="61" s="1"/>
  <c r="BG15" i="61"/>
  <c r="BH15" i="61" s="1"/>
  <c r="BC15" i="61"/>
  <c r="BB15" i="61"/>
  <c r="BA15" i="61"/>
  <c r="AW15" i="61"/>
  <c r="AV15" i="61"/>
  <c r="AY15" i="61" s="1"/>
  <c r="AK15" i="61"/>
  <c r="AL15" i="61" s="1"/>
  <c r="CH15" i="61" s="1"/>
  <c r="AI15" i="61"/>
  <c r="AJ15" i="61" s="1"/>
  <c r="AE15" i="61"/>
  <c r="AF15" i="61" s="1"/>
  <c r="CG15" i="61" s="1"/>
  <c r="AC15" i="61"/>
  <c r="AD15" i="61" s="1"/>
  <c r="Y15" i="61"/>
  <c r="Z15" i="61" s="1"/>
  <c r="CF15" i="61" s="1"/>
  <c r="W15" i="61"/>
  <c r="X15" i="61" s="1"/>
  <c r="S15" i="61"/>
  <c r="T15" i="61" s="1"/>
  <c r="CE15" i="61" s="1"/>
  <c r="Q15" i="61"/>
  <c r="R15" i="61" s="1"/>
  <c r="M15" i="61"/>
  <c r="N15" i="61" s="1"/>
  <c r="CD15" i="61" s="1"/>
  <c r="K15" i="61"/>
  <c r="L15" i="61" s="1"/>
  <c r="CA14" i="61"/>
  <c r="CB14" i="61" s="1"/>
  <c r="CL14" i="61" s="1"/>
  <c r="BY14" i="61"/>
  <c r="BZ14" i="61" s="1"/>
  <c r="BS14" i="61"/>
  <c r="BO14" i="61"/>
  <c r="BI14" i="61"/>
  <c r="BJ14" i="61" s="1"/>
  <c r="CJ14" i="61" s="1"/>
  <c r="BG14" i="61"/>
  <c r="BH14" i="61" s="1"/>
  <c r="BC14" i="61"/>
  <c r="BB14" i="61"/>
  <c r="BA14" i="61"/>
  <c r="AW14" i="61"/>
  <c r="AV14" i="61"/>
  <c r="AK14" i="61"/>
  <c r="AL14" i="61" s="1"/>
  <c r="CH14" i="61" s="1"/>
  <c r="AI14" i="61"/>
  <c r="AJ14" i="61" s="1"/>
  <c r="AE14" i="61"/>
  <c r="AF14" i="61" s="1"/>
  <c r="CG14" i="61" s="1"/>
  <c r="AC14" i="61"/>
  <c r="AD14" i="61" s="1"/>
  <c r="Y14" i="61"/>
  <c r="Z14" i="61" s="1"/>
  <c r="CF14" i="61" s="1"/>
  <c r="W14" i="61"/>
  <c r="X14" i="61" s="1"/>
  <c r="S14" i="61"/>
  <c r="T14" i="61" s="1"/>
  <c r="CE14" i="61" s="1"/>
  <c r="Q14" i="61"/>
  <c r="R14" i="61" s="1"/>
  <c r="M14" i="61"/>
  <c r="N14" i="61" s="1"/>
  <c r="CD14" i="61" s="1"/>
  <c r="K14" i="61"/>
  <c r="L14" i="61" s="1"/>
  <c r="CA13" i="61"/>
  <c r="CB13" i="61" s="1"/>
  <c r="CL13" i="61" s="1"/>
  <c r="BY13" i="61"/>
  <c r="BZ13" i="61" s="1"/>
  <c r="BS13" i="61"/>
  <c r="BO13" i="61"/>
  <c r="BI13" i="61"/>
  <c r="BJ13" i="61" s="1"/>
  <c r="CJ13" i="61" s="1"/>
  <c r="BG13" i="61"/>
  <c r="BH13" i="61" s="1"/>
  <c r="BC13" i="61"/>
  <c r="BB13" i="61"/>
  <c r="BA13" i="61"/>
  <c r="AW13" i="61"/>
  <c r="AV13" i="61"/>
  <c r="AK13" i="61"/>
  <c r="AL13" i="61" s="1"/>
  <c r="CH13" i="61" s="1"/>
  <c r="AI13" i="61"/>
  <c r="AJ13" i="61" s="1"/>
  <c r="AE13" i="61"/>
  <c r="AF13" i="61" s="1"/>
  <c r="CG13" i="61" s="1"/>
  <c r="AC13" i="61"/>
  <c r="AD13" i="61" s="1"/>
  <c r="Y13" i="61"/>
  <c r="Z13" i="61" s="1"/>
  <c r="CF13" i="61" s="1"/>
  <c r="W13" i="61"/>
  <c r="X13" i="61" s="1"/>
  <c r="S13" i="61"/>
  <c r="T13" i="61" s="1"/>
  <c r="CE13" i="61" s="1"/>
  <c r="Q13" i="61"/>
  <c r="R13" i="61" s="1"/>
  <c r="M13" i="61"/>
  <c r="N13" i="61" s="1"/>
  <c r="CD13" i="61" s="1"/>
  <c r="K13" i="61"/>
  <c r="L13" i="61" s="1"/>
  <c r="CA12" i="61"/>
  <c r="CB12" i="61" s="1"/>
  <c r="CL12" i="61" s="1"/>
  <c r="BY12" i="61"/>
  <c r="BZ12" i="61" s="1"/>
  <c r="BS12" i="61"/>
  <c r="BO12" i="61"/>
  <c r="BI12" i="61"/>
  <c r="BJ12" i="61" s="1"/>
  <c r="CJ12" i="61" s="1"/>
  <c r="BG12" i="61"/>
  <c r="BH12" i="61" s="1"/>
  <c r="BB12" i="61"/>
  <c r="BA12" i="61"/>
  <c r="AW12" i="61"/>
  <c r="AV12" i="61"/>
  <c r="AK12" i="61"/>
  <c r="AL12" i="61" s="1"/>
  <c r="CH12" i="61" s="1"/>
  <c r="AI12" i="61"/>
  <c r="AJ12" i="61" s="1"/>
  <c r="AE12" i="61"/>
  <c r="AF12" i="61" s="1"/>
  <c r="CG12" i="61" s="1"/>
  <c r="AC12" i="61"/>
  <c r="AD12" i="61" s="1"/>
  <c r="Y12" i="61"/>
  <c r="Z12" i="61" s="1"/>
  <c r="CF12" i="61" s="1"/>
  <c r="W12" i="61"/>
  <c r="X12" i="61" s="1"/>
  <c r="S12" i="61"/>
  <c r="T12" i="61" s="1"/>
  <c r="CE12" i="61" s="1"/>
  <c r="Q12" i="61"/>
  <c r="R12" i="61" s="1"/>
  <c r="M12" i="61"/>
  <c r="N12" i="61" s="1"/>
  <c r="CD12" i="61" s="1"/>
  <c r="K12" i="61"/>
  <c r="L12" i="61" s="1"/>
  <c r="CA11" i="61"/>
  <c r="CB11" i="61" s="1"/>
  <c r="CL11" i="61" s="1"/>
  <c r="BY11" i="61"/>
  <c r="BZ11" i="61" s="1"/>
  <c r="BS11" i="61"/>
  <c r="BU11" i="61" s="1"/>
  <c r="CK11" i="61" s="1"/>
  <c r="BI11" i="61"/>
  <c r="BJ11" i="61" s="1"/>
  <c r="CJ11" i="61" s="1"/>
  <c r="BG11" i="61"/>
  <c r="BH11" i="61" s="1"/>
  <c r="BB11" i="61"/>
  <c r="BA11" i="61"/>
  <c r="AW11" i="61"/>
  <c r="AV11" i="61"/>
  <c r="AK11" i="61"/>
  <c r="AL11" i="61" s="1"/>
  <c r="CH11" i="61" s="1"/>
  <c r="AI11" i="61"/>
  <c r="AJ11" i="61" s="1"/>
  <c r="AE11" i="61"/>
  <c r="AF11" i="61" s="1"/>
  <c r="CG11" i="61" s="1"/>
  <c r="AC11" i="61"/>
  <c r="AD11" i="61" s="1"/>
  <c r="Y11" i="61"/>
  <c r="Z11" i="61" s="1"/>
  <c r="CF11" i="61" s="1"/>
  <c r="W11" i="61"/>
  <c r="X11" i="61" s="1"/>
  <c r="S11" i="61"/>
  <c r="T11" i="61" s="1"/>
  <c r="CE11" i="61" s="1"/>
  <c r="Q11" i="61"/>
  <c r="R11" i="61" s="1"/>
  <c r="M11" i="61"/>
  <c r="N11" i="61" s="1"/>
  <c r="CD11" i="61" s="1"/>
  <c r="K11" i="61"/>
  <c r="L11" i="61" s="1"/>
  <c r="G7" i="61"/>
  <c r="F7" i="61"/>
  <c r="AI104" i="6"/>
  <c r="AI94" i="6"/>
  <c r="AI93" i="6"/>
  <c r="AI92" i="6"/>
  <c r="AI91" i="6"/>
  <c r="AI90" i="6"/>
  <c r="AI89" i="6"/>
  <c r="AH88" i="6"/>
  <c r="AF88" i="6"/>
  <c r="AI85" i="6"/>
  <c r="AI84" i="6"/>
  <c r="AI83" i="6"/>
  <c r="AH80" i="6"/>
  <c r="AH78" i="6" s="1"/>
  <c r="AF80" i="6"/>
  <c r="AI79" i="6"/>
  <c r="AI72" i="6"/>
  <c r="AI71" i="6"/>
  <c r="AH70" i="6"/>
  <c r="AF70" i="6"/>
  <c r="AI69" i="6"/>
  <c r="AI68" i="6"/>
  <c r="AH67" i="6"/>
  <c r="AH66" i="6" s="1"/>
  <c r="AF67" i="6"/>
  <c r="AF66" i="6" s="1"/>
  <c r="AI34" i="6"/>
  <c r="AH21" i="6"/>
  <c r="AH35" i="6" s="1"/>
  <c r="AF21" i="6"/>
  <c r="AF35" i="6" s="1"/>
  <c r="CA31" i="60"/>
  <c r="CB31" i="60" s="1"/>
  <c r="CL31" i="60" s="1"/>
  <c r="BY31" i="60"/>
  <c r="BZ31" i="60" s="1"/>
  <c r="BS31" i="60"/>
  <c r="BO31" i="60"/>
  <c r="BI31" i="60"/>
  <c r="BJ31" i="60" s="1"/>
  <c r="CJ31" i="60" s="1"/>
  <c r="BG31" i="60"/>
  <c r="BH31" i="60" s="1"/>
  <c r="BC31" i="60"/>
  <c r="BB31" i="60"/>
  <c r="BA31" i="60"/>
  <c r="AW31" i="60"/>
  <c r="AV31" i="60"/>
  <c r="AK31" i="60"/>
  <c r="AL31" i="60" s="1"/>
  <c r="CH31" i="60" s="1"/>
  <c r="AI31" i="60"/>
  <c r="AJ31" i="60" s="1"/>
  <c r="AE31" i="60"/>
  <c r="AF31" i="60" s="1"/>
  <c r="CG31" i="60" s="1"/>
  <c r="AC31" i="60"/>
  <c r="AD31" i="60" s="1"/>
  <c r="Y31" i="60"/>
  <c r="Z31" i="60" s="1"/>
  <c r="CF31" i="60" s="1"/>
  <c r="W31" i="60"/>
  <c r="X31" i="60" s="1"/>
  <c r="S31" i="60"/>
  <c r="T31" i="60" s="1"/>
  <c r="CE31" i="60" s="1"/>
  <c r="Q31" i="60"/>
  <c r="R31" i="60" s="1"/>
  <c r="M31" i="60"/>
  <c r="N31" i="60" s="1"/>
  <c r="CD31" i="60" s="1"/>
  <c r="K31" i="60"/>
  <c r="L31" i="60" s="1"/>
  <c r="CA30" i="60"/>
  <c r="CB30" i="60" s="1"/>
  <c r="CL30" i="60" s="1"/>
  <c r="BY30" i="60"/>
  <c r="BZ30" i="60" s="1"/>
  <c r="BS30" i="60"/>
  <c r="BO30" i="60"/>
  <c r="BI30" i="60"/>
  <c r="BJ30" i="60" s="1"/>
  <c r="CJ30" i="60" s="1"/>
  <c r="BG30" i="60"/>
  <c r="BH30" i="60" s="1"/>
  <c r="BC30" i="60"/>
  <c r="BB30" i="60"/>
  <c r="BA30" i="60"/>
  <c r="AW30" i="60"/>
  <c r="AV30" i="60"/>
  <c r="AK30" i="60"/>
  <c r="AL30" i="60" s="1"/>
  <c r="CH30" i="60" s="1"/>
  <c r="AI30" i="60"/>
  <c r="AJ30" i="60" s="1"/>
  <c r="AE30" i="60"/>
  <c r="AF30" i="60" s="1"/>
  <c r="CG30" i="60" s="1"/>
  <c r="AC30" i="60"/>
  <c r="AD30" i="60" s="1"/>
  <c r="Y30" i="60"/>
  <c r="Z30" i="60" s="1"/>
  <c r="CF30" i="60" s="1"/>
  <c r="W30" i="60"/>
  <c r="X30" i="60" s="1"/>
  <c r="S30" i="60"/>
  <c r="T30" i="60" s="1"/>
  <c r="CE30" i="60" s="1"/>
  <c r="Q30" i="60"/>
  <c r="R30" i="60" s="1"/>
  <c r="M30" i="60"/>
  <c r="N30" i="60" s="1"/>
  <c r="CD30" i="60" s="1"/>
  <c r="K30" i="60"/>
  <c r="L30" i="60" s="1"/>
  <c r="CA29" i="60"/>
  <c r="CB29" i="60" s="1"/>
  <c r="CL29" i="60" s="1"/>
  <c r="BY29" i="60"/>
  <c r="BZ29" i="60" s="1"/>
  <c r="BS29" i="60"/>
  <c r="BO29" i="60"/>
  <c r="BI29" i="60"/>
  <c r="BJ29" i="60" s="1"/>
  <c r="CJ29" i="60" s="1"/>
  <c r="BG29" i="60"/>
  <c r="BH29" i="60" s="1"/>
  <c r="BC29" i="60"/>
  <c r="BB29" i="60"/>
  <c r="BA29" i="60"/>
  <c r="AW29" i="60"/>
  <c r="AV29" i="60"/>
  <c r="AK29" i="60"/>
  <c r="AL29" i="60" s="1"/>
  <c r="CH29" i="60" s="1"/>
  <c r="AI29" i="60"/>
  <c r="AJ29" i="60" s="1"/>
  <c r="AE29" i="60"/>
  <c r="AF29" i="60" s="1"/>
  <c r="CG29" i="60" s="1"/>
  <c r="AC29" i="60"/>
  <c r="AD29" i="60" s="1"/>
  <c r="Y29" i="60"/>
  <c r="Z29" i="60" s="1"/>
  <c r="CF29" i="60" s="1"/>
  <c r="W29" i="60"/>
  <c r="X29" i="60" s="1"/>
  <c r="S29" i="60"/>
  <c r="T29" i="60" s="1"/>
  <c r="CE29" i="60" s="1"/>
  <c r="Q29" i="60"/>
  <c r="R29" i="60" s="1"/>
  <c r="M29" i="60"/>
  <c r="N29" i="60" s="1"/>
  <c r="CD29" i="60" s="1"/>
  <c r="K29" i="60"/>
  <c r="L29" i="60" s="1"/>
  <c r="CA28" i="60"/>
  <c r="CB28" i="60" s="1"/>
  <c r="CL28" i="60" s="1"/>
  <c r="BY28" i="60"/>
  <c r="BZ28" i="60" s="1"/>
  <c r="BS28" i="60"/>
  <c r="BO28" i="60"/>
  <c r="BI28" i="60"/>
  <c r="BJ28" i="60" s="1"/>
  <c r="CJ28" i="60" s="1"/>
  <c r="BG28" i="60"/>
  <c r="BH28" i="60" s="1"/>
  <c r="BC28" i="60"/>
  <c r="BB28" i="60"/>
  <c r="BA28" i="60"/>
  <c r="AW28" i="60"/>
  <c r="AV28" i="60"/>
  <c r="AK28" i="60"/>
  <c r="AL28" i="60" s="1"/>
  <c r="CH28" i="60" s="1"/>
  <c r="AI28" i="60"/>
  <c r="AJ28" i="60" s="1"/>
  <c r="AE28" i="60"/>
  <c r="AF28" i="60" s="1"/>
  <c r="CG28" i="60" s="1"/>
  <c r="AC28" i="60"/>
  <c r="AD28" i="60" s="1"/>
  <c r="Y28" i="60"/>
  <c r="Z28" i="60" s="1"/>
  <c r="CF28" i="60" s="1"/>
  <c r="W28" i="60"/>
  <c r="X28" i="60" s="1"/>
  <c r="S28" i="60"/>
  <c r="T28" i="60" s="1"/>
  <c r="CE28" i="60" s="1"/>
  <c r="Q28" i="60"/>
  <c r="R28" i="60" s="1"/>
  <c r="M28" i="60"/>
  <c r="N28" i="60" s="1"/>
  <c r="CD28" i="60" s="1"/>
  <c r="K28" i="60"/>
  <c r="L28" i="60" s="1"/>
  <c r="CA27" i="60"/>
  <c r="CB27" i="60" s="1"/>
  <c r="CL27" i="60" s="1"/>
  <c r="BY27" i="60"/>
  <c r="BZ27" i="60" s="1"/>
  <c r="BS27" i="60"/>
  <c r="BO27" i="60"/>
  <c r="BI27" i="60"/>
  <c r="BJ27" i="60" s="1"/>
  <c r="CJ27" i="60" s="1"/>
  <c r="BG27" i="60"/>
  <c r="BH27" i="60" s="1"/>
  <c r="BC27" i="60"/>
  <c r="BB27" i="60"/>
  <c r="BA27" i="60"/>
  <c r="AW27" i="60"/>
  <c r="AV27" i="60"/>
  <c r="AK27" i="60"/>
  <c r="AL27" i="60" s="1"/>
  <c r="CH27" i="60" s="1"/>
  <c r="AI27" i="60"/>
  <c r="AJ27" i="60" s="1"/>
  <c r="AE27" i="60"/>
  <c r="AF27" i="60" s="1"/>
  <c r="CG27" i="60" s="1"/>
  <c r="AC27" i="60"/>
  <c r="AD27" i="60" s="1"/>
  <c r="Y27" i="60"/>
  <c r="Z27" i="60" s="1"/>
  <c r="CF27" i="60" s="1"/>
  <c r="W27" i="60"/>
  <c r="X27" i="60" s="1"/>
  <c r="S27" i="60"/>
  <c r="T27" i="60" s="1"/>
  <c r="CE27" i="60" s="1"/>
  <c r="Q27" i="60"/>
  <c r="R27" i="60" s="1"/>
  <c r="M27" i="60"/>
  <c r="N27" i="60" s="1"/>
  <c r="CD27" i="60" s="1"/>
  <c r="K27" i="60"/>
  <c r="L27" i="60" s="1"/>
  <c r="CA26" i="60"/>
  <c r="CB26" i="60" s="1"/>
  <c r="CL26" i="60" s="1"/>
  <c r="BY26" i="60"/>
  <c r="BZ26" i="60" s="1"/>
  <c r="BS26" i="60"/>
  <c r="BO26" i="60"/>
  <c r="BI26" i="60"/>
  <c r="BJ26" i="60" s="1"/>
  <c r="CJ26" i="60" s="1"/>
  <c r="BG26" i="60"/>
  <c r="BH26" i="60" s="1"/>
  <c r="BC26" i="60"/>
  <c r="BB26" i="60"/>
  <c r="BA26" i="60"/>
  <c r="AW26" i="60"/>
  <c r="AV26" i="60"/>
  <c r="AK26" i="60"/>
  <c r="AL26" i="60" s="1"/>
  <c r="CH26" i="60" s="1"/>
  <c r="AI26" i="60"/>
  <c r="AJ26" i="60" s="1"/>
  <c r="AE26" i="60"/>
  <c r="AF26" i="60" s="1"/>
  <c r="CG26" i="60" s="1"/>
  <c r="AC26" i="60"/>
  <c r="AD26" i="60" s="1"/>
  <c r="Y26" i="60"/>
  <c r="Z26" i="60" s="1"/>
  <c r="CF26" i="60" s="1"/>
  <c r="W26" i="60"/>
  <c r="X26" i="60" s="1"/>
  <c r="S26" i="60"/>
  <c r="T26" i="60" s="1"/>
  <c r="CE26" i="60" s="1"/>
  <c r="Q26" i="60"/>
  <c r="R26" i="60" s="1"/>
  <c r="M26" i="60"/>
  <c r="N26" i="60" s="1"/>
  <c r="CD26" i="60" s="1"/>
  <c r="K26" i="60"/>
  <c r="L26" i="60" s="1"/>
  <c r="CA25" i="60"/>
  <c r="CB25" i="60" s="1"/>
  <c r="CL25" i="60" s="1"/>
  <c r="BY25" i="60"/>
  <c r="BZ25" i="60" s="1"/>
  <c r="BS25" i="60"/>
  <c r="BO25" i="60"/>
  <c r="BI25" i="60"/>
  <c r="BJ25" i="60" s="1"/>
  <c r="CJ25" i="60" s="1"/>
  <c r="BG25" i="60"/>
  <c r="BH25" i="60" s="1"/>
  <c r="BC25" i="60"/>
  <c r="BB25" i="60"/>
  <c r="BA25" i="60"/>
  <c r="AW25" i="60"/>
  <c r="AV25" i="60"/>
  <c r="AK25" i="60"/>
  <c r="AL25" i="60" s="1"/>
  <c r="CH25" i="60" s="1"/>
  <c r="AI25" i="60"/>
  <c r="AJ25" i="60" s="1"/>
  <c r="AE25" i="60"/>
  <c r="AF25" i="60" s="1"/>
  <c r="CG25" i="60" s="1"/>
  <c r="AC25" i="60"/>
  <c r="AD25" i="60" s="1"/>
  <c r="Y25" i="60"/>
  <c r="Z25" i="60" s="1"/>
  <c r="CF25" i="60" s="1"/>
  <c r="W25" i="60"/>
  <c r="X25" i="60" s="1"/>
  <c r="S25" i="60"/>
  <c r="T25" i="60" s="1"/>
  <c r="CE25" i="60" s="1"/>
  <c r="Q25" i="60"/>
  <c r="R25" i="60" s="1"/>
  <c r="M25" i="60"/>
  <c r="N25" i="60" s="1"/>
  <c r="CD25" i="60" s="1"/>
  <c r="K25" i="60"/>
  <c r="L25" i="60" s="1"/>
  <c r="CA24" i="60"/>
  <c r="CB24" i="60" s="1"/>
  <c r="CL24" i="60" s="1"/>
  <c r="BY24" i="60"/>
  <c r="BZ24" i="60" s="1"/>
  <c r="BS24" i="60"/>
  <c r="BO24" i="60"/>
  <c r="BI24" i="60"/>
  <c r="BJ24" i="60" s="1"/>
  <c r="CJ24" i="60" s="1"/>
  <c r="BG24" i="60"/>
  <c r="BH24" i="60" s="1"/>
  <c r="BC24" i="60"/>
  <c r="BB24" i="60"/>
  <c r="BA24" i="60"/>
  <c r="AW24" i="60"/>
  <c r="AV24" i="60"/>
  <c r="AK24" i="60"/>
  <c r="AL24" i="60" s="1"/>
  <c r="CH24" i="60" s="1"/>
  <c r="AI24" i="60"/>
  <c r="AJ24" i="60" s="1"/>
  <c r="AE24" i="60"/>
  <c r="AF24" i="60" s="1"/>
  <c r="CG24" i="60" s="1"/>
  <c r="AC24" i="60"/>
  <c r="AD24" i="60" s="1"/>
  <c r="Y24" i="60"/>
  <c r="Z24" i="60" s="1"/>
  <c r="CF24" i="60" s="1"/>
  <c r="W24" i="60"/>
  <c r="X24" i="60" s="1"/>
  <c r="S24" i="60"/>
  <c r="T24" i="60" s="1"/>
  <c r="CE24" i="60" s="1"/>
  <c r="Q24" i="60"/>
  <c r="R24" i="60" s="1"/>
  <c r="M24" i="60"/>
  <c r="N24" i="60" s="1"/>
  <c r="CD24" i="60" s="1"/>
  <c r="K24" i="60"/>
  <c r="L24" i="60" s="1"/>
  <c r="CA23" i="60"/>
  <c r="CB23" i="60" s="1"/>
  <c r="CL23" i="60" s="1"/>
  <c r="BY23" i="60"/>
  <c r="BZ23" i="60" s="1"/>
  <c r="BS23" i="60"/>
  <c r="BO23" i="60"/>
  <c r="BI23" i="60"/>
  <c r="BJ23" i="60" s="1"/>
  <c r="CJ23" i="60" s="1"/>
  <c r="BG23" i="60"/>
  <c r="BH23" i="60" s="1"/>
  <c r="BC23" i="60"/>
  <c r="BB23" i="60"/>
  <c r="BA23" i="60"/>
  <c r="AW23" i="60"/>
  <c r="AV23" i="60"/>
  <c r="AK23" i="60"/>
  <c r="AL23" i="60" s="1"/>
  <c r="CH23" i="60" s="1"/>
  <c r="AI23" i="60"/>
  <c r="AJ23" i="60" s="1"/>
  <c r="AE23" i="60"/>
  <c r="AF23" i="60" s="1"/>
  <c r="CG23" i="60" s="1"/>
  <c r="AC23" i="60"/>
  <c r="AD23" i="60" s="1"/>
  <c r="Y23" i="60"/>
  <c r="Z23" i="60" s="1"/>
  <c r="CF23" i="60" s="1"/>
  <c r="W23" i="60"/>
  <c r="X23" i="60" s="1"/>
  <c r="S23" i="60"/>
  <c r="T23" i="60" s="1"/>
  <c r="CE23" i="60" s="1"/>
  <c r="Q23" i="60"/>
  <c r="R23" i="60" s="1"/>
  <c r="M23" i="60"/>
  <c r="N23" i="60" s="1"/>
  <c r="CD23" i="60" s="1"/>
  <c r="K23" i="60"/>
  <c r="L23" i="60" s="1"/>
  <c r="CA22" i="60"/>
  <c r="CB22" i="60" s="1"/>
  <c r="CL22" i="60" s="1"/>
  <c r="BY22" i="60"/>
  <c r="BZ22" i="60" s="1"/>
  <c r="BS22" i="60"/>
  <c r="BO22" i="60"/>
  <c r="BI22" i="60"/>
  <c r="BJ22" i="60" s="1"/>
  <c r="CJ22" i="60" s="1"/>
  <c r="BG22" i="60"/>
  <c r="BH22" i="60" s="1"/>
  <c r="BC22" i="60"/>
  <c r="BB22" i="60"/>
  <c r="BA22" i="60"/>
  <c r="AW22" i="60"/>
  <c r="AV22" i="60"/>
  <c r="AK22" i="60"/>
  <c r="AL22" i="60" s="1"/>
  <c r="CH22" i="60" s="1"/>
  <c r="AI22" i="60"/>
  <c r="AJ22" i="60" s="1"/>
  <c r="AE22" i="60"/>
  <c r="AF22" i="60" s="1"/>
  <c r="CG22" i="60" s="1"/>
  <c r="AC22" i="60"/>
  <c r="AD22" i="60" s="1"/>
  <c r="Y22" i="60"/>
  <c r="Z22" i="60" s="1"/>
  <c r="CF22" i="60" s="1"/>
  <c r="W22" i="60"/>
  <c r="X22" i="60" s="1"/>
  <c r="S22" i="60"/>
  <c r="T22" i="60" s="1"/>
  <c r="CE22" i="60" s="1"/>
  <c r="Q22" i="60"/>
  <c r="R22" i="60" s="1"/>
  <c r="M22" i="60"/>
  <c r="N22" i="60" s="1"/>
  <c r="CD22" i="60" s="1"/>
  <c r="K22" i="60"/>
  <c r="L22" i="60" s="1"/>
  <c r="CA21" i="60"/>
  <c r="CB21" i="60" s="1"/>
  <c r="CL21" i="60" s="1"/>
  <c r="BY21" i="60"/>
  <c r="BZ21" i="60" s="1"/>
  <c r="BS21" i="60"/>
  <c r="BO21" i="60"/>
  <c r="BI21" i="60"/>
  <c r="BJ21" i="60" s="1"/>
  <c r="CJ21" i="60" s="1"/>
  <c r="BG21" i="60"/>
  <c r="BH21" i="60" s="1"/>
  <c r="BC21" i="60"/>
  <c r="BB21" i="60"/>
  <c r="BA21" i="60"/>
  <c r="AW21" i="60"/>
  <c r="AV21" i="60"/>
  <c r="AK21" i="60"/>
  <c r="AL21" i="60" s="1"/>
  <c r="CH21" i="60" s="1"/>
  <c r="AI21" i="60"/>
  <c r="AJ21" i="60" s="1"/>
  <c r="AE21" i="60"/>
  <c r="AF21" i="60" s="1"/>
  <c r="CG21" i="60" s="1"/>
  <c r="AC21" i="60"/>
  <c r="AD21" i="60" s="1"/>
  <c r="Y21" i="60"/>
  <c r="Z21" i="60" s="1"/>
  <c r="CF21" i="60" s="1"/>
  <c r="W21" i="60"/>
  <c r="X21" i="60" s="1"/>
  <c r="S21" i="60"/>
  <c r="T21" i="60" s="1"/>
  <c r="CE21" i="60" s="1"/>
  <c r="Q21" i="60"/>
  <c r="R21" i="60" s="1"/>
  <c r="M21" i="60"/>
  <c r="N21" i="60" s="1"/>
  <c r="CD21" i="60" s="1"/>
  <c r="K21" i="60"/>
  <c r="L21" i="60" s="1"/>
  <c r="CA20" i="60"/>
  <c r="CB20" i="60" s="1"/>
  <c r="CL20" i="60" s="1"/>
  <c r="BY20" i="60"/>
  <c r="BZ20" i="60" s="1"/>
  <c r="BS20" i="60"/>
  <c r="BO20" i="60"/>
  <c r="BI20" i="60"/>
  <c r="BJ20" i="60" s="1"/>
  <c r="CJ20" i="60" s="1"/>
  <c r="BG20" i="60"/>
  <c r="BH20" i="60" s="1"/>
  <c r="BC20" i="60"/>
  <c r="BB20" i="60"/>
  <c r="BA20" i="60"/>
  <c r="AW20" i="60"/>
  <c r="AV20" i="60"/>
  <c r="AK20" i="60"/>
  <c r="AL20" i="60" s="1"/>
  <c r="CH20" i="60" s="1"/>
  <c r="AI20" i="60"/>
  <c r="AJ20" i="60" s="1"/>
  <c r="AE20" i="60"/>
  <c r="AF20" i="60" s="1"/>
  <c r="CG20" i="60" s="1"/>
  <c r="AC20" i="60"/>
  <c r="AD20" i="60" s="1"/>
  <c r="Y20" i="60"/>
  <c r="Z20" i="60" s="1"/>
  <c r="CF20" i="60" s="1"/>
  <c r="W20" i="60"/>
  <c r="X20" i="60" s="1"/>
  <c r="S20" i="60"/>
  <c r="T20" i="60" s="1"/>
  <c r="CE20" i="60" s="1"/>
  <c r="Q20" i="60"/>
  <c r="R20" i="60" s="1"/>
  <c r="M20" i="60"/>
  <c r="N20" i="60" s="1"/>
  <c r="CD20" i="60" s="1"/>
  <c r="K20" i="60"/>
  <c r="L20" i="60" s="1"/>
  <c r="CA19" i="60"/>
  <c r="CB19" i="60" s="1"/>
  <c r="CL19" i="60" s="1"/>
  <c r="BY19" i="60"/>
  <c r="BZ19" i="60" s="1"/>
  <c r="BS19" i="60"/>
  <c r="BO19" i="60"/>
  <c r="BI19" i="60"/>
  <c r="BJ19" i="60" s="1"/>
  <c r="CJ19" i="60" s="1"/>
  <c r="BG19" i="60"/>
  <c r="BH19" i="60" s="1"/>
  <c r="BC19" i="60"/>
  <c r="BB19" i="60"/>
  <c r="BA19" i="60"/>
  <c r="AW19" i="60"/>
  <c r="AV19" i="60"/>
  <c r="AK19" i="60"/>
  <c r="AL19" i="60" s="1"/>
  <c r="CH19" i="60" s="1"/>
  <c r="AI19" i="60"/>
  <c r="AJ19" i="60" s="1"/>
  <c r="AE19" i="60"/>
  <c r="AF19" i="60" s="1"/>
  <c r="CG19" i="60" s="1"/>
  <c r="AC19" i="60"/>
  <c r="AD19" i="60" s="1"/>
  <c r="Y19" i="60"/>
  <c r="Z19" i="60" s="1"/>
  <c r="CF19" i="60" s="1"/>
  <c r="W19" i="60"/>
  <c r="X19" i="60" s="1"/>
  <c r="S19" i="60"/>
  <c r="T19" i="60" s="1"/>
  <c r="CE19" i="60" s="1"/>
  <c r="Q19" i="60"/>
  <c r="R19" i="60" s="1"/>
  <c r="M19" i="60"/>
  <c r="N19" i="60" s="1"/>
  <c r="CD19" i="60" s="1"/>
  <c r="K19" i="60"/>
  <c r="L19" i="60" s="1"/>
  <c r="CA18" i="60"/>
  <c r="CB18" i="60" s="1"/>
  <c r="CL18" i="60" s="1"/>
  <c r="BY18" i="60"/>
  <c r="BZ18" i="60" s="1"/>
  <c r="BS18" i="60"/>
  <c r="BO18" i="60"/>
  <c r="BI18" i="60"/>
  <c r="BJ18" i="60" s="1"/>
  <c r="CJ18" i="60" s="1"/>
  <c r="BG18" i="60"/>
  <c r="BH18" i="60" s="1"/>
  <c r="BC18" i="60"/>
  <c r="BB18" i="60"/>
  <c r="BA18" i="60"/>
  <c r="AW18" i="60"/>
  <c r="AV18" i="60"/>
  <c r="AK18" i="60"/>
  <c r="AL18" i="60" s="1"/>
  <c r="CH18" i="60" s="1"/>
  <c r="AI18" i="60"/>
  <c r="AJ18" i="60" s="1"/>
  <c r="AE18" i="60"/>
  <c r="AF18" i="60" s="1"/>
  <c r="CG18" i="60" s="1"/>
  <c r="AC18" i="60"/>
  <c r="AD18" i="60" s="1"/>
  <c r="Y18" i="60"/>
  <c r="Z18" i="60" s="1"/>
  <c r="CF18" i="60" s="1"/>
  <c r="W18" i="60"/>
  <c r="X18" i="60" s="1"/>
  <c r="S18" i="60"/>
  <c r="T18" i="60" s="1"/>
  <c r="CE18" i="60" s="1"/>
  <c r="Q18" i="60"/>
  <c r="R18" i="60" s="1"/>
  <c r="M18" i="60"/>
  <c r="N18" i="60" s="1"/>
  <c r="CD18" i="60" s="1"/>
  <c r="K18" i="60"/>
  <c r="L18" i="60" s="1"/>
  <c r="CA17" i="60"/>
  <c r="CB17" i="60" s="1"/>
  <c r="CL17" i="60" s="1"/>
  <c r="BY17" i="60"/>
  <c r="BZ17" i="60" s="1"/>
  <c r="BS17" i="60"/>
  <c r="BO17" i="60"/>
  <c r="BI17" i="60"/>
  <c r="BJ17" i="60" s="1"/>
  <c r="CJ17" i="60" s="1"/>
  <c r="BG17" i="60"/>
  <c r="BH17" i="60" s="1"/>
  <c r="BC17" i="60"/>
  <c r="BB17" i="60"/>
  <c r="BA17" i="60"/>
  <c r="AW17" i="60"/>
  <c r="AV17" i="60"/>
  <c r="AK17" i="60"/>
  <c r="AL17" i="60" s="1"/>
  <c r="CH17" i="60" s="1"/>
  <c r="AI17" i="60"/>
  <c r="AJ17" i="60" s="1"/>
  <c r="AE17" i="60"/>
  <c r="AF17" i="60" s="1"/>
  <c r="CG17" i="60" s="1"/>
  <c r="AC17" i="60"/>
  <c r="AD17" i="60" s="1"/>
  <c r="Y17" i="60"/>
  <c r="Z17" i="60" s="1"/>
  <c r="CF17" i="60" s="1"/>
  <c r="W17" i="60"/>
  <c r="X17" i="60" s="1"/>
  <c r="S17" i="60"/>
  <c r="T17" i="60" s="1"/>
  <c r="CE17" i="60" s="1"/>
  <c r="Q17" i="60"/>
  <c r="R17" i="60" s="1"/>
  <c r="M17" i="60"/>
  <c r="N17" i="60" s="1"/>
  <c r="CD17" i="60" s="1"/>
  <c r="K17" i="60"/>
  <c r="L17" i="60" s="1"/>
  <c r="CA16" i="60"/>
  <c r="CB16" i="60" s="1"/>
  <c r="CL16" i="60" s="1"/>
  <c r="BY16" i="60"/>
  <c r="BZ16" i="60" s="1"/>
  <c r="BS16" i="60"/>
  <c r="BO16" i="60"/>
  <c r="BI16" i="60"/>
  <c r="BJ16" i="60" s="1"/>
  <c r="CJ16" i="60" s="1"/>
  <c r="BG16" i="60"/>
  <c r="BH16" i="60" s="1"/>
  <c r="BC16" i="60"/>
  <c r="BB16" i="60"/>
  <c r="BA16" i="60"/>
  <c r="AW16" i="60"/>
  <c r="AV16" i="60"/>
  <c r="AK16" i="60"/>
  <c r="AL16" i="60" s="1"/>
  <c r="CH16" i="60" s="1"/>
  <c r="AI16" i="60"/>
  <c r="AJ16" i="60" s="1"/>
  <c r="AE16" i="60"/>
  <c r="AF16" i="60" s="1"/>
  <c r="CG16" i="60" s="1"/>
  <c r="AC16" i="60"/>
  <c r="AD16" i="60" s="1"/>
  <c r="Y16" i="60"/>
  <c r="Z16" i="60" s="1"/>
  <c r="CF16" i="60" s="1"/>
  <c r="W16" i="60"/>
  <c r="X16" i="60" s="1"/>
  <c r="S16" i="60"/>
  <c r="T16" i="60" s="1"/>
  <c r="CE16" i="60" s="1"/>
  <c r="Q16" i="60"/>
  <c r="R16" i="60" s="1"/>
  <c r="M16" i="60"/>
  <c r="N16" i="60" s="1"/>
  <c r="CD16" i="60" s="1"/>
  <c r="K16" i="60"/>
  <c r="L16" i="60" s="1"/>
  <c r="CA15" i="60"/>
  <c r="CB15" i="60" s="1"/>
  <c r="CL15" i="60" s="1"/>
  <c r="BY15" i="60"/>
  <c r="BZ15" i="60" s="1"/>
  <c r="BS15" i="60"/>
  <c r="BO15" i="60"/>
  <c r="BI15" i="60"/>
  <c r="BJ15" i="60" s="1"/>
  <c r="CJ15" i="60" s="1"/>
  <c r="BG15" i="60"/>
  <c r="BH15" i="60" s="1"/>
  <c r="BC15" i="60"/>
  <c r="BB15" i="60"/>
  <c r="BA15" i="60"/>
  <c r="AW15" i="60"/>
  <c r="AV15" i="60"/>
  <c r="AK15" i="60"/>
  <c r="AL15" i="60" s="1"/>
  <c r="CH15" i="60" s="1"/>
  <c r="AI15" i="60"/>
  <c r="AJ15" i="60" s="1"/>
  <c r="AE15" i="60"/>
  <c r="AF15" i="60" s="1"/>
  <c r="CG15" i="60" s="1"/>
  <c r="AC15" i="60"/>
  <c r="AD15" i="60" s="1"/>
  <c r="Y15" i="60"/>
  <c r="Z15" i="60" s="1"/>
  <c r="CF15" i="60" s="1"/>
  <c r="W15" i="60"/>
  <c r="X15" i="60" s="1"/>
  <c r="S15" i="60"/>
  <c r="T15" i="60" s="1"/>
  <c r="CE15" i="60" s="1"/>
  <c r="Q15" i="60"/>
  <c r="R15" i="60" s="1"/>
  <c r="M15" i="60"/>
  <c r="N15" i="60" s="1"/>
  <c r="CD15" i="60" s="1"/>
  <c r="K15" i="60"/>
  <c r="L15" i="60" s="1"/>
  <c r="CA14" i="60"/>
  <c r="CB14" i="60" s="1"/>
  <c r="CL14" i="60" s="1"/>
  <c r="BY14" i="60"/>
  <c r="BZ14" i="60" s="1"/>
  <c r="BS14" i="60"/>
  <c r="BO14" i="60"/>
  <c r="BI14" i="60"/>
  <c r="BJ14" i="60" s="1"/>
  <c r="CJ14" i="60" s="1"/>
  <c r="BG14" i="60"/>
  <c r="BH14" i="60" s="1"/>
  <c r="BC14" i="60"/>
  <c r="BB14" i="60"/>
  <c r="BA14" i="60"/>
  <c r="AW14" i="60"/>
  <c r="AV14" i="60"/>
  <c r="AK14" i="60"/>
  <c r="AL14" i="60" s="1"/>
  <c r="CH14" i="60" s="1"/>
  <c r="AI14" i="60"/>
  <c r="AJ14" i="60" s="1"/>
  <c r="AE14" i="60"/>
  <c r="AF14" i="60" s="1"/>
  <c r="CG14" i="60" s="1"/>
  <c r="AC14" i="60"/>
  <c r="AD14" i="60" s="1"/>
  <c r="Y14" i="60"/>
  <c r="Z14" i="60" s="1"/>
  <c r="CF14" i="60" s="1"/>
  <c r="W14" i="60"/>
  <c r="X14" i="60" s="1"/>
  <c r="S14" i="60"/>
  <c r="T14" i="60" s="1"/>
  <c r="CE14" i="60" s="1"/>
  <c r="Q14" i="60"/>
  <c r="R14" i="60" s="1"/>
  <c r="M14" i="60"/>
  <c r="N14" i="60" s="1"/>
  <c r="CD14" i="60" s="1"/>
  <c r="K14" i="60"/>
  <c r="L14" i="60" s="1"/>
  <c r="CA13" i="60"/>
  <c r="CB13" i="60" s="1"/>
  <c r="CL13" i="60" s="1"/>
  <c r="BY13" i="60"/>
  <c r="BZ13" i="60" s="1"/>
  <c r="BS13" i="60"/>
  <c r="BO13" i="60"/>
  <c r="BI13" i="60"/>
  <c r="BJ13" i="60" s="1"/>
  <c r="CJ13" i="60" s="1"/>
  <c r="BG13" i="60"/>
  <c r="BH13" i="60" s="1"/>
  <c r="BC13" i="60"/>
  <c r="BB13" i="60"/>
  <c r="BA13" i="60"/>
  <c r="AW13" i="60"/>
  <c r="AV13" i="60"/>
  <c r="AK13" i="60"/>
  <c r="AL13" i="60" s="1"/>
  <c r="CH13" i="60" s="1"/>
  <c r="AI13" i="60"/>
  <c r="AJ13" i="60" s="1"/>
  <c r="AE13" i="60"/>
  <c r="AF13" i="60" s="1"/>
  <c r="CG13" i="60" s="1"/>
  <c r="AC13" i="60"/>
  <c r="AD13" i="60" s="1"/>
  <c r="Y13" i="60"/>
  <c r="Z13" i="60" s="1"/>
  <c r="CF13" i="60" s="1"/>
  <c r="W13" i="60"/>
  <c r="X13" i="60" s="1"/>
  <c r="S13" i="60"/>
  <c r="T13" i="60" s="1"/>
  <c r="CE13" i="60" s="1"/>
  <c r="Q13" i="60"/>
  <c r="R13" i="60" s="1"/>
  <c r="M13" i="60"/>
  <c r="N13" i="60" s="1"/>
  <c r="CD13" i="60" s="1"/>
  <c r="K13" i="60"/>
  <c r="L13" i="60" s="1"/>
  <c r="CA12" i="60"/>
  <c r="CB12" i="60" s="1"/>
  <c r="CL12" i="60" s="1"/>
  <c r="BY12" i="60"/>
  <c r="BZ12" i="60" s="1"/>
  <c r="BS12" i="60"/>
  <c r="BO12" i="60"/>
  <c r="BI12" i="60"/>
  <c r="BJ12" i="60" s="1"/>
  <c r="CJ12" i="60" s="1"/>
  <c r="BG12" i="60"/>
  <c r="BH12" i="60" s="1"/>
  <c r="BB12" i="60"/>
  <c r="BA12" i="60"/>
  <c r="AW12" i="60"/>
  <c r="AV12" i="60"/>
  <c r="AK12" i="60"/>
  <c r="AL12" i="60" s="1"/>
  <c r="CH12" i="60" s="1"/>
  <c r="AI12" i="60"/>
  <c r="AJ12" i="60" s="1"/>
  <c r="AE12" i="60"/>
  <c r="AF12" i="60" s="1"/>
  <c r="CG12" i="60" s="1"/>
  <c r="AC12" i="60"/>
  <c r="AD12" i="60" s="1"/>
  <c r="Y12" i="60"/>
  <c r="Z12" i="60" s="1"/>
  <c r="CF12" i="60" s="1"/>
  <c r="W12" i="60"/>
  <c r="X12" i="60" s="1"/>
  <c r="S12" i="60"/>
  <c r="T12" i="60" s="1"/>
  <c r="CE12" i="60" s="1"/>
  <c r="Q12" i="60"/>
  <c r="R12" i="60" s="1"/>
  <c r="M12" i="60"/>
  <c r="N12" i="60" s="1"/>
  <c r="CD12" i="60" s="1"/>
  <c r="K12" i="60"/>
  <c r="L12" i="60" s="1"/>
  <c r="CA11" i="60"/>
  <c r="CB11" i="60" s="1"/>
  <c r="CL11" i="60" s="1"/>
  <c r="BY11" i="60"/>
  <c r="BZ11" i="60" s="1"/>
  <c r="BS11" i="60"/>
  <c r="BU11" i="60" s="1"/>
  <c r="CK11" i="60" s="1"/>
  <c r="BI11" i="60"/>
  <c r="BJ11" i="60" s="1"/>
  <c r="CJ11" i="60" s="1"/>
  <c r="BG11" i="60"/>
  <c r="BH11" i="60" s="1"/>
  <c r="BB11" i="60"/>
  <c r="BA11" i="60"/>
  <c r="AW11" i="60"/>
  <c r="AV11" i="60"/>
  <c r="AK11" i="60"/>
  <c r="AL11" i="60" s="1"/>
  <c r="CH11" i="60" s="1"/>
  <c r="AI11" i="60"/>
  <c r="AJ11" i="60" s="1"/>
  <c r="AE11" i="60"/>
  <c r="AF11" i="60" s="1"/>
  <c r="CG11" i="60" s="1"/>
  <c r="AC11" i="60"/>
  <c r="AD11" i="60" s="1"/>
  <c r="Y11" i="60"/>
  <c r="Z11" i="60" s="1"/>
  <c r="CF11" i="60" s="1"/>
  <c r="W11" i="60"/>
  <c r="X11" i="60" s="1"/>
  <c r="S11" i="60"/>
  <c r="T11" i="60" s="1"/>
  <c r="CE11" i="60" s="1"/>
  <c r="Q11" i="60"/>
  <c r="R11" i="60" s="1"/>
  <c r="M11" i="60"/>
  <c r="N11" i="60" s="1"/>
  <c r="CD11" i="60" s="1"/>
  <c r="K11" i="60"/>
  <c r="L11" i="60" s="1"/>
  <c r="L7" i="60" s="1"/>
  <c r="G7" i="60"/>
  <c r="F7" i="60"/>
  <c r="CA31" i="59"/>
  <c r="CB31" i="59" s="1"/>
  <c r="CL31" i="59" s="1"/>
  <c r="BY31" i="59"/>
  <c r="BZ31" i="59" s="1"/>
  <c r="BS31" i="59"/>
  <c r="BO31" i="59"/>
  <c r="BI31" i="59"/>
  <c r="BJ31" i="59" s="1"/>
  <c r="CJ31" i="59" s="1"/>
  <c r="BG31" i="59"/>
  <c r="BH31" i="59" s="1"/>
  <c r="BC31" i="59"/>
  <c r="BB31" i="59"/>
  <c r="BA31" i="59"/>
  <c r="AW31" i="59"/>
  <c r="AV31" i="59"/>
  <c r="AK31" i="59"/>
  <c r="AL31" i="59" s="1"/>
  <c r="CH31" i="59" s="1"/>
  <c r="AI31" i="59"/>
  <c r="AJ31" i="59" s="1"/>
  <c r="AE31" i="59"/>
  <c r="AF31" i="59" s="1"/>
  <c r="CG31" i="59" s="1"/>
  <c r="AC31" i="59"/>
  <c r="AD31" i="59" s="1"/>
  <c r="Y31" i="59"/>
  <c r="Z31" i="59" s="1"/>
  <c r="CF31" i="59" s="1"/>
  <c r="W31" i="59"/>
  <c r="X31" i="59" s="1"/>
  <c r="S31" i="59"/>
  <c r="T31" i="59" s="1"/>
  <c r="CE31" i="59" s="1"/>
  <c r="Q31" i="59"/>
  <c r="R31" i="59" s="1"/>
  <c r="M31" i="59"/>
  <c r="N31" i="59" s="1"/>
  <c r="CD31" i="59" s="1"/>
  <c r="K31" i="59"/>
  <c r="L31" i="59" s="1"/>
  <c r="CA30" i="59"/>
  <c r="CB30" i="59" s="1"/>
  <c r="CL30" i="59" s="1"/>
  <c r="BY30" i="59"/>
  <c r="BZ30" i="59" s="1"/>
  <c r="BS30" i="59"/>
  <c r="BO30" i="59"/>
  <c r="BI30" i="59"/>
  <c r="BJ30" i="59" s="1"/>
  <c r="CJ30" i="59" s="1"/>
  <c r="BG30" i="59"/>
  <c r="BH30" i="59" s="1"/>
  <c r="BC30" i="59"/>
  <c r="BB30" i="59"/>
  <c r="BA30" i="59"/>
  <c r="AW30" i="59"/>
  <c r="AV30" i="59"/>
  <c r="AK30" i="59"/>
  <c r="AL30" i="59" s="1"/>
  <c r="CH30" i="59" s="1"/>
  <c r="AI30" i="59"/>
  <c r="AJ30" i="59" s="1"/>
  <c r="AE30" i="59"/>
  <c r="AF30" i="59" s="1"/>
  <c r="CG30" i="59" s="1"/>
  <c r="AC30" i="59"/>
  <c r="AD30" i="59" s="1"/>
  <c r="Y30" i="59"/>
  <c r="Z30" i="59" s="1"/>
  <c r="CF30" i="59" s="1"/>
  <c r="W30" i="59"/>
  <c r="X30" i="59" s="1"/>
  <c r="S30" i="59"/>
  <c r="T30" i="59" s="1"/>
  <c r="CE30" i="59" s="1"/>
  <c r="Q30" i="59"/>
  <c r="R30" i="59" s="1"/>
  <c r="M30" i="59"/>
  <c r="N30" i="59" s="1"/>
  <c r="CD30" i="59" s="1"/>
  <c r="K30" i="59"/>
  <c r="L30" i="59" s="1"/>
  <c r="CA29" i="59"/>
  <c r="CB29" i="59" s="1"/>
  <c r="CL29" i="59" s="1"/>
  <c r="BY29" i="59"/>
  <c r="BZ29" i="59" s="1"/>
  <c r="BS29" i="59"/>
  <c r="BO29" i="59"/>
  <c r="BI29" i="59"/>
  <c r="BJ29" i="59" s="1"/>
  <c r="CJ29" i="59" s="1"/>
  <c r="BG29" i="59"/>
  <c r="BH29" i="59" s="1"/>
  <c r="BC29" i="59"/>
  <c r="BB29" i="59"/>
  <c r="BA29" i="59"/>
  <c r="AW29" i="59"/>
  <c r="AV29" i="59"/>
  <c r="AK29" i="59"/>
  <c r="AL29" i="59" s="1"/>
  <c r="CH29" i="59" s="1"/>
  <c r="AI29" i="59"/>
  <c r="AJ29" i="59" s="1"/>
  <c r="AE29" i="59"/>
  <c r="AF29" i="59" s="1"/>
  <c r="CG29" i="59" s="1"/>
  <c r="AC29" i="59"/>
  <c r="AD29" i="59" s="1"/>
  <c r="Y29" i="59"/>
  <c r="Z29" i="59" s="1"/>
  <c r="CF29" i="59" s="1"/>
  <c r="W29" i="59"/>
  <c r="X29" i="59" s="1"/>
  <c r="S29" i="59"/>
  <c r="T29" i="59" s="1"/>
  <c r="CE29" i="59" s="1"/>
  <c r="Q29" i="59"/>
  <c r="R29" i="59" s="1"/>
  <c r="M29" i="59"/>
  <c r="N29" i="59" s="1"/>
  <c r="CD29" i="59" s="1"/>
  <c r="K29" i="59"/>
  <c r="L29" i="59" s="1"/>
  <c r="CA28" i="59"/>
  <c r="CB28" i="59" s="1"/>
  <c r="CL28" i="59" s="1"/>
  <c r="BY28" i="59"/>
  <c r="BZ28" i="59" s="1"/>
  <c r="BS28" i="59"/>
  <c r="BO28" i="59"/>
  <c r="BI28" i="59"/>
  <c r="BJ28" i="59" s="1"/>
  <c r="CJ28" i="59" s="1"/>
  <c r="BG28" i="59"/>
  <c r="BH28" i="59" s="1"/>
  <c r="BC28" i="59"/>
  <c r="BB28" i="59"/>
  <c r="BA28" i="59"/>
  <c r="AW28" i="59"/>
  <c r="AV28" i="59"/>
  <c r="AK28" i="59"/>
  <c r="AL28" i="59" s="1"/>
  <c r="CH28" i="59" s="1"/>
  <c r="AI28" i="59"/>
  <c r="AJ28" i="59" s="1"/>
  <c r="AE28" i="59"/>
  <c r="AF28" i="59" s="1"/>
  <c r="CG28" i="59" s="1"/>
  <c r="AC28" i="59"/>
  <c r="AD28" i="59" s="1"/>
  <c r="Y28" i="59"/>
  <c r="Z28" i="59" s="1"/>
  <c r="CF28" i="59" s="1"/>
  <c r="W28" i="59"/>
  <c r="X28" i="59" s="1"/>
  <c r="S28" i="59"/>
  <c r="T28" i="59" s="1"/>
  <c r="CE28" i="59" s="1"/>
  <c r="Q28" i="59"/>
  <c r="R28" i="59" s="1"/>
  <c r="M28" i="59"/>
  <c r="N28" i="59" s="1"/>
  <c r="CD28" i="59" s="1"/>
  <c r="K28" i="59"/>
  <c r="L28" i="59" s="1"/>
  <c r="CA27" i="59"/>
  <c r="CB27" i="59" s="1"/>
  <c r="CL27" i="59" s="1"/>
  <c r="BY27" i="59"/>
  <c r="BZ27" i="59" s="1"/>
  <c r="BS27" i="59"/>
  <c r="BO27" i="59"/>
  <c r="BI27" i="59"/>
  <c r="BJ27" i="59" s="1"/>
  <c r="CJ27" i="59" s="1"/>
  <c r="BG27" i="59"/>
  <c r="BH27" i="59" s="1"/>
  <c r="BC27" i="59"/>
  <c r="BB27" i="59"/>
  <c r="BA27" i="59"/>
  <c r="AW27" i="59"/>
  <c r="AV27" i="59"/>
  <c r="AK27" i="59"/>
  <c r="AL27" i="59" s="1"/>
  <c r="CH27" i="59" s="1"/>
  <c r="AI27" i="59"/>
  <c r="AJ27" i="59" s="1"/>
  <c r="AE27" i="59"/>
  <c r="AF27" i="59" s="1"/>
  <c r="CG27" i="59" s="1"/>
  <c r="AC27" i="59"/>
  <c r="AD27" i="59" s="1"/>
  <c r="Y27" i="59"/>
  <c r="Z27" i="59" s="1"/>
  <c r="CF27" i="59" s="1"/>
  <c r="W27" i="59"/>
  <c r="X27" i="59" s="1"/>
  <c r="S27" i="59"/>
  <c r="T27" i="59" s="1"/>
  <c r="CE27" i="59" s="1"/>
  <c r="Q27" i="59"/>
  <c r="R27" i="59" s="1"/>
  <c r="M27" i="59"/>
  <c r="N27" i="59" s="1"/>
  <c r="CD27" i="59" s="1"/>
  <c r="K27" i="59"/>
  <c r="L27" i="59" s="1"/>
  <c r="CA26" i="59"/>
  <c r="CB26" i="59" s="1"/>
  <c r="CL26" i="59" s="1"/>
  <c r="BY26" i="59"/>
  <c r="BZ26" i="59" s="1"/>
  <c r="BS26" i="59"/>
  <c r="BO26" i="59"/>
  <c r="BI26" i="59"/>
  <c r="BJ26" i="59" s="1"/>
  <c r="CJ26" i="59" s="1"/>
  <c r="BG26" i="59"/>
  <c r="BH26" i="59" s="1"/>
  <c r="BC26" i="59"/>
  <c r="BB26" i="59"/>
  <c r="BA26" i="59"/>
  <c r="AW26" i="59"/>
  <c r="AV26" i="59"/>
  <c r="AK26" i="59"/>
  <c r="AL26" i="59" s="1"/>
  <c r="CH26" i="59" s="1"/>
  <c r="AI26" i="59"/>
  <c r="AJ26" i="59" s="1"/>
  <c r="AE26" i="59"/>
  <c r="AF26" i="59" s="1"/>
  <c r="CG26" i="59" s="1"/>
  <c r="AC26" i="59"/>
  <c r="AD26" i="59" s="1"/>
  <c r="Y26" i="59"/>
  <c r="Z26" i="59" s="1"/>
  <c r="CF26" i="59" s="1"/>
  <c r="W26" i="59"/>
  <c r="X26" i="59" s="1"/>
  <c r="S26" i="59"/>
  <c r="T26" i="59" s="1"/>
  <c r="CE26" i="59" s="1"/>
  <c r="Q26" i="59"/>
  <c r="R26" i="59" s="1"/>
  <c r="M26" i="59"/>
  <c r="N26" i="59" s="1"/>
  <c r="CD26" i="59" s="1"/>
  <c r="K26" i="59"/>
  <c r="L26" i="59" s="1"/>
  <c r="CA25" i="59"/>
  <c r="CB25" i="59" s="1"/>
  <c r="CL25" i="59" s="1"/>
  <c r="BY25" i="59"/>
  <c r="BZ25" i="59" s="1"/>
  <c r="BS25" i="59"/>
  <c r="BO25" i="59"/>
  <c r="BI25" i="59"/>
  <c r="BJ25" i="59" s="1"/>
  <c r="CJ25" i="59" s="1"/>
  <c r="BG25" i="59"/>
  <c r="BH25" i="59" s="1"/>
  <c r="BC25" i="59"/>
  <c r="BB25" i="59"/>
  <c r="BA25" i="59"/>
  <c r="AW25" i="59"/>
  <c r="AV25" i="59"/>
  <c r="AK25" i="59"/>
  <c r="AL25" i="59" s="1"/>
  <c r="CH25" i="59" s="1"/>
  <c r="AI25" i="59"/>
  <c r="AJ25" i="59" s="1"/>
  <c r="AE25" i="59"/>
  <c r="AF25" i="59" s="1"/>
  <c r="CG25" i="59" s="1"/>
  <c r="AC25" i="59"/>
  <c r="AD25" i="59" s="1"/>
  <c r="Y25" i="59"/>
  <c r="Z25" i="59" s="1"/>
  <c r="CF25" i="59" s="1"/>
  <c r="W25" i="59"/>
  <c r="X25" i="59" s="1"/>
  <c r="S25" i="59"/>
  <c r="T25" i="59" s="1"/>
  <c r="CE25" i="59" s="1"/>
  <c r="Q25" i="59"/>
  <c r="R25" i="59" s="1"/>
  <c r="M25" i="59"/>
  <c r="N25" i="59" s="1"/>
  <c r="CD25" i="59" s="1"/>
  <c r="K25" i="59"/>
  <c r="L25" i="59" s="1"/>
  <c r="CA24" i="59"/>
  <c r="CB24" i="59" s="1"/>
  <c r="CL24" i="59" s="1"/>
  <c r="BY24" i="59"/>
  <c r="BZ24" i="59" s="1"/>
  <c r="BS24" i="59"/>
  <c r="BO24" i="59"/>
  <c r="BI24" i="59"/>
  <c r="BJ24" i="59" s="1"/>
  <c r="CJ24" i="59" s="1"/>
  <c r="BG24" i="59"/>
  <c r="BH24" i="59" s="1"/>
  <c r="BC24" i="59"/>
  <c r="BB24" i="59"/>
  <c r="BA24" i="59"/>
  <c r="AW24" i="59"/>
  <c r="AV24" i="59"/>
  <c r="AK24" i="59"/>
  <c r="AL24" i="59" s="1"/>
  <c r="CH24" i="59" s="1"/>
  <c r="AI24" i="59"/>
  <c r="AJ24" i="59" s="1"/>
  <c r="AE24" i="59"/>
  <c r="AF24" i="59" s="1"/>
  <c r="CG24" i="59" s="1"/>
  <c r="AC24" i="59"/>
  <c r="AD24" i="59" s="1"/>
  <c r="Y24" i="59"/>
  <c r="Z24" i="59" s="1"/>
  <c r="CF24" i="59" s="1"/>
  <c r="W24" i="59"/>
  <c r="X24" i="59" s="1"/>
  <c r="S24" i="59"/>
  <c r="T24" i="59" s="1"/>
  <c r="CE24" i="59" s="1"/>
  <c r="Q24" i="59"/>
  <c r="R24" i="59" s="1"/>
  <c r="M24" i="59"/>
  <c r="N24" i="59" s="1"/>
  <c r="CD24" i="59" s="1"/>
  <c r="K24" i="59"/>
  <c r="L24" i="59" s="1"/>
  <c r="CA23" i="59"/>
  <c r="CB23" i="59" s="1"/>
  <c r="CL23" i="59" s="1"/>
  <c r="BY23" i="59"/>
  <c r="BZ23" i="59" s="1"/>
  <c r="BS23" i="59"/>
  <c r="BO23" i="59"/>
  <c r="BI23" i="59"/>
  <c r="BJ23" i="59" s="1"/>
  <c r="CJ23" i="59" s="1"/>
  <c r="BG23" i="59"/>
  <c r="BH23" i="59" s="1"/>
  <c r="BC23" i="59"/>
  <c r="BB23" i="59"/>
  <c r="BA23" i="59"/>
  <c r="AW23" i="59"/>
  <c r="AV23" i="59"/>
  <c r="AK23" i="59"/>
  <c r="AL23" i="59" s="1"/>
  <c r="CH23" i="59" s="1"/>
  <c r="AI23" i="59"/>
  <c r="AJ23" i="59" s="1"/>
  <c r="AE23" i="59"/>
  <c r="AF23" i="59" s="1"/>
  <c r="CG23" i="59" s="1"/>
  <c r="AC23" i="59"/>
  <c r="AD23" i="59" s="1"/>
  <c r="Y23" i="59"/>
  <c r="Z23" i="59" s="1"/>
  <c r="CF23" i="59" s="1"/>
  <c r="W23" i="59"/>
  <c r="X23" i="59" s="1"/>
  <c r="S23" i="59"/>
  <c r="T23" i="59" s="1"/>
  <c r="CE23" i="59" s="1"/>
  <c r="Q23" i="59"/>
  <c r="R23" i="59" s="1"/>
  <c r="M23" i="59"/>
  <c r="N23" i="59" s="1"/>
  <c r="CD23" i="59" s="1"/>
  <c r="K23" i="59"/>
  <c r="L23" i="59" s="1"/>
  <c r="CA22" i="59"/>
  <c r="CB22" i="59" s="1"/>
  <c r="CL22" i="59" s="1"/>
  <c r="BY22" i="59"/>
  <c r="BZ22" i="59" s="1"/>
  <c r="BS22" i="59"/>
  <c r="BO22" i="59"/>
  <c r="BI22" i="59"/>
  <c r="BJ22" i="59" s="1"/>
  <c r="CJ22" i="59" s="1"/>
  <c r="BG22" i="59"/>
  <c r="BH22" i="59" s="1"/>
  <c r="BC22" i="59"/>
  <c r="BB22" i="59"/>
  <c r="BA22" i="59"/>
  <c r="AW22" i="59"/>
  <c r="AV22" i="59"/>
  <c r="AK22" i="59"/>
  <c r="AL22" i="59" s="1"/>
  <c r="CH22" i="59" s="1"/>
  <c r="AI22" i="59"/>
  <c r="AJ22" i="59" s="1"/>
  <c r="AE22" i="59"/>
  <c r="AF22" i="59" s="1"/>
  <c r="CG22" i="59" s="1"/>
  <c r="AC22" i="59"/>
  <c r="AD22" i="59" s="1"/>
  <c r="Y22" i="59"/>
  <c r="Z22" i="59" s="1"/>
  <c r="CF22" i="59" s="1"/>
  <c r="W22" i="59"/>
  <c r="X22" i="59" s="1"/>
  <c r="S22" i="59"/>
  <c r="T22" i="59" s="1"/>
  <c r="CE22" i="59" s="1"/>
  <c r="Q22" i="59"/>
  <c r="R22" i="59" s="1"/>
  <c r="M22" i="59"/>
  <c r="N22" i="59" s="1"/>
  <c r="CD22" i="59" s="1"/>
  <c r="K22" i="59"/>
  <c r="L22" i="59" s="1"/>
  <c r="CA21" i="59"/>
  <c r="CB21" i="59" s="1"/>
  <c r="CL21" i="59" s="1"/>
  <c r="BY21" i="59"/>
  <c r="BZ21" i="59" s="1"/>
  <c r="BS21" i="59"/>
  <c r="BO21" i="59"/>
  <c r="BI21" i="59"/>
  <c r="BJ21" i="59" s="1"/>
  <c r="CJ21" i="59" s="1"/>
  <c r="BG21" i="59"/>
  <c r="BH21" i="59" s="1"/>
  <c r="BC21" i="59"/>
  <c r="BB21" i="59"/>
  <c r="BA21" i="59"/>
  <c r="AW21" i="59"/>
  <c r="AV21" i="59"/>
  <c r="AK21" i="59"/>
  <c r="AL21" i="59" s="1"/>
  <c r="CH21" i="59" s="1"/>
  <c r="AI21" i="59"/>
  <c r="AJ21" i="59" s="1"/>
  <c r="AE21" i="59"/>
  <c r="AF21" i="59" s="1"/>
  <c r="CG21" i="59" s="1"/>
  <c r="AC21" i="59"/>
  <c r="AD21" i="59" s="1"/>
  <c r="Y21" i="59"/>
  <c r="Z21" i="59" s="1"/>
  <c r="CF21" i="59" s="1"/>
  <c r="W21" i="59"/>
  <c r="X21" i="59" s="1"/>
  <c r="S21" i="59"/>
  <c r="T21" i="59" s="1"/>
  <c r="CE21" i="59" s="1"/>
  <c r="Q21" i="59"/>
  <c r="R21" i="59" s="1"/>
  <c r="M21" i="59"/>
  <c r="N21" i="59" s="1"/>
  <c r="CD21" i="59" s="1"/>
  <c r="K21" i="59"/>
  <c r="L21" i="59" s="1"/>
  <c r="CA20" i="59"/>
  <c r="CB20" i="59" s="1"/>
  <c r="CL20" i="59" s="1"/>
  <c r="BY20" i="59"/>
  <c r="BZ20" i="59" s="1"/>
  <c r="BS20" i="59"/>
  <c r="BO20" i="59"/>
  <c r="BI20" i="59"/>
  <c r="BJ20" i="59" s="1"/>
  <c r="CJ20" i="59" s="1"/>
  <c r="BG20" i="59"/>
  <c r="BH20" i="59" s="1"/>
  <c r="BC20" i="59"/>
  <c r="BB20" i="59"/>
  <c r="BA20" i="59"/>
  <c r="AW20" i="59"/>
  <c r="AV20" i="59"/>
  <c r="AK20" i="59"/>
  <c r="AL20" i="59" s="1"/>
  <c r="CH20" i="59" s="1"/>
  <c r="AI20" i="59"/>
  <c r="AJ20" i="59" s="1"/>
  <c r="AE20" i="59"/>
  <c r="AF20" i="59" s="1"/>
  <c r="CG20" i="59" s="1"/>
  <c r="AC20" i="59"/>
  <c r="AD20" i="59" s="1"/>
  <c r="Y20" i="59"/>
  <c r="Z20" i="59" s="1"/>
  <c r="CF20" i="59" s="1"/>
  <c r="W20" i="59"/>
  <c r="X20" i="59" s="1"/>
  <c r="S20" i="59"/>
  <c r="T20" i="59" s="1"/>
  <c r="CE20" i="59" s="1"/>
  <c r="Q20" i="59"/>
  <c r="R20" i="59" s="1"/>
  <c r="M20" i="59"/>
  <c r="N20" i="59" s="1"/>
  <c r="CD20" i="59" s="1"/>
  <c r="K20" i="59"/>
  <c r="L20" i="59" s="1"/>
  <c r="CA19" i="59"/>
  <c r="CB19" i="59" s="1"/>
  <c r="CL19" i="59" s="1"/>
  <c r="BY19" i="59"/>
  <c r="BZ19" i="59" s="1"/>
  <c r="BS19" i="59"/>
  <c r="BO19" i="59"/>
  <c r="BI19" i="59"/>
  <c r="BJ19" i="59" s="1"/>
  <c r="CJ19" i="59" s="1"/>
  <c r="BG19" i="59"/>
  <c r="BH19" i="59" s="1"/>
  <c r="BC19" i="59"/>
  <c r="BB19" i="59"/>
  <c r="BA19" i="59"/>
  <c r="AW19" i="59"/>
  <c r="AV19" i="59"/>
  <c r="AK19" i="59"/>
  <c r="AL19" i="59" s="1"/>
  <c r="CH19" i="59" s="1"/>
  <c r="AI19" i="59"/>
  <c r="AJ19" i="59" s="1"/>
  <c r="AE19" i="59"/>
  <c r="AF19" i="59" s="1"/>
  <c r="CG19" i="59" s="1"/>
  <c r="AC19" i="59"/>
  <c r="AD19" i="59" s="1"/>
  <c r="Y19" i="59"/>
  <c r="Z19" i="59" s="1"/>
  <c r="CF19" i="59" s="1"/>
  <c r="W19" i="59"/>
  <c r="X19" i="59" s="1"/>
  <c r="S19" i="59"/>
  <c r="T19" i="59" s="1"/>
  <c r="CE19" i="59" s="1"/>
  <c r="Q19" i="59"/>
  <c r="R19" i="59" s="1"/>
  <c r="M19" i="59"/>
  <c r="N19" i="59" s="1"/>
  <c r="CD19" i="59" s="1"/>
  <c r="K19" i="59"/>
  <c r="L19" i="59" s="1"/>
  <c r="CA18" i="59"/>
  <c r="CB18" i="59" s="1"/>
  <c r="CL18" i="59" s="1"/>
  <c r="BY18" i="59"/>
  <c r="BZ18" i="59" s="1"/>
  <c r="BS18" i="59"/>
  <c r="BO18" i="59"/>
  <c r="BI18" i="59"/>
  <c r="BJ18" i="59" s="1"/>
  <c r="CJ18" i="59" s="1"/>
  <c r="BG18" i="59"/>
  <c r="BH18" i="59" s="1"/>
  <c r="BC18" i="59"/>
  <c r="BB18" i="59"/>
  <c r="BA18" i="59"/>
  <c r="AW18" i="59"/>
  <c r="AV18" i="59"/>
  <c r="AK18" i="59"/>
  <c r="AL18" i="59" s="1"/>
  <c r="CH18" i="59" s="1"/>
  <c r="AI18" i="59"/>
  <c r="AJ18" i="59" s="1"/>
  <c r="AE18" i="59"/>
  <c r="AF18" i="59" s="1"/>
  <c r="CG18" i="59" s="1"/>
  <c r="AC18" i="59"/>
  <c r="AD18" i="59" s="1"/>
  <c r="Y18" i="59"/>
  <c r="Z18" i="59" s="1"/>
  <c r="CF18" i="59" s="1"/>
  <c r="W18" i="59"/>
  <c r="X18" i="59" s="1"/>
  <c r="S18" i="59"/>
  <c r="T18" i="59" s="1"/>
  <c r="CE18" i="59" s="1"/>
  <c r="Q18" i="59"/>
  <c r="R18" i="59" s="1"/>
  <c r="M18" i="59"/>
  <c r="N18" i="59" s="1"/>
  <c r="CD18" i="59" s="1"/>
  <c r="K18" i="59"/>
  <c r="L18" i="59" s="1"/>
  <c r="CA17" i="59"/>
  <c r="CB17" i="59" s="1"/>
  <c r="CL17" i="59" s="1"/>
  <c r="BY17" i="59"/>
  <c r="BZ17" i="59" s="1"/>
  <c r="BS17" i="59"/>
  <c r="BO17" i="59"/>
  <c r="BI17" i="59"/>
  <c r="BJ17" i="59" s="1"/>
  <c r="CJ17" i="59" s="1"/>
  <c r="BG17" i="59"/>
  <c r="BH17" i="59" s="1"/>
  <c r="BC17" i="59"/>
  <c r="BB17" i="59"/>
  <c r="BA17" i="59"/>
  <c r="AW17" i="59"/>
  <c r="AV17" i="59"/>
  <c r="AK17" i="59"/>
  <c r="AL17" i="59" s="1"/>
  <c r="CH17" i="59" s="1"/>
  <c r="AI17" i="59"/>
  <c r="AJ17" i="59" s="1"/>
  <c r="AE17" i="59"/>
  <c r="AF17" i="59" s="1"/>
  <c r="CG17" i="59" s="1"/>
  <c r="AC17" i="59"/>
  <c r="AD17" i="59" s="1"/>
  <c r="Y17" i="59"/>
  <c r="Z17" i="59" s="1"/>
  <c r="CF17" i="59" s="1"/>
  <c r="W17" i="59"/>
  <c r="X17" i="59" s="1"/>
  <c r="S17" i="59"/>
  <c r="T17" i="59" s="1"/>
  <c r="CE17" i="59" s="1"/>
  <c r="Q17" i="59"/>
  <c r="R17" i="59" s="1"/>
  <c r="M17" i="59"/>
  <c r="N17" i="59" s="1"/>
  <c r="CD17" i="59" s="1"/>
  <c r="K17" i="59"/>
  <c r="L17" i="59" s="1"/>
  <c r="CA16" i="59"/>
  <c r="CB16" i="59" s="1"/>
  <c r="CL16" i="59" s="1"/>
  <c r="BY16" i="59"/>
  <c r="BZ16" i="59" s="1"/>
  <c r="BS16" i="59"/>
  <c r="BO16" i="59"/>
  <c r="BI16" i="59"/>
  <c r="BJ16" i="59" s="1"/>
  <c r="CJ16" i="59" s="1"/>
  <c r="BG16" i="59"/>
  <c r="BH16" i="59" s="1"/>
  <c r="BC16" i="59"/>
  <c r="BB16" i="59"/>
  <c r="BA16" i="59"/>
  <c r="AW16" i="59"/>
  <c r="AV16" i="59"/>
  <c r="AK16" i="59"/>
  <c r="AL16" i="59" s="1"/>
  <c r="CH16" i="59" s="1"/>
  <c r="AI16" i="59"/>
  <c r="AJ16" i="59" s="1"/>
  <c r="AE16" i="59"/>
  <c r="AF16" i="59" s="1"/>
  <c r="CG16" i="59" s="1"/>
  <c r="AC16" i="59"/>
  <c r="AD16" i="59" s="1"/>
  <c r="Y16" i="59"/>
  <c r="Z16" i="59" s="1"/>
  <c r="CF16" i="59" s="1"/>
  <c r="W16" i="59"/>
  <c r="X16" i="59" s="1"/>
  <c r="S16" i="59"/>
  <c r="T16" i="59" s="1"/>
  <c r="CE16" i="59" s="1"/>
  <c r="Q16" i="59"/>
  <c r="R16" i="59" s="1"/>
  <c r="M16" i="59"/>
  <c r="N16" i="59" s="1"/>
  <c r="CD16" i="59" s="1"/>
  <c r="K16" i="59"/>
  <c r="L16" i="59" s="1"/>
  <c r="CA15" i="59"/>
  <c r="CB15" i="59" s="1"/>
  <c r="CL15" i="59" s="1"/>
  <c r="BY15" i="59"/>
  <c r="BZ15" i="59" s="1"/>
  <c r="BS15" i="59"/>
  <c r="BO15" i="59"/>
  <c r="BI15" i="59"/>
  <c r="BJ15" i="59" s="1"/>
  <c r="CJ15" i="59" s="1"/>
  <c r="BG15" i="59"/>
  <c r="BH15" i="59" s="1"/>
  <c r="BC15" i="59"/>
  <c r="BB15" i="59"/>
  <c r="BA15" i="59"/>
  <c r="AW15" i="59"/>
  <c r="AV15" i="59"/>
  <c r="AK15" i="59"/>
  <c r="AL15" i="59" s="1"/>
  <c r="CH15" i="59" s="1"/>
  <c r="AI15" i="59"/>
  <c r="AJ15" i="59" s="1"/>
  <c r="AE15" i="59"/>
  <c r="AF15" i="59" s="1"/>
  <c r="CG15" i="59" s="1"/>
  <c r="AC15" i="59"/>
  <c r="AD15" i="59" s="1"/>
  <c r="Y15" i="59"/>
  <c r="Z15" i="59" s="1"/>
  <c r="CF15" i="59" s="1"/>
  <c r="W15" i="59"/>
  <c r="X15" i="59" s="1"/>
  <c r="S15" i="59"/>
  <c r="T15" i="59" s="1"/>
  <c r="CE15" i="59" s="1"/>
  <c r="Q15" i="59"/>
  <c r="R15" i="59" s="1"/>
  <c r="M15" i="59"/>
  <c r="N15" i="59" s="1"/>
  <c r="CD15" i="59" s="1"/>
  <c r="K15" i="59"/>
  <c r="L15" i="59" s="1"/>
  <c r="CA14" i="59"/>
  <c r="CB14" i="59" s="1"/>
  <c r="CL14" i="59" s="1"/>
  <c r="BY14" i="59"/>
  <c r="BZ14" i="59" s="1"/>
  <c r="BS14" i="59"/>
  <c r="BO14" i="59"/>
  <c r="BI14" i="59"/>
  <c r="BJ14" i="59" s="1"/>
  <c r="CJ14" i="59" s="1"/>
  <c r="BG14" i="59"/>
  <c r="BH14" i="59" s="1"/>
  <c r="BC14" i="59"/>
  <c r="BB14" i="59"/>
  <c r="BA14" i="59"/>
  <c r="AW14" i="59"/>
  <c r="AV14" i="59"/>
  <c r="AK14" i="59"/>
  <c r="AL14" i="59" s="1"/>
  <c r="CH14" i="59" s="1"/>
  <c r="AI14" i="59"/>
  <c r="AJ14" i="59" s="1"/>
  <c r="AE14" i="59"/>
  <c r="AF14" i="59" s="1"/>
  <c r="CG14" i="59" s="1"/>
  <c r="AC14" i="59"/>
  <c r="AD14" i="59" s="1"/>
  <c r="Y14" i="59"/>
  <c r="Z14" i="59" s="1"/>
  <c r="CF14" i="59" s="1"/>
  <c r="W14" i="59"/>
  <c r="X14" i="59" s="1"/>
  <c r="S14" i="59"/>
  <c r="T14" i="59" s="1"/>
  <c r="CE14" i="59" s="1"/>
  <c r="Q14" i="59"/>
  <c r="R14" i="59" s="1"/>
  <c r="M14" i="59"/>
  <c r="N14" i="59" s="1"/>
  <c r="CD14" i="59" s="1"/>
  <c r="K14" i="59"/>
  <c r="L14" i="59" s="1"/>
  <c r="CA13" i="59"/>
  <c r="CB13" i="59" s="1"/>
  <c r="CL13" i="59" s="1"/>
  <c r="BY13" i="59"/>
  <c r="BZ13" i="59" s="1"/>
  <c r="BS13" i="59"/>
  <c r="BO13" i="59"/>
  <c r="BI13" i="59"/>
  <c r="BJ13" i="59" s="1"/>
  <c r="CJ13" i="59" s="1"/>
  <c r="BG13" i="59"/>
  <c r="BH13" i="59" s="1"/>
  <c r="BC13" i="59"/>
  <c r="BB13" i="59"/>
  <c r="BA13" i="59"/>
  <c r="AW13" i="59"/>
  <c r="AV13" i="59"/>
  <c r="AK13" i="59"/>
  <c r="AL13" i="59" s="1"/>
  <c r="CH13" i="59" s="1"/>
  <c r="AI13" i="59"/>
  <c r="AJ13" i="59" s="1"/>
  <c r="AE13" i="59"/>
  <c r="AF13" i="59" s="1"/>
  <c r="CG13" i="59" s="1"/>
  <c r="AC13" i="59"/>
  <c r="AD13" i="59" s="1"/>
  <c r="Y13" i="59"/>
  <c r="Z13" i="59" s="1"/>
  <c r="CF13" i="59" s="1"/>
  <c r="W13" i="59"/>
  <c r="X13" i="59" s="1"/>
  <c r="S13" i="59"/>
  <c r="T13" i="59" s="1"/>
  <c r="CE13" i="59" s="1"/>
  <c r="Q13" i="59"/>
  <c r="R13" i="59" s="1"/>
  <c r="M13" i="59"/>
  <c r="N13" i="59" s="1"/>
  <c r="CD13" i="59" s="1"/>
  <c r="K13" i="59"/>
  <c r="L13" i="59" s="1"/>
  <c r="CA12" i="59"/>
  <c r="CB12" i="59" s="1"/>
  <c r="CL12" i="59" s="1"/>
  <c r="BY12" i="59"/>
  <c r="BZ12" i="59" s="1"/>
  <c r="BS12" i="59"/>
  <c r="BO12" i="59"/>
  <c r="BI12" i="59"/>
  <c r="BJ12" i="59" s="1"/>
  <c r="CJ12" i="59" s="1"/>
  <c r="BG12" i="59"/>
  <c r="BH12" i="59" s="1"/>
  <c r="BB12" i="59"/>
  <c r="BA12" i="59"/>
  <c r="AW12" i="59"/>
  <c r="AV12" i="59"/>
  <c r="AK12" i="59"/>
  <c r="AL12" i="59" s="1"/>
  <c r="CH12" i="59" s="1"/>
  <c r="AI12" i="59"/>
  <c r="AJ12" i="59" s="1"/>
  <c r="AE12" i="59"/>
  <c r="AF12" i="59" s="1"/>
  <c r="CG12" i="59" s="1"/>
  <c r="AC12" i="59"/>
  <c r="AD12" i="59" s="1"/>
  <c r="Y12" i="59"/>
  <c r="Z12" i="59" s="1"/>
  <c r="CF12" i="59" s="1"/>
  <c r="W12" i="59"/>
  <c r="X12" i="59" s="1"/>
  <c r="S12" i="59"/>
  <c r="T12" i="59" s="1"/>
  <c r="CE12" i="59" s="1"/>
  <c r="Q12" i="59"/>
  <c r="R12" i="59" s="1"/>
  <c r="M12" i="59"/>
  <c r="N12" i="59" s="1"/>
  <c r="CD12" i="59" s="1"/>
  <c r="K12" i="59"/>
  <c r="L12" i="59" s="1"/>
  <c r="CA11" i="59"/>
  <c r="CB11" i="59" s="1"/>
  <c r="CL11" i="59" s="1"/>
  <c r="BY11" i="59"/>
  <c r="BZ11" i="59" s="1"/>
  <c r="BS11" i="59"/>
  <c r="BU11" i="59" s="1"/>
  <c r="CK11" i="59" s="1"/>
  <c r="BI11" i="59"/>
  <c r="BJ11" i="59" s="1"/>
  <c r="CJ11" i="59" s="1"/>
  <c r="BG11" i="59"/>
  <c r="BH11" i="59" s="1"/>
  <c r="BB11" i="59"/>
  <c r="BA11" i="59"/>
  <c r="AW11" i="59"/>
  <c r="AV11" i="59"/>
  <c r="AK11" i="59"/>
  <c r="AL11" i="59" s="1"/>
  <c r="CH11" i="59" s="1"/>
  <c r="AI11" i="59"/>
  <c r="AJ11" i="59" s="1"/>
  <c r="AE11" i="59"/>
  <c r="AF11" i="59" s="1"/>
  <c r="CG11" i="59" s="1"/>
  <c r="AC11" i="59"/>
  <c r="AD11" i="59" s="1"/>
  <c r="Y11" i="59"/>
  <c r="Z11" i="59" s="1"/>
  <c r="CF11" i="59" s="1"/>
  <c r="W11" i="59"/>
  <c r="X11" i="59" s="1"/>
  <c r="S11" i="59"/>
  <c r="T11" i="59" s="1"/>
  <c r="CE11" i="59" s="1"/>
  <c r="Q11" i="59"/>
  <c r="R11" i="59" s="1"/>
  <c r="M11" i="59"/>
  <c r="N11" i="59" s="1"/>
  <c r="CD11" i="59" s="1"/>
  <c r="K11" i="59"/>
  <c r="L11" i="59" s="1"/>
  <c r="G7" i="59"/>
  <c r="F7" i="59"/>
  <c r="AF63" i="6"/>
  <c r="AG63" i="6"/>
  <c r="AJ63" i="6"/>
  <c r="AI63" i="6" l="1"/>
  <c r="W62" i="34"/>
  <c r="X62" i="34"/>
  <c r="U59" i="21"/>
  <c r="U60" i="21" s="1"/>
  <c r="AF116" i="6"/>
  <c r="AF78" i="6"/>
  <c r="AJ116" i="6"/>
  <c r="AJ78" i="6"/>
  <c r="AH116" i="6"/>
  <c r="X81" i="34"/>
  <c r="X79" i="34" s="1"/>
  <c r="W132" i="34" a="1"/>
  <c r="W132" i="34" s="1"/>
  <c r="W133" i="34" s="1"/>
  <c r="BD11" i="59"/>
  <c r="CI11" i="59" s="1"/>
  <c r="CM11" i="59" s="1" a="1"/>
  <c r="CM11" i="59" s="1"/>
  <c r="CN11" i="59" s="1"/>
  <c r="BR17" i="59"/>
  <c r="BU17" i="59" s="1"/>
  <c r="CK17" i="59" s="1"/>
  <c r="BQ17" i="59"/>
  <c r="BR20" i="59"/>
  <c r="BU20" i="59" s="1"/>
  <c r="CK20" i="59" s="1"/>
  <c r="BQ20" i="59"/>
  <c r="BR24" i="59"/>
  <c r="BU24" i="59" s="1"/>
  <c r="CK24" i="59" s="1"/>
  <c r="BQ24" i="59"/>
  <c r="BR31" i="59"/>
  <c r="BU31" i="59" s="1"/>
  <c r="CK31" i="59" s="1"/>
  <c r="BQ31" i="59"/>
  <c r="BR23" i="60"/>
  <c r="BU23" i="60" s="1"/>
  <c r="CK23" i="60" s="1"/>
  <c r="BQ23" i="60"/>
  <c r="BR12" i="61"/>
  <c r="BU12" i="61" s="1"/>
  <c r="CK12" i="61" s="1"/>
  <c r="BQ12" i="61"/>
  <c r="BR16" i="61"/>
  <c r="BU16" i="61" s="1"/>
  <c r="CK16" i="61" s="1"/>
  <c r="BQ16" i="61"/>
  <c r="BR20" i="61"/>
  <c r="BU20" i="61" s="1"/>
  <c r="CK20" i="61" s="1"/>
  <c r="BQ20" i="61"/>
  <c r="BR28" i="61"/>
  <c r="BU28" i="61" s="1"/>
  <c r="CK28" i="61" s="1"/>
  <c r="BQ28" i="61"/>
  <c r="BQ14" i="59"/>
  <c r="BR14" i="59"/>
  <c r="BU14" i="59" s="1"/>
  <c r="CK14" i="59" s="1"/>
  <c r="BR18" i="59"/>
  <c r="BU18" i="59" s="1"/>
  <c r="CK18" i="59" s="1"/>
  <c r="BQ18" i="59"/>
  <c r="BR21" i="59"/>
  <c r="BU21" i="59" s="1"/>
  <c r="CK21" i="59" s="1"/>
  <c r="BQ21" i="59"/>
  <c r="BR25" i="59"/>
  <c r="BU25" i="59" s="1"/>
  <c r="CK25" i="59" s="1"/>
  <c r="BQ25" i="59"/>
  <c r="BR12" i="60"/>
  <c r="BU12" i="60" s="1"/>
  <c r="CK12" i="60" s="1"/>
  <c r="BQ12" i="60"/>
  <c r="BR16" i="60"/>
  <c r="BU16" i="60" s="1"/>
  <c r="CK16" i="60" s="1"/>
  <c r="BQ16" i="60"/>
  <c r="BR20" i="60"/>
  <c r="BU20" i="60" s="1"/>
  <c r="CK20" i="60" s="1"/>
  <c r="BQ20" i="60"/>
  <c r="BR24" i="60"/>
  <c r="BU24" i="60" s="1"/>
  <c r="CK24" i="60" s="1"/>
  <c r="BQ24" i="60"/>
  <c r="BR28" i="60"/>
  <c r="BU28" i="60" s="1"/>
  <c r="CK28" i="60" s="1"/>
  <c r="BQ28" i="60"/>
  <c r="BR13" i="61"/>
  <c r="BU13" i="61" s="1"/>
  <c r="CK13" i="61" s="1"/>
  <c r="BQ13" i="61"/>
  <c r="BR17" i="61"/>
  <c r="BU17" i="61" s="1"/>
  <c r="CK17" i="61" s="1"/>
  <c r="BQ17" i="61"/>
  <c r="BR21" i="61"/>
  <c r="BU21" i="61" s="1"/>
  <c r="CK21" i="61" s="1"/>
  <c r="BQ21" i="61"/>
  <c r="BR25" i="61"/>
  <c r="BU25" i="61" s="1"/>
  <c r="CK25" i="61" s="1"/>
  <c r="BQ25" i="61"/>
  <c r="BR29" i="61"/>
  <c r="BU29" i="61" s="1"/>
  <c r="CK29" i="61" s="1"/>
  <c r="BQ29" i="61"/>
  <c r="BR28" i="59"/>
  <c r="BU28" i="59" s="1"/>
  <c r="CK28" i="59" s="1"/>
  <c r="BQ28" i="59"/>
  <c r="BR15" i="60"/>
  <c r="BU15" i="60" s="1"/>
  <c r="CK15" i="60" s="1"/>
  <c r="BQ15" i="60"/>
  <c r="BR27" i="60"/>
  <c r="BU27" i="60" s="1"/>
  <c r="CK27" i="60" s="1"/>
  <c r="BQ27" i="60"/>
  <c r="BR31" i="60"/>
  <c r="BU31" i="60" s="1"/>
  <c r="CK31" i="60" s="1"/>
  <c r="BQ31" i="60"/>
  <c r="BR15" i="59"/>
  <c r="BU15" i="59" s="1"/>
  <c r="CK15" i="59" s="1"/>
  <c r="BQ15" i="59"/>
  <c r="BR19" i="59"/>
  <c r="BU19" i="59" s="1"/>
  <c r="CK19" i="59" s="1"/>
  <c r="BQ19" i="59"/>
  <c r="BR22" i="59"/>
  <c r="BU22" i="59" s="1"/>
  <c r="CK22" i="59" s="1"/>
  <c r="BQ22" i="59"/>
  <c r="BR26" i="59"/>
  <c r="BU26" i="59" s="1"/>
  <c r="CK26" i="59" s="1"/>
  <c r="BQ26" i="59"/>
  <c r="BR29" i="59"/>
  <c r="BU29" i="59" s="1"/>
  <c r="CK29" i="59" s="1"/>
  <c r="BQ29" i="59"/>
  <c r="BR13" i="60"/>
  <c r="BU13" i="60" s="1"/>
  <c r="CK13" i="60" s="1"/>
  <c r="BQ13" i="60"/>
  <c r="BR17" i="60"/>
  <c r="BU17" i="60" s="1"/>
  <c r="CK17" i="60" s="1"/>
  <c r="BQ17" i="60"/>
  <c r="BR21" i="60"/>
  <c r="BU21" i="60" s="1"/>
  <c r="CK21" i="60" s="1"/>
  <c r="BQ21" i="60"/>
  <c r="BR25" i="60"/>
  <c r="BU25" i="60" s="1"/>
  <c r="CK25" i="60" s="1"/>
  <c r="BQ25" i="60"/>
  <c r="BR29" i="60"/>
  <c r="BU29" i="60" s="1"/>
  <c r="CK29" i="60" s="1"/>
  <c r="BQ29" i="60"/>
  <c r="BR14" i="61"/>
  <c r="BU14" i="61" s="1"/>
  <c r="CK14" i="61" s="1"/>
  <c r="BQ14" i="61"/>
  <c r="BQ18" i="61"/>
  <c r="BR18" i="61"/>
  <c r="BU18" i="61" s="1"/>
  <c r="CK18" i="61" s="1"/>
  <c r="BR22" i="61"/>
  <c r="BU22" i="61" s="1"/>
  <c r="CK22" i="61" s="1"/>
  <c r="BQ22" i="61"/>
  <c r="BR26" i="61"/>
  <c r="BU26" i="61" s="1"/>
  <c r="CK26" i="61" s="1"/>
  <c r="BQ26" i="61"/>
  <c r="BR30" i="61"/>
  <c r="BU30" i="61" s="1"/>
  <c r="CK30" i="61" s="1"/>
  <c r="BQ30" i="61"/>
  <c r="BR13" i="59"/>
  <c r="BU13" i="59" s="1"/>
  <c r="CK13" i="59" s="1"/>
  <c r="BQ13" i="59"/>
  <c r="BR19" i="60"/>
  <c r="BU19" i="60" s="1"/>
  <c r="CK19" i="60" s="1"/>
  <c r="BQ19" i="60"/>
  <c r="BR24" i="61"/>
  <c r="BU24" i="61" s="1"/>
  <c r="CK24" i="61" s="1"/>
  <c r="BQ24" i="61"/>
  <c r="BR12" i="59"/>
  <c r="BU12" i="59" s="1"/>
  <c r="CK12" i="59" s="1"/>
  <c r="BQ12" i="59"/>
  <c r="BR16" i="59"/>
  <c r="BU16" i="59" s="1"/>
  <c r="CK16" i="59" s="1"/>
  <c r="BQ16" i="59"/>
  <c r="BQ7" i="59" s="1"/>
  <c r="BR23" i="59"/>
  <c r="BU23" i="59" s="1"/>
  <c r="CK23" i="59" s="1"/>
  <c r="BQ23" i="59"/>
  <c r="BR27" i="59"/>
  <c r="BU27" i="59" s="1"/>
  <c r="CK27" i="59" s="1"/>
  <c r="BQ27" i="59"/>
  <c r="BQ30" i="59"/>
  <c r="BR30" i="59"/>
  <c r="BU30" i="59" s="1"/>
  <c r="CK30" i="59" s="1"/>
  <c r="BR14" i="60"/>
  <c r="BU14" i="60" s="1"/>
  <c r="CK14" i="60" s="1"/>
  <c r="BQ14" i="60"/>
  <c r="BR18" i="60"/>
  <c r="BU18" i="60" s="1"/>
  <c r="CK18" i="60" s="1"/>
  <c r="BQ18" i="60"/>
  <c r="BR22" i="60"/>
  <c r="BU22" i="60" s="1"/>
  <c r="CK22" i="60" s="1"/>
  <c r="BQ22" i="60"/>
  <c r="BR26" i="60"/>
  <c r="BU26" i="60" s="1"/>
  <c r="CK26" i="60" s="1"/>
  <c r="BQ26" i="60"/>
  <c r="BR30" i="60"/>
  <c r="BU30" i="60" s="1"/>
  <c r="CK30" i="60" s="1"/>
  <c r="BQ30" i="60"/>
  <c r="BD11" i="61"/>
  <c r="CI11" i="61" s="1"/>
  <c r="CM11" i="61" s="1" a="1"/>
  <c r="CM11" i="61" s="1"/>
  <c r="CN11" i="61" s="1"/>
  <c r="BR15" i="61"/>
  <c r="BU15" i="61" s="1"/>
  <c r="CK15" i="61" s="1"/>
  <c r="BQ15" i="61"/>
  <c r="BR19" i="61"/>
  <c r="BU19" i="61" s="1"/>
  <c r="CK19" i="61" s="1"/>
  <c r="BQ19" i="61"/>
  <c r="BR23" i="61"/>
  <c r="BU23" i="61" s="1"/>
  <c r="CK23" i="61" s="1"/>
  <c r="BQ23" i="61"/>
  <c r="BR27" i="61"/>
  <c r="BU27" i="61" s="1"/>
  <c r="CK27" i="61" s="1"/>
  <c r="BQ27" i="61"/>
  <c r="BR31" i="61"/>
  <c r="BU31" i="61" s="1"/>
  <c r="CK31" i="61" s="1"/>
  <c r="CM31" i="61" s="1" a="1"/>
  <c r="CM31" i="61" s="1"/>
  <c r="CN31" i="61" s="1"/>
  <c r="BQ31" i="61"/>
  <c r="BD28" i="60"/>
  <c r="CI28" i="60" s="1"/>
  <c r="BD23" i="61"/>
  <c r="CI23" i="61" s="1"/>
  <c r="BD12" i="60"/>
  <c r="CI12" i="60" s="1"/>
  <c r="BD13" i="60"/>
  <c r="CI13" i="60" s="1"/>
  <c r="BD27" i="60"/>
  <c r="CI27" i="60" s="1"/>
  <c r="BD21" i="60"/>
  <c r="CI21" i="60" s="1"/>
  <c r="BD11" i="60"/>
  <c r="CI11" i="60" s="1"/>
  <c r="CM11" i="60" s="1" a="1"/>
  <c r="CM11" i="60" s="1"/>
  <c r="CN11" i="60" s="1"/>
  <c r="AY20" i="60"/>
  <c r="BD13" i="61"/>
  <c r="CI13" i="61" s="1"/>
  <c r="AY22" i="61"/>
  <c r="BD12" i="61"/>
  <c r="CI12" i="61" s="1"/>
  <c r="BD13" i="59"/>
  <c r="CI13" i="59" s="1"/>
  <c r="AY31" i="60"/>
  <c r="BD12" i="59"/>
  <c r="CI12" i="59" s="1"/>
  <c r="Y106" i="34"/>
  <c r="U104" i="76" s="1"/>
  <c r="AH87" i="6" a="1"/>
  <c r="AH87" i="6" s="1"/>
  <c r="AH97" i="6" s="1"/>
  <c r="AY15" i="59"/>
  <c r="AJ7" i="60"/>
  <c r="BZ7" i="60"/>
  <c r="AY23" i="59"/>
  <c r="AY27" i="59"/>
  <c r="AY14" i="59"/>
  <c r="AY22" i="59"/>
  <c r="BD31" i="59"/>
  <c r="CI31" i="59" s="1"/>
  <c r="AY17" i="60"/>
  <c r="AY18" i="60"/>
  <c r="AY19" i="60"/>
  <c r="AY26" i="61"/>
  <c r="AY19" i="59"/>
  <c r="AY26" i="59"/>
  <c r="BD16" i="60"/>
  <c r="CI16" i="60" s="1"/>
  <c r="AY23" i="60"/>
  <c r="AY14" i="61"/>
  <c r="BD15" i="61"/>
  <c r="CI15" i="61" s="1"/>
  <c r="AY19" i="61"/>
  <c r="BD27" i="61"/>
  <c r="CI27" i="61" s="1"/>
  <c r="BD28" i="61"/>
  <c r="CI28" i="61" s="1"/>
  <c r="BD15" i="59"/>
  <c r="CI15" i="59" s="1"/>
  <c r="BD16" i="59"/>
  <c r="CI16" i="59" s="1"/>
  <c r="AY18" i="59"/>
  <c r="BD27" i="59"/>
  <c r="CI27" i="59" s="1"/>
  <c r="BD29" i="59"/>
  <c r="CI29" i="59" s="1"/>
  <c r="BD30" i="59"/>
  <c r="CI30" i="59" s="1"/>
  <c r="R7" i="59"/>
  <c r="AY11" i="59"/>
  <c r="AY13" i="59"/>
  <c r="BD14" i="59"/>
  <c r="CI14" i="59" s="1"/>
  <c r="BD23" i="59"/>
  <c r="CI23" i="59" s="1"/>
  <c r="AY30" i="59"/>
  <c r="R7" i="60"/>
  <c r="AD7" i="60"/>
  <c r="X7" i="59"/>
  <c r="BD19" i="59"/>
  <c r="CI19" i="59" s="1"/>
  <c r="AY31" i="59"/>
  <c r="AY13" i="60"/>
  <c r="BD14" i="60"/>
  <c r="CI14" i="60" s="1"/>
  <c r="BD19" i="60"/>
  <c r="CI19" i="60" s="1"/>
  <c r="BD29" i="60"/>
  <c r="CI29" i="60" s="1"/>
  <c r="BD30" i="60"/>
  <c r="CI30" i="60" s="1"/>
  <c r="AY17" i="61"/>
  <c r="BD18" i="61"/>
  <c r="CI18" i="61" s="1"/>
  <c r="BD20" i="61"/>
  <c r="CI20" i="61" s="1"/>
  <c r="AY23" i="61"/>
  <c r="AY24" i="61"/>
  <c r="AY27" i="61"/>
  <c r="AY31" i="61"/>
  <c r="AY14" i="60"/>
  <c r="AY16" i="60"/>
  <c r="BD18" i="60"/>
  <c r="CI18" i="60" s="1"/>
  <c r="BD23" i="60"/>
  <c r="CI23" i="60" s="1"/>
  <c r="AY24" i="60"/>
  <c r="AY27" i="60"/>
  <c r="AY30" i="60"/>
  <c r="X7" i="61"/>
  <c r="R7" i="61"/>
  <c r="BH7" i="61"/>
  <c r="BZ7" i="61"/>
  <c r="BD16" i="61"/>
  <c r="CI16" i="61" s="1"/>
  <c r="AY18" i="61"/>
  <c r="AY12" i="60"/>
  <c r="BD15" i="60"/>
  <c r="CI15" i="60" s="1"/>
  <c r="BD20" i="60"/>
  <c r="CI20" i="60" s="1"/>
  <c r="AY21" i="60"/>
  <c r="AY28" i="60"/>
  <c r="BD31" i="60"/>
  <c r="CI31" i="60" s="1"/>
  <c r="AD7" i="61"/>
  <c r="AY13" i="61"/>
  <c r="BD14" i="61"/>
  <c r="CI14" i="61" s="1"/>
  <c r="BD19" i="61"/>
  <c r="CI19" i="61" s="1"/>
  <c r="BD24" i="61"/>
  <c r="CI24" i="61" s="1"/>
  <c r="AY28" i="61"/>
  <c r="AY30" i="61"/>
  <c r="AI67" i="6"/>
  <c r="Y81" i="34"/>
  <c r="Y79" i="34" s="1"/>
  <c r="AI70" i="6"/>
  <c r="AY11" i="61"/>
  <c r="L7" i="61"/>
  <c r="AJ7" i="61"/>
  <c r="AY12" i="61"/>
  <c r="AY16" i="61"/>
  <c r="BD17" i="61"/>
  <c r="CI17" i="61" s="1"/>
  <c r="AY20" i="61"/>
  <c r="BD30" i="61"/>
  <c r="CI30" i="61" s="1"/>
  <c r="BD21" i="61"/>
  <c r="CI21" i="61" s="1"/>
  <c r="BD22" i="61"/>
  <c r="CI22" i="61" s="1"/>
  <c r="BD25" i="61"/>
  <c r="CI25" i="61" s="1"/>
  <c r="BD26" i="61"/>
  <c r="CI26" i="61" s="1"/>
  <c r="BD29" i="61"/>
  <c r="CI29" i="61" s="1"/>
  <c r="AY21" i="61"/>
  <c r="AY25" i="61"/>
  <c r="AY29" i="61"/>
  <c r="AI80" i="6"/>
  <c r="AI78" i="6" s="1"/>
  <c r="X7" i="60"/>
  <c r="BH7" i="60"/>
  <c r="BD17" i="60"/>
  <c r="CI17" i="60" s="1"/>
  <c r="AY11" i="60"/>
  <c r="AY15" i="60"/>
  <c r="BD26" i="60"/>
  <c r="CI26" i="60" s="1"/>
  <c r="BD22" i="60"/>
  <c r="CI22" i="60" s="1"/>
  <c r="BD24" i="60"/>
  <c r="CI24" i="60" s="1"/>
  <c r="BD25" i="60"/>
  <c r="CI25" i="60" s="1"/>
  <c r="AY22" i="60"/>
  <c r="AY26" i="60"/>
  <c r="AY25" i="60"/>
  <c r="AY29" i="60"/>
  <c r="L7" i="59"/>
  <c r="AJ7" i="59"/>
  <c r="AD7" i="59"/>
  <c r="BH7" i="59"/>
  <c r="BZ7" i="59"/>
  <c r="AY24" i="59"/>
  <c r="BD24" i="59"/>
  <c r="CI24" i="59" s="1"/>
  <c r="AY28" i="59"/>
  <c r="BD28" i="59"/>
  <c r="CI28" i="59" s="1"/>
  <c r="BD17" i="59"/>
  <c r="CI17" i="59" s="1"/>
  <c r="BD18" i="59"/>
  <c r="CI18" i="59" s="1"/>
  <c r="AY12" i="59"/>
  <c r="AY16" i="59"/>
  <c r="AY17" i="59"/>
  <c r="AY20" i="59"/>
  <c r="BD20" i="59"/>
  <c r="CI20" i="59" s="1"/>
  <c r="BD21" i="59"/>
  <c r="CI21" i="59" s="1"/>
  <c r="BD22" i="59"/>
  <c r="CI22" i="59" s="1"/>
  <c r="BD25" i="59"/>
  <c r="CI25" i="59" s="1"/>
  <c r="BD26" i="59"/>
  <c r="CI26" i="59" s="1"/>
  <c r="AY21" i="59"/>
  <c r="AY25" i="59"/>
  <c r="AY29" i="59"/>
  <c r="AG53" i="6"/>
  <c r="AH59" i="6"/>
  <c r="AF52" i="6"/>
  <c r="AG60" i="6"/>
  <c r="AF59" i="6"/>
  <c r="AH55" i="6"/>
  <c r="AG58" i="6"/>
  <c r="AH54" i="6"/>
  <c r="AH60" i="6"/>
  <c r="AF55" i="6"/>
  <c r="AF58" i="6"/>
  <c r="AH52" i="6"/>
  <c r="AG56" i="6"/>
  <c r="AG55" i="6"/>
  <c r="AG52" i="6"/>
  <c r="AJ56" i="6"/>
  <c r="AJ55" i="6"/>
  <c r="AG54" i="6"/>
  <c r="Y62" i="34" l="1"/>
  <c r="AI66" i="6"/>
  <c r="X88" i="34"/>
  <c r="X87" i="34" s="1"/>
  <c r="Y87" i="34" s="1"/>
  <c r="U85" i="76" s="1"/>
  <c r="AH86" i="6"/>
  <c r="U81" i="76"/>
  <c r="U79" i="76" s="1"/>
  <c r="BQ7" i="60"/>
  <c r="BQ7" i="61"/>
  <c r="CM30" i="61" a="1"/>
  <c r="CM30" i="61" s="1"/>
  <c r="CN30" i="61" s="1"/>
  <c r="CM17" i="60" a="1"/>
  <c r="CM17" i="60" s="1"/>
  <c r="CN17" i="60" s="1"/>
  <c r="CM13" i="61" a="1"/>
  <c r="CM13" i="61" s="1"/>
  <c r="CN13" i="61" s="1"/>
  <c r="CM22" i="59" a="1"/>
  <c r="CM22" i="59" s="1"/>
  <c r="CN22" i="59" s="1"/>
  <c r="CM26" i="59" a="1"/>
  <c r="CM26" i="59" s="1"/>
  <c r="CN26" i="59" s="1"/>
  <c r="CM17" i="61" a="1"/>
  <c r="CM17" i="61" s="1"/>
  <c r="CN17" i="61" s="1"/>
  <c r="CM25" i="59" a="1"/>
  <c r="CM25" i="59" s="1"/>
  <c r="CN25" i="59" s="1"/>
  <c r="CM31" i="59" a="1"/>
  <c r="CM31" i="59" s="1"/>
  <c r="CN31" i="59" s="1"/>
  <c r="CM16" i="61" a="1"/>
  <c r="CM16" i="61" s="1"/>
  <c r="CN16" i="61" s="1"/>
  <c r="CM21" i="61" a="1"/>
  <c r="CM21" i="61" s="1"/>
  <c r="CN21" i="61" s="1"/>
  <c r="CM12" i="60" a="1"/>
  <c r="CM12" i="60" s="1"/>
  <c r="CN12" i="60" s="1"/>
  <c r="CM22" i="61" a="1"/>
  <c r="CM22" i="61" s="1"/>
  <c r="CN22" i="61" s="1"/>
  <c r="CM14" i="61" a="1"/>
  <c r="CM14" i="61" s="1"/>
  <c r="CN14" i="61" s="1"/>
  <c r="CM28" i="61" a="1"/>
  <c r="CM28" i="61" s="1"/>
  <c r="CN28" i="61" s="1"/>
  <c r="CM28" i="60" a="1"/>
  <c r="CM28" i="60" s="1"/>
  <c r="CN28" i="60" s="1"/>
  <c r="CM18" i="59" a="1"/>
  <c r="CM18" i="59" s="1"/>
  <c r="CN18" i="59" s="1"/>
  <c r="CM23" i="60" a="1"/>
  <c r="CM23" i="60" s="1"/>
  <c r="CN23" i="60" s="1"/>
  <c r="CM29" i="60" a="1"/>
  <c r="CM29" i="60" s="1"/>
  <c r="CN29" i="60" s="1"/>
  <c r="CM14" i="59" a="1"/>
  <c r="CM14" i="59" s="1"/>
  <c r="CN14" i="59" s="1"/>
  <c r="CM13" i="60" a="1"/>
  <c r="CM13" i="60" s="1"/>
  <c r="CN13" i="60" s="1"/>
  <c r="CM20" i="60" a="1"/>
  <c r="CM20" i="60" s="1"/>
  <c r="CN20" i="60" s="1"/>
  <c r="CM26" i="61" a="1"/>
  <c r="CM26" i="61" s="1"/>
  <c r="CN26" i="61" s="1"/>
  <c r="CM18" i="61" a="1"/>
  <c r="CM18" i="61" s="1"/>
  <c r="CN18" i="61" s="1"/>
  <c r="CM19" i="59" a="1"/>
  <c r="CM19" i="59" s="1"/>
  <c r="CN19" i="59" s="1"/>
  <c r="CM12" i="61" a="1"/>
  <c r="CM12" i="61" s="1"/>
  <c r="CN12" i="61" s="1"/>
  <c r="CM24" i="59" a="1"/>
  <c r="CM24" i="59" s="1"/>
  <c r="CN24" i="59" s="1"/>
  <c r="CM30" i="59" a="1"/>
  <c r="CM30" i="59" s="1"/>
  <c r="CN30" i="59" s="1"/>
  <c r="CM24" i="60" a="1"/>
  <c r="CM24" i="60" s="1"/>
  <c r="CN24" i="60" s="1"/>
  <c r="CM16" i="59" a="1"/>
  <c r="CM16" i="59" s="1"/>
  <c r="CN16" i="59" s="1"/>
  <c r="CM31" i="60" a="1"/>
  <c r="CM31" i="60" s="1"/>
  <c r="CN31" i="60" s="1"/>
  <c r="CM15" i="60" a="1"/>
  <c r="CM15" i="60" s="1"/>
  <c r="CN15" i="60" s="1"/>
  <c r="CM18" i="60" a="1"/>
  <c r="CM18" i="60" s="1"/>
  <c r="CN18" i="60" s="1"/>
  <c r="CM19" i="60" a="1"/>
  <c r="CM19" i="60" s="1"/>
  <c r="CN19" i="60" s="1"/>
  <c r="CM29" i="59" a="1"/>
  <c r="CM29" i="59" s="1"/>
  <c r="CN29" i="59" s="1"/>
  <c r="CM15" i="59" a="1"/>
  <c r="CM15" i="59" s="1"/>
  <c r="CN15" i="59" s="1"/>
  <c r="CM16" i="60" a="1"/>
  <c r="CM16" i="60" s="1"/>
  <c r="CN16" i="60" s="1"/>
  <c r="CM13" i="59" a="1"/>
  <c r="CM13" i="59" s="1"/>
  <c r="CN13" i="59" s="1"/>
  <c r="CM21" i="60" a="1"/>
  <c r="CM21" i="60" s="1"/>
  <c r="CN21" i="60" s="1"/>
  <c r="CM23" i="61" a="1"/>
  <c r="CM23" i="61" s="1"/>
  <c r="CN23" i="61" s="1"/>
  <c r="CM24" i="61" a="1"/>
  <c r="CM24" i="61" s="1"/>
  <c r="CN24" i="61" s="1"/>
  <c r="CM17" i="59" a="1"/>
  <c r="CM17" i="59" s="1"/>
  <c r="CN17" i="59" s="1"/>
  <c r="CM25" i="61" a="1"/>
  <c r="CM25" i="61" s="1"/>
  <c r="CN25" i="61" s="1"/>
  <c r="CM26" i="60" a="1"/>
  <c r="CM26" i="60" s="1"/>
  <c r="CN26" i="60" s="1"/>
  <c r="CM14" i="60" a="1"/>
  <c r="CM14" i="60" s="1"/>
  <c r="CN14" i="60" s="1"/>
  <c r="CM27" i="59" a="1"/>
  <c r="CM27" i="59" s="1"/>
  <c r="CN27" i="59" s="1"/>
  <c r="CM15" i="61" a="1"/>
  <c r="CM15" i="61" s="1"/>
  <c r="CN15" i="61" s="1"/>
  <c r="CM27" i="60" a="1"/>
  <c r="CM27" i="60" s="1"/>
  <c r="CN27" i="60" s="1"/>
  <c r="CM20" i="61" a="1"/>
  <c r="CM20" i="61" s="1"/>
  <c r="CN20" i="61" s="1"/>
  <c r="CM27" i="61" a="1"/>
  <c r="CM27" i="61" s="1"/>
  <c r="CN27" i="61" s="1"/>
  <c r="CM22" i="60" a="1"/>
  <c r="CM22" i="60" s="1"/>
  <c r="CN22" i="60" s="1"/>
  <c r="CM19" i="61" a="1"/>
  <c r="CM19" i="61" s="1"/>
  <c r="CN19" i="61" s="1"/>
  <c r="CM21" i="59" a="1"/>
  <c r="CM21" i="59" s="1"/>
  <c r="CN21" i="59" s="1"/>
  <c r="CM28" i="59" a="1"/>
  <c r="CM28" i="59" s="1"/>
  <c r="CN28" i="59" s="1"/>
  <c r="CM20" i="59" a="1"/>
  <c r="CM20" i="59" s="1"/>
  <c r="CN20" i="59" s="1"/>
  <c r="CM25" i="60" a="1"/>
  <c r="CM25" i="60" s="1"/>
  <c r="CN25" i="60" s="1"/>
  <c r="CM29" i="61" a="1"/>
  <c r="CM29" i="61" s="1"/>
  <c r="CN29" i="61" s="1"/>
  <c r="CM30" i="60" a="1"/>
  <c r="CM30" i="60" s="1"/>
  <c r="CN30" i="60" s="1"/>
  <c r="CM23" i="59" a="1"/>
  <c r="CM23" i="59" s="1"/>
  <c r="CN23" i="59" s="1"/>
  <c r="CM12" i="59" a="1"/>
  <c r="CM12" i="59" s="1"/>
  <c r="CN12" i="59" s="1"/>
  <c r="X59" i="34"/>
  <c r="X53" i="34"/>
  <c r="X51" i="34"/>
  <c r="X54" i="34"/>
  <c r="AY7" i="59"/>
  <c r="X98" i="34"/>
  <c r="Y98" i="34" s="1"/>
  <c r="U62" i="76"/>
  <c r="W54" i="34"/>
  <c r="AY7" i="61"/>
  <c r="AI52" i="6"/>
  <c r="AI55" i="6"/>
  <c r="AY7" i="60"/>
  <c r="AH44" i="6"/>
  <c r="AH45" i="6" l="1"/>
  <c r="AH46" i="6" s="1"/>
  <c r="AH95" i="6"/>
  <c r="Y88" i="34"/>
  <c r="Y96" i="34" s="1"/>
  <c r="U86" i="76"/>
  <c r="X96" i="34"/>
  <c r="CN7" i="59"/>
  <c r="CN7" i="60"/>
  <c r="CN7" i="61"/>
  <c r="Y54" i="34"/>
  <c r="U54" i="76" s="1"/>
  <c r="X133" i="34"/>
  <c r="AF54" i="6"/>
  <c r="AF56" i="6"/>
  <c r="AJ44" i="6"/>
  <c r="AJ58" i="6"/>
  <c r="AJ52" i="6"/>
  <c r="U94" i="76" l="1"/>
  <c r="W57" i="34"/>
  <c r="AI54" i="6"/>
  <c r="W55" i="34"/>
  <c r="W51" i="34"/>
  <c r="AG44" i="6"/>
  <c r="AF57" i="6"/>
  <c r="AG59" i="6"/>
  <c r="AF53" i="6"/>
  <c r="AJ59" i="6"/>
  <c r="AJ53" i="6"/>
  <c r="AH53" i="6"/>
  <c r="AJ57" i="6"/>
  <c r="AH56" i="6"/>
  <c r="AG57" i="6"/>
  <c r="AJ60" i="6"/>
  <c r="AJ54" i="6"/>
  <c r="AH57" i="6"/>
  <c r="AF60" i="6"/>
  <c r="AG45" i="6" l="1"/>
  <c r="AG46" i="6" s="1"/>
  <c r="W58" i="34"/>
  <c r="AI53" i="6"/>
  <c r="AF51" i="6"/>
  <c r="W52" i="34"/>
  <c r="AF62" i="6" a="1"/>
  <c r="AF62" i="6" s="1"/>
  <c r="AI60" i="6"/>
  <c r="W59" i="34"/>
  <c r="Y59" i="34" s="1"/>
  <c r="U59" i="76" s="1"/>
  <c r="AJ62" i="6" a="1"/>
  <c r="AJ62" i="6" s="1"/>
  <c r="AJ64" i="6" s="1"/>
  <c r="AJ51" i="6"/>
  <c r="W53" i="34"/>
  <c r="Y53" i="34" s="1"/>
  <c r="U53" i="76" s="1"/>
  <c r="AI59" i="6"/>
  <c r="X58" i="34"/>
  <c r="AG51" i="6"/>
  <c r="X56" i="34"/>
  <c r="AG62" i="6" a="1"/>
  <c r="AG62" i="6" s="1"/>
  <c r="AG64" i="6" s="1"/>
  <c r="AI57" i="6"/>
  <c r="W56" i="34"/>
  <c r="X55" i="34"/>
  <c r="AI56" i="6"/>
  <c r="X52" i="34"/>
  <c r="AH58" i="6"/>
  <c r="AF44" i="6"/>
  <c r="AF45" i="6" l="1"/>
  <c r="AF46" i="6" s="1"/>
  <c r="AH62" i="6" a="1"/>
  <c r="AH62" i="6" s="1"/>
  <c r="AI62" i="6" s="1"/>
  <c r="AF64" i="6"/>
  <c r="AF50" i="6" s="1"/>
  <c r="AG61" i="6"/>
  <c r="AJ61" i="6"/>
  <c r="AF61" i="6"/>
  <c r="AH51" i="6"/>
  <c r="AJ45" i="6"/>
  <c r="AJ46" i="6" s="1"/>
  <c r="U96" i="76"/>
  <c r="W61" i="34" a="1"/>
  <c r="W61" i="34" s="1"/>
  <c r="W50" i="34"/>
  <c r="Y58" i="34"/>
  <c r="U58" i="76" s="1"/>
  <c r="W43" i="34"/>
  <c r="AI44" i="6"/>
  <c r="X43" i="34"/>
  <c r="X44" i="34" s="1"/>
  <c r="X45" i="34" s="1"/>
  <c r="AG50" i="6"/>
  <c r="X57" i="34"/>
  <c r="Y57" i="34" s="1"/>
  <c r="U57" i="76" s="1"/>
  <c r="AI58" i="6"/>
  <c r="AI51" i="6" s="1"/>
  <c r="Y51" i="34"/>
  <c r="Y55" i="34"/>
  <c r="U55" i="76" s="1"/>
  <c r="Y52" i="34"/>
  <c r="U52" i="76" s="1"/>
  <c r="Y56" i="34"/>
  <c r="U56" i="76" s="1"/>
  <c r="AJ50" i="6"/>
  <c r="Z72" i="6"/>
  <c r="Z71" i="6"/>
  <c r="Z34" i="6"/>
  <c r="Z33" i="6"/>
  <c r="Z32" i="6"/>
  <c r="Z31" i="6"/>
  <c r="Z30" i="6"/>
  <c r="Z29" i="6"/>
  <c r="AE94" i="6"/>
  <c r="V95" i="34" s="1"/>
  <c r="T93" i="76" s="1"/>
  <c r="AE93" i="6"/>
  <c r="V94" i="34" s="1"/>
  <c r="T92" i="76" s="1"/>
  <c r="AE92" i="6"/>
  <c r="V93" i="34" s="1"/>
  <c r="T91" i="76" s="1"/>
  <c r="AE91" i="6"/>
  <c r="V92" i="34" s="1"/>
  <c r="T90" i="76" s="1"/>
  <c r="AE90" i="6"/>
  <c r="V91" i="34" s="1"/>
  <c r="T89" i="76" s="1"/>
  <c r="AE89" i="6"/>
  <c r="V90" i="34" s="1"/>
  <c r="AE85" i="6"/>
  <c r="V86" i="34" s="1"/>
  <c r="T84" i="76" s="1"/>
  <c r="AE84" i="6"/>
  <c r="V85" i="34" s="1"/>
  <c r="T83" i="76" s="1"/>
  <c r="AE83" i="6"/>
  <c r="V84" i="34" s="1"/>
  <c r="T82" i="76" s="1"/>
  <c r="AE79" i="6"/>
  <c r="Z94" i="6"/>
  <c r="Z93" i="6"/>
  <c r="Z92" i="6"/>
  <c r="Z91" i="6"/>
  <c r="Z90" i="6"/>
  <c r="Z89" i="6"/>
  <c r="Z85" i="6"/>
  <c r="Z84" i="6"/>
  <c r="Z83" i="6"/>
  <c r="Z79" i="6"/>
  <c r="Z69" i="6"/>
  <c r="Z68" i="6"/>
  <c r="V94" i="6"/>
  <c r="R95" i="34" s="1"/>
  <c r="V93" i="6"/>
  <c r="R94" i="34" s="1"/>
  <c r="V92" i="6"/>
  <c r="R93" i="34" s="1"/>
  <c r="V91" i="6"/>
  <c r="R92" i="34" s="1"/>
  <c r="V90" i="6"/>
  <c r="R91" i="34" s="1"/>
  <c r="V89" i="6"/>
  <c r="V85" i="6"/>
  <c r="R86" i="34" s="1"/>
  <c r="R84" i="76" s="1"/>
  <c r="V84" i="6"/>
  <c r="R85" i="34" s="1"/>
  <c r="R83" i="76" s="1"/>
  <c r="V83" i="6"/>
  <c r="R84" i="34" s="1"/>
  <c r="R82" i="76" s="1"/>
  <c r="R89" i="76" l="1"/>
  <c r="Y89" i="76" s="1"/>
  <c r="AC91" i="34"/>
  <c r="R91" i="76"/>
  <c r="Y91" i="76" s="1"/>
  <c r="AC93" i="34"/>
  <c r="R93" i="76"/>
  <c r="Y93" i="76" s="1"/>
  <c r="AC95" i="34"/>
  <c r="R90" i="76"/>
  <c r="Y90" i="76" s="1"/>
  <c r="AC92" i="34"/>
  <c r="T88" i="76"/>
  <c r="T87" i="76" s="1"/>
  <c r="V89" i="34"/>
  <c r="R92" i="76"/>
  <c r="Y92" i="76" s="1"/>
  <c r="AC94" i="34"/>
  <c r="R90" i="34"/>
  <c r="V88" i="6"/>
  <c r="W63" i="34"/>
  <c r="X61" i="34"/>
  <c r="Y61" i="34" s="1"/>
  <c r="AH64" i="6"/>
  <c r="Z67" i="6"/>
  <c r="V80" i="34"/>
  <c r="T80" i="76" s="1"/>
  <c r="AH61" i="6"/>
  <c r="AF49" i="6"/>
  <c r="AF75" i="6" s="1"/>
  <c r="AJ49" i="6"/>
  <c r="AJ75" i="6" s="1"/>
  <c r="AG49" i="6"/>
  <c r="AG75" i="6" s="1"/>
  <c r="AI45" i="6"/>
  <c r="AI46" i="6" s="1"/>
  <c r="Y82" i="76"/>
  <c r="Y83" i="76"/>
  <c r="Y84" i="76"/>
  <c r="W60" i="34"/>
  <c r="U51" i="76"/>
  <c r="U50" i="76" s="1"/>
  <c r="W44" i="34"/>
  <c r="W45" i="34" s="1"/>
  <c r="W44" i="76"/>
  <c r="W45" i="76" s="1"/>
  <c r="X50" i="34"/>
  <c r="Y50" i="34"/>
  <c r="Y43" i="34"/>
  <c r="AI61" i="6"/>
  <c r="AC85" i="34"/>
  <c r="Z70" i="6"/>
  <c r="AC86" i="34"/>
  <c r="AC84" i="34"/>
  <c r="R88" i="76" l="1"/>
  <c r="R89" i="34"/>
  <c r="AC90" i="34"/>
  <c r="AC89" i="34" s="1"/>
  <c r="Y60" i="34"/>
  <c r="U43" i="76"/>
  <c r="Y44" i="34"/>
  <c r="Y45" i="34" s="1"/>
  <c r="X63" i="34"/>
  <c r="X49" i="34" s="1"/>
  <c r="AI64" i="6"/>
  <c r="AI50" i="6" s="1"/>
  <c r="X60" i="34"/>
  <c r="Z66" i="6"/>
  <c r="AG101" i="6"/>
  <c r="AG105" i="6" s="1"/>
  <c r="AG99" i="6"/>
  <c r="AH50" i="6"/>
  <c r="V79" i="6"/>
  <c r="R87" i="76" l="1"/>
  <c r="Y88" i="76"/>
  <c r="Y87" i="76" s="1"/>
  <c r="U60" i="76"/>
  <c r="U61" i="76" s="1"/>
  <c r="Y63" i="34"/>
  <c r="AG100" i="6"/>
  <c r="R80" i="34"/>
  <c r="AC80" i="34" s="1"/>
  <c r="AH49" i="6"/>
  <c r="AH75" i="6" s="1"/>
  <c r="X48" i="34"/>
  <c r="X74" i="34" s="1"/>
  <c r="X76" i="34" s="1"/>
  <c r="AI49" i="6"/>
  <c r="AI75" i="6" s="1"/>
  <c r="AD88" i="6"/>
  <c r="AB88" i="6"/>
  <c r="AD80" i="6"/>
  <c r="AB80" i="6"/>
  <c r="AE33" i="6"/>
  <c r="V32" i="34" s="1"/>
  <c r="T32" i="76" s="1"/>
  <c r="AE32" i="6"/>
  <c r="V31" i="34" s="1"/>
  <c r="T31" i="76" s="1"/>
  <c r="AE31" i="6"/>
  <c r="V30" i="34" s="1"/>
  <c r="T30" i="76" s="1"/>
  <c r="AE30" i="6"/>
  <c r="V29" i="34" s="1"/>
  <c r="T29" i="76" s="1"/>
  <c r="AE29" i="6"/>
  <c r="V28" i="34" s="1"/>
  <c r="T28" i="76" s="1"/>
  <c r="AE28" i="6"/>
  <c r="AE26" i="6"/>
  <c r="V25" i="34" s="1"/>
  <c r="T25" i="76" s="1"/>
  <c r="AE25" i="6"/>
  <c r="V24" i="34" s="1"/>
  <c r="T24" i="76" s="1"/>
  <c r="AE24" i="6"/>
  <c r="V23" i="34" s="1"/>
  <c r="T23" i="76" s="1"/>
  <c r="AE23" i="6"/>
  <c r="V22" i="34" s="1"/>
  <c r="T22" i="76" s="1"/>
  <c r="AE22" i="6"/>
  <c r="AD21" i="6"/>
  <c r="AD35" i="6" s="1"/>
  <c r="AB21" i="6"/>
  <c r="AB35" i="6" s="1"/>
  <c r="AE20" i="6"/>
  <c r="V19" i="34" s="1"/>
  <c r="T19" i="76" s="1"/>
  <c r="AE17" i="6"/>
  <c r="V16" i="34" s="1"/>
  <c r="T16" i="76" s="1"/>
  <c r="AA88" i="6"/>
  <c r="Z28" i="6"/>
  <c r="Z27" i="6" s="1"/>
  <c r="Z26" i="6"/>
  <c r="Z25" i="6"/>
  <c r="Z24" i="6"/>
  <c r="Z23" i="6"/>
  <c r="Z22" i="6"/>
  <c r="Y21" i="6"/>
  <c r="Y35" i="6" s="1"/>
  <c r="W21" i="6"/>
  <c r="W35" i="6" s="1"/>
  <c r="Z20" i="6"/>
  <c r="Z17" i="6"/>
  <c r="Z35" i="6" s="1"/>
  <c r="V33" i="6"/>
  <c r="R32" i="34" s="1"/>
  <c r="AC32" i="34" s="1"/>
  <c r="V32" i="6"/>
  <c r="R31" i="34" s="1"/>
  <c r="V31" i="6"/>
  <c r="R30" i="34" s="1"/>
  <c r="V30" i="6"/>
  <c r="R29" i="34" s="1"/>
  <c r="AC29" i="34" s="1"/>
  <c r="V29" i="6"/>
  <c r="R28" i="34" s="1"/>
  <c r="AC28" i="34" s="1"/>
  <c r="V28" i="6"/>
  <c r="V26" i="6"/>
  <c r="R25" i="34" s="1"/>
  <c r="V25" i="6"/>
  <c r="R24" i="34" s="1"/>
  <c r="V24" i="6"/>
  <c r="R23" i="34" s="1"/>
  <c r="V23" i="6"/>
  <c r="R22" i="34" s="1"/>
  <c r="V22" i="6"/>
  <c r="R21" i="34" s="1"/>
  <c r="V20" i="6"/>
  <c r="R19" i="34" s="1"/>
  <c r="AC19" i="34" s="1"/>
  <c r="V17" i="6"/>
  <c r="R16" i="34" s="1"/>
  <c r="U21" i="6"/>
  <c r="U35" i="6" s="1"/>
  <c r="S21" i="6"/>
  <c r="AC30" i="34" l="1"/>
  <c r="R24" i="76"/>
  <c r="Y24" i="76" s="1"/>
  <c r="AC24" i="34"/>
  <c r="R21" i="76"/>
  <c r="R25" i="76"/>
  <c r="Y25" i="76" s="1"/>
  <c r="AC25" i="34"/>
  <c r="R16" i="76"/>
  <c r="Y16" i="76" s="1"/>
  <c r="AC16" i="34"/>
  <c r="R23" i="76"/>
  <c r="Y23" i="76" s="1"/>
  <c r="AC23" i="34"/>
  <c r="R22" i="76"/>
  <c r="Y22" i="76" s="1"/>
  <c r="AC22" i="34"/>
  <c r="AC31" i="34"/>
  <c r="U63" i="76"/>
  <c r="U49" i="76" s="1"/>
  <c r="U48" i="76" s="1"/>
  <c r="U74" i="76" s="1"/>
  <c r="Y49" i="34"/>
  <c r="AD116" i="6"/>
  <c r="AD87" i="6" s="1" a="1"/>
  <c r="AD87" i="6" s="1"/>
  <c r="AD86" i="6" s="1"/>
  <c r="AD78" i="6"/>
  <c r="AB116" i="6"/>
  <c r="AB78" i="6"/>
  <c r="AH101" i="6"/>
  <c r="AH99" i="6"/>
  <c r="R80" i="76"/>
  <c r="Y80" i="76" s="1"/>
  <c r="R27" i="34"/>
  <c r="V27" i="6"/>
  <c r="V27" i="34"/>
  <c r="AE27" i="6"/>
  <c r="R32" i="76"/>
  <c r="Y32" i="76" s="1"/>
  <c r="R31" i="76"/>
  <c r="Y31" i="76" s="1"/>
  <c r="R19" i="76"/>
  <c r="R29" i="76"/>
  <c r="Y29" i="76" s="1"/>
  <c r="R28" i="76"/>
  <c r="Y28" i="76" s="1"/>
  <c r="R30" i="76"/>
  <c r="Y30" i="76" s="1"/>
  <c r="X100" i="34"/>
  <c r="AE21" i="6"/>
  <c r="V21" i="34"/>
  <c r="AC21" i="34" s="1"/>
  <c r="R20" i="34"/>
  <c r="Z21" i="6"/>
  <c r="V41" i="34"/>
  <c r="V21" i="6"/>
  <c r="AE80" i="6"/>
  <c r="CA31" i="58"/>
  <c r="CB31" i="58" s="1"/>
  <c r="CL31" i="58" s="1"/>
  <c r="BY31" i="58"/>
  <c r="BZ31" i="58" s="1"/>
  <c r="BS31" i="58"/>
  <c r="BO31" i="58"/>
  <c r="BI31" i="58"/>
  <c r="BJ31" i="58" s="1"/>
  <c r="CJ31" i="58" s="1"/>
  <c r="BG31" i="58"/>
  <c r="BH31" i="58" s="1"/>
  <c r="BC31" i="58"/>
  <c r="BB31" i="58"/>
  <c r="BA31" i="58"/>
  <c r="AW31" i="58"/>
  <c r="AV31" i="58"/>
  <c r="AK31" i="58"/>
  <c r="AL31" i="58" s="1"/>
  <c r="CH31" i="58" s="1"/>
  <c r="AI31" i="58"/>
  <c r="AJ31" i="58" s="1"/>
  <c r="AE31" i="58"/>
  <c r="AF31" i="58" s="1"/>
  <c r="CG31" i="58" s="1"/>
  <c r="AC31" i="58"/>
  <c r="AD31" i="58" s="1"/>
  <c r="Y31" i="58"/>
  <c r="Z31" i="58" s="1"/>
  <c r="CF31" i="58" s="1"/>
  <c r="W31" i="58"/>
  <c r="X31" i="58" s="1"/>
  <c r="S31" i="58"/>
  <c r="T31" i="58" s="1"/>
  <c r="CE31" i="58" s="1"/>
  <c r="Q31" i="58"/>
  <c r="R31" i="58" s="1"/>
  <c r="M31" i="58"/>
  <c r="N31" i="58" s="1"/>
  <c r="CD31" i="58" s="1"/>
  <c r="K31" i="58"/>
  <c r="L31" i="58" s="1"/>
  <c r="CA30" i="58"/>
  <c r="CB30" i="58" s="1"/>
  <c r="CL30" i="58" s="1"/>
  <c r="BY30" i="58"/>
  <c r="BZ30" i="58" s="1"/>
  <c r="BS30" i="58"/>
  <c r="BO30" i="58"/>
  <c r="BI30" i="58"/>
  <c r="BJ30" i="58" s="1"/>
  <c r="CJ30" i="58" s="1"/>
  <c r="BG30" i="58"/>
  <c r="BH30" i="58" s="1"/>
  <c r="BC30" i="58"/>
  <c r="BB30" i="58"/>
  <c r="BA30" i="58"/>
  <c r="AW30" i="58"/>
  <c r="AV30" i="58"/>
  <c r="AK30" i="58"/>
  <c r="AL30" i="58" s="1"/>
  <c r="CH30" i="58" s="1"/>
  <c r="AI30" i="58"/>
  <c r="AJ30" i="58" s="1"/>
  <c r="AE30" i="58"/>
  <c r="AF30" i="58" s="1"/>
  <c r="CG30" i="58" s="1"/>
  <c r="AC30" i="58"/>
  <c r="AD30" i="58" s="1"/>
  <c r="Y30" i="58"/>
  <c r="Z30" i="58" s="1"/>
  <c r="CF30" i="58" s="1"/>
  <c r="W30" i="58"/>
  <c r="X30" i="58" s="1"/>
  <c r="S30" i="58"/>
  <c r="T30" i="58" s="1"/>
  <c r="CE30" i="58" s="1"/>
  <c r="Q30" i="58"/>
  <c r="R30" i="58" s="1"/>
  <c r="M30" i="58"/>
  <c r="N30" i="58" s="1"/>
  <c r="CD30" i="58" s="1"/>
  <c r="K30" i="58"/>
  <c r="L30" i="58" s="1"/>
  <c r="CA29" i="58"/>
  <c r="CB29" i="58" s="1"/>
  <c r="CL29" i="58" s="1"/>
  <c r="BY29" i="58"/>
  <c r="BZ29" i="58" s="1"/>
  <c r="BS29" i="58"/>
  <c r="BO29" i="58"/>
  <c r="BI29" i="58"/>
  <c r="BJ29" i="58" s="1"/>
  <c r="CJ29" i="58" s="1"/>
  <c r="BG29" i="58"/>
  <c r="BH29" i="58" s="1"/>
  <c r="BC29" i="58"/>
  <c r="BB29" i="58"/>
  <c r="BA29" i="58"/>
  <c r="AW29" i="58"/>
  <c r="AV29" i="58"/>
  <c r="AK29" i="58"/>
  <c r="AL29" i="58" s="1"/>
  <c r="CH29" i="58" s="1"/>
  <c r="AI29" i="58"/>
  <c r="AJ29" i="58" s="1"/>
  <c r="AE29" i="58"/>
  <c r="AF29" i="58" s="1"/>
  <c r="CG29" i="58" s="1"/>
  <c r="AC29" i="58"/>
  <c r="AD29" i="58" s="1"/>
  <c r="Y29" i="58"/>
  <c r="Z29" i="58" s="1"/>
  <c r="CF29" i="58" s="1"/>
  <c r="W29" i="58"/>
  <c r="X29" i="58" s="1"/>
  <c r="S29" i="58"/>
  <c r="T29" i="58" s="1"/>
  <c r="CE29" i="58" s="1"/>
  <c r="Q29" i="58"/>
  <c r="R29" i="58" s="1"/>
  <c r="M29" i="58"/>
  <c r="N29" i="58" s="1"/>
  <c r="CD29" i="58" s="1"/>
  <c r="K29" i="58"/>
  <c r="L29" i="58" s="1"/>
  <c r="CA28" i="58"/>
  <c r="CB28" i="58" s="1"/>
  <c r="CL28" i="58" s="1"/>
  <c r="BY28" i="58"/>
  <c r="BZ28" i="58" s="1"/>
  <c r="BS28" i="58"/>
  <c r="BO28" i="58"/>
  <c r="BI28" i="58"/>
  <c r="BJ28" i="58" s="1"/>
  <c r="CJ28" i="58" s="1"/>
  <c r="BG28" i="58"/>
  <c r="BH28" i="58" s="1"/>
  <c r="BC28" i="58"/>
  <c r="BB28" i="58"/>
  <c r="BA28" i="58"/>
  <c r="AW28" i="58"/>
  <c r="AV28" i="58"/>
  <c r="AK28" i="58"/>
  <c r="AL28" i="58" s="1"/>
  <c r="CH28" i="58" s="1"/>
  <c r="AI28" i="58"/>
  <c r="AJ28" i="58" s="1"/>
  <c r="AE28" i="58"/>
  <c r="AF28" i="58" s="1"/>
  <c r="CG28" i="58" s="1"/>
  <c r="AC28" i="58"/>
  <c r="AD28" i="58" s="1"/>
  <c r="Y28" i="58"/>
  <c r="Z28" i="58" s="1"/>
  <c r="CF28" i="58" s="1"/>
  <c r="W28" i="58"/>
  <c r="X28" i="58" s="1"/>
  <c r="S28" i="58"/>
  <c r="T28" i="58" s="1"/>
  <c r="CE28" i="58" s="1"/>
  <c r="Q28" i="58"/>
  <c r="R28" i="58" s="1"/>
  <c r="M28" i="58"/>
  <c r="N28" i="58" s="1"/>
  <c r="CD28" i="58" s="1"/>
  <c r="K28" i="58"/>
  <c r="L28" i="58" s="1"/>
  <c r="CA27" i="58"/>
  <c r="CB27" i="58" s="1"/>
  <c r="CL27" i="58" s="1"/>
  <c r="BY27" i="58"/>
  <c r="BZ27" i="58" s="1"/>
  <c r="BS27" i="58"/>
  <c r="BO27" i="58"/>
  <c r="BI27" i="58"/>
  <c r="BJ27" i="58" s="1"/>
  <c r="CJ27" i="58" s="1"/>
  <c r="BG27" i="58"/>
  <c r="BH27" i="58" s="1"/>
  <c r="BC27" i="58"/>
  <c r="BB27" i="58"/>
  <c r="BA27" i="58"/>
  <c r="AW27" i="58"/>
  <c r="AV27" i="58"/>
  <c r="AK27" i="58"/>
  <c r="AL27" i="58" s="1"/>
  <c r="CH27" i="58" s="1"/>
  <c r="AI27" i="58"/>
  <c r="AJ27" i="58" s="1"/>
  <c r="AE27" i="58"/>
  <c r="AF27" i="58" s="1"/>
  <c r="CG27" i="58" s="1"/>
  <c r="AC27" i="58"/>
  <c r="AD27" i="58" s="1"/>
  <c r="Y27" i="58"/>
  <c r="Z27" i="58" s="1"/>
  <c r="CF27" i="58" s="1"/>
  <c r="W27" i="58"/>
  <c r="X27" i="58" s="1"/>
  <c r="S27" i="58"/>
  <c r="T27" i="58" s="1"/>
  <c r="CE27" i="58" s="1"/>
  <c r="Q27" i="58"/>
  <c r="R27" i="58" s="1"/>
  <c r="M27" i="58"/>
  <c r="N27" i="58" s="1"/>
  <c r="CD27" i="58" s="1"/>
  <c r="K27" i="58"/>
  <c r="L27" i="58" s="1"/>
  <c r="CA26" i="58"/>
  <c r="CB26" i="58" s="1"/>
  <c r="CL26" i="58" s="1"/>
  <c r="BY26" i="58"/>
  <c r="BZ26" i="58" s="1"/>
  <c r="BS26" i="58"/>
  <c r="BO26" i="58"/>
  <c r="BI26" i="58"/>
  <c r="BJ26" i="58" s="1"/>
  <c r="CJ26" i="58" s="1"/>
  <c r="BG26" i="58"/>
  <c r="BH26" i="58" s="1"/>
  <c r="BC26" i="58"/>
  <c r="BB26" i="58"/>
  <c r="BA26" i="58"/>
  <c r="AW26" i="58"/>
  <c r="AV26" i="58"/>
  <c r="AK26" i="58"/>
  <c r="AL26" i="58" s="1"/>
  <c r="CH26" i="58" s="1"/>
  <c r="AI26" i="58"/>
  <c r="AJ26" i="58" s="1"/>
  <c r="AE26" i="58"/>
  <c r="AF26" i="58" s="1"/>
  <c r="CG26" i="58" s="1"/>
  <c r="AC26" i="58"/>
  <c r="AD26" i="58" s="1"/>
  <c r="Y26" i="58"/>
  <c r="Z26" i="58" s="1"/>
  <c r="CF26" i="58" s="1"/>
  <c r="W26" i="58"/>
  <c r="X26" i="58" s="1"/>
  <c r="S26" i="58"/>
  <c r="T26" i="58" s="1"/>
  <c r="CE26" i="58" s="1"/>
  <c r="Q26" i="58"/>
  <c r="R26" i="58" s="1"/>
  <c r="M26" i="58"/>
  <c r="N26" i="58" s="1"/>
  <c r="CD26" i="58" s="1"/>
  <c r="K26" i="58"/>
  <c r="L26" i="58" s="1"/>
  <c r="CA25" i="58"/>
  <c r="CB25" i="58" s="1"/>
  <c r="CL25" i="58" s="1"/>
  <c r="BY25" i="58"/>
  <c r="BZ25" i="58" s="1"/>
  <c r="BS25" i="58"/>
  <c r="BO25" i="58"/>
  <c r="BI25" i="58"/>
  <c r="BJ25" i="58" s="1"/>
  <c r="CJ25" i="58" s="1"/>
  <c r="BG25" i="58"/>
  <c r="BH25" i="58" s="1"/>
  <c r="BC25" i="58"/>
  <c r="BB25" i="58"/>
  <c r="BA25" i="58"/>
  <c r="AW25" i="58"/>
  <c r="AV25" i="58"/>
  <c r="AK25" i="58"/>
  <c r="AL25" i="58" s="1"/>
  <c r="CH25" i="58" s="1"/>
  <c r="AI25" i="58"/>
  <c r="AJ25" i="58" s="1"/>
  <c r="AE25" i="58"/>
  <c r="AF25" i="58" s="1"/>
  <c r="CG25" i="58" s="1"/>
  <c r="AC25" i="58"/>
  <c r="AD25" i="58" s="1"/>
  <c r="Y25" i="58"/>
  <c r="Z25" i="58" s="1"/>
  <c r="CF25" i="58" s="1"/>
  <c r="W25" i="58"/>
  <c r="X25" i="58" s="1"/>
  <c r="S25" i="58"/>
  <c r="T25" i="58" s="1"/>
  <c r="CE25" i="58" s="1"/>
  <c r="Q25" i="58"/>
  <c r="R25" i="58" s="1"/>
  <c r="M25" i="58"/>
  <c r="N25" i="58" s="1"/>
  <c r="CD25" i="58" s="1"/>
  <c r="K25" i="58"/>
  <c r="L25" i="58" s="1"/>
  <c r="CA24" i="58"/>
  <c r="CB24" i="58" s="1"/>
  <c r="CL24" i="58" s="1"/>
  <c r="BY24" i="58"/>
  <c r="BZ24" i="58" s="1"/>
  <c r="BS24" i="58"/>
  <c r="BO24" i="58"/>
  <c r="BI24" i="58"/>
  <c r="BJ24" i="58" s="1"/>
  <c r="CJ24" i="58" s="1"/>
  <c r="BG24" i="58"/>
  <c r="BH24" i="58" s="1"/>
  <c r="BC24" i="58"/>
  <c r="BB24" i="58"/>
  <c r="BA24" i="58"/>
  <c r="AW24" i="58"/>
  <c r="AV24" i="58"/>
  <c r="AK24" i="58"/>
  <c r="AL24" i="58" s="1"/>
  <c r="CH24" i="58" s="1"/>
  <c r="AI24" i="58"/>
  <c r="AJ24" i="58" s="1"/>
  <c r="AE24" i="58"/>
  <c r="AF24" i="58" s="1"/>
  <c r="CG24" i="58" s="1"/>
  <c r="AC24" i="58"/>
  <c r="AD24" i="58" s="1"/>
  <c r="Y24" i="58"/>
  <c r="Z24" i="58" s="1"/>
  <c r="CF24" i="58" s="1"/>
  <c r="W24" i="58"/>
  <c r="X24" i="58" s="1"/>
  <c r="S24" i="58"/>
  <c r="T24" i="58" s="1"/>
  <c r="CE24" i="58" s="1"/>
  <c r="Q24" i="58"/>
  <c r="R24" i="58" s="1"/>
  <c r="M24" i="58"/>
  <c r="N24" i="58" s="1"/>
  <c r="CD24" i="58" s="1"/>
  <c r="K24" i="58"/>
  <c r="L24" i="58" s="1"/>
  <c r="CA23" i="58"/>
  <c r="CB23" i="58" s="1"/>
  <c r="CL23" i="58" s="1"/>
  <c r="BY23" i="58"/>
  <c r="BZ23" i="58" s="1"/>
  <c r="BS23" i="58"/>
  <c r="BO23" i="58"/>
  <c r="BI23" i="58"/>
  <c r="BJ23" i="58" s="1"/>
  <c r="CJ23" i="58" s="1"/>
  <c r="BG23" i="58"/>
  <c r="BH23" i="58" s="1"/>
  <c r="BC23" i="58"/>
  <c r="BB23" i="58"/>
  <c r="BA23" i="58"/>
  <c r="AW23" i="58"/>
  <c r="AV23" i="58"/>
  <c r="AK23" i="58"/>
  <c r="AL23" i="58" s="1"/>
  <c r="CH23" i="58" s="1"/>
  <c r="AI23" i="58"/>
  <c r="AJ23" i="58" s="1"/>
  <c r="AE23" i="58"/>
  <c r="AF23" i="58" s="1"/>
  <c r="CG23" i="58" s="1"/>
  <c r="AC23" i="58"/>
  <c r="AD23" i="58" s="1"/>
  <c r="Y23" i="58"/>
  <c r="Z23" i="58" s="1"/>
  <c r="CF23" i="58" s="1"/>
  <c r="W23" i="58"/>
  <c r="X23" i="58" s="1"/>
  <c r="S23" i="58"/>
  <c r="T23" i="58" s="1"/>
  <c r="CE23" i="58" s="1"/>
  <c r="Q23" i="58"/>
  <c r="R23" i="58" s="1"/>
  <c r="M23" i="58"/>
  <c r="N23" i="58" s="1"/>
  <c r="CD23" i="58" s="1"/>
  <c r="K23" i="58"/>
  <c r="L23" i="58" s="1"/>
  <c r="CA22" i="58"/>
  <c r="CB22" i="58" s="1"/>
  <c r="CL22" i="58" s="1"/>
  <c r="BY22" i="58"/>
  <c r="BZ22" i="58" s="1"/>
  <c r="BS22" i="58"/>
  <c r="BO22" i="58"/>
  <c r="BI22" i="58"/>
  <c r="BJ22" i="58" s="1"/>
  <c r="CJ22" i="58" s="1"/>
  <c r="BG22" i="58"/>
  <c r="BH22" i="58" s="1"/>
  <c r="BC22" i="58"/>
  <c r="BB22" i="58"/>
  <c r="BA22" i="58"/>
  <c r="AW22" i="58"/>
  <c r="AV22" i="58"/>
  <c r="AK22" i="58"/>
  <c r="AL22" i="58" s="1"/>
  <c r="CH22" i="58" s="1"/>
  <c r="AI22" i="58"/>
  <c r="AJ22" i="58" s="1"/>
  <c r="AE22" i="58"/>
  <c r="AF22" i="58" s="1"/>
  <c r="CG22" i="58" s="1"/>
  <c r="AC22" i="58"/>
  <c r="AD22" i="58" s="1"/>
  <c r="Y22" i="58"/>
  <c r="Z22" i="58" s="1"/>
  <c r="CF22" i="58" s="1"/>
  <c r="W22" i="58"/>
  <c r="X22" i="58" s="1"/>
  <c r="S22" i="58"/>
  <c r="T22" i="58" s="1"/>
  <c r="CE22" i="58" s="1"/>
  <c r="Q22" i="58"/>
  <c r="R22" i="58" s="1"/>
  <c r="M22" i="58"/>
  <c r="N22" i="58" s="1"/>
  <c r="CD22" i="58" s="1"/>
  <c r="K22" i="58"/>
  <c r="L22" i="58" s="1"/>
  <c r="CA21" i="58"/>
  <c r="CB21" i="58" s="1"/>
  <c r="CL21" i="58" s="1"/>
  <c r="BY21" i="58"/>
  <c r="BZ21" i="58" s="1"/>
  <c r="BS21" i="58"/>
  <c r="BO21" i="58"/>
  <c r="BI21" i="58"/>
  <c r="BJ21" i="58" s="1"/>
  <c r="CJ21" i="58" s="1"/>
  <c r="BG21" i="58"/>
  <c r="BH21" i="58" s="1"/>
  <c r="BC21" i="58"/>
  <c r="BB21" i="58"/>
  <c r="BA21" i="58"/>
  <c r="AW21" i="58"/>
  <c r="AV21" i="58"/>
  <c r="AK21" i="58"/>
  <c r="AL21" i="58" s="1"/>
  <c r="CH21" i="58" s="1"/>
  <c r="AI21" i="58"/>
  <c r="AJ21" i="58" s="1"/>
  <c r="AE21" i="58"/>
  <c r="AF21" i="58" s="1"/>
  <c r="CG21" i="58" s="1"/>
  <c r="AC21" i="58"/>
  <c r="AD21" i="58" s="1"/>
  <c r="Y21" i="58"/>
  <c r="Z21" i="58" s="1"/>
  <c r="CF21" i="58" s="1"/>
  <c r="W21" i="58"/>
  <c r="X21" i="58" s="1"/>
  <c r="S21" i="58"/>
  <c r="T21" i="58" s="1"/>
  <c r="CE21" i="58" s="1"/>
  <c r="Q21" i="58"/>
  <c r="R21" i="58" s="1"/>
  <c r="M21" i="58"/>
  <c r="N21" i="58" s="1"/>
  <c r="CD21" i="58" s="1"/>
  <c r="K21" i="58"/>
  <c r="L21" i="58" s="1"/>
  <c r="CA20" i="58"/>
  <c r="CB20" i="58" s="1"/>
  <c r="CL20" i="58" s="1"/>
  <c r="BY20" i="58"/>
  <c r="BZ20" i="58" s="1"/>
  <c r="BS20" i="58"/>
  <c r="BO20" i="58"/>
  <c r="BI20" i="58"/>
  <c r="BJ20" i="58" s="1"/>
  <c r="CJ20" i="58" s="1"/>
  <c r="BG20" i="58"/>
  <c r="BH20" i="58" s="1"/>
  <c r="BC20" i="58"/>
  <c r="BB20" i="58"/>
  <c r="BA20" i="58"/>
  <c r="AW20" i="58"/>
  <c r="AV20" i="58"/>
  <c r="AK20" i="58"/>
  <c r="AL20" i="58" s="1"/>
  <c r="CH20" i="58" s="1"/>
  <c r="AI20" i="58"/>
  <c r="AJ20" i="58" s="1"/>
  <c r="AE20" i="58"/>
  <c r="AF20" i="58" s="1"/>
  <c r="CG20" i="58" s="1"/>
  <c r="AC20" i="58"/>
  <c r="AD20" i="58" s="1"/>
  <c r="Y20" i="58"/>
  <c r="Z20" i="58" s="1"/>
  <c r="CF20" i="58" s="1"/>
  <c r="W20" i="58"/>
  <c r="X20" i="58" s="1"/>
  <c r="S20" i="58"/>
  <c r="T20" i="58" s="1"/>
  <c r="CE20" i="58" s="1"/>
  <c r="Q20" i="58"/>
  <c r="R20" i="58" s="1"/>
  <c r="M20" i="58"/>
  <c r="N20" i="58" s="1"/>
  <c r="CD20" i="58" s="1"/>
  <c r="K20" i="58"/>
  <c r="L20" i="58" s="1"/>
  <c r="CA19" i="58"/>
  <c r="CB19" i="58" s="1"/>
  <c r="CL19" i="58" s="1"/>
  <c r="BY19" i="58"/>
  <c r="BZ19" i="58" s="1"/>
  <c r="BS19" i="58"/>
  <c r="BO19" i="58"/>
  <c r="BI19" i="58"/>
  <c r="BJ19" i="58" s="1"/>
  <c r="CJ19" i="58" s="1"/>
  <c r="BG19" i="58"/>
  <c r="BH19" i="58" s="1"/>
  <c r="BC19" i="58"/>
  <c r="BB19" i="58"/>
  <c r="BA19" i="58"/>
  <c r="AW19" i="58"/>
  <c r="AV19" i="58"/>
  <c r="AK19" i="58"/>
  <c r="AL19" i="58" s="1"/>
  <c r="CH19" i="58" s="1"/>
  <c r="AI19" i="58"/>
  <c r="AJ19" i="58" s="1"/>
  <c r="AE19" i="58"/>
  <c r="AF19" i="58" s="1"/>
  <c r="CG19" i="58" s="1"/>
  <c r="AC19" i="58"/>
  <c r="AD19" i="58" s="1"/>
  <c r="Y19" i="58"/>
  <c r="Z19" i="58" s="1"/>
  <c r="CF19" i="58" s="1"/>
  <c r="W19" i="58"/>
  <c r="X19" i="58" s="1"/>
  <c r="S19" i="58"/>
  <c r="T19" i="58" s="1"/>
  <c r="CE19" i="58" s="1"/>
  <c r="Q19" i="58"/>
  <c r="R19" i="58" s="1"/>
  <c r="M19" i="58"/>
  <c r="N19" i="58" s="1"/>
  <c r="CD19" i="58" s="1"/>
  <c r="K19" i="58"/>
  <c r="L19" i="58" s="1"/>
  <c r="CA18" i="58"/>
  <c r="CB18" i="58" s="1"/>
  <c r="CL18" i="58" s="1"/>
  <c r="BY18" i="58"/>
  <c r="BZ18" i="58" s="1"/>
  <c r="BS18" i="58"/>
  <c r="BO18" i="58"/>
  <c r="BI18" i="58"/>
  <c r="BJ18" i="58" s="1"/>
  <c r="CJ18" i="58" s="1"/>
  <c r="BG18" i="58"/>
  <c r="BH18" i="58" s="1"/>
  <c r="BC18" i="58"/>
  <c r="BB18" i="58"/>
  <c r="BA18" i="58"/>
  <c r="AW18" i="58"/>
  <c r="AV18" i="58"/>
  <c r="AK18" i="58"/>
  <c r="AL18" i="58" s="1"/>
  <c r="CH18" i="58" s="1"/>
  <c r="AI18" i="58"/>
  <c r="AJ18" i="58" s="1"/>
  <c r="AE18" i="58"/>
  <c r="AF18" i="58" s="1"/>
  <c r="CG18" i="58" s="1"/>
  <c r="AC18" i="58"/>
  <c r="AD18" i="58" s="1"/>
  <c r="Y18" i="58"/>
  <c r="Z18" i="58" s="1"/>
  <c r="CF18" i="58" s="1"/>
  <c r="W18" i="58"/>
  <c r="X18" i="58" s="1"/>
  <c r="S18" i="58"/>
  <c r="T18" i="58" s="1"/>
  <c r="CE18" i="58" s="1"/>
  <c r="Q18" i="58"/>
  <c r="R18" i="58" s="1"/>
  <c r="M18" i="58"/>
  <c r="N18" i="58" s="1"/>
  <c r="CD18" i="58" s="1"/>
  <c r="K18" i="58"/>
  <c r="L18" i="58" s="1"/>
  <c r="CA17" i="58"/>
  <c r="CB17" i="58" s="1"/>
  <c r="CL17" i="58" s="1"/>
  <c r="BY17" i="58"/>
  <c r="BZ17" i="58" s="1"/>
  <c r="BS17" i="58"/>
  <c r="BO17" i="58"/>
  <c r="BI17" i="58"/>
  <c r="BJ17" i="58" s="1"/>
  <c r="CJ17" i="58" s="1"/>
  <c r="BG17" i="58"/>
  <c r="BH17" i="58" s="1"/>
  <c r="BC17" i="58"/>
  <c r="BB17" i="58"/>
  <c r="BA17" i="58"/>
  <c r="AW17" i="58"/>
  <c r="AV17" i="58"/>
  <c r="AK17" i="58"/>
  <c r="AL17" i="58" s="1"/>
  <c r="CH17" i="58" s="1"/>
  <c r="AI17" i="58"/>
  <c r="AJ17" i="58" s="1"/>
  <c r="AE17" i="58"/>
  <c r="AF17" i="58" s="1"/>
  <c r="CG17" i="58" s="1"/>
  <c r="AC17" i="58"/>
  <c r="AD17" i="58" s="1"/>
  <c r="Y17" i="58"/>
  <c r="Z17" i="58" s="1"/>
  <c r="CF17" i="58" s="1"/>
  <c r="W17" i="58"/>
  <c r="X17" i="58" s="1"/>
  <c r="S17" i="58"/>
  <c r="T17" i="58" s="1"/>
  <c r="CE17" i="58" s="1"/>
  <c r="Q17" i="58"/>
  <c r="R17" i="58" s="1"/>
  <c r="M17" i="58"/>
  <c r="N17" i="58" s="1"/>
  <c r="CD17" i="58" s="1"/>
  <c r="K17" i="58"/>
  <c r="L17" i="58" s="1"/>
  <c r="CA16" i="58"/>
  <c r="CB16" i="58" s="1"/>
  <c r="CL16" i="58" s="1"/>
  <c r="BY16" i="58"/>
  <c r="BZ16" i="58" s="1"/>
  <c r="BS16" i="58"/>
  <c r="BO16" i="58"/>
  <c r="BI16" i="58"/>
  <c r="BJ16" i="58" s="1"/>
  <c r="CJ16" i="58" s="1"/>
  <c r="BG16" i="58"/>
  <c r="BH16" i="58" s="1"/>
  <c r="BC16" i="58"/>
  <c r="BB16" i="58"/>
  <c r="BA16" i="58"/>
  <c r="AW16" i="58"/>
  <c r="AV16" i="58"/>
  <c r="AK16" i="58"/>
  <c r="AL16" i="58" s="1"/>
  <c r="CH16" i="58" s="1"/>
  <c r="AI16" i="58"/>
  <c r="AJ16" i="58" s="1"/>
  <c r="AE16" i="58"/>
  <c r="AF16" i="58" s="1"/>
  <c r="CG16" i="58" s="1"/>
  <c r="AC16" i="58"/>
  <c r="AD16" i="58" s="1"/>
  <c r="Y16" i="58"/>
  <c r="Z16" i="58" s="1"/>
  <c r="CF16" i="58" s="1"/>
  <c r="W16" i="58"/>
  <c r="X16" i="58" s="1"/>
  <c r="S16" i="58"/>
  <c r="T16" i="58" s="1"/>
  <c r="CE16" i="58" s="1"/>
  <c r="Q16" i="58"/>
  <c r="R16" i="58" s="1"/>
  <c r="M16" i="58"/>
  <c r="N16" i="58" s="1"/>
  <c r="CD16" i="58" s="1"/>
  <c r="K16" i="58"/>
  <c r="L16" i="58" s="1"/>
  <c r="CA15" i="58"/>
  <c r="CB15" i="58" s="1"/>
  <c r="CL15" i="58" s="1"/>
  <c r="BY15" i="58"/>
  <c r="BZ15" i="58" s="1"/>
  <c r="BS15" i="58"/>
  <c r="BO15" i="58"/>
  <c r="BI15" i="58"/>
  <c r="BJ15" i="58" s="1"/>
  <c r="CJ15" i="58" s="1"/>
  <c r="BG15" i="58"/>
  <c r="BH15" i="58" s="1"/>
  <c r="BC15" i="58"/>
  <c r="BB15" i="58"/>
  <c r="BA15" i="58"/>
  <c r="AW15" i="58"/>
  <c r="AV15" i="58"/>
  <c r="AK15" i="58"/>
  <c r="AL15" i="58" s="1"/>
  <c r="CH15" i="58" s="1"/>
  <c r="AI15" i="58"/>
  <c r="AJ15" i="58" s="1"/>
  <c r="AE15" i="58"/>
  <c r="AF15" i="58" s="1"/>
  <c r="CG15" i="58" s="1"/>
  <c r="AC15" i="58"/>
  <c r="AD15" i="58" s="1"/>
  <c r="Y15" i="58"/>
  <c r="Z15" i="58" s="1"/>
  <c r="CF15" i="58" s="1"/>
  <c r="W15" i="58"/>
  <c r="X15" i="58" s="1"/>
  <c r="S15" i="58"/>
  <c r="T15" i="58" s="1"/>
  <c r="CE15" i="58" s="1"/>
  <c r="Q15" i="58"/>
  <c r="R15" i="58" s="1"/>
  <c r="M15" i="58"/>
  <c r="N15" i="58" s="1"/>
  <c r="CD15" i="58" s="1"/>
  <c r="K15" i="58"/>
  <c r="L15" i="58" s="1"/>
  <c r="CA14" i="58"/>
  <c r="CB14" i="58" s="1"/>
  <c r="CL14" i="58" s="1"/>
  <c r="BY14" i="58"/>
  <c r="BZ14" i="58" s="1"/>
  <c r="BS14" i="58"/>
  <c r="BO14" i="58"/>
  <c r="BI14" i="58"/>
  <c r="BJ14" i="58" s="1"/>
  <c r="CJ14" i="58" s="1"/>
  <c r="BG14" i="58"/>
  <c r="BH14" i="58" s="1"/>
  <c r="BC14" i="58"/>
  <c r="BB14" i="58"/>
  <c r="BA14" i="58"/>
  <c r="AW14" i="58"/>
  <c r="AV14" i="58"/>
  <c r="AK14" i="58"/>
  <c r="AL14" i="58" s="1"/>
  <c r="CH14" i="58" s="1"/>
  <c r="AI14" i="58"/>
  <c r="AJ14" i="58" s="1"/>
  <c r="AE14" i="58"/>
  <c r="AF14" i="58" s="1"/>
  <c r="CG14" i="58" s="1"/>
  <c r="AC14" i="58"/>
  <c r="AD14" i="58" s="1"/>
  <c r="Y14" i="58"/>
  <c r="Z14" i="58" s="1"/>
  <c r="CF14" i="58" s="1"/>
  <c r="W14" i="58"/>
  <c r="X14" i="58" s="1"/>
  <c r="S14" i="58"/>
  <c r="T14" i="58" s="1"/>
  <c r="CE14" i="58" s="1"/>
  <c r="Q14" i="58"/>
  <c r="R14" i="58" s="1"/>
  <c r="M14" i="58"/>
  <c r="N14" i="58" s="1"/>
  <c r="CD14" i="58" s="1"/>
  <c r="K14" i="58"/>
  <c r="L14" i="58" s="1"/>
  <c r="CA13" i="58"/>
  <c r="CB13" i="58" s="1"/>
  <c r="CL13" i="58" s="1"/>
  <c r="BY13" i="58"/>
  <c r="BZ13" i="58" s="1"/>
  <c r="BS13" i="58"/>
  <c r="BO13" i="58"/>
  <c r="BI13" i="58"/>
  <c r="BJ13" i="58" s="1"/>
  <c r="CJ13" i="58" s="1"/>
  <c r="BG13" i="58"/>
  <c r="BH13" i="58" s="1"/>
  <c r="BC13" i="58"/>
  <c r="BB13" i="58"/>
  <c r="BA13" i="58"/>
  <c r="AW13" i="58"/>
  <c r="AV13" i="58"/>
  <c r="AK13" i="58"/>
  <c r="AL13" i="58" s="1"/>
  <c r="CH13" i="58" s="1"/>
  <c r="AI13" i="58"/>
  <c r="AJ13" i="58" s="1"/>
  <c r="AE13" i="58"/>
  <c r="AF13" i="58" s="1"/>
  <c r="CG13" i="58" s="1"/>
  <c r="AC13" i="58"/>
  <c r="AD13" i="58" s="1"/>
  <c r="Y13" i="58"/>
  <c r="Z13" i="58" s="1"/>
  <c r="CF13" i="58" s="1"/>
  <c r="W13" i="58"/>
  <c r="X13" i="58" s="1"/>
  <c r="S13" i="58"/>
  <c r="T13" i="58" s="1"/>
  <c r="CE13" i="58" s="1"/>
  <c r="Q13" i="58"/>
  <c r="R13" i="58" s="1"/>
  <c r="M13" i="58"/>
  <c r="N13" i="58" s="1"/>
  <c r="CD13" i="58" s="1"/>
  <c r="K13" i="58"/>
  <c r="L13" i="58" s="1"/>
  <c r="CA12" i="58"/>
  <c r="CB12" i="58" s="1"/>
  <c r="CL12" i="58" s="1"/>
  <c r="BY12" i="58"/>
  <c r="BZ12" i="58" s="1"/>
  <c r="BS12" i="58"/>
  <c r="BO12" i="58"/>
  <c r="BI12" i="58"/>
  <c r="BJ12" i="58" s="1"/>
  <c r="CJ12" i="58" s="1"/>
  <c r="BG12" i="58"/>
  <c r="BH12" i="58" s="1"/>
  <c r="BB12" i="58"/>
  <c r="BA12" i="58"/>
  <c r="AW12" i="58"/>
  <c r="AV12" i="58"/>
  <c r="AK12" i="58"/>
  <c r="AL12" i="58" s="1"/>
  <c r="CH12" i="58" s="1"/>
  <c r="AI12" i="58"/>
  <c r="AJ12" i="58" s="1"/>
  <c r="AE12" i="58"/>
  <c r="AF12" i="58" s="1"/>
  <c r="CG12" i="58" s="1"/>
  <c r="AC12" i="58"/>
  <c r="AD12" i="58" s="1"/>
  <c r="Y12" i="58"/>
  <c r="Z12" i="58" s="1"/>
  <c r="CF12" i="58" s="1"/>
  <c r="W12" i="58"/>
  <c r="X12" i="58" s="1"/>
  <c r="S12" i="58"/>
  <c r="T12" i="58" s="1"/>
  <c r="CE12" i="58" s="1"/>
  <c r="Q12" i="58"/>
  <c r="R12" i="58" s="1"/>
  <c r="M12" i="58"/>
  <c r="N12" i="58" s="1"/>
  <c r="CD12" i="58" s="1"/>
  <c r="K12" i="58"/>
  <c r="L12" i="58" s="1"/>
  <c r="CA11" i="58"/>
  <c r="CB11" i="58" s="1"/>
  <c r="CL11" i="58" s="1"/>
  <c r="BY11" i="58"/>
  <c r="BZ11" i="58" s="1"/>
  <c r="BS11" i="58"/>
  <c r="BU11" i="58" s="1"/>
  <c r="CK11" i="58" s="1"/>
  <c r="BI11" i="58"/>
  <c r="BJ11" i="58" s="1"/>
  <c r="CJ11" i="58" s="1"/>
  <c r="BG11" i="58"/>
  <c r="BH11" i="58" s="1"/>
  <c r="BB11" i="58"/>
  <c r="BA11" i="58"/>
  <c r="AW11" i="58"/>
  <c r="AV11" i="58"/>
  <c r="AK11" i="58"/>
  <c r="AL11" i="58" s="1"/>
  <c r="CH11" i="58" s="1"/>
  <c r="AI11" i="58"/>
  <c r="AJ11" i="58" s="1"/>
  <c r="AE11" i="58"/>
  <c r="AF11" i="58" s="1"/>
  <c r="CG11" i="58" s="1"/>
  <c r="AC11" i="58"/>
  <c r="AD11" i="58" s="1"/>
  <c r="Y11" i="58"/>
  <c r="Z11" i="58" s="1"/>
  <c r="CF11" i="58" s="1"/>
  <c r="W11" i="58"/>
  <c r="X11" i="58" s="1"/>
  <c r="S11" i="58"/>
  <c r="T11" i="58" s="1"/>
  <c r="CE11" i="58" s="1"/>
  <c r="Q11" i="58"/>
  <c r="R11" i="58" s="1"/>
  <c r="M11" i="58"/>
  <c r="N11" i="58" s="1"/>
  <c r="CD11" i="58" s="1"/>
  <c r="K11" i="58"/>
  <c r="L11" i="58" s="1"/>
  <c r="G7" i="58"/>
  <c r="F7" i="58"/>
  <c r="CA31" i="56"/>
  <c r="CB31" i="56" s="1"/>
  <c r="CL31" i="56" s="1"/>
  <c r="BY31" i="56"/>
  <c r="BZ31" i="56" s="1"/>
  <c r="BS31" i="56"/>
  <c r="BO31" i="56"/>
  <c r="BI31" i="56"/>
  <c r="BJ31" i="56" s="1"/>
  <c r="CJ31" i="56" s="1"/>
  <c r="BG31" i="56"/>
  <c r="BH31" i="56" s="1"/>
  <c r="BC31" i="56"/>
  <c r="BB31" i="56"/>
  <c r="BA31" i="56"/>
  <c r="AW31" i="56"/>
  <c r="AV31" i="56"/>
  <c r="AK31" i="56"/>
  <c r="AL31" i="56" s="1"/>
  <c r="CH31" i="56" s="1"/>
  <c r="AI31" i="56"/>
  <c r="AJ31" i="56" s="1"/>
  <c r="AE31" i="56"/>
  <c r="AF31" i="56" s="1"/>
  <c r="CG31" i="56" s="1"/>
  <c r="AC31" i="56"/>
  <c r="AD31" i="56" s="1"/>
  <c r="Y31" i="56"/>
  <c r="Z31" i="56" s="1"/>
  <c r="CF31" i="56" s="1"/>
  <c r="W31" i="56"/>
  <c r="X31" i="56" s="1"/>
  <c r="S31" i="56"/>
  <c r="T31" i="56" s="1"/>
  <c r="CE31" i="56" s="1"/>
  <c r="Q31" i="56"/>
  <c r="R31" i="56" s="1"/>
  <c r="M31" i="56"/>
  <c r="N31" i="56" s="1"/>
  <c r="CD31" i="56" s="1"/>
  <c r="K31" i="56"/>
  <c r="L31" i="56" s="1"/>
  <c r="CA30" i="56"/>
  <c r="CB30" i="56" s="1"/>
  <c r="CL30" i="56" s="1"/>
  <c r="BY30" i="56"/>
  <c r="BZ30" i="56" s="1"/>
  <c r="BS30" i="56"/>
  <c r="BO30" i="56"/>
  <c r="BI30" i="56"/>
  <c r="BJ30" i="56" s="1"/>
  <c r="CJ30" i="56" s="1"/>
  <c r="BG30" i="56"/>
  <c r="BH30" i="56" s="1"/>
  <c r="BC30" i="56"/>
  <c r="BB30" i="56"/>
  <c r="BA30" i="56"/>
  <c r="AW30" i="56"/>
  <c r="AV30" i="56"/>
  <c r="AK30" i="56"/>
  <c r="AL30" i="56" s="1"/>
  <c r="CH30" i="56" s="1"/>
  <c r="AI30" i="56"/>
  <c r="AJ30" i="56" s="1"/>
  <c r="AE30" i="56"/>
  <c r="AF30" i="56" s="1"/>
  <c r="CG30" i="56" s="1"/>
  <c r="AC30" i="56"/>
  <c r="AD30" i="56" s="1"/>
  <c r="Y30" i="56"/>
  <c r="Z30" i="56" s="1"/>
  <c r="CF30" i="56" s="1"/>
  <c r="W30" i="56"/>
  <c r="X30" i="56" s="1"/>
  <c r="S30" i="56"/>
  <c r="T30" i="56" s="1"/>
  <c r="CE30" i="56" s="1"/>
  <c r="Q30" i="56"/>
  <c r="R30" i="56" s="1"/>
  <c r="M30" i="56"/>
  <c r="N30" i="56" s="1"/>
  <c r="CD30" i="56" s="1"/>
  <c r="K30" i="56"/>
  <c r="L30" i="56" s="1"/>
  <c r="CA29" i="56"/>
  <c r="CB29" i="56" s="1"/>
  <c r="CL29" i="56" s="1"/>
  <c r="BY29" i="56"/>
  <c r="BZ29" i="56" s="1"/>
  <c r="BS29" i="56"/>
  <c r="BO29" i="56"/>
  <c r="BI29" i="56"/>
  <c r="BJ29" i="56" s="1"/>
  <c r="CJ29" i="56" s="1"/>
  <c r="BG29" i="56"/>
  <c r="BH29" i="56" s="1"/>
  <c r="BC29" i="56"/>
  <c r="BB29" i="56"/>
  <c r="BA29" i="56"/>
  <c r="AW29" i="56"/>
  <c r="AV29" i="56"/>
  <c r="AK29" i="56"/>
  <c r="AL29" i="56" s="1"/>
  <c r="CH29" i="56" s="1"/>
  <c r="AI29" i="56"/>
  <c r="AJ29" i="56" s="1"/>
  <c r="AE29" i="56"/>
  <c r="AF29" i="56" s="1"/>
  <c r="CG29" i="56" s="1"/>
  <c r="AC29" i="56"/>
  <c r="AD29" i="56" s="1"/>
  <c r="Y29" i="56"/>
  <c r="Z29" i="56" s="1"/>
  <c r="CF29" i="56" s="1"/>
  <c r="W29" i="56"/>
  <c r="X29" i="56" s="1"/>
  <c r="S29" i="56"/>
  <c r="T29" i="56" s="1"/>
  <c r="CE29" i="56" s="1"/>
  <c r="Q29" i="56"/>
  <c r="R29" i="56" s="1"/>
  <c r="M29" i="56"/>
  <c r="N29" i="56" s="1"/>
  <c r="CD29" i="56" s="1"/>
  <c r="K29" i="56"/>
  <c r="L29" i="56" s="1"/>
  <c r="CA28" i="56"/>
  <c r="CB28" i="56" s="1"/>
  <c r="CL28" i="56" s="1"/>
  <c r="BY28" i="56"/>
  <c r="BZ28" i="56" s="1"/>
  <c r="BS28" i="56"/>
  <c r="BO28" i="56"/>
  <c r="BI28" i="56"/>
  <c r="BJ28" i="56" s="1"/>
  <c r="CJ28" i="56" s="1"/>
  <c r="BG28" i="56"/>
  <c r="BH28" i="56" s="1"/>
  <c r="BC28" i="56"/>
  <c r="BB28" i="56"/>
  <c r="BA28" i="56"/>
  <c r="AW28" i="56"/>
  <c r="AV28" i="56"/>
  <c r="AK28" i="56"/>
  <c r="AL28" i="56" s="1"/>
  <c r="CH28" i="56" s="1"/>
  <c r="AI28" i="56"/>
  <c r="AJ28" i="56" s="1"/>
  <c r="AE28" i="56"/>
  <c r="AF28" i="56" s="1"/>
  <c r="CG28" i="56" s="1"/>
  <c r="AC28" i="56"/>
  <c r="AD28" i="56" s="1"/>
  <c r="Y28" i="56"/>
  <c r="Z28" i="56" s="1"/>
  <c r="CF28" i="56" s="1"/>
  <c r="W28" i="56"/>
  <c r="X28" i="56" s="1"/>
  <c r="S28" i="56"/>
  <c r="T28" i="56" s="1"/>
  <c r="CE28" i="56" s="1"/>
  <c r="Q28" i="56"/>
  <c r="R28" i="56" s="1"/>
  <c r="M28" i="56"/>
  <c r="N28" i="56" s="1"/>
  <c r="CD28" i="56" s="1"/>
  <c r="K28" i="56"/>
  <c r="L28" i="56" s="1"/>
  <c r="CA27" i="56"/>
  <c r="CB27" i="56" s="1"/>
  <c r="CL27" i="56" s="1"/>
  <c r="BY27" i="56"/>
  <c r="BZ27" i="56" s="1"/>
  <c r="BS27" i="56"/>
  <c r="BO27" i="56"/>
  <c r="BI27" i="56"/>
  <c r="BJ27" i="56" s="1"/>
  <c r="CJ27" i="56" s="1"/>
  <c r="BG27" i="56"/>
  <c r="BH27" i="56" s="1"/>
  <c r="BC27" i="56"/>
  <c r="BB27" i="56"/>
  <c r="BA27" i="56"/>
  <c r="AW27" i="56"/>
  <c r="AV27" i="56"/>
  <c r="AK27" i="56"/>
  <c r="AL27" i="56" s="1"/>
  <c r="CH27" i="56" s="1"/>
  <c r="AI27" i="56"/>
  <c r="AJ27" i="56" s="1"/>
  <c r="AE27" i="56"/>
  <c r="AF27" i="56" s="1"/>
  <c r="CG27" i="56" s="1"/>
  <c r="AC27" i="56"/>
  <c r="AD27" i="56" s="1"/>
  <c r="Y27" i="56"/>
  <c r="Z27" i="56" s="1"/>
  <c r="CF27" i="56" s="1"/>
  <c r="W27" i="56"/>
  <c r="X27" i="56" s="1"/>
  <c r="S27" i="56"/>
  <c r="T27" i="56" s="1"/>
  <c r="CE27" i="56" s="1"/>
  <c r="Q27" i="56"/>
  <c r="R27" i="56" s="1"/>
  <c r="M27" i="56"/>
  <c r="N27" i="56" s="1"/>
  <c r="CD27" i="56" s="1"/>
  <c r="K27" i="56"/>
  <c r="L27" i="56" s="1"/>
  <c r="CA26" i="56"/>
  <c r="CB26" i="56" s="1"/>
  <c r="CL26" i="56" s="1"/>
  <c r="BY26" i="56"/>
  <c r="BZ26" i="56" s="1"/>
  <c r="BS26" i="56"/>
  <c r="BO26" i="56"/>
  <c r="BI26" i="56"/>
  <c r="BJ26" i="56" s="1"/>
  <c r="CJ26" i="56" s="1"/>
  <c r="BG26" i="56"/>
  <c r="BH26" i="56" s="1"/>
  <c r="BC26" i="56"/>
  <c r="BB26" i="56"/>
  <c r="BA26" i="56"/>
  <c r="AW26" i="56"/>
  <c r="AV26" i="56"/>
  <c r="AK26" i="56"/>
  <c r="AL26" i="56" s="1"/>
  <c r="CH26" i="56" s="1"/>
  <c r="AI26" i="56"/>
  <c r="AJ26" i="56" s="1"/>
  <c r="AE26" i="56"/>
  <c r="AF26" i="56" s="1"/>
  <c r="CG26" i="56" s="1"/>
  <c r="AC26" i="56"/>
  <c r="AD26" i="56" s="1"/>
  <c r="Y26" i="56"/>
  <c r="Z26" i="56" s="1"/>
  <c r="CF26" i="56" s="1"/>
  <c r="W26" i="56"/>
  <c r="X26" i="56" s="1"/>
  <c r="S26" i="56"/>
  <c r="T26" i="56" s="1"/>
  <c r="CE26" i="56" s="1"/>
  <c r="Q26" i="56"/>
  <c r="R26" i="56" s="1"/>
  <c r="M26" i="56"/>
  <c r="N26" i="56" s="1"/>
  <c r="CD26" i="56" s="1"/>
  <c r="K26" i="56"/>
  <c r="L26" i="56" s="1"/>
  <c r="CA25" i="56"/>
  <c r="CB25" i="56" s="1"/>
  <c r="CL25" i="56" s="1"/>
  <c r="BY25" i="56"/>
  <c r="BZ25" i="56" s="1"/>
  <c r="BS25" i="56"/>
  <c r="BO25" i="56"/>
  <c r="BI25" i="56"/>
  <c r="BJ25" i="56" s="1"/>
  <c r="CJ25" i="56" s="1"/>
  <c r="BG25" i="56"/>
  <c r="BH25" i="56" s="1"/>
  <c r="BC25" i="56"/>
  <c r="BB25" i="56"/>
  <c r="BA25" i="56"/>
  <c r="AW25" i="56"/>
  <c r="AV25" i="56"/>
  <c r="AK25" i="56"/>
  <c r="AL25" i="56" s="1"/>
  <c r="CH25" i="56" s="1"/>
  <c r="AI25" i="56"/>
  <c r="AJ25" i="56" s="1"/>
  <c r="AE25" i="56"/>
  <c r="AF25" i="56" s="1"/>
  <c r="CG25" i="56" s="1"/>
  <c r="AC25" i="56"/>
  <c r="AD25" i="56" s="1"/>
  <c r="Y25" i="56"/>
  <c r="Z25" i="56" s="1"/>
  <c r="CF25" i="56" s="1"/>
  <c r="W25" i="56"/>
  <c r="X25" i="56" s="1"/>
  <c r="S25" i="56"/>
  <c r="T25" i="56" s="1"/>
  <c r="CE25" i="56" s="1"/>
  <c r="Q25" i="56"/>
  <c r="R25" i="56" s="1"/>
  <c r="M25" i="56"/>
  <c r="N25" i="56" s="1"/>
  <c r="CD25" i="56" s="1"/>
  <c r="K25" i="56"/>
  <c r="L25" i="56" s="1"/>
  <c r="CA24" i="56"/>
  <c r="CB24" i="56" s="1"/>
  <c r="CL24" i="56" s="1"/>
  <c r="BY24" i="56"/>
  <c r="BZ24" i="56" s="1"/>
  <c r="BS24" i="56"/>
  <c r="BO24" i="56"/>
  <c r="BI24" i="56"/>
  <c r="BJ24" i="56" s="1"/>
  <c r="CJ24" i="56" s="1"/>
  <c r="BG24" i="56"/>
  <c r="BH24" i="56" s="1"/>
  <c r="BC24" i="56"/>
  <c r="BB24" i="56"/>
  <c r="BA24" i="56"/>
  <c r="AW24" i="56"/>
  <c r="AV24" i="56"/>
  <c r="AK24" i="56"/>
  <c r="AL24" i="56" s="1"/>
  <c r="CH24" i="56" s="1"/>
  <c r="AI24" i="56"/>
  <c r="AJ24" i="56" s="1"/>
  <c r="AE24" i="56"/>
  <c r="AF24" i="56" s="1"/>
  <c r="CG24" i="56" s="1"/>
  <c r="AC24" i="56"/>
  <c r="AD24" i="56" s="1"/>
  <c r="Y24" i="56"/>
  <c r="Z24" i="56" s="1"/>
  <c r="CF24" i="56" s="1"/>
  <c r="W24" i="56"/>
  <c r="X24" i="56" s="1"/>
  <c r="S24" i="56"/>
  <c r="T24" i="56" s="1"/>
  <c r="CE24" i="56" s="1"/>
  <c r="Q24" i="56"/>
  <c r="R24" i="56" s="1"/>
  <c r="M24" i="56"/>
  <c r="N24" i="56" s="1"/>
  <c r="CD24" i="56" s="1"/>
  <c r="K24" i="56"/>
  <c r="L24" i="56" s="1"/>
  <c r="CA23" i="56"/>
  <c r="CB23" i="56" s="1"/>
  <c r="CL23" i="56" s="1"/>
  <c r="BY23" i="56"/>
  <c r="BZ23" i="56" s="1"/>
  <c r="BS23" i="56"/>
  <c r="BO23" i="56"/>
  <c r="BI23" i="56"/>
  <c r="BJ23" i="56" s="1"/>
  <c r="CJ23" i="56" s="1"/>
  <c r="BG23" i="56"/>
  <c r="BH23" i="56" s="1"/>
  <c r="BC23" i="56"/>
  <c r="BB23" i="56"/>
  <c r="BA23" i="56"/>
  <c r="AW23" i="56"/>
  <c r="AV23" i="56"/>
  <c r="AK23" i="56"/>
  <c r="AL23" i="56" s="1"/>
  <c r="CH23" i="56" s="1"/>
  <c r="AI23" i="56"/>
  <c r="AJ23" i="56" s="1"/>
  <c r="AE23" i="56"/>
  <c r="AF23" i="56" s="1"/>
  <c r="CG23" i="56" s="1"/>
  <c r="AC23" i="56"/>
  <c r="AD23" i="56" s="1"/>
  <c r="Y23" i="56"/>
  <c r="Z23" i="56" s="1"/>
  <c r="CF23" i="56" s="1"/>
  <c r="W23" i="56"/>
  <c r="X23" i="56" s="1"/>
  <c r="S23" i="56"/>
  <c r="T23" i="56" s="1"/>
  <c r="CE23" i="56" s="1"/>
  <c r="Q23" i="56"/>
  <c r="R23" i="56" s="1"/>
  <c r="M23" i="56"/>
  <c r="N23" i="56" s="1"/>
  <c r="CD23" i="56" s="1"/>
  <c r="K23" i="56"/>
  <c r="L23" i="56" s="1"/>
  <c r="CA22" i="56"/>
  <c r="CB22" i="56" s="1"/>
  <c r="CL22" i="56" s="1"/>
  <c r="BY22" i="56"/>
  <c r="BZ22" i="56" s="1"/>
  <c r="BS22" i="56"/>
  <c r="BO22" i="56"/>
  <c r="BI22" i="56"/>
  <c r="BJ22" i="56" s="1"/>
  <c r="CJ22" i="56" s="1"/>
  <c r="BG22" i="56"/>
  <c r="BH22" i="56" s="1"/>
  <c r="BC22" i="56"/>
  <c r="BB22" i="56"/>
  <c r="BA22" i="56"/>
  <c r="AW22" i="56"/>
  <c r="AV22" i="56"/>
  <c r="AK22" i="56"/>
  <c r="AL22" i="56" s="1"/>
  <c r="CH22" i="56" s="1"/>
  <c r="AI22" i="56"/>
  <c r="AJ22" i="56" s="1"/>
  <c r="AE22" i="56"/>
  <c r="AF22" i="56" s="1"/>
  <c r="CG22" i="56" s="1"/>
  <c r="AC22" i="56"/>
  <c r="AD22" i="56" s="1"/>
  <c r="Y22" i="56"/>
  <c r="Z22" i="56" s="1"/>
  <c r="CF22" i="56" s="1"/>
  <c r="W22" i="56"/>
  <c r="X22" i="56" s="1"/>
  <c r="S22" i="56"/>
  <c r="T22" i="56" s="1"/>
  <c r="CE22" i="56" s="1"/>
  <c r="Q22" i="56"/>
  <c r="R22" i="56" s="1"/>
  <c r="M22" i="56"/>
  <c r="N22" i="56" s="1"/>
  <c r="CD22" i="56" s="1"/>
  <c r="K22" i="56"/>
  <c r="L22" i="56" s="1"/>
  <c r="CA21" i="56"/>
  <c r="CB21" i="56" s="1"/>
  <c r="CL21" i="56" s="1"/>
  <c r="BY21" i="56"/>
  <c r="BZ21" i="56" s="1"/>
  <c r="BS21" i="56"/>
  <c r="BO21" i="56"/>
  <c r="BI21" i="56"/>
  <c r="BJ21" i="56" s="1"/>
  <c r="CJ21" i="56" s="1"/>
  <c r="BG21" i="56"/>
  <c r="BH21" i="56" s="1"/>
  <c r="BC21" i="56"/>
  <c r="BB21" i="56"/>
  <c r="BA21" i="56"/>
  <c r="AW21" i="56"/>
  <c r="AV21" i="56"/>
  <c r="AK21" i="56"/>
  <c r="AL21" i="56" s="1"/>
  <c r="CH21" i="56" s="1"/>
  <c r="AI21" i="56"/>
  <c r="AJ21" i="56" s="1"/>
  <c r="AE21" i="56"/>
  <c r="AF21" i="56" s="1"/>
  <c r="CG21" i="56" s="1"/>
  <c r="AC21" i="56"/>
  <c r="AD21" i="56" s="1"/>
  <c r="Y21" i="56"/>
  <c r="Z21" i="56" s="1"/>
  <c r="CF21" i="56" s="1"/>
  <c r="W21" i="56"/>
  <c r="X21" i="56" s="1"/>
  <c r="S21" i="56"/>
  <c r="T21" i="56" s="1"/>
  <c r="CE21" i="56" s="1"/>
  <c r="Q21" i="56"/>
  <c r="R21" i="56" s="1"/>
  <c r="M21" i="56"/>
  <c r="N21" i="56" s="1"/>
  <c r="CD21" i="56" s="1"/>
  <c r="K21" i="56"/>
  <c r="L21" i="56" s="1"/>
  <c r="CA20" i="56"/>
  <c r="CB20" i="56" s="1"/>
  <c r="CL20" i="56" s="1"/>
  <c r="BY20" i="56"/>
  <c r="BZ20" i="56" s="1"/>
  <c r="BS20" i="56"/>
  <c r="BO20" i="56"/>
  <c r="BI20" i="56"/>
  <c r="BJ20" i="56" s="1"/>
  <c r="CJ20" i="56" s="1"/>
  <c r="BG20" i="56"/>
  <c r="BH20" i="56" s="1"/>
  <c r="BC20" i="56"/>
  <c r="BB20" i="56"/>
  <c r="BA20" i="56"/>
  <c r="AW20" i="56"/>
  <c r="AV20" i="56"/>
  <c r="AK20" i="56"/>
  <c r="AL20" i="56" s="1"/>
  <c r="CH20" i="56" s="1"/>
  <c r="AI20" i="56"/>
  <c r="AJ20" i="56" s="1"/>
  <c r="AE20" i="56"/>
  <c r="AF20" i="56" s="1"/>
  <c r="CG20" i="56" s="1"/>
  <c r="AC20" i="56"/>
  <c r="AD20" i="56" s="1"/>
  <c r="Y20" i="56"/>
  <c r="Z20" i="56" s="1"/>
  <c r="CF20" i="56" s="1"/>
  <c r="W20" i="56"/>
  <c r="X20" i="56" s="1"/>
  <c r="S20" i="56"/>
  <c r="T20" i="56" s="1"/>
  <c r="CE20" i="56" s="1"/>
  <c r="Q20" i="56"/>
  <c r="R20" i="56" s="1"/>
  <c r="M20" i="56"/>
  <c r="N20" i="56" s="1"/>
  <c r="CD20" i="56" s="1"/>
  <c r="K20" i="56"/>
  <c r="L20" i="56" s="1"/>
  <c r="CA19" i="56"/>
  <c r="CB19" i="56" s="1"/>
  <c r="CL19" i="56" s="1"/>
  <c r="BY19" i="56"/>
  <c r="BZ19" i="56" s="1"/>
  <c r="BS19" i="56"/>
  <c r="BO19" i="56"/>
  <c r="BI19" i="56"/>
  <c r="BJ19" i="56" s="1"/>
  <c r="CJ19" i="56" s="1"/>
  <c r="BG19" i="56"/>
  <c r="BH19" i="56" s="1"/>
  <c r="BC19" i="56"/>
  <c r="BB19" i="56"/>
  <c r="BA19" i="56"/>
  <c r="AW19" i="56"/>
  <c r="AV19" i="56"/>
  <c r="AK19" i="56"/>
  <c r="AL19" i="56" s="1"/>
  <c r="CH19" i="56" s="1"/>
  <c r="AI19" i="56"/>
  <c r="AJ19" i="56" s="1"/>
  <c r="AE19" i="56"/>
  <c r="AF19" i="56" s="1"/>
  <c r="CG19" i="56" s="1"/>
  <c r="AC19" i="56"/>
  <c r="AD19" i="56" s="1"/>
  <c r="Y19" i="56"/>
  <c r="Z19" i="56" s="1"/>
  <c r="CF19" i="56" s="1"/>
  <c r="W19" i="56"/>
  <c r="X19" i="56" s="1"/>
  <c r="S19" i="56"/>
  <c r="T19" i="56" s="1"/>
  <c r="CE19" i="56" s="1"/>
  <c r="Q19" i="56"/>
  <c r="R19" i="56" s="1"/>
  <c r="M19" i="56"/>
  <c r="N19" i="56" s="1"/>
  <c r="CD19" i="56" s="1"/>
  <c r="K19" i="56"/>
  <c r="L19" i="56" s="1"/>
  <c r="CA18" i="56"/>
  <c r="CB18" i="56" s="1"/>
  <c r="CL18" i="56" s="1"/>
  <c r="BY18" i="56"/>
  <c r="BZ18" i="56" s="1"/>
  <c r="BS18" i="56"/>
  <c r="BO18" i="56"/>
  <c r="BI18" i="56"/>
  <c r="BJ18" i="56" s="1"/>
  <c r="CJ18" i="56" s="1"/>
  <c r="BG18" i="56"/>
  <c r="BH18" i="56" s="1"/>
  <c r="BC18" i="56"/>
  <c r="BB18" i="56"/>
  <c r="BA18" i="56"/>
  <c r="AW18" i="56"/>
  <c r="AV18" i="56"/>
  <c r="AK18" i="56"/>
  <c r="AL18" i="56" s="1"/>
  <c r="CH18" i="56" s="1"/>
  <c r="AI18" i="56"/>
  <c r="AJ18" i="56" s="1"/>
  <c r="AE18" i="56"/>
  <c r="AF18" i="56" s="1"/>
  <c r="CG18" i="56" s="1"/>
  <c r="AC18" i="56"/>
  <c r="AD18" i="56" s="1"/>
  <c r="Y18" i="56"/>
  <c r="Z18" i="56" s="1"/>
  <c r="CF18" i="56" s="1"/>
  <c r="W18" i="56"/>
  <c r="X18" i="56" s="1"/>
  <c r="S18" i="56"/>
  <c r="T18" i="56" s="1"/>
  <c r="CE18" i="56" s="1"/>
  <c r="Q18" i="56"/>
  <c r="R18" i="56" s="1"/>
  <c r="M18" i="56"/>
  <c r="N18" i="56" s="1"/>
  <c r="CD18" i="56" s="1"/>
  <c r="K18" i="56"/>
  <c r="L18" i="56" s="1"/>
  <c r="CA17" i="56"/>
  <c r="CB17" i="56" s="1"/>
  <c r="CL17" i="56" s="1"/>
  <c r="BY17" i="56"/>
  <c r="BZ17" i="56" s="1"/>
  <c r="BS17" i="56"/>
  <c r="BO17" i="56"/>
  <c r="BI17" i="56"/>
  <c r="BJ17" i="56" s="1"/>
  <c r="CJ17" i="56" s="1"/>
  <c r="BG17" i="56"/>
  <c r="BH17" i="56" s="1"/>
  <c r="BC17" i="56"/>
  <c r="BB17" i="56"/>
  <c r="BA17" i="56"/>
  <c r="AW17" i="56"/>
  <c r="AV17" i="56"/>
  <c r="AK17" i="56"/>
  <c r="AL17" i="56" s="1"/>
  <c r="CH17" i="56" s="1"/>
  <c r="AI17" i="56"/>
  <c r="AJ17" i="56" s="1"/>
  <c r="AE17" i="56"/>
  <c r="AF17" i="56" s="1"/>
  <c r="CG17" i="56" s="1"/>
  <c r="AC17" i="56"/>
  <c r="AD17" i="56" s="1"/>
  <c r="Y17" i="56"/>
  <c r="Z17" i="56" s="1"/>
  <c r="CF17" i="56" s="1"/>
  <c r="W17" i="56"/>
  <c r="X17" i="56" s="1"/>
  <c r="S17" i="56"/>
  <c r="T17" i="56" s="1"/>
  <c r="CE17" i="56" s="1"/>
  <c r="Q17" i="56"/>
  <c r="R17" i="56" s="1"/>
  <c r="M17" i="56"/>
  <c r="N17" i="56" s="1"/>
  <c r="CD17" i="56" s="1"/>
  <c r="K17" i="56"/>
  <c r="L17" i="56" s="1"/>
  <c r="CA16" i="56"/>
  <c r="CB16" i="56" s="1"/>
  <c r="CL16" i="56" s="1"/>
  <c r="BY16" i="56"/>
  <c r="BZ16" i="56" s="1"/>
  <c r="BS16" i="56"/>
  <c r="BO16" i="56"/>
  <c r="BI16" i="56"/>
  <c r="BJ16" i="56" s="1"/>
  <c r="CJ16" i="56" s="1"/>
  <c r="BG16" i="56"/>
  <c r="BH16" i="56" s="1"/>
  <c r="BC16" i="56"/>
  <c r="BB16" i="56"/>
  <c r="BA16" i="56"/>
  <c r="AW16" i="56"/>
  <c r="AV16" i="56"/>
  <c r="AK16" i="56"/>
  <c r="AL16" i="56" s="1"/>
  <c r="CH16" i="56" s="1"/>
  <c r="AI16" i="56"/>
  <c r="AJ16" i="56" s="1"/>
  <c r="AE16" i="56"/>
  <c r="AF16" i="56" s="1"/>
  <c r="CG16" i="56" s="1"/>
  <c r="AC16" i="56"/>
  <c r="AD16" i="56" s="1"/>
  <c r="Y16" i="56"/>
  <c r="Z16" i="56" s="1"/>
  <c r="CF16" i="56" s="1"/>
  <c r="W16" i="56"/>
  <c r="X16" i="56" s="1"/>
  <c r="S16" i="56"/>
  <c r="T16" i="56" s="1"/>
  <c r="CE16" i="56" s="1"/>
  <c r="Q16" i="56"/>
  <c r="R16" i="56" s="1"/>
  <c r="M16" i="56"/>
  <c r="N16" i="56" s="1"/>
  <c r="CD16" i="56" s="1"/>
  <c r="K16" i="56"/>
  <c r="L16" i="56" s="1"/>
  <c r="CA15" i="56"/>
  <c r="CB15" i="56" s="1"/>
  <c r="CL15" i="56" s="1"/>
  <c r="BY15" i="56"/>
  <c r="BZ15" i="56" s="1"/>
  <c r="BS15" i="56"/>
  <c r="BO15" i="56"/>
  <c r="BI15" i="56"/>
  <c r="BJ15" i="56" s="1"/>
  <c r="CJ15" i="56" s="1"/>
  <c r="BG15" i="56"/>
  <c r="BH15" i="56" s="1"/>
  <c r="BC15" i="56"/>
  <c r="BB15" i="56"/>
  <c r="BA15" i="56"/>
  <c r="AW15" i="56"/>
  <c r="AV15" i="56"/>
  <c r="AK15" i="56"/>
  <c r="AL15" i="56" s="1"/>
  <c r="CH15" i="56" s="1"/>
  <c r="AI15" i="56"/>
  <c r="AJ15" i="56" s="1"/>
  <c r="AE15" i="56"/>
  <c r="AF15" i="56" s="1"/>
  <c r="CG15" i="56" s="1"/>
  <c r="AC15" i="56"/>
  <c r="AD15" i="56" s="1"/>
  <c r="Y15" i="56"/>
  <c r="Z15" i="56" s="1"/>
  <c r="CF15" i="56" s="1"/>
  <c r="W15" i="56"/>
  <c r="X15" i="56" s="1"/>
  <c r="S15" i="56"/>
  <c r="T15" i="56" s="1"/>
  <c r="CE15" i="56" s="1"/>
  <c r="Q15" i="56"/>
  <c r="R15" i="56" s="1"/>
  <c r="M15" i="56"/>
  <c r="N15" i="56" s="1"/>
  <c r="CD15" i="56" s="1"/>
  <c r="K15" i="56"/>
  <c r="L15" i="56" s="1"/>
  <c r="CA14" i="56"/>
  <c r="CB14" i="56" s="1"/>
  <c r="CL14" i="56" s="1"/>
  <c r="BY14" i="56"/>
  <c r="BZ14" i="56" s="1"/>
  <c r="BS14" i="56"/>
  <c r="BO14" i="56"/>
  <c r="BI14" i="56"/>
  <c r="BJ14" i="56" s="1"/>
  <c r="CJ14" i="56" s="1"/>
  <c r="BG14" i="56"/>
  <c r="BH14" i="56" s="1"/>
  <c r="BC14" i="56"/>
  <c r="BB14" i="56"/>
  <c r="BA14" i="56"/>
  <c r="AW14" i="56"/>
  <c r="AV14" i="56"/>
  <c r="AK14" i="56"/>
  <c r="AL14" i="56" s="1"/>
  <c r="CH14" i="56" s="1"/>
  <c r="AI14" i="56"/>
  <c r="AJ14" i="56" s="1"/>
  <c r="AE14" i="56"/>
  <c r="AF14" i="56" s="1"/>
  <c r="CG14" i="56" s="1"/>
  <c r="AC14" i="56"/>
  <c r="AD14" i="56" s="1"/>
  <c r="Y14" i="56"/>
  <c r="Z14" i="56" s="1"/>
  <c r="CF14" i="56" s="1"/>
  <c r="W14" i="56"/>
  <c r="X14" i="56" s="1"/>
  <c r="S14" i="56"/>
  <c r="T14" i="56" s="1"/>
  <c r="CE14" i="56" s="1"/>
  <c r="Q14" i="56"/>
  <c r="R14" i="56" s="1"/>
  <c r="M14" i="56"/>
  <c r="N14" i="56" s="1"/>
  <c r="CD14" i="56" s="1"/>
  <c r="K14" i="56"/>
  <c r="L14" i="56" s="1"/>
  <c r="CA13" i="56"/>
  <c r="CB13" i="56" s="1"/>
  <c r="CL13" i="56" s="1"/>
  <c r="BY13" i="56"/>
  <c r="BZ13" i="56" s="1"/>
  <c r="BS13" i="56"/>
  <c r="BO13" i="56"/>
  <c r="BI13" i="56"/>
  <c r="BJ13" i="56" s="1"/>
  <c r="CJ13" i="56" s="1"/>
  <c r="BG13" i="56"/>
  <c r="BH13" i="56" s="1"/>
  <c r="BC13" i="56"/>
  <c r="BB13" i="56"/>
  <c r="BA13" i="56"/>
  <c r="AW13" i="56"/>
  <c r="AV13" i="56"/>
  <c r="AK13" i="56"/>
  <c r="AL13" i="56" s="1"/>
  <c r="CH13" i="56" s="1"/>
  <c r="AI13" i="56"/>
  <c r="AJ13" i="56" s="1"/>
  <c r="AE13" i="56"/>
  <c r="AF13" i="56" s="1"/>
  <c r="CG13" i="56" s="1"/>
  <c r="AC13" i="56"/>
  <c r="AD13" i="56" s="1"/>
  <c r="Y13" i="56"/>
  <c r="Z13" i="56" s="1"/>
  <c r="CF13" i="56" s="1"/>
  <c r="W13" i="56"/>
  <c r="X13" i="56" s="1"/>
  <c r="S13" i="56"/>
  <c r="T13" i="56" s="1"/>
  <c r="CE13" i="56" s="1"/>
  <c r="Q13" i="56"/>
  <c r="R13" i="56" s="1"/>
  <c r="M13" i="56"/>
  <c r="N13" i="56" s="1"/>
  <c r="CD13" i="56" s="1"/>
  <c r="K13" i="56"/>
  <c r="L13" i="56" s="1"/>
  <c r="CA12" i="56"/>
  <c r="CB12" i="56" s="1"/>
  <c r="CL12" i="56" s="1"/>
  <c r="BY12" i="56"/>
  <c r="BZ12" i="56" s="1"/>
  <c r="BS12" i="56"/>
  <c r="BO12" i="56"/>
  <c r="BI12" i="56"/>
  <c r="BJ12" i="56" s="1"/>
  <c r="CJ12" i="56" s="1"/>
  <c r="BG12" i="56"/>
  <c r="BH12" i="56" s="1"/>
  <c r="BB12" i="56"/>
  <c r="BA12" i="56"/>
  <c r="AW12" i="56"/>
  <c r="AV12" i="56"/>
  <c r="AK12" i="56"/>
  <c r="AL12" i="56" s="1"/>
  <c r="CH12" i="56" s="1"/>
  <c r="AI12" i="56"/>
  <c r="AJ12" i="56" s="1"/>
  <c r="AE12" i="56"/>
  <c r="AF12" i="56" s="1"/>
  <c r="CG12" i="56" s="1"/>
  <c r="AC12" i="56"/>
  <c r="AD12" i="56" s="1"/>
  <c r="Y12" i="56"/>
  <c r="Z12" i="56" s="1"/>
  <c r="CF12" i="56" s="1"/>
  <c r="W12" i="56"/>
  <c r="X12" i="56" s="1"/>
  <c r="S12" i="56"/>
  <c r="T12" i="56" s="1"/>
  <c r="CE12" i="56" s="1"/>
  <c r="Q12" i="56"/>
  <c r="R12" i="56" s="1"/>
  <c r="M12" i="56"/>
  <c r="N12" i="56" s="1"/>
  <c r="CD12" i="56" s="1"/>
  <c r="K12" i="56"/>
  <c r="L12" i="56" s="1"/>
  <c r="CA11" i="56"/>
  <c r="CB11" i="56" s="1"/>
  <c r="CL11" i="56" s="1"/>
  <c r="BY11" i="56"/>
  <c r="BZ11" i="56" s="1"/>
  <c r="BS11" i="56"/>
  <c r="BU11" i="56" s="1"/>
  <c r="CK11" i="56" s="1"/>
  <c r="BI11" i="56"/>
  <c r="BJ11" i="56" s="1"/>
  <c r="CJ11" i="56" s="1"/>
  <c r="BG11" i="56"/>
  <c r="BH11" i="56" s="1"/>
  <c r="BB11" i="56"/>
  <c r="BA11" i="56"/>
  <c r="AW11" i="56"/>
  <c r="AV11" i="56"/>
  <c r="AK11" i="56"/>
  <c r="AL11" i="56" s="1"/>
  <c r="CH11" i="56" s="1"/>
  <c r="AI11" i="56"/>
  <c r="AJ11" i="56" s="1"/>
  <c r="AE11" i="56"/>
  <c r="AF11" i="56" s="1"/>
  <c r="CG11" i="56" s="1"/>
  <c r="AC11" i="56"/>
  <c r="AD11" i="56" s="1"/>
  <c r="Y11" i="56"/>
  <c r="Z11" i="56" s="1"/>
  <c r="CF11" i="56" s="1"/>
  <c r="W11" i="56"/>
  <c r="X11" i="56" s="1"/>
  <c r="S11" i="56"/>
  <c r="T11" i="56" s="1"/>
  <c r="CE11" i="56" s="1"/>
  <c r="Q11" i="56"/>
  <c r="R11" i="56" s="1"/>
  <c r="M11" i="56"/>
  <c r="N11" i="56" s="1"/>
  <c r="CD11" i="56" s="1"/>
  <c r="K11" i="56"/>
  <c r="L11" i="56" s="1"/>
  <c r="G7" i="56"/>
  <c r="F7" i="56"/>
  <c r="CA31" i="54"/>
  <c r="CB31" i="54" s="1"/>
  <c r="CL31" i="54" s="1"/>
  <c r="BY31" i="54"/>
  <c r="BZ31" i="54" s="1"/>
  <c r="BS31" i="54"/>
  <c r="BO31" i="54"/>
  <c r="BI31" i="54"/>
  <c r="BJ31" i="54" s="1"/>
  <c r="CJ31" i="54" s="1"/>
  <c r="BG31" i="54"/>
  <c r="BH31" i="54" s="1"/>
  <c r="BC31" i="54"/>
  <c r="BB31" i="54"/>
  <c r="BA31" i="54"/>
  <c r="AW31" i="54"/>
  <c r="AV31" i="54"/>
  <c r="AK31" i="54"/>
  <c r="AL31" i="54" s="1"/>
  <c r="CH31" i="54" s="1"/>
  <c r="AI31" i="54"/>
  <c r="AJ31" i="54" s="1"/>
  <c r="AE31" i="54"/>
  <c r="AF31" i="54" s="1"/>
  <c r="CG31" i="54" s="1"/>
  <c r="AC31" i="54"/>
  <c r="AD31" i="54" s="1"/>
  <c r="Y31" i="54"/>
  <c r="Z31" i="54" s="1"/>
  <c r="CF31" i="54" s="1"/>
  <c r="W31" i="54"/>
  <c r="X31" i="54" s="1"/>
  <c r="S31" i="54"/>
  <c r="T31" i="54" s="1"/>
  <c r="CE31" i="54" s="1"/>
  <c r="Q31" i="54"/>
  <c r="R31" i="54" s="1"/>
  <c r="M31" i="54"/>
  <c r="N31" i="54" s="1"/>
  <c r="CD31" i="54" s="1"/>
  <c r="K31" i="54"/>
  <c r="L31" i="54" s="1"/>
  <c r="CA30" i="54"/>
  <c r="CB30" i="54" s="1"/>
  <c r="CL30" i="54" s="1"/>
  <c r="BY30" i="54"/>
  <c r="BZ30" i="54" s="1"/>
  <c r="BS30" i="54"/>
  <c r="BO30" i="54"/>
  <c r="BI30" i="54"/>
  <c r="BJ30" i="54" s="1"/>
  <c r="CJ30" i="54" s="1"/>
  <c r="BG30" i="54"/>
  <c r="BH30" i="54" s="1"/>
  <c r="BC30" i="54"/>
  <c r="BB30" i="54"/>
  <c r="BA30" i="54"/>
  <c r="AW30" i="54"/>
  <c r="AV30" i="54"/>
  <c r="AK30" i="54"/>
  <c r="AL30" i="54" s="1"/>
  <c r="CH30" i="54" s="1"/>
  <c r="AI30" i="54"/>
  <c r="AJ30" i="54" s="1"/>
  <c r="AE30" i="54"/>
  <c r="AF30" i="54" s="1"/>
  <c r="CG30" i="54" s="1"/>
  <c r="AC30" i="54"/>
  <c r="AD30" i="54" s="1"/>
  <c r="Y30" i="54"/>
  <c r="Z30" i="54" s="1"/>
  <c r="CF30" i="54" s="1"/>
  <c r="W30" i="54"/>
  <c r="X30" i="54" s="1"/>
  <c r="S30" i="54"/>
  <c r="T30" i="54" s="1"/>
  <c r="CE30" i="54" s="1"/>
  <c r="Q30" i="54"/>
  <c r="R30" i="54" s="1"/>
  <c r="M30" i="54"/>
  <c r="N30" i="54" s="1"/>
  <c r="CD30" i="54" s="1"/>
  <c r="K30" i="54"/>
  <c r="L30" i="54" s="1"/>
  <c r="CA29" i="54"/>
  <c r="CB29" i="54" s="1"/>
  <c r="CL29" i="54" s="1"/>
  <c r="BY29" i="54"/>
  <c r="BZ29" i="54" s="1"/>
  <c r="BS29" i="54"/>
  <c r="BO29" i="54"/>
  <c r="BI29" i="54"/>
  <c r="BJ29" i="54" s="1"/>
  <c r="CJ29" i="54" s="1"/>
  <c r="BG29" i="54"/>
  <c r="BH29" i="54" s="1"/>
  <c r="BC29" i="54"/>
  <c r="BB29" i="54"/>
  <c r="BA29" i="54"/>
  <c r="AW29" i="54"/>
  <c r="AV29" i="54"/>
  <c r="AK29" i="54"/>
  <c r="AL29" i="54" s="1"/>
  <c r="CH29" i="54" s="1"/>
  <c r="AI29" i="54"/>
  <c r="AJ29" i="54" s="1"/>
  <c r="AE29" i="54"/>
  <c r="AF29" i="54" s="1"/>
  <c r="CG29" i="54" s="1"/>
  <c r="AC29" i="54"/>
  <c r="AD29" i="54" s="1"/>
  <c r="Y29" i="54"/>
  <c r="Z29" i="54" s="1"/>
  <c r="CF29" i="54" s="1"/>
  <c r="W29" i="54"/>
  <c r="X29" i="54" s="1"/>
  <c r="S29" i="54"/>
  <c r="T29" i="54" s="1"/>
  <c r="CE29" i="54" s="1"/>
  <c r="Q29" i="54"/>
  <c r="R29" i="54" s="1"/>
  <c r="M29" i="54"/>
  <c r="N29" i="54" s="1"/>
  <c r="CD29" i="54" s="1"/>
  <c r="K29" i="54"/>
  <c r="L29" i="54" s="1"/>
  <c r="CA28" i="54"/>
  <c r="CB28" i="54" s="1"/>
  <c r="CL28" i="54" s="1"/>
  <c r="BY28" i="54"/>
  <c r="BZ28" i="54" s="1"/>
  <c r="BS28" i="54"/>
  <c r="BO28" i="54"/>
  <c r="BI28" i="54"/>
  <c r="BJ28" i="54" s="1"/>
  <c r="CJ28" i="54" s="1"/>
  <c r="BG28" i="54"/>
  <c r="BH28" i="54" s="1"/>
  <c r="BC28" i="54"/>
  <c r="BB28" i="54"/>
  <c r="BA28" i="54"/>
  <c r="AW28" i="54"/>
  <c r="AV28" i="54"/>
  <c r="AK28" i="54"/>
  <c r="AL28" i="54" s="1"/>
  <c r="CH28" i="54" s="1"/>
  <c r="AI28" i="54"/>
  <c r="AJ28" i="54" s="1"/>
  <c r="AE28" i="54"/>
  <c r="AF28" i="54" s="1"/>
  <c r="CG28" i="54" s="1"/>
  <c r="AC28" i="54"/>
  <c r="AD28" i="54" s="1"/>
  <c r="Y28" i="54"/>
  <c r="Z28" i="54" s="1"/>
  <c r="CF28" i="54" s="1"/>
  <c r="W28" i="54"/>
  <c r="X28" i="54" s="1"/>
  <c r="S28" i="54"/>
  <c r="T28" i="54" s="1"/>
  <c r="CE28" i="54" s="1"/>
  <c r="Q28" i="54"/>
  <c r="R28" i="54" s="1"/>
  <c r="M28" i="54"/>
  <c r="N28" i="54" s="1"/>
  <c r="CD28" i="54" s="1"/>
  <c r="K28" i="54"/>
  <c r="L28" i="54" s="1"/>
  <c r="CA27" i="54"/>
  <c r="CB27" i="54" s="1"/>
  <c r="CL27" i="54" s="1"/>
  <c r="BY27" i="54"/>
  <c r="BZ27" i="54" s="1"/>
  <c r="BS27" i="54"/>
  <c r="BO27" i="54"/>
  <c r="BI27" i="54"/>
  <c r="BJ27" i="54" s="1"/>
  <c r="CJ27" i="54" s="1"/>
  <c r="BG27" i="54"/>
  <c r="BH27" i="54" s="1"/>
  <c r="BC27" i="54"/>
  <c r="BB27" i="54"/>
  <c r="BA27" i="54"/>
  <c r="AW27" i="54"/>
  <c r="AV27" i="54"/>
  <c r="AK27" i="54"/>
  <c r="AL27" i="54" s="1"/>
  <c r="CH27" i="54" s="1"/>
  <c r="AI27" i="54"/>
  <c r="AJ27" i="54" s="1"/>
  <c r="AE27" i="54"/>
  <c r="AF27" i="54" s="1"/>
  <c r="CG27" i="54" s="1"/>
  <c r="AC27" i="54"/>
  <c r="AD27" i="54" s="1"/>
  <c r="Y27" i="54"/>
  <c r="Z27" i="54" s="1"/>
  <c r="CF27" i="54" s="1"/>
  <c r="W27" i="54"/>
  <c r="X27" i="54" s="1"/>
  <c r="S27" i="54"/>
  <c r="T27" i="54" s="1"/>
  <c r="CE27" i="54" s="1"/>
  <c r="Q27" i="54"/>
  <c r="R27" i="54" s="1"/>
  <c r="M27" i="54"/>
  <c r="N27" i="54" s="1"/>
  <c r="CD27" i="54" s="1"/>
  <c r="K27" i="54"/>
  <c r="L27" i="54" s="1"/>
  <c r="CA26" i="54"/>
  <c r="CB26" i="54" s="1"/>
  <c r="CL26" i="54" s="1"/>
  <c r="BY26" i="54"/>
  <c r="BZ26" i="54" s="1"/>
  <c r="BS26" i="54"/>
  <c r="BO26" i="54"/>
  <c r="BI26" i="54"/>
  <c r="BJ26" i="54" s="1"/>
  <c r="CJ26" i="54" s="1"/>
  <c r="BG26" i="54"/>
  <c r="BH26" i="54" s="1"/>
  <c r="BC26" i="54"/>
  <c r="BB26" i="54"/>
  <c r="BA26" i="54"/>
  <c r="AW26" i="54"/>
  <c r="AV26" i="54"/>
  <c r="AK26" i="54"/>
  <c r="AL26" i="54" s="1"/>
  <c r="CH26" i="54" s="1"/>
  <c r="AI26" i="54"/>
  <c r="AJ26" i="54" s="1"/>
  <c r="AE26" i="54"/>
  <c r="AF26" i="54" s="1"/>
  <c r="CG26" i="54" s="1"/>
  <c r="AC26" i="54"/>
  <c r="AD26" i="54" s="1"/>
  <c r="Y26" i="54"/>
  <c r="Z26" i="54" s="1"/>
  <c r="CF26" i="54" s="1"/>
  <c r="W26" i="54"/>
  <c r="X26" i="54" s="1"/>
  <c r="S26" i="54"/>
  <c r="T26" i="54" s="1"/>
  <c r="CE26" i="54" s="1"/>
  <c r="Q26" i="54"/>
  <c r="R26" i="54" s="1"/>
  <c r="M26" i="54"/>
  <c r="N26" i="54" s="1"/>
  <c r="CD26" i="54" s="1"/>
  <c r="K26" i="54"/>
  <c r="L26" i="54" s="1"/>
  <c r="CA25" i="54"/>
  <c r="CB25" i="54" s="1"/>
  <c r="CL25" i="54" s="1"/>
  <c r="BY25" i="54"/>
  <c r="BZ25" i="54" s="1"/>
  <c r="BS25" i="54"/>
  <c r="BO25" i="54"/>
  <c r="BI25" i="54"/>
  <c r="BJ25" i="54" s="1"/>
  <c r="CJ25" i="54" s="1"/>
  <c r="BG25" i="54"/>
  <c r="BH25" i="54" s="1"/>
  <c r="BC25" i="54"/>
  <c r="BB25" i="54"/>
  <c r="BA25" i="54"/>
  <c r="AW25" i="54"/>
  <c r="AV25" i="54"/>
  <c r="AK25" i="54"/>
  <c r="AL25" i="54" s="1"/>
  <c r="CH25" i="54" s="1"/>
  <c r="AI25" i="54"/>
  <c r="AJ25" i="54" s="1"/>
  <c r="AE25" i="54"/>
  <c r="AF25" i="54" s="1"/>
  <c r="CG25" i="54" s="1"/>
  <c r="AC25" i="54"/>
  <c r="AD25" i="54" s="1"/>
  <c r="Y25" i="54"/>
  <c r="Z25" i="54" s="1"/>
  <c r="CF25" i="54" s="1"/>
  <c r="W25" i="54"/>
  <c r="X25" i="54" s="1"/>
  <c r="S25" i="54"/>
  <c r="T25" i="54" s="1"/>
  <c r="CE25" i="54" s="1"/>
  <c r="Q25" i="54"/>
  <c r="R25" i="54" s="1"/>
  <c r="M25" i="54"/>
  <c r="N25" i="54" s="1"/>
  <c r="CD25" i="54" s="1"/>
  <c r="K25" i="54"/>
  <c r="L25" i="54" s="1"/>
  <c r="CA24" i="54"/>
  <c r="CB24" i="54" s="1"/>
  <c r="CL24" i="54" s="1"/>
  <c r="BY24" i="54"/>
  <c r="BZ24" i="54" s="1"/>
  <c r="BS24" i="54"/>
  <c r="BO24" i="54"/>
  <c r="BI24" i="54"/>
  <c r="BJ24" i="54" s="1"/>
  <c r="CJ24" i="54" s="1"/>
  <c r="BG24" i="54"/>
  <c r="BH24" i="54" s="1"/>
  <c r="BC24" i="54"/>
  <c r="BB24" i="54"/>
  <c r="BA24" i="54"/>
  <c r="AW24" i="54"/>
  <c r="AV24" i="54"/>
  <c r="AK24" i="54"/>
  <c r="AL24" i="54" s="1"/>
  <c r="CH24" i="54" s="1"/>
  <c r="AI24" i="54"/>
  <c r="AJ24" i="54" s="1"/>
  <c r="AE24" i="54"/>
  <c r="AF24" i="54" s="1"/>
  <c r="CG24" i="54" s="1"/>
  <c r="AC24" i="54"/>
  <c r="AD24" i="54" s="1"/>
  <c r="Y24" i="54"/>
  <c r="Z24" i="54" s="1"/>
  <c r="CF24" i="54" s="1"/>
  <c r="W24" i="54"/>
  <c r="X24" i="54" s="1"/>
  <c r="S24" i="54"/>
  <c r="T24" i="54" s="1"/>
  <c r="CE24" i="54" s="1"/>
  <c r="Q24" i="54"/>
  <c r="R24" i="54" s="1"/>
  <c r="M24" i="54"/>
  <c r="N24" i="54" s="1"/>
  <c r="CD24" i="54" s="1"/>
  <c r="K24" i="54"/>
  <c r="L24" i="54" s="1"/>
  <c r="CA23" i="54"/>
  <c r="CB23" i="54" s="1"/>
  <c r="CL23" i="54" s="1"/>
  <c r="BY23" i="54"/>
  <c r="BZ23" i="54" s="1"/>
  <c r="BS23" i="54"/>
  <c r="BO23" i="54"/>
  <c r="BI23" i="54"/>
  <c r="BJ23" i="54" s="1"/>
  <c r="CJ23" i="54" s="1"/>
  <c r="BG23" i="54"/>
  <c r="BH23" i="54" s="1"/>
  <c r="BC23" i="54"/>
  <c r="BB23" i="54"/>
  <c r="BA23" i="54"/>
  <c r="AW23" i="54"/>
  <c r="AV23" i="54"/>
  <c r="AK23" i="54"/>
  <c r="AL23" i="54" s="1"/>
  <c r="CH23" i="54" s="1"/>
  <c r="AI23" i="54"/>
  <c r="AJ23" i="54" s="1"/>
  <c r="AE23" i="54"/>
  <c r="AF23" i="54" s="1"/>
  <c r="CG23" i="54" s="1"/>
  <c r="AC23" i="54"/>
  <c r="AD23" i="54" s="1"/>
  <c r="Y23" i="54"/>
  <c r="Z23" i="54" s="1"/>
  <c r="CF23" i="54" s="1"/>
  <c r="W23" i="54"/>
  <c r="X23" i="54" s="1"/>
  <c r="S23" i="54"/>
  <c r="T23" i="54" s="1"/>
  <c r="CE23" i="54" s="1"/>
  <c r="Q23" i="54"/>
  <c r="R23" i="54" s="1"/>
  <c r="M23" i="54"/>
  <c r="N23" i="54" s="1"/>
  <c r="CD23" i="54" s="1"/>
  <c r="K23" i="54"/>
  <c r="L23" i="54" s="1"/>
  <c r="CA22" i="54"/>
  <c r="CB22" i="54" s="1"/>
  <c r="CL22" i="54" s="1"/>
  <c r="BY22" i="54"/>
  <c r="BZ22" i="54" s="1"/>
  <c r="BS22" i="54"/>
  <c r="BO22" i="54"/>
  <c r="BI22" i="54"/>
  <c r="BJ22" i="54" s="1"/>
  <c r="CJ22" i="54" s="1"/>
  <c r="BG22" i="54"/>
  <c r="BH22" i="54" s="1"/>
  <c r="BC22" i="54"/>
  <c r="BB22" i="54"/>
  <c r="BA22" i="54"/>
  <c r="AW22" i="54"/>
  <c r="AV22" i="54"/>
  <c r="AK22" i="54"/>
  <c r="AL22" i="54" s="1"/>
  <c r="CH22" i="54" s="1"/>
  <c r="AI22" i="54"/>
  <c r="AJ22" i="54" s="1"/>
  <c r="AE22" i="54"/>
  <c r="AF22" i="54" s="1"/>
  <c r="CG22" i="54" s="1"/>
  <c r="AC22" i="54"/>
  <c r="AD22" i="54" s="1"/>
  <c r="Y22" i="54"/>
  <c r="Z22" i="54" s="1"/>
  <c r="CF22" i="54" s="1"/>
  <c r="W22" i="54"/>
  <c r="X22" i="54" s="1"/>
  <c r="S22" i="54"/>
  <c r="T22" i="54" s="1"/>
  <c r="CE22" i="54" s="1"/>
  <c r="Q22" i="54"/>
  <c r="R22" i="54" s="1"/>
  <c r="M22" i="54"/>
  <c r="N22" i="54" s="1"/>
  <c r="CD22" i="54" s="1"/>
  <c r="K22" i="54"/>
  <c r="L22" i="54" s="1"/>
  <c r="CA21" i="54"/>
  <c r="CB21" i="54" s="1"/>
  <c r="CL21" i="54" s="1"/>
  <c r="BY21" i="54"/>
  <c r="BZ21" i="54" s="1"/>
  <c r="BS21" i="54"/>
  <c r="BO21" i="54"/>
  <c r="BI21" i="54"/>
  <c r="BJ21" i="54" s="1"/>
  <c r="CJ21" i="54" s="1"/>
  <c r="BG21" i="54"/>
  <c r="BH21" i="54" s="1"/>
  <c r="BC21" i="54"/>
  <c r="BB21" i="54"/>
  <c r="BA21" i="54"/>
  <c r="AW21" i="54"/>
  <c r="AV21" i="54"/>
  <c r="AK21" i="54"/>
  <c r="AL21" i="54" s="1"/>
  <c r="CH21" i="54" s="1"/>
  <c r="AI21" i="54"/>
  <c r="AJ21" i="54" s="1"/>
  <c r="AE21" i="54"/>
  <c r="AF21" i="54" s="1"/>
  <c r="CG21" i="54" s="1"/>
  <c r="AC21" i="54"/>
  <c r="AD21" i="54" s="1"/>
  <c r="Y21" i="54"/>
  <c r="Z21" i="54" s="1"/>
  <c r="CF21" i="54" s="1"/>
  <c r="W21" i="54"/>
  <c r="X21" i="54" s="1"/>
  <c r="S21" i="54"/>
  <c r="T21" i="54" s="1"/>
  <c r="CE21" i="54" s="1"/>
  <c r="Q21" i="54"/>
  <c r="R21" i="54" s="1"/>
  <c r="M21" i="54"/>
  <c r="N21" i="54" s="1"/>
  <c r="CD21" i="54" s="1"/>
  <c r="K21" i="54"/>
  <c r="L21" i="54" s="1"/>
  <c r="CA20" i="54"/>
  <c r="CB20" i="54" s="1"/>
  <c r="CL20" i="54" s="1"/>
  <c r="BY20" i="54"/>
  <c r="BZ20" i="54" s="1"/>
  <c r="BS20" i="54"/>
  <c r="BO20" i="54"/>
  <c r="BI20" i="54"/>
  <c r="BJ20" i="54" s="1"/>
  <c r="CJ20" i="54" s="1"/>
  <c r="BG20" i="54"/>
  <c r="BH20" i="54" s="1"/>
  <c r="BC20" i="54"/>
  <c r="BB20" i="54"/>
  <c r="BA20" i="54"/>
  <c r="AW20" i="54"/>
  <c r="AV20" i="54"/>
  <c r="AK20" i="54"/>
  <c r="AL20" i="54" s="1"/>
  <c r="CH20" i="54" s="1"/>
  <c r="AI20" i="54"/>
  <c r="AJ20" i="54" s="1"/>
  <c r="AE20" i="54"/>
  <c r="AF20" i="54" s="1"/>
  <c r="CG20" i="54" s="1"/>
  <c r="AC20" i="54"/>
  <c r="AD20" i="54" s="1"/>
  <c r="Y20" i="54"/>
  <c r="Z20" i="54" s="1"/>
  <c r="CF20" i="54" s="1"/>
  <c r="W20" i="54"/>
  <c r="X20" i="54" s="1"/>
  <c r="S20" i="54"/>
  <c r="T20" i="54" s="1"/>
  <c r="CE20" i="54" s="1"/>
  <c r="Q20" i="54"/>
  <c r="R20" i="54" s="1"/>
  <c r="M20" i="54"/>
  <c r="N20" i="54" s="1"/>
  <c r="CD20" i="54" s="1"/>
  <c r="K20" i="54"/>
  <c r="L20" i="54" s="1"/>
  <c r="CA19" i="54"/>
  <c r="CB19" i="54" s="1"/>
  <c r="CL19" i="54" s="1"/>
  <c r="BY19" i="54"/>
  <c r="BZ19" i="54" s="1"/>
  <c r="BS19" i="54"/>
  <c r="BO19" i="54"/>
  <c r="BI19" i="54"/>
  <c r="BJ19" i="54" s="1"/>
  <c r="CJ19" i="54" s="1"/>
  <c r="BG19" i="54"/>
  <c r="BH19" i="54" s="1"/>
  <c r="BC19" i="54"/>
  <c r="BB19" i="54"/>
  <c r="BA19" i="54"/>
  <c r="AW19" i="54"/>
  <c r="AV19" i="54"/>
  <c r="AK19" i="54"/>
  <c r="AL19" i="54" s="1"/>
  <c r="CH19" i="54" s="1"/>
  <c r="AI19" i="54"/>
  <c r="AJ19" i="54" s="1"/>
  <c r="AE19" i="54"/>
  <c r="AF19" i="54" s="1"/>
  <c r="CG19" i="54" s="1"/>
  <c r="AC19" i="54"/>
  <c r="AD19" i="54" s="1"/>
  <c r="Y19" i="54"/>
  <c r="Z19" i="54" s="1"/>
  <c r="CF19" i="54" s="1"/>
  <c r="W19" i="54"/>
  <c r="X19" i="54" s="1"/>
  <c r="S19" i="54"/>
  <c r="T19" i="54" s="1"/>
  <c r="CE19" i="54" s="1"/>
  <c r="Q19" i="54"/>
  <c r="R19" i="54" s="1"/>
  <c r="M19" i="54"/>
  <c r="N19" i="54" s="1"/>
  <c r="CD19" i="54" s="1"/>
  <c r="K19" i="54"/>
  <c r="L19" i="54" s="1"/>
  <c r="CA18" i="54"/>
  <c r="CB18" i="54" s="1"/>
  <c r="CL18" i="54" s="1"/>
  <c r="BY18" i="54"/>
  <c r="BZ18" i="54" s="1"/>
  <c r="BS18" i="54"/>
  <c r="BO18" i="54"/>
  <c r="BI18" i="54"/>
  <c r="BJ18" i="54" s="1"/>
  <c r="CJ18" i="54" s="1"/>
  <c r="BG18" i="54"/>
  <c r="BH18" i="54" s="1"/>
  <c r="BC18" i="54"/>
  <c r="BB18" i="54"/>
  <c r="BA18" i="54"/>
  <c r="AW18" i="54"/>
  <c r="AV18" i="54"/>
  <c r="AK18" i="54"/>
  <c r="AL18" i="54" s="1"/>
  <c r="CH18" i="54" s="1"/>
  <c r="AI18" i="54"/>
  <c r="AJ18" i="54" s="1"/>
  <c r="AE18" i="54"/>
  <c r="AF18" i="54" s="1"/>
  <c r="CG18" i="54" s="1"/>
  <c r="AC18" i="54"/>
  <c r="AD18" i="54" s="1"/>
  <c r="Y18" i="54"/>
  <c r="Z18" i="54" s="1"/>
  <c r="CF18" i="54" s="1"/>
  <c r="W18" i="54"/>
  <c r="X18" i="54" s="1"/>
  <c r="S18" i="54"/>
  <c r="T18" i="54" s="1"/>
  <c r="CE18" i="54" s="1"/>
  <c r="Q18" i="54"/>
  <c r="R18" i="54" s="1"/>
  <c r="M18" i="54"/>
  <c r="N18" i="54" s="1"/>
  <c r="CD18" i="54" s="1"/>
  <c r="K18" i="54"/>
  <c r="L18" i="54" s="1"/>
  <c r="CA17" i="54"/>
  <c r="CB17" i="54" s="1"/>
  <c r="CL17" i="54" s="1"/>
  <c r="BY17" i="54"/>
  <c r="BZ17" i="54" s="1"/>
  <c r="BS17" i="54"/>
  <c r="BO17" i="54"/>
  <c r="BI17" i="54"/>
  <c r="BJ17" i="54" s="1"/>
  <c r="CJ17" i="54" s="1"/>
  <c r="BG17" i="54"/>
  <c r="BH17" i="54" s="1"/>
  <c r="BC17" i="54"/>
  <c r="BB17" i="54"/>
  <c r="BA17" i="54"/>
  <c r="AW17" i="54"/>
  <c r="AV17" i="54"/>
  <c r="AK17" i="54"/>
  <c r="AL17" i="54" s="1"/>
  <c r="CH17" i="54" s="1"/>
  <c r="AI17" i="54"/>
  <c r="AJ17" i="54" s="1"/>
  <c r="AE17" i="54"/>
  <c r="AF17" i="54" s="1"/>
  <c r="CG17" i="54" s="1"/>
  <c r="AC17" i="54"/>
  <c r="AD17" i="54" s="1"/>
  <c r="Y17" i="54"/>
  <c r="Z17" i="54" s="1"/>
  <c r="CF17" i="54" s="1"/>
  <c r="W17" i="54"/>
  <c r="X17" i="54" s="1"/>
  <c r="S17" i="54"/>
  <c r="T17" i="54" s="1"/>
  <c r="CE17" i="54" s="1"/>
  <c r="Q17" i="54"/>
  <c r="R17" i="54" s="1"/>
  <c r="M17" i="54"/>
  <c r="N17" i="54" s="1"/>
  <c r="CD17" i="54" s="1"/>
  <c r="K17" i="54"/>
  <c r="L17" i="54" s="1"/>
  <c r="CA16" i="54"/>
  <c r="CB16" i="54" s="1"/>
  <c r="CL16" i="54" s="1"/>
  <c r="BY16" i="54"/>
  <c r="BZ16" i="54" s="1"/>
  <c r="BS16" i="54"/>
  <c r="BO16" i="54"/>
  <c r="BI16" i="54"/>
  <c r="BJ16" i="54" s="1"/>
  <c r="CJ16" i="54" s="1"/>
  <c r="BG16" i="54"/>
  <c r="BH16" i="54" s="1"/>
  <c r="BC16" i="54"/>
  <c r="BB16" i="54"/>
  <c r="BA16" i="54"/>
  <c r="AW16" i="54"/>
  <c r="AV16" i="54"/>
  <c r="AK16" i="54"/>
  <c r="AL16" i="54" s="1"/>
  <c r="CH16" i="54" s="1"/>
  <c r="AI16" i="54"/>
  <c r="AJ16" i="54" s="1"/>
  <c r="AE16" i="54"/>
  <c r="AF16" i="54" s="1"/>
  <c r="CG16" i="54" s="1"/>
  <c r="AC16" i="54"/>
  <c r="AD16" i="54" s="1"/>
  <c r="Y16" i="54"/>
  <c r="Z16" i="54" s="1"/>
  <c r="CF16" i="54" s="1"/>
  <c r="W16" i="54"/>
  <c r="X16" i="54" s="1"/>
  <c r="S16" i="54"/>
  <c r="T16" i="54" s="1"/>
  <c r="CE16" i="54" s="1"/>
  <c r="Q16" i="54"/>
  <c r="R16" i="54" s="1"/>
  <c r="M16" i="54"/>
  <c r="N16" i="54" s="1"/>
  <c r="CD16" i="54" s="1"/>
  <c r="K16" i="54"/>
  <c r="L16" i="54" s="1"/>
  <c r="CA15" i="54"/>
  <c r="CB15" i="54" s="1"/>
  <c r="CL15" i="54" s="1"/>
  <c r="BY15" i="54"/>
  <c r="BZ15" i="54" s="1"/>
  <c r="BS15" i="54"/>
  <c r="BO15" i="54"/>
  <c r="BI15" i="54"/>
  <c r="BJ15" i="54" s="1"/>
  <c r="CJ15" i="54" s="1"/>
  <c r="BG15" i="54"/>
  <c r="BH15" i="54" s="1"/>
  <c r="BC15" i="54"/>
  <c r="BB15" i="54"/>
  <c r="BA15" i="54"/>
  <c r="AW15" i="54"/>
  <c r="AV15" i="54"/>
  <c r="AK15" i="54"/>
  <c r="AL15" i="54" s="1"/>
  <c r="CH15" i="54" s="1"/>
  <c r="AI15" i="54"/>
  <c r="AJ15" i="54" s="1"/>
  <c r="AE15" i="54"/>
  <c r="AF15" i="54" s="1"/>
  <c r="CG15" i="54" s="1"/>
  <c r="AC15" i="54"/>
  <c r="AD15" i="54" s="1"/>
  <c r="Y15" i="54"/>
  <c r="Z15" i="54" s="1"/>
  <c r="CF15" i="54" s="1"/>
  <c r="W15" i="54"/>
  <c r="X15" i="54" s="1"/>
  <c r="S15" i="54"/>
  <c r="T15" i="54" s="1"/>
  <c r="CE15" i="54" s="1"/>
  <c r="Q15" i="54"/>
  <c r="R15" i="54" s="1"/>
  <c r="M15" i="54"/>
  <c r="N15" i="54" s="1"/>
  <c r="CD15" i="54" s="1"/>
  <c r="K15" i="54"/>
  <c r="L15" i="54" s="1"/>
  <c r="CA14" i="54"/>
  <c r="CB14" i="54" s="1"/>
  <c r="CL14" i="54" s="1"/>
  <c r="BY14" i="54"/>
  <c r="BZ14" i="54" s="1"/>
  <c r="BS14" i="54"/>
  <c r="BO14" i="54"/>
  <c r="BI14" i="54"/>
  <c r="BJ14" i="54" s="1"/>
  <c r="CJ14" i="54" s="1"/>
  <c r="BG14" i="54"/>
  <c r="BH14" i="54" s="1"/>
  <c r="BC14" i="54"/>
  <c r="BB14" i="54"/>
  <c r="BA14" i="54"/>
  <c r="AW14" i="54"/>
  <c r="AV14" i="54"/>
  <c r="AK14" i="54"/>
  <c r="AL14" i="54" s="1"/>
  <c r="CH14" i="54" s="1"/>
  <c r="AI14" i="54"/>
  <c r="AJ14" i="54" s="1"/>
  <c r="AE14" i="54"/>
  <c r="AF14" i="54" s="1"/>
  <c r="CG14" i="54" s="1"/>
  <c r="AC14" i="54"/>
  <c r="AD14" i="54" s="1"/>
  <c r="Y14" i="54"/>
  <c r="Z14" i="54" s="1"/>
  <c r="CF14" i="54" s="1"/>
  <c r="W14" i="54"/>
  <c r="X14" i="54" s="1"/>
  <c r="S14" i="54"/>
  <c r="T14" i="54" s="1"/>
  <c r="CE14" i="54" s="1"/>
  <c r="Q14" i="54"/>
  <c r="R14" i="54" s="1"/>
  <c r="M14" i="54"/>
  <c r="N14" i="54" s="1"/>
  <c r="CD14" i="54" s="1"/>
  <c r="K14" i="54"/>
  <c r="L14" i="54" s="1"/>
  <c r="CA13" i="54"/>
  <c r="CB13" i="54" s="1"/>
  <c r="CL13" i="54" s="1"/>
  <c r="BY13" i="54"/>
  <c r="BZ13" i="54" s="1"/>
  <c r="BS13" i="54"/>
  <c r="BO13" i="54"/>
  <c r="BI13" i="54"/>
  <c r="BJ13" i="54" s="1"/>
  <c r="CJ13" i="54" s="1"/>
  <c r="BG13" i="54"/>
  <c r="BH13" i="54" s="1"/>
  <c r="BC13" i="54"/>
  <c r="BB13" i="54"/>
  <c r="BA13" i="54"/>
  <c r="AW13" i="54"/>
  <c r="AV13" i="54"/>
  <c r="AK13" i="54"/>
  <c r="AL13" i="54" s="1"/>
  <c r="CH13" i="54" s="1"/>
  <c r="AI13" i="54"/>
  <c r="AJ13" i="54" s="1"/>
  <c r="AE13" i="54"/>
  <c r="AF13" i="54" s="1"/>
  <c r="CG13" i="54" s="1"/>
  <c r="AC13" i="54"/>
  <c r="AD13" i="54" s="1"/>
  <c r="Y13" i="54"/>
  <c r="Z13" i="54" s="1"/>
  <c r="CF13" i="54" s="1"/>
  <c r="W13" i="54"/>
  <c r="X13" i="54" s="1"/>
  <c r="S13" i="54"/>
  <c r="T13" i="54" s="1"/>
  <c r="CE13" i="54" s="1"/>
  <c r="Q13" i="54"/>
  <c r="R13" i="54" s="1"/>
  <c r="M13" i="54"/>
  <c r="N13" i="54" s="1"/>
  <c r="CD13" i="54" s="1"/>
  <c r="K13" i="54"/>
  <c r="L13" i="54" s="1"/>
  <c r="CA12" i="54"/>
  <c r="CB12" i="54" s="1"/>
  <c r="CL12" i="54" s="1"/>
  <c r="BY12" i="54"/>
  <c r="BZ12" i="54" s="1"/>
  <c r="BS12" i="54"/>
  <c r="BO12" i="54"/>
  <c r="BI12" i="54"/>
  <c r="BJ12" i="54" s="1"/>
  <c r="CJ12" i="54" s="1"/>
  <c r="BG12" i="54"/>
  <c r="BH12" i="54" s="1"/>
  <c r="BB12" i="54"/>
  <c r="BA12" i="54"/>
  <c r="AW12" i="54"/>
  <c r="AV12" i="54"/>
  <c r="AK12" i="54"/>
  <c r="AL12" i="54" s="1"/>
  <c r="CH12" i="54" s="1"/>
  <c r="AI12" i="54"/>
  <c r="AJ12" i="54" s="1"/>
  <c r="AE12" i="54"/>
  <c r="AF12" i="54" s="1"/>
  <c r="CG12" i="54" s="1"/>
  <c r="AC12" i="54"/>
  <c r="AD12" i="54" s="1"/>
  <c r="Y12" i="54"/>
  <c r="Z12" i="54" s="1"/>
  <c r="CF12" i="54" s="1"/>
  <c r="W12" i="54"/>
  <c r="X12" i="54" s="1"/>
  <c r="S12" i="54"/>
  <c r="T12" i="54" s="1"/>
  <c r="CE12" i="54" s="1"/>
  <c r="Q12" i="54"/>
  <c r="R12" i="54" s="1"/>
  <c r="M12" i="54"/>
  <c r="N12" i="54" s="1"/>
  <c r="CD12" i="54" s="1"/>
  <c r="K12" i="54"/>
  <c r="L12" i="54" s="1"/>
  <c r="CA11" i="54"/>
  <c r="CB11" i="54" s="1"/>
  <c r="CL11" i="54" s="1"/>
  <c r="BY11" i="54"/>
  <c r="BZ11" i="54" s="1"/>
  <c r="BS11" i="54"/>
  <c r="BU11" i="54" s="1"/>
  <c r="CK11" i="54" s="1"/>
  <c r="BI11" i="54"/>
  <c r="BJ11" i="54" s="1"/>
  <c r="CJ11" i="54" s="1"/>
  <c r="BG11" i="54"/>
  <c r="BH11" i="54" s="1"/>
  <c r="BB11" i="54"/>
  <c r="BA11" i="54"/>
  <c r="AW11" i="54"/>
  <c r="AV11" i="54"/>
  <c r="AK11" i="54"/>
  <c r="AL11" i="54" s="1"/>
  <c r="CH11" i="54" s="1"/>
  <c r="AI11" i="54"/>
  <c r="AJ11" i="54" s="1"/>
  <c r="AE11" i="54"/>
  <c r="AF11" i="54" s="1"/>
  <c r="CG11" i="54" s="1"/>
  <c r="AC11" i="54"/>
  <c r="AD11" i="54" s="1"/>
  <c r="Y11" i="54"/>
  <c r="Z11" i="54" s="1"/>
  <c r="CF11" i="54" s="1"/>
  <c r="W11" i="54"/>
  <c r="X11" i="54" s="1"/>
  <c r="S11" i="54"/>
  <c r="T11" i="54" s="1"/>
  <c r="CE11" i="54" s="1"/>
  <c r="Q11" i="54"/>
  <c r="R11" i="54" s="1"/>
  <c r="M11" i="54"/>
  <c r="N11" i="54" s="1"/>
  <c r="CD11" i="54" s="1"/>
  <c r="K11" i="54"/>
  <c r="L11" i="54" s="1"/>
  <c r="G7" i="54"/>
  <c r="F7" i="54"/>
  <c r="AA21" i="6"/>
  <c r="AA35" i="6" s="1"/>
  <c r="E16" i="53"/>
  <c r="AA104" i="6"/>
  <c r="Z104" i="6"/>
  <c r="E17" i="53"/>
  <c r="E14" i="53"/>
  <c r="E13" i="53"/>
  <c r="E12" i="53"/>
  <c r="E11" i="53"/>
  <c r="AE104" i="6" s="1"/>
  <c r="V106" i="34" s="1"/>
  <c r="T104" i="76" s="1"/>
  <c r="E9" i="53"/>
  <c r="E8" i="53"/>
  <c r="E7" i="53"/>
  <c r="E6" i="53"/>
  <c r="V104" i="6" s="1"/>
  <c r="R106" i="34" s="1"/>
  <c r="R104" i="76" s="1"/>
  <c r="AC63" i="6"/>
  <c r="AB63" i="6"/>
  <c r="AA63" i="6"/>
  <c r="AC20" i="34" l="1"/>
  <c r="R20" i="76"/>
  <c r="T27" i="76"/>
  <c r="T26" i="76" s="1"/>
  <c r="V26" i="34"/>
  <c r="AC27" i="34"/>
  <c r="AC26" i="34" s="1"/>
  <c r="AC34" i="34" s="1"/>
  <c r="R26" i="34"/>
  <c r="X102" i="34"/>
  <c r="X101" i="34" s="1"/>
  <c r="AH105" i="6"/>
  <c r="AD97" i="6"/>
  <c r="AD95" i="6" s="1"/>
  <c r="U41" i="21"/>
  <c r="U42" i="21" s="1"/>
  <c r="AH100" i="6"/>
  <c r="V81" i="34"/>
  <c r="V79" i="34" s="1"/>
  <c r="AE78" i="6"/>
  <c r="R27" i="76"/>
  <c r="R26" i="76" s="1"/>
  <c r="R34" i="76" s="1"/>
  <c r="V40" i="34"/>
  <c r="T41" i="76"/>
  <c r="T40" i="76" s="1"/>
  <c r="V20" i="34"/>
  <c r="T21" i="76"/>
  <c r="Y19" i="76"/>
  <c r="BD11" i="54"/>
  <c r="CI11" i="54" s="1"/>
  <c r="CM11" i="54" s="1" a="1"/>
  <c r="CM11" i="54" s="1"/>
  <c r="CN11" i="54" s="1"/>
  <c r="BD11" i="58"/>
  <c r="CI11" i="58" s="1"/>
  <c r="CM11" i="58" s="1" a="1"/>
  <c r="CM11" i="58" s="1"/>
  <c r="CN11" i="58" s="1"/>
  <c r="BR14" i="54"/>
  <c r="BU14" i="54" s="1"/>
  <c r="CK14" i="54" s="1"/>
  <c r="BQ14" i="54"/>
  <c r="BR18" i="54"/>
  <c r="BU18" i="54" s="1"/>
  <c r="CK18" i="54" s="1"/>
  <c r="BQ18" i="54"/>
  <c r="BR29" i="56"/>
  <c r="BU29" i="56" s="1"/>
  <c r="CK29" i="56" s="1"/>
  <c r="BQ29" i="56"/>
  <c r="BR13" i="58"/>
  <c r="BU13" i="58" s="1"/>
  <c r="CK13" i="58" s="1"/>
  <c r="BQ13" i="58"/>
  <c r="BR17" i="58"/>
  <c r="BU17" i="58" s="1"/>
  <c r="CK17" i="58" s="1"/>
  <c r="BQ17" i="58"/>
  <c r="BR15" i="54"/>
  <c r="BU15" i="54" s="1"/>
  <c r="CK15" i="54" s="1"/>
  <c r="BQ15" i="54"/>
  <c r="BD18" i="54"/>
  <c r="CI18" i="54" s="1"/>
  <c r="BR19" i="54"/>
  <c r="BU19" i="54" s="1"/>
  <c r="CK19" i="54" s="1"/>
  <c r="BQ19" i="54"/>
  <c r="BR22" i="54"/>
  <c r="BU22" i="54" s="1"/>
  <c r="CK22" i="54" s="1"/>
  <c r="BQ22" i="54"/>
  <c r="BR26" i="54"/>
  <c r="BU26" i="54" s="1"/>
  <c r="CK26" i="54" s="1"/>
  <c r="BQ26" i="54"/>
  <c r="BR29" i="54"/>
  <c r="BU29" i="54" s="1"/>
  <c r="CK29" i="54" s="1"/>
  <c r="BQ29" i="54"/>
  <c r="BD11" i="56"/>
  <c r="CI11" i="56" s="1"/>
  <c r="CM11" i="56" s="1" a="1"/>
  <c r="CM11" i="56" s="1"/>
  <c r="CN11" i="56" s="1"/>
  <c r="BR15" i="56"/>
  <c r="BU15" i="56" s="1"/>
  <c r="CK15" i="56" s="1"/>
  <c r="BQ15" i="56"/>
  <c r="BR18" i="56"/>
  <c r="BU18" i="56" s="1"/>
  <c r="CK18" i="56" s="1"/>
  <c r="BQ18" i="56"/>
  <c r="BR22" i="56"/>
  <c r="BU22" i="56" s="1"/>
  <c r="CK22" i="56" s="1"/>
  <c r="BQ22" i="56"/>
  <c r="BQ26" i="56"/>
  <c r="BR26" i="56"/>
  <c r="BU26" i="56" s="1"/>
  <c r="CK26" i="56" s="1"/>
  <c r="BR30" i="56"/>
  <c r="BU30" i="56" s="1"/>
  <c r="CK30" i="56" s="1"/>
  <c r="BQ30" i="56"/>
  <c r="BR14" i="58"/>
  <c r="BU14" i="58" s="1"/>
  <c r="CK14" i="58" s="1"/>
  <c r="BQ14" i="58"/>
  <c r="BR18" i="58"/>
  <c r="BU18" i="58" s="1"/>
  <c r="CK18" i="58" s="1"/>
  <c r="BQ18" i="58"/>
  <c r="BR22" i="58"/>
  <c r="BU22" i="58" s="1"/>
  <c r="CK22" i="58" s="1"/>
  <c r="BQ22" i="58"/>
  <c r="BR26" i="58"/>
  <c r="BU26" i="58" s="1"/>
  <c r="CK26" i="58" s="1"/>
  <c r="BQ26" i="58"/>
  <c r="BR30" i="58"/>
  <c r="BU30" i="58" s="1"/>
  <c r="CK30" i="58" s="1"/>
  <c r="BQ30" i="58"/>
  <c r="BR25" i="54"/>
  <c r="BU25" i="54" s="1"/>
  <c r="CK25" i="54" s="1"/>
  <c r="BQ25" i="54"/>
  <c r="BR25" i="56"/>
  <c r="BU25" i="56" s="1"/>
  <c r="CK25" i="56" s="1"/>
  <c r="BQ25" i="56"/>
  <c r="BR21" i="58"/>
  <c r="BU21" i="58" s="1"/>
  <c r="CK21" i="58" s="1"/>
  <c r="BQ21" i="58"/>
  <c r="BR29" i="58"/>
  <c r="BU29" i="58" s="1"/>
  <c r="CK29" i="58" s="1"/>
  <c r="BQ29" i="58"/>
  <c r="BR12" i="54"/>
  <c r="BU12" i="54" s="1"/>
  <c r="CK12" i="54" s="1"/>
  <c r="BQ12" i="54"/>
  <c r="BR16" i="54"/>
  <c r="BU16" i="54" s="1"/>
  <c r="CK16" i="54" s="1"/>
  <c r="BQ16" i="54"/>
  <c r="BR20" i="54"/>
  <c r="BU20" i="54" s="1"/>
  <c r="CK20" i="54" s="1"/>
  <c r="BQ20" i="54"/>
  <c r="BR23" i="54"/>
  <c r="BU23" i="54" s="1"/>
  <c r="CK23" i="54" s="1"/>
  <c r="BQ23" i="54"/>
  <c r="BR27" i="54"/>
  <c r="BU27" i="54" s="1"/>
  <c r="CK27" i="54" s="1"/>
  <c r="BQ27" i="54"/>
  <c r="BQ30" i="54"/>
  <c r="BR30" i="54"/>
  <c r="BU30" i="54" s="1"/>
  <c r="CK30" i="54" s="1"/>
  <c r="BR12" i="56"/>
  <c r="BU12" i="56" s="1"/>
  <c r="CK12" i="56" s="1"/>
  <c r="BQ12" i="56"/>
  <c r="BR16" i="56"/>
  <c r="BU16" i="56" s="1"/>
  <c r="CK16" i="56" s="1"/>
  <c r="BQ16" i="56"/>
  <c r="BR19" i="56"/>
  <c r="BU19" i="56" s="1"/>
  <c r="CK19" i="56" s="1"/>
  <c r="BQ19" i="56"/>
  <c r="BR23" i="56"/>
  <c r="BU23" i="56" s="1"/>
  <c r="CK23" i="56" s="1"/>
  <c r="BQ23" i="56"/>
  <c r="BR27" i="56"/>
  <c r="BU27" i="56" s="1"/>
  <c r="CK27" i="56" s="1"/>
  <c r="BQ27" i="56"/>
  <c r="BR31" i="56"/>
  <c r="BU31" i="56" s="1"/>
  <c r="CK31" i="56" s="1"/>
  <c r="BQ31" i="56"/>
  <c r="BR15" i="58"/>
  <c r="BU15" i="58" s="1"/>
  <c r="CK15" i="58" s="1"/>
  <c r="BQ15" i="58"/>
  <c r="BR19" i="58"/>
  <c r="BU19" i="58" s="1"/>
  <c r="CK19" i="58" s="1"/>
  <c r="BQ19" i="58"/>
  <c r="BR23" i="58"/>
  <c r="BU23" i="58" s="1"/>
  <c r="CK23" i="58" s="1"/>
  <c r="BQ23" i="58"/>
  <c r="BR27" i="58"/>
  <c r="BU27" i="58" s="1"/>
  <c r="CK27" i="58" s="1"/>
  <c r="BQ27" i="58"/>
  <c r="BR31" i="58"/>
  <c r="BU31" i="58" s="1"/>
  <c r="CK31" i="58" s="1"/>
  <c r="BQ31" i="58"/>
  <c r="BR21" i="54"/>
  <c r="BU21" i="54" s="1"/>
  <c r="CK21" i="54" s="1"/>
  <c r="BQ21" i="54"/>
  <c r="BR14" i="56"/>
  <c r="BU14" i="56" s="1"/>
  <c r="CK14" i="56" s="1"/>
  <c r="BQ14" i="56"/>
  <c r="BR17" i="56"/>
  <c r="BU17" i="56" s="1"/>
  <c r="CK17" i="56" s="1"/>
  <c r="BQ17" i="56"/>
  <c r="BR21" i="56"/>
  <c r="BU21" i="56" s="1"/>
  <c r="CK21" i="56" s="1"/>
  <c r="BQ21" i="56"/>
  <c r="BR25" i="58"/>
  <c r="BU25" i="58" s="1"/>
  <c r="CK25" i="58" s="1"/>
  <c r="BQ25" i="58"/>
  <c r="BR13" i="54"/>
  <c r="BU13" i="54" s="1"/>
  <c r="CK13" i="54" s="1"/>
  <c r="BQ13" i="54"/>
  <c r="BQ7" i="54" s="1"/>
  <c r="BR17" i="54"/>
  <c r="BU17" i="54" s="1"/>
  <c r="CK17" i="54" s="1"/>
  <c r="BQ17" i="54"/>
  <c r="BR24" i="54"/>
  <c r="BU24" i="54" s="1"/>
  <c r="CK24" i="54" s="1"/>
  <c r="BQ24" i="54"/>
  <c r="BD27" i="54"/>
  <c r="CI27" i="54" s="1"/>
  <c r="BR28" i="54"/>
  <c r="BU28" i="54" s="1"/>
  <c r="CK28" i="54" s="1"/>
  <c r="BQ28" i="54"/>
  <c r="BR31" i="54"/>
  <c r="BU31" i="54" s="1"/>
  <c r="CK31" i="54" s="1"/>
  <c r="BQ31" i="54"/>
  <c r="BR13" i="56"/>
  <c r="BU13" i="56" s="1"/>
  <c r="CK13" i="56" s="1"/>
  <c r="BQ13" i="56"/>
  <c r="BR20" i="56"/>
  <c r="BU20" i="56" s="1"/>
  <c r="CK20" i="56" s="1"/>
  <c r="BQ20" i="56"/>
  <c r="BR24" i="56"/>
  <c r="BU24" i="56" s="1"/>
  <c r="CK24" i="56" s="1"/>
  <c r="BQ24" i="56"/>
  <c r="BR28" i="56"/>
  <c r="BU28" i="56" s="1"/>
  <c r="CK28" i="56" s="1"/>
  <c r="BQ28" i="56"/>
  <c r="AY31" i="56"/>
  <c r="BR12" i="58"/>
  <c r="BU12" i="58" s="1"/>
  <c r="CK12" i="58" s="1"/>
  <c r="BQ12" i="58"/>
  <c r="BR16" i="58"/>
  <c r="BU16" i="58" s="1"/>
  <c r="CK16" i="58" s="1"/>
  <c r="BQ16" i="58"/>
  <c r="BR20" i="58"/>
  <c r="BU20" i="58" s="1"/>
  <c r="CK20" i="58" s="1"/>
  <c r="BQ20" i="58"/>
  <c r="BR24" i="58"/>
  <c r="BU24" i="58" s="1"/>
  <c r="CK24" i="58" s="1"/>
  <c r="BQ24" i="58"/>
  <c r="BR28" i="58"/>
  <c r="BU28" i="58" s="1"/>
  <c r="CK28" i="58" s="1"/>
  <c r="BQ28" i="58"/>
  <c r="AY23" i="56"/>
  <c r="BD12" i="58"/>
  <c r="CI12" i="58" s="1"/>
  <c r="BD13" i="58"/>
  <c r="CI13" i="58" s="1"/>
  <c r="BD13" i="56"/>
  <c r="CI13" i="56" s="1"/>
  <c r="AY16" i="58"/>
  <c r="AY25" i="54"/>
  <c r="BD13" i="54"/>
  <c r="CI13" i="54" s="1"/>
  <c r="AY14" i="58"/>
  <c r="BD16" i="54"/>
  <c r="CI16" i="54" s="1"/>
  <c r="AY22" i="54"/>
  <c r="R7" i="56"/>
  <c r="BD12" i="54"/>
  <c r="CI12" i="54" s="1"/>
  <c r="AY29" i="54"/>
  <c r="BD12" i="56"/>
  <c r="CI12" i="56" s="1"/>
  <c r="AY17" i="56"/>
  <c r="AY24" i="58"/>
  <c r="U106" i="34"/>
  <c r="BD24" i="54"/>
  <c r="CI24" i="54" s="1"/>
  <c r="L7" i="56"/>
  <c r="BH7" i="54"/>
  <c r="AY16" i="54"/>
  <c r="BD19" i="54"/>
  <c r="CI19" i="54" s="1"/>
  <c r="BD20" i="54"/>
  <c r="CI20" i="54" s="1"/>
  <c r="AY28" i="54"/>
  <c r="AY31" i="54"/>
  <c r="AY12" i="58"/>
  <c r="BD26" i="58"/>
  <c r="CI26" i="58" s="1"/>
  <c r="BD27" i="58"/>
  <c r="CI27" i="58" s="1"/>
  <c r="BD20" i="56"/>
  <c r="CI20" i="56" s="1"/>
  <c r="BD26" i="56"/>
  <c r="CI26" i="56" s="1"/>
  <c r="BD15" i="58"/>
  <c r="CI15" i="58" s="1"/>
  <c r="BD23" i="58"/>
  <c r="CI23" i="58" s="1"/>
  <c r="BD25" i="58"/>
  <c r="CI25" i="58" s="1"/>
  <c r="BD31" i="58"/>
  <c r="CI31" i="58" s="1"/>
  <c r="BD15" i="54"/>
  <c r="CI15" i="54" s="1"/>
  <c r="AY17" i="54"/>
  <c r="BD26" i="54"/>
  <c r="CI26" i="54" s="1"/>
  <c r="AY28" i="56"/>
  <c r="AY23" i="58"/>
  <c r="BD30" i="58"/>
  <c r="CI30" i="58" s="1"/>
  <c r="L7" i="54"/>
  <c r="AY13" i="54"/>
  <c r="BD14" i="54"/>
  <c r="CI14" i="54" s="1"/>
  <c r="AY21" i="54"/>
  <c r="BD23" i="54"/>
  <c r="CI23" i="54" s="1"/>
  <c r="AY27" i="54"/>
  <c r="BD30" i="54"/>
  <c r="CI30" i="54" s="1"/>
  <c r="AY13" i="56"/>
  <c r="BD27" i="56"/>
  <c r="CI27" i="56" s="1"/>
  <c r="AY27" i="56"/>
  <c r="AJ7" i="54"/>
  <c r="R7" i="54"/>
  <c r="AD7" i="54"/>
  <c r="AD7" i="56"/>
  <c r="AY12" i="54"/>
  <c r="X7" i="54"/>
  <c r="BZ7" i="54"/>
  <c r="AY23" i="54"/>
  <c r="BD15" i="56"/>
  <c r="CI15" i="56" s="1"/>
  <c r="BD18" i="56"/>
  <c r="CI18" i="56" s="1"/>
  <c r="AY18" i="56"/>
  <c r="BD19" i="56"/>
  <c r="CI19" i="56" s="1"/>
  <c r="AY19" i="56"/>
  <c r="BD30" i="56"/>
  <c r="CI30" i="56" s="1"/>
  <c r="BD31" i="56"/>
  <c r="CI31" i="56" s="1"/>
  <c r="L7" i="58"/>
  <c r="BD14" i="58"/>
  <c r="CI14" i="58" s="1"/>
  <c r="BD19" i="58"/>
  <c r="CI19" i="58" s="1"/>
  <c r="BD18" i="58"/>
  <c r="CI18" i="58" s="1"/>
  <c r="AY20" i="58"/>
  <c r="BD21" i="58"/>
  <c r="CI21" i="58" s="1"/>
  <c r="BD22" i="58"/>
  <c r="CI22" i="58" s="1"/>
  <c r="BD29" i="58"/>
  <c r="CI29" i="58" s="1"/>
  <c r="BD31" i="54"/>
  <c r="CI31" i="54" s="1"/>
  <c r="BD16" i="56"/>
  <c r="CI16" i="56" s="1"/>
  <c r="BD17" i="56"/>
  <c r="CI17" i="56" s="1"/>
  <c r="BD23" i="56"/>
  <c r="CI23" i="56" s="1"/>
  <c r="AY24" i="56"/>
  <c r="AY30" i="56"/>
  <c r="R7" i="58"/>
  <c r="AD7" i="58"/>
  <c r="BD16" i="58"/>
  <c r="CI16" i="58" s="1"/>
  <c r="BD17" i="58"/>
  <c r="CI17" i="58" s="1"/>
  <c r="AY18" i="58"/>
  <c r="AY28" i="58"/>
  <c r="AE63" i="6"/>
  <c r="V62" i="34" s="1"/>
  <c r="BZ7" i="58"/>
  <c r="BH7" i="58"/>
  <c r="AY14" i="56"/>
  <c r="BH7" i="56"/>
  <c r="BZ7" i="56"/>
  <c r="BQ7" i="56"/>
  <c r="BD14" i="56"/>
  <c r="CI14" i="56" s="1"/>
  <c r="X7" i="58"/>
  <c r="AJ7" i="58"/>
  <c r="AY13" i="58"/>
  <c r="AY17" i="58"/>
  <c r="AY11" i="58"/>
  <c r="AY15" i="58"/>
  <c r="AY19" i="58"/>
  <c r="BD20" i="58"/>
  <c r="CI20" i="58" s="1"/>
  <c r="BD24" i="58"/>
  <c r="CI24" i="58" s="1"/>
  <c r="AY27" i="58"/>
  <c r="BD28" i="58"/>
  <c r="CI28" i="58" s="1"/>
  <c r="AY31" i="58"/>
  <c r="AY22" i="58"/>
  <c r="AY26" i="58"/>
  <c r="AY30" i="58"/>
  <c r="AY21" i="58"/>
  <c r="AY25" i="58"/>
  <c r="AY29" i="58"/>
  <c r="X7" i="56"/>
  <c r="AJ7" i="56"/>
  <c r="AY12" i="56"/>
  <c r="AY16" i="56"/>
  <c r="BD22" i="56"/>
  <c r="CI22" i="56" s="1"/>
  <c r="AY11" i="56"/>
  <c r="AY15" i="56"/>
  <c r="BD24" i="56"/>
  <c r="CI24" i="56" s="1"/>
  <c r="BD25" i="56"/>
  <c r="CI25" i="56" s="1"/>
  <c r="BD28" i="56"/>
  <c r="CI28" i="56" s="1"/>
  <c r="BD29" i="56"/>
  <c r="CI29" i="56" s="1"/>
  <c r="AY20" i="56"/>
  <c r="BD21" i="56"/>
  <c r="CI21" i="56" s="1"/>
  <c r="AY22" i="56"/>
  <c r="AY26" i="56"/>
  <c r="AY21" i="56"/>
  <c r="AY25" i="56"/>
  <c r="AY29" i="56"/>
  <c r="AY11" i="54"/>
  <c r="AY15" i="54"/>
  <c r="AY19" i="54"/>
  <c r="AY20" i="54"/>
  <c r="AY24" i="54"/>
  <c r="BD28" i="54"/>
  <c r="CI28" i="54" s="1"/>
  <c r="BD29" i="54"/>
  <c r="CI29" i="54" s="1"/>
  <c r="BD17" i="54"/>
  <c r="CI17" i="54" s="1"/>
  <c r="AY14" i="54"/>
  <c r="AY18" i="54"/>
  <c r="BD21" i="54"/>
  <c r="CI21" i="54" s="1"/>
  <c r="BD22" i="54"/>
  <c r="CI22" i="54" s="1"/>
  <c r="BD25" i="54"/>
  <c r="CI25" i="54" s="1"/>
  <c r="AY26" i="54"/>
  <c r="AY30" i="54"/>
  <c r="AB55" i="6"/>
  <c r="AA60" i="6"/>
  <c r="AA58" i="6"/>
  <c r="AD56" i="6"/>
  <c r="AC52" i="6"/>
  <c r="AA52" i="6"/>
  <c r="AC58" i="6"/>
  <c r="AB59" i="6"/>
  <c r="AA55" i="6"/>
  <c r="AA56" i="6"/>
  <c r="AD54" i="6"/>
  <c r="AC56" i="6"/>
  <c r="AB60" i="6"/>
  <c r="AC54" i="6"/>
  <c r="AB56" i="6"/>
  <c r="AD52" i="6"/>
  <c r="AC55" i="6"/>
  <c r="AD58" i="6"/>
  <c r="AB54" i="6"/>
  <c r="AD60" i="6"/>
  <c r="AA53" i="6"/>
  <c r="AC60" i="6"/>
  <c r="AD53" i="6"/>
  <c r="AD59" i="6"/>
  <c r="AD55" i="6"/>
  <c r="AB53" i="6"/>
  <c r="AA59" i="6"/>
  <c r="AC53" i="6"/>
  <c r="AA54" i="6"/>
  <c r="AB58" i="6"/>
  <c r="X134" i="34" l="1"/>
  <c r="V34" i="34"/>
  <c r="T81" i="76"/>
  <c r="T79" i="76" s="1"/>
  <c r="R34" i="34"/>
  <c r="Y27" i="76"/>
  <c r="Y26" i="76" s="1"/>
  <c r="T20" i="76"/>
  <c r="T34" i="76" s="1"/>
  <c r="Y21" i="76"/>
  <c r="Y20" i="76" s="1"/>
  <c r="AC106" i="34"/>
  <c r="S104" i="76"/>
  <c r="Y104" i="76" s="1"/>
  <c r="T62" i="76"/>
  <c r="BQ7" i="58"/>
  <c r="CM13" i="58" a="1"/>
  <c r="CM13" i="58" s="1"/>
  <c r="CN13" i="58" s="1"/>
  <c r="CM27" i="54" a="1"/>
  <c r="CM27" i="54" s="1"/>
  <c r="CN27" i="54" s="1"/>
  <c r="CM27" i="56" a="1"/>
  <c r="CM27" i="56" s="1"/>
  <c r="CN27" i="56" s="1"/>
  <c r="CM19" i="56" a="1"/>
  <c r="CM19" i="56" s="1"/>
  <c r="CN19" i="56" s="1"/>
  <c r="CM23" i="56" a="1"/>
  <c r="CM23" i="56" s="1"/>
  <c r="CN23" i="56" s="1"/>
  <c r="CM30" i="58" a="1"/>
  <c r="CM30" i="58" s="1"/>
  <c r="CN30" i="58" s="1"/>
  <c r="CM26" i="56" a="1"/>
  <c r="CM26" i="56" s="1"/>
  <c r="CN26" i="56" s="1"/>
  <c r="CM24" i="56" a="1"/>
  <c r="CM24" i="56" s="1"/>
  <c r="CN24" i="56" s="1"/>
  <c r="CM14" i="58" a="1"/>
  <c r="CM14" i="58" s="1"/>
  <c r="CN14" i="58" s="1"/>
  <c r="CM26" i="54" a="1"/>
  <c r="CM26" i="54" s="1"/>
  <c r="CN26" i="54" s="1"/>
  <c r="CM22" i="56" a="1"/>
  <c r="CM22" i="56" s="1"/>
  <c r="CN22" i="56" s="1"/>
  <c r="CM23" i="54" a="1"/>
  <c r="CM23" i="54" s="1"/>
  <c r="CN23" i="54" s="1"/>
  <c r="CM17" i="54" a="1"/>
  <c r="CM17" i="54" s="1"/>
  <c r="CN17" i="54" s="1"/>
  <c r="CM21" i="58" a="1"/>
  <c r="CM21" i="58" s="1"/>
  <c r="CN21" i="58" s="1"/>
  <c r="CM12" i="58" a="1"/>
  <c r="CM12" i="58" s="1"/>
  <c r="CN12" i="58" s="1"/>
  <c r="CM12" i="56" a="1"/>
  <c r="CM12" i="56" s="1"/>
  <c r="CN12" i="56" s="1"/>
  <c r="CM28" i="54" a="1"/>
  <c r="CM28" i="54" s="1"/>
  <c r="CN28" i="54" s="1"/>
  <c r="CM18" i="56" a="1"/>
  <c r="CM18" i="56" s="1"/>
  <c r="CN18" i="56" s="1"/>
  <c r="CM23" i="58" a="1"/>
  <c r="CM23" i="58" s="1"/>
  <c r="CN23" i="58" s="1"/>
  <c r="CM16" i="54" a="1"/>
  <c r="CM16" i="54" s="1"/>
  <c r="CN16" i="54" s="1"/>
  <c r="CM31" i="58" a="1"/>
  <c r="CM31" i="58" s="1"/>
  <c r="CN31" i="58" s="1"/>
  <c r="CM24" i="54" a="1"/>
  <c r="CM24" i="54" s="1"/>
  <c r="CN24" i="54" s="1"/>
  <c r="CM25" i="54" a="1"/>
  <c r="CM25" i="54" s="1"/>
  <c r="CN25" i="54" s="1"/>
  <c r="CM31" i="54" a="1"/>
  <c r="CM31" i="54" s="1"/>
  <c r="CN31" i="54" s="1"/>
  <c r="CM19" i="58" a="1"/>
  <c r="CM19" i="58" s="1"/>
  <c r="CN19" i="58" s="1"/>
  <c r="CM30" i="56" a="1"/>
  <c r="CM30" i="56" s="1"/>
  <c r="CN30" i="56" s="1"/>
  <c r="CM13" i="54" a="1"/>
  <c r="CM13" i="54" s="1"/>
  <c r="CN13" i="54" s="1"/>
  <c r="CM18" i="54" a="1"/>
  <c r="CM18" i="54" s="1"/>
  <c r="CN18" i="54" s="1"/>
  <c r="CM30" i="54" a="1"/>
  <c r="CM30" i="54" s="1"/>
  <c r="CN30" i="54" s="1"/>
  <c r="CM14" i="54" a="1"/>
  <c r="CM14" i="54" s="1"/>
  <c r="CN14" i="54" s="1"/>
  <c r="CM25" i="58" a="1"/>
  <c r="CM25" i="58" s="1"/>
  <c r="CN25" i="58" s="1"/>
  <c r="CM20" i="56" a="1"/>
  <c r="CM20" i="56" s="1"/>
  <c r="CN20" i="56" s="1"/>
  <c r="CM31" i="56" a="1"/>
  <c r="CM31" i="56" s="1"/>
  <c r="CN31" i="56" s="1"/>
  <c r="CM22" i="54" a="1"/>
  <c r="CM22" i="54" s="1"/>
  <c r="CN22" i="54" s="1"/>
  <c r="CM24" i="58" a="1"/>
  <c r="CM24" i="58" s="1"/>
  <c r="CN24" i="58" s="1"/>
  <c r="CM17" i="58" a="1"/>
  <c r="CM17" i="58" s="1"/>
  <c r="CN17" i="58" s="1"/>
  <c r="CM17" i="56" a="1"/>
  <c r="CM17" i="56" s="1"/>
  <c r="CN17" i="56" s="1"/>
  <c r="CM29" i="58" a="1"/>
  <c r="CM29" i="58" s="1"/>
  <c r="CN29" i="58" s="1"/>
  <c r="CM18" i="58" a="1"/>
  <c r="CM18" i="58" s="1"/>
  <c r="CN18" i="58" s="1"/>
  <c r="CM15" i="56" a="1"/>
  <c r="CM15" i="56" s="1"/>
  <c r="CN15" i="56" s="1"/>
  <c r="CM15" i="54" a="1"/>
  <c r="CM15" i="54" s="1"/>
  <c r="CN15" i="54" s="1"/>
  <c r="CM27" i="58" a="1"/>
  <c r="CM27" i="58" s="1"/>
  <c r="CN27" i="58" s="1"/>
  <c r="CM21" i="56" a="1"/>
  <c r="CM21" i="56" s="1"/>
  <c r="CN21" i="56" s="1"/>
  <c r="CM25" i="56" a="1"/>
  <c r="CM25" i="56" s="1"/>
  <c r="CN25" i="56" s="1"/>
  <c r="CM28" i="58" a="1"/>
  <c r="CM28" i="58" s="1"/>
  <c r="CN28" i="58" s="1"/>
  <c r="CM13" i="56" a="1"/>
  <c r="CM13" i="56" s="1"/>
  <c r="CN13" i="56" s="1"/>
  <c r="CM19" i="54" a="1"/>
  <c r="CM19" i="54" s="1"/>
  <c r="CN19" i="54" s="1"/>
  <c r="CM29" i="56" a="1"/>
  <c r="CM29" i="56" s="1"/>
  <c r="CN29" i="56" s="1"/>
  <c r="CM21" i="54" a="1"/>
  <c r="CM21" i="54" s="1"/>
  <c r="CN21" i="54" s="1"/>
  <c r="CM29" i="54" a="1"/>
  <c r="CM29" i="54" s="1"/>
  <c r="CN29" i="54" s="1"/>
  <c r="CM28" i="56" a="1"/>
  <c r="CM28" i="56" s="1"/>
  <c r="CN28" i="56" s="1"/>
  <c r="CM20" i="58" a="1"/>
  <c r="CM20" i="58" s="1"/>
  <c r="CN20" i="58" s="1"/>
  <c r="CM14" i="56" a="1"/>
  <c r="CM14" i="56" s="1"/>
  <c r="CN14" i="56" s="1"/>
  <c r="CM16" i="58" a="1"/>
  <c r="CM16" i="58" s="1"/>
  <c r="CN16" i="58" s="1"/>
  <c r="CM16" i="56" a="1"/>
  <c r="CM16" i="56" s="1"/>
  <c r="CN16" i="56" s="1"/>
  <c r="CM22" i="58" a="1"/>
  <c r="CM22" i="58" s="1"/>
  <c r="CN22" i="58" s="1"/>
  <c r="CM15" i="58" a="1"/>
  <c r="CM15" i="58" s="1"/>
  <c r="CN15" i="58" s="1"/>
  <c r="CM26" i="58" a="1"/>
  <c r="CM26" i="58" s="1"/>
  <c r="CN26" i="58" s="1"/>
  <c r="CM20" i="54" a="1"/>
  <c r="CM20" i="54" s="1"/>
  <c r="CN20" i="54" s="1"/>
  <c r="CM12" i="54" a="1"/>
  <c r="CM12" i="54" s="1"/>
  <c r="CN12" i="54" s="1"/>
  <c r="AE53" i="6"/>
  <c r="AE55" i="6"/>
  <c r="R41" i="34"/>
  <c r="AE60" i="6"/>
  <c r="AE54" i="6"/>
  <c r="AE58" i="6"/>
  <c r="AE56" i="6"/>
  <c r="AY7" i="58"/>
  <c r="AY7" i="56"/>
  <c r="AY7" i="54"/>
  <c r="AB57" i="6"/>
  <c r="AD44" i="6"/>
  <c r="AD45" i="6" l="1"/>
  <c r="AD46" i="6" s="1"/>
  <c r="Y34" i="76"/>
  <c r="R40" i="34"/>
  <c r="R41" i="76"/>
  <c r="R40" i="76" s="1"/>
  <c r="V53" i="34"/>
  <c r="T53" i="76" s="1"/>
  <c r="V52" i="34"/>
  <c r="T52" i="76" s="1"/>
  <c r="V59" i="34"/>
  <c r="T59" i="76" s="1"/>
  <c r="V55" i="34"/>
  <c r="T55" i="76" s="1"/>
  <c r="V57" i="34"/>
  <c r="T57" i="76" s="1"/>
  <c r="V54" i="34"/>
  <c r="CN7" i="58"/>
  <c r="CN7" i="56"/>
  <c r="CN7" i="54"/>
  <c r="Y88" i="6"/>
  <c r="Y80" i="6"/>
  <c r="Y78" i="6" s="1"/>
  <c r="Y70" i="6"/>
  <c r="Y67" i="6"/>
  <c r="Y66" i="6" s="1"/>
  <c r="AC59" i="6"/>
  <c r="AA44" i="6"/>
  <c r="AB52" i="6"/>
  <c r="AA57" i="6"/>
  <c r="AE59" i="6" l="1"/>
  <c r="AB51" i="6"/>
  <c r="AE52" i="6"/>
  <c r="AB62" i="6" a="1"/>
  <c r="AB62" i="6" s="1"/>
  <c r="AB64" i="6" s="1"/>
  <c r="AD57" i="6"/>
  <c r="AC44" i="6"/>
  <c r="AC57" i="6"/>
  <c r="AB44" i="6"/>
  <c r="AB45" i="6" l="1"/>
  <c r="AB46" i="6" s="1"/>
  <c r="AC45" i="6"/>
  <c r="AC46" i="6" s="1"/>
  <c r="AB61" i="6"/>
  <c r="AC51" i="6"/>
  <c r="AD51" i="6"/>
  <c r="AA51" i="6"/>
  <c r="AA62" i="6" a="1"/>
  <c r="AA62" i="6" s="1"/>
  <c r="AA64" i="6" s="1"/>
  <c r="AC62" i="6" a="1"/>
  <c r="AC62" i="6" s="1"/>
  <c r="AC64" i="6" s="1"/>
  <c r="AE57" i="6"/>
  <c r="V56" i="34" s="1"/>
  <c r="T56" i="76" s="1"/>
  <c r="AD62" i="6" a="1"/>
  <c r="AD62" i="6" s="1"/>
  <c r="AD64" i="6" s="1"/>
  <c r="AA45" i="6"/>
  <c r="AA46" i="6" s="1"/>
  <c r="Y116" i="6"/>
  <c r="Y87" i="6" s="1" a="1"/>
  <c r="Y87" i="6" s="1"/>
  <c r="Y97" i="6" s="1"/>
  <c r="T81" i="34"/>
  <c r="T79" i="34" s="1"/>
  <c r="T54" i="76"/>
  <c r="V51" i="34"/>
  <c r="T51" i="76" s="1"/>
  <c r="V58" i="34"/>
  <c r="T58" i="76" s="1"/>
  <c r="AE44" i="6"/>
  <c r="AE45" i="6" s="1"/>
  <c r="AE46" i="6" s="1"/>
  <c r="AB50" i="6"/>
  <c r="AB49" i="6" s="1"/>
  <c r="AB75" i="6" s="1"/>
  <c r="AE64" i="6" l="1"/>
  <c r="U81" i="34"/>
  <c r="U79" i="34" s="1"/>
  <c r="T88" i="34"/>
  <c r="U88" i="34" s="1"/>
  <c r="Y86" i="6"/>
  <c r="AD61" i="6"/>
  <c r="AA61" i="6"/>
  <c r="AC61" i="6"/>
  <c r="AE51" i="6"/>
  <c r="AE62" i="6"/>
  <c r="V61" i="34" s="1"/>
  <c r="AD50" i="6"/>
  <c r="T87" i="34"/>
  <c r="T50" i="76"/>
  <c r="V50" i="34"/>
  <c r="V43" i="34"/>
  <c r="T98" i="34"/>
  <c r="CA31" i="51"/>
  <c r="CB31" i="51" s="1"/>
  <c r="CL31" i="51" s="1"/>
  <c r="BY31" i="51"/>
  <c r="BZ31" i="51" s="1"/>
  <c r="BS31" i="51"/>
  <c r="BO31" i="51"/>
  <c r="BI31" i="51"/>
  <c r="BJ31" i="51" s="1"/>
  <c r="CJ31" i="51" s="1"/>
  <c r="BG31" i="51"/>
  <c r="BH31" i="51" s="1"/>
  <c r="BC31" i="51"/>
  <c r="BB31" i="51"/>
  <c r="BA31" i="51"/>
  <c r="AW31" i="51"/>
  <c r="AV31" i="51"/>
  <c r="AK31" i="51"/>
  <c r="AL31" i="51" s="1"/>
  <c r="CH31" i="51" s="1"/>
  <c r="AI31" i="51"/>
  <c r="AJ31" i="51" s="1"/>
  <c r="AE31" i="51"/>
  <c r="AF31" i="51" s="1"/>
  <c r="CG31" i="51" s="1"/>
  <c r="AC31" i="51"/>
  <c r="AD31" i="51" s="1"/>
  <c r="Y31" i="51"/>
  <c r="Z31" i="51" s="1"/>
  <c r="CF31" i="51" s="1"/>
  <c r="W31" i="51"/>
  <c r="X31" i="51" s="1"/>
  <c r="S31" i="51"/>
  <c r="T31" i="51" s="1"/>
  <c r="CE31" i="51" s="1"/>
  <c r="Q31" i="51"/>
  <c r="R31" i="51" s="1"/>
  <c r="M31" i="51"/>
  <c r="N31" i="51" s="1"/>
  <c r="CD31" i="51" s="1"/>
  <c r="K31" i="51"/>
  <c r="L31" i="51" s="1"/>
  <c r="CA30" i="51"/>
  <c r="CB30" i="51" s="1"/>
  <c r="CL30" i="51" s="1"/>
  <c r="BY30" i="51"/>
  <c r="BZ30" i="51" s="1"/>
  <c r="BS30" i="51"/>
  <c r="BO30" i="51"/>
  <c r="BI30" i="51"/>
  <c r="BJ30" i="51" s="1"/>
  <c r="CJ30" i="51" s="1"/>
  <c r="BG30" i="51"/>
  <c r="BH30" i="51" s="1"/>
  <c r="BC30" i="51"/>
  <c r="BB30" i="51"/>
  <c r="BA30" i="51"/>
  <c r="AW30" i="51"/>
  <c r="AV30" i="51"/>
  <c r="AK30" i="51"/>
  <c r="AL30" i="51" s="1"/>
  <c r="CH30" i="51" s="1"/>
  <c r="AI30" i="51"/>
  <c r="AJ30" i="51" s="1"/>
  <c r="AE30" i="51"/>
  <c r="AF30" i="51" s="1"/>
  <c r="CG30" i="51" s="1"/>
  <c r="AC30" i="51"/>
  <c r="AD30" i="51" s="1"/>
  <c r="Y30" i="51"/>
  <c r="Z30" i="51" s="1"/>
  <c r="CF30" i="51" s="1"/>
  <c r="W30" i="51"/>
  <c r="X30" i="51" s="1"/>
  <c r="S30" i="51"/>
  <c r="T30" i="51" s="1"/>
  <c r="CE30" i="51" s="1"/>
  <c r="Q30" i="51"/>
  <c r="R30" i="51" s="1"/>
  <c r="M30" i="51"/>
  <c r="N30" i="51" s="1"/>
  <c r="CD30" i="51" s="1"/>
  <c r="K30" i="51"/>
  <c r="L30" i="51" s="1"/>
  <c r="CA29" i="51"/>
  <c r="CB29" i="51" s="1"/>
  <c r="CL29" i="51" s="1"/>
  <c r="BY29" i="51"/>
  <c r="BZ29" i="51" s="1"/>
  <c r="BS29" i="51"/>
  <c r="BO29" i="51"/>
  <c r="BI29" i="51"/>
  <c r="BJ29" i="51" s="1"/>
  <c r="CJ29" i="51" s="1"/>
  <c r="BG29" i="51"/>
  <c r="BH29" i="51" s="1"/>
  <c r="BC29" i="51"/>
  <c r="BB29" i="51"/>
  <c r="BA29" i="51"/>
  <c r="AW29" i="51"/>
  <c r="AV29" i="51"/>
  <c r="AK29" i="51"/>
  <c r="AL29" i="51" s="1"/>
  <c r="CH29" i="51" s="1"/>
  <c r="AI29" i="51"/>
  <c r="AJ29" i="51" s="1"/>
  <c r="AE29" i="51"/>
  <c r="AF29" i="51" s="1"/>
  <c r="CG29" i="51" s="1"/>
  <c r="AC29" i="51"/>
  <c r="AD29" i="51" s="1"/>
  <c r="Y29" i="51"/>
  <c r="Z29" i="51" s="1"/>
  <c r="CF29" i="51" s="1"/>
  <c r="W29" i="51"/>
  <c r="X29" i="51" s="1"/>
  <c r="S29" i="51"/>
  <c r="T29" i="51" s="1"/>
  <c r="CE29" i="51" s="1"/>
  <c r="Q29" i="51"/>
  <c r="R29" i="51" s="1"/>
  <c r="M29" i="51"/>
  <c r="N29" i="51" s="1"/>
  <c r="CD29" i="51" s="1"/>
  <c r="K29" i="51"/>
  <c r="L29" i="51" s="1"/>
  <c r="CA28" i="51"/>
  <c r="CB28" i="51" s="1"/>
  <c r="CL28" i="51" s="1"/>
  <c r="BY28" i="51"/>
  <c r="BZ28" i="51" s="1"/>
  <c r="BS28" i="51"/>
  <c r="BO28" i="51"/>
  <c r="BI28" i="51"/>
  <c r="BJ28" i="51" s="1"/>
  <c r="CJ28" i="51" s="1"/>
  <c r="BG28" i="51"/>
  <c r="BH28" i="51" s="1"/>
  <c r="BC28" i="51"/>
  <c r="BB28" i="51"/>
  <c r="BA28" i="51"/>
  <c r="AW28" i="51"/>
  <c r="AV28" i="51"/>
  <c r="AK28" i="51"/>
  <c r="AL28" i="51" s="1"/>
  <c r="CH28" i="51" s="1"/>
  <c r="AI28" i="51"/>
  <c r="AJ28" i="51" s="1"/>
  <c r="AE28" i="51"/>
  <c r="AF28" i="51" s="1"/>
  <c r="CG28" i="51" s="1"/>
  <c r="AC28" i="51"/>
  <c r="AD28" i="51" s="1"/>
  <c r="Y28" i="51"/>
  <c r="Z28" i="51" s="1"/>
  <c r="CF28" i="51" s="1"/>
  <c r="W28" i="51"/>
  <c r="X28" i="51" s="1"/>
  <c r="S28" i="51"/>
  <c r="T28" i="51" s="1"/>
  <c r="CE28" i="51" s="1"/>
  <c r="Q28" i="51"/>
  <c r="R28" i="51" s="1"/>
  <c r="M28" i="51"/>
  <c r="N28" i="51" s="1"/>
  <c r="CD28" i="51" s="1"/>
  <c r="K28" i="51"/>
  <c r="L28" i="51" s="1"/>
  <c r="CA27" i="51"/>
  <c r="CB27" i="51" s="1"/>
  <c r="CL27" i="51" s="1"/>
  <c r="BY27" i="51"/>
  <c r="BZ27" i="51" s="1"/>
  <c r="BS27" i="51"/>
  <c r="BO27" i="51"/>
  <c r="BI27" i="51"/>
  <c r="BJ27" i="51" s="1"/>
  <c r="CJ27" i="51" s="1"/>
  <c r="BG27" i="51"/>
  <c r="BH27" i="51" s="1"/>
  <c r="BC27" i="51"/>
  <c r="BB27" i="51"/>
  <c r="BA27" i="51"/>
  <c r="AW27" i="51"/>
  <c r="AV27" i="51"/>
  <c r="AK27" i="51"/>
  <c r="AL27" i="51" s="1"/>
  <c r="CH27" i="51" s="1"/>
  <c r="AI27" i="51"/>
  <c r="AJ27" i="51" s="1"/>
  <c r="AE27" i="51"/>
  <c r="AF27" i="51" s="1"/>
  <c r="CG27" i="51" s="1"/>
  <c r="AC27" i="51"/>
  <c r="AD27" i="51" s="1"/>
  <c r="Y27" i="51"/>
  <c r="Z27" i="51" s="1"/>
  <c r="CF27" i="51" s="1"/>
  <c r="W27" i="51"/>
  <c r="X27" i="51" s="1"/>
  <c r="S27" i="51"/>
  <c r="T27" i="51" s="1"/>
  <c r="CE27" i="51" s="1"/>
  <c r="Q27" i="51"/>
  <c r="R27" i="51" s="1"/>
  <c r="M27" i="51"/>
  <c r="N27" i="51" s="1"/>
  <c r="CD27" i="51" s="1"/>
  <c r="K27" i="51"/>
  <c r="L27" i="51" s="1"/>
  <c r="CA26" i="51"/>
  <c r="CB26" i="51" s="1"/>
  <c r="CL26" i="51" s="1"/>
  <c r="BY26" i="51"/>
  <c r="BZ26" i="51" s="1"/>
  <c r="BS26" i="51"/>
  <c r="BO26" i="51"/>
  <c r="BI26" i="51"/>
  <c r="BJ26" i="51" s="1"/>
  <c r="CJ26" i="51" s="1"/>
  <c r="BG26" i="51"/>
  <c r="BH26" i="51" s="1"/>
  <c r="BC26" i="51"/>
  <c r="BB26" i="51"/>
  <c r="BA26" i="51"/>
  <c r="AW26" i="51"/>
  <c r="AV26" i="51"/>
  <c r="AK26" i="51"/>
  <c r="AL26" i="51" s="1"/>
  <c r="CH26" i="51" s="1"/>
  <c r="AI26" i="51"/>
  <c r="AJ26" i="51" s="1"/>
  <c r="AE26" i="51"/>
  <c r="AF26" i="51" s="1"/>
  <c r="CG26" i="51" s="1"/>
  <c r="AC26" i="51"/>
  <c r="AD26" i="51" s="1"/>
  <c r="Y26" i="51"/>
  <c r="Z26" i="51" s="1"/>
  <c r="CF26" i="51" s="1"/>
  <c r="W26" i="51"/>
  <c r="X26" i="51" s="1"/>
  <c r="S26" i="51"/>
  <c r="T26" i="51" s="1"/>
  <c r="CE26" i="51" s="1"/>
  <c r="Q26" i="51"/>
  <c r="R26" i="51" s="1"/>
  <c r="M26" i="51"/>
  <c r="N26" i="51" s="1"/>
  <c r="CD26" i="51" s="1"/>
  <c r="K26" i="51"/>
  <c r="L26" i="51" s="1"/>
  <c r="CA25" i="51"/>
  <c r="CB25" i="51" s="1"/>
  <c r="CL25" i="51" s="1"/>
  <c r="BY25" i="51"/>
  <c r="BZ25" i="51" s="1"/>
  <c r="BS25" i="51"/>
  <c r="BO25" i="51"/>
  <c r="BI25" i="51"/>
  <c r="BJ25" i="51" s="1"/>
  <c r="CJ25" i="51" s="1"/>
  <c r="BG25" i="51"/>
  <c r="BH25" i="51" s="1"/>
  <c r="BC25" i="51"/>
  <c r="BB25" i="51"/>
  <c r="BA25" i="51"/>
  <c r="AW25" i="51"/>
  <c r="AV25" i="51"/>
  <c r="AK25" i="51"/>
  <c r="AL25" i="51" s="1"/>
  <c r="CH25" i="51" s="1"/>
  <c r="AI25" i="51"/>
  <c r="AJ25" i="51" s="1"/>
  <c r="AE25" i="51"/>
  <c r="AF25" i="51" s="1"/>
  <c r="CG25" i="51" s="1"/>
  <c r="AC25" i="51"/>
  <c r="AD25" i="51" s="1"/>
  <c r="Y25" i="51"/>
  <c r="Z25" i="51" s="1"/>
  <c r="CF25" i="51" s="1"/>
  <c r="W25" i="51"/>
  <c r="X25" i="51" s="1"/>
  <c r="S25" i="51"/>
  <c r="T25" i="51" s="1"/>
  <c r="CE25" i="51" s="1"/>
  <c r="Q25" i="51"/>
  <c r="R25" i="51" s="1"/>
  <c r="M25" i="51"/>
  <c r="N25" i="51" s="1"/>
  <c r="CD25" i="51" s="1"/>
  <c r="K25" i="51"/>
  <c r="L25" i="51" s="1"/>
  <c r="CA24" i="51"/>
  <c r="CB24" i="51" s="1"/>
  <c r="CL24" i="51" s="1"/>
  <c r="BY24" i="51"/>
  <c r="BZ24" i="51" s="1"/>
  <c r="BS24" i="51"/>
  <c r="BO24" i="51"/>
  <c r="BI24" i="51"/>
  <c r="BJ24" i="51" s="1"/>
  <c r="CJ24" i="51" s="1"/>
  <c r="BG24" i="51"/>
  <c r="BH24" i="51" s="1"/>
  <c r="BC24" i="51"/>
  <c r="BB24" i="51"/>
  <c r="BA24" i="51"/>
  <c r="AW24" i="51"/>
  <c r="AV24" i="51"/>
  <c r="AK24" i="51"/>
  <c r="AL24" i="51" s="1"/>
  <c r="CH24" i="51" s="1"/>
  <c r="AI24" i="51"/>
  <c r="AJ24" i="51" s="1"/>
  <c r="AE24" i="51"/>
  <c r="AF24" i="51" s="1"/>
  <c r="CG24" i="51" s="1"/>
  <c r="AC24" i="51"/>
  <c r="AD24" i="51" s="1"/>
  <c r="Y24" i="51"/>
  <c r="Z24" i="51" s="1"/>
  <c r="CF24" i="51" s="1"/>
  <c r="W24" i="51"/>
  <c r="X24" i="51" s="1"/>
  <c r="S24" i="51"/>
  <c r="T24" i="51" s="1"/>
  <c r="CE24" i="51" s="1"/>
  <c r="Q24" i="51"/>
  <c r="R24" i="51" s="1"/>
  <c r="M24" i="51"/>
  <c r="N24" i="51" s="1"/>
  <c r="CD24" i="51" s="1"/>
  <c r="K24" i="51"/>
  <c r="L24" i="51" s="1"/>
  <c r="CA23" i="51"/>
  <c r="CB23" i="51" s="1"/>
  <c r="CL23" i="51" s="1"/>
  <c r="BY23" i="51"/>
  <c r="BZ23" i="51" s="1"/>
  <c r="BS23" i="51"/>
  <c r="BO23" i="51"/>
  <c r="BI23" i="51"/>
  <c r="BJ23" i="51" s="1"/>
  <c r="CJ23" i="51" s="1"/>
  <c r="BG23" i="51"/>
  <c r="BH23" i="51" s="1"/>
  <c r="BC23" i="51"/>
  <c r="BB23" i="51"/>
  <c r="BA23" i="51"/>
  <c r="AW23" i="51"/>
  <c r="AV23" i="51"/>
  <c r="AK23" i="51"/>
  <c r="AL23" i="51" s="1"/>
  <c r="CH23" i="51" s="1"/>
  <c r="AI23" i="51"/>
  <c r="AJ23" i="51" s="1"/>
  <c r="AE23" i="51"/>
  <c r="AF23" i="51" s="1"/>
  <c r="CG23" i="51" s="1"/>
  <c r="AC23" i="51"/>
  <c r="AD23" i="51" s="1"/>
  <c r="Y23" i="51"/>
  <c r="Z23" i="51" s="1"/>
  <c r="CF23" i="51" s="1"/>
  <c r="W23" i="51"/>
  <c r="X23" i="51" s="1"/>
  <c r="S23" i="51"/>
  <c r="T23" i="51" s="1"/>
  <c r="CE23" i="51" s="1"/>
  <c r="Q23" i="51"/>
  <c r="R23" i="51" s="1"/>
  <c r="M23" i="51"/>
  <c r="N23" i="51" s="1"/>
  <c r="CD23" i="51" s="1"/>
  <c r="K23" i="51"/>
  <c r="L23" i="51" s="1"/>
  <c r="CA22" i="51"/>
  <c r="CB22" i="51" s="1"/>
  <c r="CL22" i="51" s="1"/>
  <c r="BY22" i="51"/>
  <c r="BZ22" i="51" s="1"/>
  <c r="BS22" i="51"/>
  <c r="BO22" i="51"/>
  <c r="BI22" i="51"/>
  <c r="BJ22" i="51" s="1"/>
  <c r="CJ22" i="51" s="1"/>
  <c r="BG22" i="51"/>
  <c r="BH22" i="51" s="1"/>
  <c r="BC22" i="51"/>
  <c r="BB22" i="51"/>
  <c r="BA22" i="51"/>
  <c r="AW22" i="51"/>
  <c r="AV22" i="51"/>
  <c r="AK22" i="51"/>
  <c r="AL22" i="51" s="1"/>
  <c r="CH22" i="51" s="1"/>
  <c r="AI22" i="51"/>
  <c r="AJ22" i="51" s="1"/>
  <c r="AE22" i="51"/>
  <c r="AF22" i="51" s="1"/>
  <c r="CG22" i="51" s="1"/>
  <c r="AC22" i="51"/>
  <c r="AD22" i="51" s="1"/>
  <c r="Y22" i="51"/>
  <c r="Z22" i="51" s="1"/>
  <c r="CF22" i="51" s="1"/>
  <c r="W22" i="51"/>
  <c r="X22" i="51" s="1"/>
  <c r="S22" i="51"/>
  <c r="T22" i="51" s="1"/>
  <c r="CE22" i="51" s="1"/>
  <c r="Q22" i="51"/>
  <c r="R22" i="51" s="1"/>
  <c r="M22" i="51"/>
  <c r="N22" i="51" s="1"/>
  <c r="CD22" i="51" s="1"/>
  <c r="K22" i="51"/>
  <c r="L22" i="51" s="1"/>
  <c r="CA21" i="51"/>
  <c r="CB21" i="51" s="1"/>
  <c r="CL21" i="51" s="1"/>
  <c r="BY21" i="51"/>
  <c r="BZ21" i="51" s="1"/>
  <c r="BS21" i="51"/>
  <c r="BO21" i="51"/>
  <c r="BI21" i="51"/>
  <c r="BJ21" i="51" s="1"/>
  <c r="CJ21" i="51" s="1"/>
  <c r="BG21" i="51"/>
  <c r="BH21" i="51" s="1"/>
  <c r="BC21" i="51"/>
  <c r="BB21" i="51"/>
  <c r="BA21" i="51"/>
  <c r="AW21" i="51"/>
  <c r="AV21" i="51"/>
  <c r="AK21" i="51"/>
  <c r="AL21" i="51" s="1"/>
  <c r="CH21" i="51" s="1"/>
  <c r="AI21" i="51"/>
  <c r="AJ21" i="51" s="1"/>
  <c r="AE21" i="51"/>
  <c r="AF21" i="51" s="1"/>
  <c r="CG21" i="51" s="1"/>
  <c r="AC21" i="51"/>
  <c r="AD21" i="51" s="1"/>
  <c r="Y21" i="51"/>
  <c r="Z21" i="51" s="1"/>
  <c r="CF21" i="51" s="1"/>
  <c r="W21" i="51"/>
  <c r="X21" i="51" s="1"/>
  <c r="S21" i="51"/>
  <c r="T21" i="51" s="1"/>
  <c r="CE21" i="51" s="1"/>
  <c r="Q21" i="51"/>
  <c r="R21" i="51" s="1"/>
  <c r="M21" i="51"/>
  <c r="N21" i="51" s="1"/>
  <c r="CD21" i="51" s="1"/>
  <c r="K21" i="51"/>
  <c r="L21" i="51" s="1"/>
  <c r="CA20" i="51"/>
  <c r="CB20" i="51" s="1"/>
  <c r="CL20" i="51" s="1"/>
  <c r="BY20" i="51"/>
  <c r="BZ20" i="51" s="1"/>
  <c r="BS20" i="51"/>
  <c r="BO20" i="51"/>
  <c r="BI20" i="51"/>
  <c r="BJ20" i="51" s="1"/>
  <c r="CJ20" i="51" s="1"/>
  <c r="BG20" i="51"/>
  <c r="BH20" i="51" s="1"/>
  <c r="BC20" i="51"/>
  <c r="BB20" i="51"/>
  <c r="BA20" i="51"/>
  <c r="AW20" i="51"/>
  <c r="AV20" i="51"/>
  <c r="AK20" i="51"/>
  <c r="AL20" i="51" s="1"/>
  <c r="CH20" i="51" s="1"/>
  <c r="AI20" i="51"/>
  <c r="AJ20" i="51" s="1"/>
  <c r="AE20" i="51"/>
  <c r="AF20" i="51" s="1"/>
  <c r="CG20" i="51" s="1"/>
  <c r="AC20" i="51"/>
  <c r="AD20" i="51" s="1"/>
  <c r="Y20" i="51"/>
  <c r="Z20" i="51" s="1"/>
  <c r="CF20" i="51" s="1"/>
  <c r="W20" i="51"/>
  <c r="X20" i="51" s="1"/>
  <c r="S20" i="51"/>
  <c r="T20" i="51" s="1"/>
  <c r="CE20" i="51" s="1"/>
  <c r="Q20" i="51"/>
  <c r="R20" i="51" s="1"/>
  <c r="M20" i="51"/>
  <c r="N20" i="51" s="1"/>
  <c r="CD20" i="51" s="1"/>
  <c r="K20" i="51"/>
  <c r="L20" i="51" s="1"/>
  <c r="CA19" i="51"/>
  <c r="CB19" i="51" s="1"/>
  <c r="CL19" i="51" s="1"/>
  <c r="BY19" i="51"/>
  <c r="BZ19" i="51" s="1"/>
  <c r="BS19" i="51"/>
  <c r="BO19" i="51"/>
  <c r="BI19" i="51"/>
  <c r="BJ19" i="51" s="1"/>
  <c r="CJ19" i="51" s="1"/>
  <c r="BG19" i="51"/>
  <c r="BH19" i="51" s="1"/>
  <c r="BC19" i="51"/>
  <c r="BB19" i="51"/>
  <c r="BA19" i="51"/>
  <c r="AW19" i="51"/>
  <c r="AV19" i="51"/>
  <c r="AK19" i="51"/>
  <c r="AL19" i="51" s="1"/>
  <c r="CH19" i="51" s="1"/>
  <c r="AI19" i="51"/>
  <c r="AJ19" i="51" s="1"/>
  <c r="AE19" i="51"/>
  <c r="AF19" i="51" s="1"/>
  <c r="CG19" i="51" s="1"/>
  <c r="AC19" i="51"/>
  <c r="AD19" i="51" s="1"/>
  <c r="Y19" i="51"/>
  <c r="Z19" i="51" s="1"/>
  <c r="CF19" i="51" s="1"/>
  <c r="W19" i="51"/>
  <c r="X19" i="51" s="1"/>
  <c r="S19" i="51"/>
  <c r="T19" i="51" s="1"/>
  <c r="CE19" i="51" s="1"/>
  <c r="Q19" i="51"/>
  <c r="R19" i="51" s="1"/>
  <c r="M19" i="51"/>
  <c r="N19" i="51" s="1"/>
  <c r="CD19" i="51" s="1"/>
  <c r="K19" i="51"/>
  <c r="L19" i="51" s="1"/>
  <c r="CA18" i="51"/>
  <c r="CB18" i="51" s="1"/>
  <c r="CL18" i="51" s="1"/>
  <c r="BY18" i="51"/>
  <c r="BZ18" i="51" s="1"/>
  <c r="BS18" i="51"/>
  <c r="BO18" i="51"/>
  <c r="BI18" i="51"/>
  <c r="BJ18" i="51" s="1"/>
  <c r="CJ18" i="51" s="1"/>
  <c r="BG18" i="51"/>
  <c r="BH18" i="51" s="1"/>
  <c r="BC18" i="51"/>
  <c r="BB18" i="51"/>
  <c r="BA18" i="51"/>
  <c r="AW18" i="51"/>
  <c r="AV18" i="51"/>
  <c r="AK18" i="51"/>
  <c r="AL18" i="51" s="1"/>
  <c r="CH18" i="51" s="1"/>
  <c r="AI18" i="51"/>
  <c r="AJ18" i="51" s="1"/>
  <c r="AE18" i="51"/>
  <c r="AF18" i="51" s="1"/>
  <c r="CG18" i="51" s="1"/>
  <c r="AC18" i="51"/>
  <c r="AD18" i="51" s="1"/>
  <c r="Y18" i="51"/>
  <c r="Z18" i="51" s="1"/>
  <c r="CF18" i="51" s="1"/>
  <c r="W18" i="51"/>
  <c r="X18" i="51" s="1"/>
  <c r="S18" i="51"/>
  <c r="T18" i="51" s="1"/>
  <c r="CE18" i="51" s="1"/>
  <c r="Q18" i="51"/>
  <c r="R18" i="51" s="1"/>
  <c r="M18" i="51"/>
  <c r="N18" i="51" s="1"/>
  <c r="CD18" i="51" s="1"/>
  <c r="K18" i="51"/>
  <c r="L18" i="51" s="1"/>
  <c r="CA17" i="51"/>
  <c r="CB17" i="51" s="1"/>
  <c r="CL17" i="51" s="1"/>
  <c r="BY17" i="51"/>
  <c r="BZ17" i="51" s="1"/>
  <c r="BS17" i="51"/>
  <c r="BO17" i="51"/>
  <c r="BI17" i="51"/>
  <c r="BJ17" i="51" s="1"/>
  <c r="CJ17" i="51" s="1"/>
  <c r="BG17" i="51"/>
  <c r="BH17" i="51" s="1"/>
  <c r="BC17" i="51"/>
  <c r="BB17" i="51"/>
  <c r="BA17" i="51"/>
  <c r="AW17" i="51"/>
  <c r="AV17" i="51"/>
  <c r="AK17" i="51"/>
  <c r="AL17" i="51" s="1"/>
  <c r="CH17" i="51" s="1"/>
  <c r="AI17" i="51"/>
  <c r="AJ17" i="51" s="1"/>
  <c r="AE17" i="51"/>
  <c r="AF17" i="51" s="1"/>
  <c r="CG17" i="51" s="1"/>
  <c r="AC17" i="51"/>
  <c r="AD17" i="51" s="1"/>
  <c r="Y17" i="51"/>
  <c r="Z17" i="51" s="1"/>
  <c r="CF17" i="51" s="1"/>
  <c r="W17" i="51"/>
  <c r="X17" i="51" s="1"/>
  <c r="S17" i="51"/>
  <c r="T17" i="51" s="1"/>
  <c r="CE17" i="51" s="1"/>
  <c r="Q17" i="51"/>
  <c r="R17" i="51" s="1"/>
  <c r="M17" i="51"/>
  <c r="N17" i="51" s="1"/>
  <c r="CD17" i="51" s="1"/>
  <c r="K17" i="51"/>
  <c r="L17" i="51" s="1"/>
  <c r="CA16" i="51"/>
  <c r="CB16" i="51" s="1"/>
  <c r="CL16" i="51" s="1"/>
  <c r="BY16" i="51"/>
  <c r="BZ16" i="51" s="1"/>
  <c r="BS16" i="51"/>
  <c r="BO16" i="51"/>
  <c r="BI16" i="51"/>
  <c r="BJ16" i="51" s="1"/>
  <c r="CJ16" i="51" s="1"/>
  <c r="BG16" i="51"/>
  <c r="BH16" i="51" s="1"/>
  <c r="BC16" i="51"/>
  <c r="BB16" i="51"/>
  <c r="BA16" i="51"/>
  <c r="AW16" i="51"/>
  <c r="AV16" i="51"/>
  <c r="AK16" i="51"/>
  <c r="AL16" i="51" s="1"/>
  <c r="CH16" i="51" s="1"/>
  <c r="AI16" i="51"/>
  <c r="AJ16" i="51" s="1"/>
  <c r="AE16" i="51"/>
  <c r="AF16" i="51" s="1"/>
  <c r="CG16" i="51" s="1"/>
  <c r="AC16" i="51"/>
  <c r="AD16" i="51" s="1"/>
  <c r="Y16" i="51"/>
  <c r="Z16" i="51" s="1"/>
  <c r="CF16" i="51" s="1"/>
  <c r="W16" i="51"/>
  <c r="X16" i="51" s="1"/>
  <c r="S16" i="51"/>
  <c r="T16" i="51" s="1"/>
  <c r="CE16" i="51" s="1"/>
  <c r="Q16" i="51"/>
  <c r="R16" i="51" s="1"/>
  <c r="M16" i="51"/>
  <c r="N16" i="51" s="1"/>
  <c r="CD16" i="51" s="1"/>
  <c r="K16" i="51"/>
  <c r="L16" i="51" s="1"/>
  <c r="CA15" i="51"/>
  <c r="CB15" i="51" s="1"/>
  <c r="CL15" i="51" s="1"/>
  <c r="BY15" i="51"/>
  <c r="BZ15" i="51" s="1"/>
  <c r="BS15" i="51"/>
  <c r="BO15" i="51"/>
  <c r="BI15" i="51"/>
  <c r="BJ15" i="51" s="1"/>
  <c r="CJ15" i="51" s="1"/>
  <c r="BG15" i="51"/>
  <c r="BH15" i="51" s="1"/>
  <c r="BC15" i="51"/>
  <c r="BB15" i="51"/>
  <c r="BA15" i="51"/>
  <c r="AW15" i="51"/>
  <c r="AV15" i="51"/>
  <c r="AK15" i="51"/>
  <c r="AL15" i="51" s="1"/>
  <c r="CH15" i="51" s="1"/>
  <c r="AI15" i="51"/>
  <c r="AJ15" i="51" s="1"/>
  <c r="AE15" i="51"/>
  <c r="AF15" i="51" s="1"/>
  <c r="CG15" i="51" s="1"/>
  <c r="AC15" i="51"/>
  <c r="AD15" i="51" s="1"/>
  <c r="Y15" i="51"/>
  <c r="Z15" i="51" s="1"/>
  <c r="CF15" i="51" s="1"/>
  <c r="W15" i="51"/>
  <c r="X15" i="51" s="1"/>
  <c r="S15" i="51"/>
  <c r="T15" i="51" s="1"/>
  <c r="CE15" i="51" s="1"/>
  <c r="Q15" i="51"/>
  <c r="R15" i="51" s="1"/>
  <c r="M15" i="51"/>
  <c r="N15" i="51" s="1"/>
  <c r="CD15" i="51" s="1"/>
  <c r="K15" i="51"/>
  <c r="L15" i="51" s="1"/>
  <c r="CA14" i="51"/>
  <c r="CB14" i="51" s="1"/>
  <c r="CL14" i="51" s="1"/>
  <c r="BY14" i="51"/>
  <c r="BZ14" i="51" s="1"/>
  <c r="BS14" i="51"/>
  <c r="BO14" i="51"/>
  <c r="BI14" i="51"/>
  <c r="BJ14" i="51" s="1"/>
  <c r="CJ14" i="51" s="1"/>
  <c r="BG14" i="51"/>
  <c r="BH14" i="51" s="1"/>
  <c r="BC14" i="51"/>
  <c r="BB14" i="51"/>
  <c r="BA14" i="51"/>
  <c r="AW14" i="51"/>
  <c r="AV14" i="51"/>
  <c r="AK14" i="51"/>
  <c r="AL14" i="51" s="1"/>
  <c r="CH14" i="51" s="1"/>
  <c r="AI14" i="51"/>
  <c r="AJ14" i="51" s="1"/>
  <c r="AE14" i="51"/>
  <c r="AF14" i="51" s="1"/>
  <c r="CG14" i="51" s="1"/>
  <c r="AC14" i="51"/>
  <c r="AD14" i="51" s="1"/>
  <c r="Y14" i="51"/>
  <c r="Z14" i="51" s="1"/>
  <c r="CF14" i="51" s="1"/>
  <c r="W14" i="51"/>
  <c r="X14" i="51" s="1"/>
  <c r="S14" i="51"/>
  <c r="T14" i="51" s="1"/>
  <c r="CE14" i="51" s="1"/>
  <c r="Q14" i="51"/>
  <c r="R14" i="51" s="1"/>
  <c r="M14" i="51"/>
  <c r="N14" i="51" s="1"/>
  <c r="CD14" i="51" s="1"/>
  <c r="K14" i="51"/>
  <c r="L14" i="51" s="1"/>
  <c r="CA13" i="51"/>
  <c r="CB13" i="51" s="1"/>
  <c r="CL13" i="51" s="1"/>
  <c r="BY13" i="51"/>
  <c r="BZ13" i="51" s="1"/>
  <c r="BS13" i="51"/>
  <c r="BO13" i="51"/>
  <c r="BI13" i="51"/>
  <c r="BJ13" i="51" s="1"/>
  <c r="CJ13" i="51" s="1"/>
  <c r="BG13" i="51"/>
  <c r="BH13" i="51" s="1"/>
  <c r="BC13" i="51"/>
  <c r="BB13" i="51"/>
  <c r="BA13" i="51"/>
  <c r="AW13" i="51"/>
  <c r="AV13" i="51"/>
  <c r="AK13" i="51"/>
  <c r="AL13" i="51" s="1"/>
  <c r="CH13" i="51" s="1"/>
  <c r="AI13" i="51"/>
  <c r="AJ13" i="51" s="1"/>
  <c r="AE13" i="51"/>
  <c r="AF13" i="51" s="1"/>
  <c r="CG13" i="51" s="1"/>
  <c r="AC13" i="51"/>
  <c r="AD13" i="51" s="1"/>
  <c r="Y13" i="51"/>
  <c r="Z13" i="51" s="1"/>
  <c r="CF13" i="51" s="1"/>
  <c r="W13" i="51"/>
  <c r="X13" i="51" s="1"/>
  <c r="S13" i="51"/>
  <c r="T13" i="51" s="1"/>
  <c r="CE13" i="51" s="1"/>
  <c r="Q13" i="51"/>
  <c r="R13" i="51" s="1"/>
  <c r="M13" i="51"/>
  <c r="N13" i="51" s="1"/>
  <c r="CD13" i="51" s="1"/>
  <c r="K13" i="51"/>
  <c r="L13" i="51" s="1"/>
  <c r="CA12" i="51"/>
  <c r="CB12" i="51" s="1"/>
  <c r="CL12" i="51" s="1"/>
  <c r="BY12" i="51"/>
  <c r="BZ12" i="51" s="1"/>
  <c r="BS12" i="51"/>
  <c r="BO12" i="51"/>
  <c r="BI12" i="51"/>
  <c r="BJ12" i="51" s="1"/>
  <c r="CJ12" i="51" s="1"/>
  <c r="BG12" i="51"/>
  <c r="BH12" i="51" s="1"/>
  <c r="BB12" i="51"/>
  <c r="BA12" i="51"/>
  <c r="AW12" i="51"/>
  <c r="AV12" i="51"/>
  <c r="AK12" i="51"/>
  <c r="AL12" i="51" s="1"/>
  <c r="CH12" i="51" s="1"/>
  <c r="AI12" i="51"/>
  <c r="AJ12" i="51" s="1"/>
  <c r="AE12" i="51"/>
  <c r="AF12" i="51" s="1"/>
  <c r="CG12" i="51" s="1"/>
  <c r="AC12" i="51"/>
  <c r="AD12" i="51" s="1"/>
  <c r="Y12" i="51"/>
  <c r="Z12" i="51" s="1"/>
  <c r="CF12" i="51" s="1"/>
  <c r="W12" i="51"/>
  <c r="X12" i="51" s="1"/>
  <c r="S12" i="51"/>
  <c r="T12" i="51" s="1"/>
  <c r="CE12" i="51" s="1"/>
  <c r="Q12" i="51"/>
  <c r="R12" i="51" s="1"/>
  <c r="M12" i="51"/>
  <c r="N12" i="51" s="1"/>
  <c r="CD12" i="51" s="1"/>
  <c r="K12" i="51"/>
  <c r="L12" i="51" s="1"/>
  <c r="CA11" i="51"/>
  <c r="CB11" i="51" s="1"/>
  <c r="CL11" i="51" s="1"/>
  <c r="BY11" i="51"/>
  <c r="BZ11" i="51" s="1"/>
  <c r="BS11" i="51"/>
  <c r="BU11" i="51" s="1"/>
  <c r="CK11" i="51" s="1"/>
  <c r="BI11" i="51"/>
  <c r="BJ11" i="51" s="1"/>
  <c r="CJ11" i="51" s="1"/>
  <c r="BG11" i="51"/>
  <c r="BH11" i="51" s="1"/>
  <c r="BB11" i="51"/>
  <c r="BA11" i="51"/>
  <c r="AW11" i="51"/>
  <c r="AV11" i="51"/>
  <c r="AK11" i="51"/>
  <c r="AL11" i="51" s="1"/>
  <c r="CH11" i="51" s="1"/>
  <c r="AI11" i="51"/>
  <c r="AJ11" i="51" s="1"/>
  <c r="AE11" i="51"/>
  <c r="AF11" i="51" s="1"/>
  <c r="CG11" i="51" s="1"/>
  <c r="AC11" i="51"/>
  <c r="AD11" i="51" s="1"/>
  <c r="Y11" i="51"/>
  <c r="Z11" i="51" s="1"/>
  <c r="CF11" i="51" s="1"/>
  <c r="W11" i="51"/>
  <c r="X11" i="51" s="1"/>
  <c r="S11" i="51"/>
  <c r="T11" i="51" s="1"/>
  <c r="CE11" i="51" s="1"/>
  <c r="Q11" i="51"/>
  <c r="R11" i="51" s="1"/>
  <c r="M11" i="51"/>
  <c r="N11" i="51" s="1"/>
  <c r="CD11" i="51" s="1"/>
  <c r="K11" i="51"/>
  <c r="L11" i="51" s="1"/>
  <c r="G7" i="51"/>
  <c r="F7" i="51"/>
  <c r="CA31" i="49"/>
  <c r="CB31" i="49" s="1"/>
  <c r="CL31" i="49" s="1"/>
  <c r="BY31" i="49"/>
  <c r="BZ31" i="49" s="1"/>
  <c r="BS31" i="49"/>
  <c r="BO31" i="49"/>
  <c r="BI31" i="49"/>
  <c r="BJ31" i="49" s="1"/>
  <c r="CJ31" i="49" s="1"/>
  <c r="BG31" i="49"/>
  <c r="BH31" i="49" s="1"/>
  <c r="BC31" i="49"/>
  <c r="BB31" i="49"/>
  <c r="BA31" i="49"/>
  <c r="AW31" i="49"/>
  <c r="AV31" i="49"/>
  <c r="AK31" i="49"/>
  <c r="AL31" i="49" s="1"/>
  <c r="CH31" i="49" s="1"/>
  <c r="AI31" i="49"/>
  <c r="AJ31" i="49" s="1"/>
  <c r="AE31" i="49"/>
  <c r="AF31" i="49" s="1"/>
  <c r="CG31" i="49" s="1"/>
  <c r="AC31" i="49"/>
  <c r="AD31" i="49" s="1"/>
  <c r="Y31" i="49"/>
  <c r="Z31" i="49" s="1"/>
  <c r="CF31" i="49" s="1"/>
  <c r="W31" i="49"/>
  <c r="X31" i="49" s="1"/>
  <c r="S31" i="49"/>
  <c r="T31" i="49" s="1"/>
  <c r="CE31" i="49" s="1"/>
  <c r="Q31" i="49"/>
  <c r="R31" i="49" s="1"/>
  <c r="M31" i="49"/>
  <c r="N31" i="49" s="1"/>
  <c r="CD31" i="49" s="1"/>
  <c r="L31" i="49"/>
  <c r="K31" i="49"/>
  <c r="CA30" i="49"/>
  <c r="CB30" i="49" s="1"/>
  <c r="CL30" i="49" s="1"/>
  <c r="BY30" i="49"/>
  <c r="BZ30" i="49" s="1"/>
  <c r="BS30" i="49"/>
  <c r="BO30" i="49"/>
  <c r="BI30" i="49"/>
  <c r="BJ30" i="49" s="1"/>
  <c r="CJ30" i="49" s="1"/>
  <c r="BG30" i="49"/>
  <c r="BH30" i="49" s="1"/>
  <c r="BC30" i="49"/>
  <c r="BB30" i="49"/>
  <c r="BA30" i="49"/>
  <c r="AW30" i="49"/>
  <c r="AV30" i="49"/>
  <c r="AK30" i="49"/>
  <c r="AL30" i="49" s="1"/>
  <c r="CH30" i="49" s="1"/>
  <c r="AI30" i="49"/>
  <c r="AJ30" i="49" s="1"/>
  <c r="AE30" i="49"/>
  <c r="AF30" i="49" s="1"/>
  <c r="CG30" i="49" s="1"/>
  <c r="AC30" i="49"/>
  <c r="AD30" i="49" s="1"/>
  <c r="Y30" i="49"/>
  <c r="Z30" i="49" s="1"/>
  <c r="CF30" i="49" s="1"/>
  <c r="W30" i="49"/>
  <c r="X30" i="49" s="1"/>
  <c r="S30" i="49"/>
  <c r="T30" i="49" s="1"/>
  <c r="CE30" i="49" s="1"/>
  <c r="Q30" i="49"/>
  <c r="R30" i="49" s="1"/>
  <c r="M30" i="49"/>
  <c r="N30" i="49" s="1"/>
  <c r="CD30" i="49" s="1"/>
  <c r="K30" i="49"/>
  <c r="L30" i="49" s="1"/>
  <c r="CA29" i="49"/>
  <c r="CB29" i="49" s="1"/>
  <c r="CL29" i="49" s="1"/>
  <c r="BY29" i="49"/>
  <c r="BZ29" i="49" s="1"/>
  <c r="BS29" i="49"/>
  <c r="BO29" i="49"/>
  <c r="BI29" i="49"/>
  <c r="BJ29" i="49" s="1"/>
  <c r="CJ29" i="49" s="1"/>
  <c r="BG29" i="49"/>
  <c r="BH29" i="49" s="1"/>
  <c r="BC29" i="49"/>
  <c r="BB29" i="49"/>
  <c r="BA29" i="49"/>
  <c r="AW29" i="49"/>
  <c r="AV29" i="49"/>
  <c r="AK29" i="49"/>
  <c r="AL29" i="49" s="1"/>
  <c r="CH29" i="49" s="1"/>
  <c r="AI29" i="49"/>
  <c r="AJ29" i="49" s="1"/>
  <c r="AE29" i="49"/>
  <c r="AF29" i="49" s="1"/>
  <c r="CG29" i="49" s="1"/>
  <c r="AC29" i="49"/>
  <c r="AD29" i="49" s="1"/>
  <c r="Y29" i="49"/>
  <c r="Z29" i="49" s="1"/>
  <c r="CF29" i="49" s="1"/>
  <c r="W29" i="49"/>
  <c r="X29" i="49" s="1"/>
  <c r="S29" i="49"/>
  <c r="T29" i="49" s="1"/>
  <c r="CE29" i="49" s="1"/>
  <c r="Q29" i="49"/>
  <c r="R29" i="49" s="1"/>
  <c r="M29" i="49"/>
  <c r="N29" i="49" s="1"/>
  <c r="CD29" i="49" s="1"/>
  <c r="K29" i="49"/>
  <c r="L29" i="49" s="1"/>
  <c r="CA28" i="49"/>
  <c r="CB28" i="49" s="1"/>
  <c r="CL28" i="49" s="1"/>
  <c r="BY28" i="49"/>
  <c r="BZ28" i="49" s="1"/>
  <c r="BS28" i="49"/>
  <c r="BO28" i="49"/>
  <c r="BI28" i="49"/>
  <c r="BJ28" i="49" s="1"/>
  <c r="CJ28" i="49" s="1"/>
  <c r="BG28" i="49"/>
  <c r="BH28" i="49" s="1"/>
  <c r="BC28" i="49"/>
  <c r="BB28" i="49"/>
  <c r="BA28" i="49"/>
  <c r="AW28" i="49"/>
  <c r="AV28" i="49"/>
  <c r="AK28" i="49"/>
  <c r="AL28" i="49" s="1"/>
  <c r="CH28" i="49" s="1"/>
  <c r="AI28" i="49"/>
  <c r="AJ28" i="49" s="1"/>
  <c r="AE28" i="49"/>
  <c r="AF28" i="49" s="1"/>
  <c r="CG28" i="49" s="1"/>
  <c r="AC28" i="49"/>
  <c r="AD28" i="49" s="1"/>
  <c r="Y28" i="49"/>
  <c r="Z28" i="49" s="1"/>
  <c r="CF28" i="49" s="1"/>
  <c r="W28" i="49"/>
  <c r="X28" i="49" s="1"/>
  <c r="S28" i="49"/>
  <c r="T28" i="49" s="1"/>
  <c r="CE28" i="49" s="1"/>
  <c r="Q28" i="49"/>
  <c r="R28" i="49" s="1"/>
  <c r="M28" i="49"/>
  <c r="N28" i="49" s="1"/>
  <c r="CD28" i="49" s="1"/>
  <c r="K28" i="49"/>
  <c r="L28" i="49" s="1"/>
  <c r="CA27" i="49"/>
  <c r="CB27" i="49" s="1"/>
  <c r="CL27" i="49" s="1"/>
  <c r="BY27" i="49"/>
  <c r="BZ27" i="49" s="1"/>
  <c r="BS27" i="49"/>
  <c r="BO27" i="49"/>
  <c r="BI27" i="49"/>
  <c r="BJ27" i="49" s="1"/>
  <c r="CJ27" i="49" s="1"/>
  <c r="BG27" i="49"/>
  <c r="BH27" i="49" s="1"/>
  <c r="BC27" i="49"/>
  <c r="BB27" i="49"/>
  <c r="BA27" i="49"/>
  <c r="AW27" i="49"/>
  <c r="AV27" i="49"/>
  <c r="AK27" i="49"/>
  <c r="AL27" i="49" s="1"/>
  <c r="CH27" i="49" s="1"/>
  <c r="AI27" i="49"/>
  <c r="AJ27" i="49" s="1"/>
  <c r="AE27" i="49"/>
  <c r="AF27" i="49" s="1"/>
  <c r="CG27" i="49" s="1"/>
  <c r="AC27" i="49"/>
  <c r="AD27" i="49" s="1"/>
  <c r="Y27" i="49"/>
  <c r="Z27" i="49" s="1"/>
  <c r="CF27" i="49" s="1"/>
  <c r="W27" i="49"/>
  <c r="X27" i="49" s="1"/>
  <c r="S27" i="49"/>
  <c r="T27" i="49" s="1"/>
  <c r="CE27" i="49" s="1"/>
  <c r="Q27" i="49"/>
  <c r="R27" i="49" s="1"/>
  <c r="M27" i="49"/>
  <c r="N27" i="49" s="1"/>
  <c r="CD27" i="49" s="1"/>
  <c r="K27" i="49"/>
  <c r="L27" i="49" s="1"/>
  <c r="CA26" i="49"/>
  <c r="CB26" i="49" s="1"/>
  <c r="CL26" i="49" s="1"/>
  <c r="BY26" i="49"/>
  <c r="BZ26" i="49" s="1"/>
  <c r="BS26" i="49"/>
  <c r="BO26" i="49"/>
  <c r="BI26" i="49"/>
  <c r="BJ26" i="49" s="1"/>
  <c r="CJ26" i="49" s="1"/>
  <c r="BG26" i="49"/>
  <c r="BH26" i="49" s="1"/>
  <c r="BC26" i="49"/>
  <c r="BB26" i="49"/>
  <c r="BA26" i="49"/>
  <c r="AW26" i="49"/>
  <c r="AV26" i="49"/>
  <c r="AK26" i="49"/>
  <c r="AL26" i="49" s="1"/>
  <c r="CH26" i="49" s="1"/>
  <c r="AI26" i="49"/>
  <c r="AJ26" i="49" s="1"/>
  <c r="AE26" i="49"/>
  <c r="AF26" i="49" s="1"/>
  <c r="CG26" i="49" s="1"/>
  <c r="AC26" i="49"/>
  <c r="AD26" i="49" s="1"/>
  <c r="Y26" i="49"/>
  <c r="Z26" i="49" s="1"/>
  <c r="CF26" i="49" s="1"/>
  <c r="W26" i="49"/>
  <c r="X26" i="49" s="1"/>
  <c r="S26" i="49"/>
  <c r="T26" i="49" s="1"/>
  <c r="CE26" i="49" s="1"/>
  <c r="Q26" i="49"/>
  <c r="R26" i="49" s="1"/>
  <c r="M26" i="49"/>
  <c r="N26" i="49" s="1"/>
  <c r="CD26" i="49" s="1"/>
  <c r="K26" i="49"/>
  <c r="L26" i="49" s="1"/>
  <c r="CA25" i="49"/>
  <c r="CB25" i="49" s="1"/>
  <c r="CL25" i="49" s="1"/>
  <c r="BY25" i="49"/>
  <c r="BZ25" i="49" s="1"/>
  <c r="BS25" i="49"/>
  <c r="BO25" i="49"/>
  <c r="BI25" i="49"/>
  <c r="BJ25" i="49" s="1"/>
  <c r="CJ25" i="49" s="1"/>
  <c r="BG25" i="49"/>
  <c r="BH25" i="49" s="1"/>
  <c r="BC25" i="49"/>
  <c r="BB25" i="49"/>
  <c r="BA25" i="49"/>
  <c r="AW25" i="49"/>
  <c r="AV25" i="49"/>
  <c r="AK25" i="49"/>
  <c r="AL25" i="49" s="1"/>
  <c r="CH25" i="49" s="1"/>
  <c r="AI25" i="49"/>
  <c r="AJ25" i="49" s="1"/>
  <c r="AE25" i="49"/>
  <c r="AF25" i="49" s="1"/>
  <c r="CG25" i="49" s="1"/>
  <c r="AC25" i="49"/>
  <c r="AD25" i="49" s="1"/>
  <c r="Y25" i="49"/>
  <c r="Z25" i="49" s="1"/>
  <c r="CF25" i="49" s="1"/>
  <c r="W25" i="49"/>
  <c r="X25" i="49" s="1"/>
  <c r="S25" i="49"/>
  <c r="T25" i="49" s="1"/>
  <c r="CE25" i="49" s="1"/>
  <c r="Q25" i="49"/>
  <c r="R25" i="49" s="1"/>
  <c r="M25" i="49"/>
  <c r="N25" i="49" s="1"/>
  <c r="CD25" i="49" s="1"/>
  <c r="K25" i="49"/>
  <c r="L25" i="49" s="1"/>
  <c r="CA24" i="49"/>
  <c r="CB24" i="49" s="1"/>
  <c r="CL24" i="49" s="1"/>
  <c r="BY24" i="49"/>
  <c r="BZ24" i="49" s="1"/>
  <c r="BS24" i="49"/>
  <c r="BO24" i="49"/>
  <c r="BI24" i="49"/>
  <c r="BJ24" i="49" s="1"/>
  <c r="CJ24" i="49" s="1"/>
  <c r="BG24" i="49"/>
  <c r="BH24" i="49" s="1"/>
  <c r="BC24" i="49"/>
  <c r="BB24" i="49"/>
  <c r="BA24" i="49"/>
  <c r="AW24" i="49"/>
  <c r="AV24" i="49"/>
  <c r="AK24" i="49"/>
  <c r="AL24" i="49" s="1"/>
  <c r="CH24" i="49" s="1"/>
  <c r="AI24" i="49"/>
  <c r="AJ24" i="49" s="1"/>
  <c r="AE24" i="49"/>
  <c r="AF24" i="49" s="1"/>
  <c r="CG24" i="49" s="1"/>
  <c r="AC24" i="49"/>
  <c r="AD24" i="49" s="1"/>
  <c r="Y24" i="49"/>
  <c r="Z24" i="49" s="1"/>
  <c r="CF24" i="49" s="1"/>
  <c r="W24" i="49"/>
  <c r="X24" i="49" s="1"/>
  <c r="S24" i="49"/>
  <c r="T24" i="49" s="1"/>
  <c r="CE24" i="49" s="1"/>
  <c r="Q24" i="49"/>
  <c r="R24" i="49" s="1"/>
  <c r="M24" i="49"/>
  <c r="N24" i="49" s="1"/>
  <c r="CD24" i="49" s="1"/>
  <c r="K24" i="49"/>
  <c r="L24" i="49" s="1"/>
  <c r="CA23" i="49"/>
  <c r="CB23" i="49" s="1"/>
  <c r="CL23" i="49" s="1"/>
  <c r="BY23" i="49"/>
  <c r="BZ23" i="49" s="1"/>
  <c r="BS23" i="49"/>
  <c r="BO23" i="49"/>
  <c r="BI23" i="49"/>
  <c r="BJ23" i="49" s="1"/>
  <c r="CJ23" i="49" s="1"/>
  <c r="BG23" i="49"/>
  <c r="BH23" i="49" s="1"/>
  <c r="BC23" i="49"/>
  <c r="BB23" i="49"/>
  <c r="BA23" i="49"/>
  <c r="AW23" i="49"/>
  <c r="AV23" i="49"/>
  <c r="AK23" i="49"/>
  <c r="AL23" i="49" s="1"/>
  <c r="CH23" i="49" s="1"/>
  <c r="AI23" i="49"/>
  <c r="AJ23" i="49" s="1"/>
  <c r="AE23" i="49"/>
  <c r="AF23" i="49" s="1"/>
  <c r="CG23" i="49" s="1"/>
  <c r="AC23" i="49"/>
  <c r="AD23" i="49" s="1"/>
  <c r="Y23" i="49"/>
  <c r="Z23" i="49" s="1"/>
  <c r="CF23" i="49" s="1"/>
  <c r="W23" i="49"/>
  <c r="X23" i="49" s="1"/>
  <c r="S23" i="49"/>
  <c r="T23" i="49" s="1"/>
  <c r="CE23" i="49" s="1"/>
  <c r="Q23" i="49"/>
  <c r="R23" i="49" s="1"/>
  <c r="N23" i="49"/>
  <c r="CD23" i="49" s="1"/>
  <c r="M23" i="49"/>
  <c r="K23" i="49"/>
  <c r="L23" i="49" s="1"/>
  <c r="CA22" i="49"/>
  <c r="CB22" i="49" s="1"/>
  <c r="CL22" i="49" s="1"/>
  <c r="BY22" i="49"/>
  <c r="BZ22" i="49" s="1"/>
  <c r="BS22" i="49"/>
  <c r="BO22" i="49"/>
  <c r="BI22" i="49"/>
  <c r="BJ22" i="49" s="1"/>
  <c r="CJ22" i="49" s="1"/>
  <c r="BG22" i="49"/>
  <c r="BH22" i="49" s="1"/>
  <c r="BC22" i="49"/>
  <c r="BB22" i="49"/>
  <c r="BA22" i="49"/>
  <c r="AW22" i="49"/>
  <c r="AV22" i="49"/>
  <c r="AK22" i="49"/>
  <c r="AL22" i="49" s="1"/>
  <c r="CH22" i="49" s="1"/>
  <c r="AI22" i="49"/>
  <c r="AJ22" i="49" s="1"/>
  <c r="AE22" i="49"/>
  <c r="AF22" i="49" s="1"/>
  <c r="CG22" i="49" s="1"/>
  <c r="AC22" i="49"/>
  <c r="AD22" i="49" s="1"/>
  <c r="Y22" i="49"/>
  <c r="Z22" i="49" s="1"/>
  <c r="CF22" i="49" s="1"/>
  <c r="W22" i="49"/>
  <c r="X22" i="49" s="1"/>
  <c r="S22" i="49"/>
  <c r="T22" i="49" s="1"/>
  <c r="CE22" i="49" s="1"/>
  <c r="Q22" i="49"/>
  <c r="R22" i="49" s="1"/>
  <c r="M22" i="49"/>
  <c r="N22" i="49" s="1"/>
  <c r="CD22" i="49" s="1"/>
  <c r="K22" i="49"/>
  <c r="L22" i="49" s="1"/>
  <c r="CA21" i="49"/>
  <c r="CB21" i="49" s="1"/>
  <c r="CL21" i="49" s="1"/>
  <c r="BY21" i="49"/>
  <c r="BZ21" i="49" s="1"/>
  <c r="BS21" i="49"/>
  <c r="BO21" i="49"/>
  <c r="BI21" i="49"/>
  <c r="BJ21" i="49" s="1"/>
  <c r="CJ21" i="49" s="1"/>
  <c r="BG21" i="49"/>
  <c r="BH21" i="49" s="1"/>
  <c r="BC21" i="49"/>
  <c r="BB21" i="49"/>
  <c r="BA21" i="49"/>
  <c r="AW21" i="49"/>
  <c r="AV21" i="49"/>
  <c r="AK21" i="49"/>
  <c r="AL21" i="49" s="1"/>
  <c r="CH21" i="49" s="1"/>
  <c r="AI21" i="49"/>
  <c r="AJ21" i="49" s="1"/>
  <c r="AE21" i="49"/>
  <c r="AF21" i="49" s="1"/>
  <c r="CG21" i="49" s="1"/>
  <c r="AC21" i="49"/>
  <c r="AD21" i="49" s="1"/>
  <c r="Y21" i="49"/>
  <c r="Z21" i="49" s="1"/>
  <c r="CF21" i="49" s="1"/>
  <c r="W21" i="49"/>
  <c r="X21" i="49" s="1"/>
  <c r="S21" i="49"/>
  <c r="T21" i="49" s="1"/>
  <c r="CE21" i="49" s="1"/>
  <c r="Q21" i="49"/>
  <c r="R21" i="49" s="1"/>
  <c r="M21" i="49"/>
  <c r="N21" i="49" s="1"/>
  <c r="CD21" i="49" s="1"/>
  <c r="K21" i="49"/>
  <c r="L21" i="49" s="1"/>
  <c r="CA20" i="49"/>
  <c r="CB20" i="49" s="1"/>
  <c r="CL20" i="49" s="1"/>
  <c r="BY20" i="49"/>
  <c r="BZ20" i="49" s="1"/>
  <c r="BS20" i="49"/>
  <c r="BO20" i="49"/>
  <c r="BI20" i="49"/>
  <c r="BJ20" i="49" s="1"/>
  <c r="CJ20" i="49" s="1"/>
  <c r="BG20" i="49"/>
  <c r="BH20" i="49" s="1"/>
  <c r="BC20" i="49"/>
  <c r="BB20" i="49"/>
  <c r="BA20" i="49"/>
  <c r="AW20" i="49"/>
  <c r="AV20" i="49"/>
  <c r="AK20" i="49"/>
  <c r="AL20" i="49" s="1"/>
  <c r="CH20" i="49" s="1"/>
  <c r="AI20" i="49"/>
  <c r="AJ20" i="49" s="1"/>
  <c r="AE20" i="49"/>
  <c r="AF20" i="49" s="1"/>
  <c r="CG20" i="49" s="1"/>
  <c r="AC20" i="49"/>
  <c r="AD20" i="49" s="1"/>
  <c r="Y20" i="49"/>
  <c r="Z20" i="49" s="1"/>
  <c r="CF20" i="49" s="1"/>
  <c r="W20" i="49"/>
  <c r="X20" i="49" s="1"/>
  <c r="S20" i="49"/>
  <c r="T20" i="49" s="1"/>
  <c r="CE20" i="49" s="1"/>
  <c r="Q20" i="49"/>
  <c r="R20" i="49" s="1"/>
  <c r="M20" i="49"/>
  <c r="N20" i="49" s="1"/>
  <c r="CD20" i="49" s="1"/>
  <c r="K20" i="49"/>
  <c r="L20" i="49" s="1"/>
  <c r="CA19" i="49"/>
  <c r="CB19" i="49" s="1"/>
  <c r="CL19" i="49" s="1"/>
  <c r="BY19" i="49"/>
  <c r="BZ19" i="49" s="1"/>
  <c r="BS19" i="49"/>
  <c r="BO19" i="49"/>
  <c r="BI19" i="49"/>
  <c r="BJ19" i="49" s="1"/>
  <c r="CJ19" i="49" s="1"/>
  <c r="BG19" i="49"/>
  <c r="BH19" i="49" s="1"/>
  <c r="BC19" i="49"/>
  <c r="BB19" i="49"/>
  <c r="BA19" i="49"/>
  <c r="AW19" i="49"/>
  <c r="AV19" i="49"/>
  <c r="AK19" i="49"/>
  <c r="AL19" i="49" s="1"/>
  <c r="CH19" i="49" s="1"/>
  <c r="AI19" i="49"/>
  <c r="AJ19" i="49" s="1"/>
  <c r="AE19" i="49"/>
  <c r="AF19" i="49" s="1"/>
  <c r="CG19" i="49" s="1"/>
  <c r="AC19" i="49"/>
  <c r="AD19" i="49" s="1"/>
  <c r="Y19" i="49"/>
  <c r="Z19" i="49" s="1"/>
  <c r="CF19" i="49" s="1"/>
  <c r="W19" i="49"/>
  <c r="X19" i="49" s="1"/>
  <c r="S19" i="49"/>
  <c r="T19" i="49" s="1"/>
  <c r="CE19" i="49" s="1"/>
  <c r="Q19" i="49"/>
  <c r="R19" i="49" s="1"/>
  <c r="M19" i="49"/>
  <c r="N19" i="49" s="1"/>
  <c r="CD19" i="49" s="1"/>
  <c r="K19" i="49"/>
  <c r="L19" i="49" s="1"/>
  <c r="CA18" i="49"/>
  <c r="CB18" i="49" s="1"/>
  <c r="CL18" i="49" s="1"/>
  <c r="BY18" i="49"/>
  <c r="BZ18" i="49" s="1"/>
  <c r="BS18" i="49"/>
  <c r="BO18" i="49"/>
  <c r="BI18" i="49"/>
  <c r="BJ18" i="49" s="1"/>
  <c r="CJ18" i="49" s="1"/>
  <c r="BG18" i="49"/>
  <c r="BH18" i="49" s="1"/>
  <c r="BC18" i="49"/>
  <c r="BB18" i="49"/>
  <c r="BA18" i="49"/>
  <c r="AW18" i="49"/>
  <c r="AV18" i="49"/>
  <c r="AK18" i="49"/>
  <c r="AL18" i="49" s="1"/>
  <c r="CH18" i="49" s="1"/>
  <c r="AI18" i="49"/>
  <c r="AJ18" i="49" s="1"/>
  <c r="AE18" i="49"/>
  <c r="AF18" i="49" s="1"/>
  <c r="CG18" i="49" s="1"/>
  <c r="AC18" i="49"/>
  <c r="AD18" i="49" s="1"/>
  <c r="Y18" i="49"/>
  <c r="Z18" i="49" s="1"/>
  <c r="CF18" i="49" s="1"/>
  <c r="W18" i="49"/>
  <c r="X18" i="49" s="1"/>
  <c r="S18" i="49"/>
  <c r="T18" i="49" s="1"/>
  <c r="CE18" i="49" s="1"/>
  <c r="Q18" i="49"/>
  <c r="R18" i="49" s="1"/>
  <c r="M18" i="49"/>
  <c r="N18" i="49" s="1"/>
  <c r="CD18" i="49" s="1"/>
  <c r="L18" i="49"/>
  <c r="K18" i="49"/>
  <c r="CA17" i="49"/>
  <c r="CB17" i="49" s="1"/>
  <c r="CL17" i="49" s="1"/>
  <c r="BY17" i="49"/>
  <c r="BZ17" i="49" s="1"/>
  <c r="BS17" i="49"/>
  <c r="BO17" i="49"/>
  <c r="BI17" i="49"/>
  <c r="BJ17" i="49" s="1"/>
  <c r="CJ17" i="49" s="1"/>
  <c r="BG17" i="49"/>
  <c r="BH17" i="49" s="1"/>
  <c r="BC17" i="49"/>
  <c r="BB17" i="49"/>
  <c r="BA17" i="49"/>
  <c r="AW17" i="49"/>
  <c r="AV17" i="49"/>
  <c r="AK17" i="49"/>
  <c r="AL17" i="49" s="1"/>
  <c r="CH17" i="49" s="1"/>
  <c r="AI17" i="49"/>
  <c r="AJ17" i="49" s="1"/>
  <c r="AE17" i="49"/>
  <c r="AF17" i="49" s="1"/>
  <c r="CG17" i="49" s="1"/>
  <c r="AD17" i="49"/>
  <c r="AC17" i="49"/>
  <c r="Y17" i="49"/>
  <c r="Z17" i="49" s="1"/>
  <c r="CF17" i="49" s="1"/>
  <c r="W17" i="49"/>
  <c r="X17" i="49" s="1"/>
  <c r="S17" i="49"/>
  <c r="T17" i="49" s="1"/>
  <c r="CE17" i="49" s="1"/>
  <c r="Q17" i="49"/>
  <c r="R17" i="49" s="1"/>
  <c r="M17" i="49"/>
  <c r="N17" i="49" s="1"/>
  <c r="CD17" i="49" s="1"/>
  <c r="K17" i="49"/>
  <c r="L17" i="49" s="1"/>
  <c r="CA16" i="49"/>
  <c r="CB16" i="49" s="1"/>
  <c r="CL16" i="49" s="1"/>
  <c r="BY16" i="49"/>
  <c r="BZ16" i="49" s="1"/>
  <c r="BS16" i="49"/>
  <c r="BO16" i="49"/>
  <c r="BI16" i="49"/>
  <c r="BJ16" i="49" s="1"/>
  <c r="CJ16" i="49" s="1"/>
  <c r="BG16" i="49"/>
  <c r="BH16" i="49" s="1"/>
  <c r="BC16" i="49"/>
  <c r="BB16" i="49"/>
  <c r="BA16" i="49"/>
  <c r="AW16" i="49"/>
  <c r="AV16" i="49"/>
  <c r="AK16" i="49"/>
  <c r="AL16" i="49" s="1"/>
  <c r="CH16" i="49" s="1"/>
  <c r="AI16" i="49"/>
  <c r="AJ16" i="49" s="1"/>
  <c r="AE16" i="49"/>
  <c r="AF16" i="49" s="1"/>
  <c r="CG16" i="49" s="1"/>
  <c r="AC16" i="49"/>
  <c r="AD16" i="49" s="1"/>
  <c r="Y16" i="49"/>
  <c r="Z16" i="49" s="1"/>
  <c r="CF16" i="49" s="1"/>
  <c r="W16" i="49"/>
  <c r="X16" i="49" s="1"/>
  <c r="S16" i="49"/>
  <c r="T16" i="49" s="1"/>
  <c r="CE16" i="49" s="1"/>
  <c r="Q16" i="49"/>
  <c r="R16" i="49" s="1"/>
  <c r="M16" i="49"/>
  <c r="N16" i="49" s="1"/>
  <c r="CD16" i="49" s="1"/>
  <c r="K16" i="49"/>
  <c r="L16" i="49" s="1"/>
  <c r="CA15" i="49"/>
  <c r="CB15" i="49" s="1"/>
  <c r="CL15" i="49" s="1"/>
  <c r="BY15" i="49"/>
  <c r="BZ15" i="49" s="1"/>
  <c r="BS15" i="49"/>
  <c r="BO15" i="49"/>
  <c r="BI15" i="49"/>
  <c r="BJ15" i="49" s="1"/>
  <c r="CJ15" i="49" s="1"/>
  <c r="BG15" i="49"/>
  <c r="BH15" i="49" s="1"/>
  <c r="BC15" i="49"/>
  <c r="BB15" i="49"/>
  <c r="BA15" i="49"/>
  <c r="AW15" i="49"/>
  <c r="AV15" i="49"/>
  <c r="AY15" i="49" s="1"/>
  <c r="AK15" i="49"/>
  <c r="AL15" i="49" s="1"/>
  <c r="CH15" i="49" s="1"/>
  <c r="AI15" i="49"/>
  <c r="AJ15" i="49" s="1"/>
  <c r="AE15" i="49"/>
  <c r="AF15" i="49" s="1"/>
  <c r="CG15" i="49" s="1"/>
  <c r="AC15" i="49"/>
  <c r="AD15" i="49" s="1"/>
  <c r="Y15" i="49"/>
  <c r="Z15" i="49" s="1"/>
  <c r="CF15" i="49" s="1"/>
  <c r="W15" i="49"/>
  <c r="X15" i="49" s="1"/>
  <c r="S15" i="49"/>
  <c r="T15" i="49" s="1"/>
  <c r="CE15" i="49" s="1"/>
  <c r="Q15" i="49"/>
  <c r="R15" i="49" s="1"/>
  <c r="M15" i="49"/>
  <c r="N15" i="49" s="1"/>
  <c r="CD15" i="49" s="1"/>
  <c r="K15" i="49"/>
  <c r="L15" i="49" s="1"/>
  <c r="CA14" i="49"/>
  <c r="CB14" i="49" s="1"/>
  <c r="CL14" i="49" s="1"/>
  <c r="BY14" i="49"/>
  <c r="BZ14" i="49" s="1"/>
  <c r="BS14" i="49"/>
  <c r="BO14" i="49"/>
  <c r="BI14" i="49"/>
  <c r="BJ14" i="49" s="1"/>
  <c r="CJ14" i="49" s="1"/>
  <c r="BG14" i="49"/>
  <c r="BH14" i="49" s="1"/>
  <c r="BC14" i="49"/>
  <c r="BB14" i="49"/>
  <c r="BA14" i="49"/>
  <c r="AW14" i="49"/>
  <c r="AV14" i="49"/>
  <c r="AK14" i="49"/>
  <c r="AL14" i="49" s="1"/>
  <c r="CH14" i="49" s="1"/>
  <c r="AI14" i="49"/>
  <c r="AJ14" i="49" s="1"/>
  <c r="AF14" i="49"/>
  <c r="CG14" i="49" s="1"/>
  <c r="AE14" i="49"/>
  <c r="AC14" i="49"/>
  <c r="AD14" i="49" s="1"/>
  <c r="Y14" i="49"/>
  <c r="Z14" i="49" s="1"/>
  <c r="CF14" i="49" s="1"/>
  <c r="W14" i="49"/>
  <c r="X14" i="49" s="1"/>
  <c r="S14" i="49"/>
  <c r="T14" i="49" s="1"/>
  <c r="CE14" i="49" s="1"/>
  <c r="Q14" i="49"/>
  <c r="R14" i="49" s="1"/>
  <c r="M14" i="49"/>
  <c r="N14" i="49" s="1"/>
  <c r="CD14" i="49" s="1"/>
  <c r="K14" i="49"/>
  <c r="L14" i="49" s="1"/>
  <c r="CA13" i="49"/>
  <c r="CB13" i="49" s="1"/>
  <c r="CL13" i="49" s="1"/>
  <c r="BY13" i="49"/>
  <c r="BZ13" i="49" s="1"/>
  <c r="BS13" i="49"/>
  <c r="BO13" i="49"/>
  <c r="BI13" i="49"/>
  <c r="BJ13" i="49" s="1"/>
  <c r="CJ13" i="49" s="1"/>
  <c r="BG13" i="49"/>
  <c r="BH13" i="49" s="1"/>
  <c r="BC13" i="49"/>
  <c r="BB13" i="49"/>
  <c r="BA13" i="49"/>
  <c r="AW13" i="49"/>
  <c r="AV13" i="49"/>
  <c r="AK13" i="49"/>
  <c r="AL13" i="49" s="1"/>
  <c r="CH13" i="49" s="1"/>
  <c r="AI13" i="49"/>
  <c r="AJ13" i="49" s="1"/>
  <c r="AE13" i="49"/>
  <c r="AF13" i="49" s="1"/>
  <c r="CG13" i="49" s="1"/>
  <c r="AC13" i="49"/>
  <c r="AD13" i="49" s="1"/>
  <c r="Y13" i="49"/>
  <c r="Z13" i="49" s="1"/>
  <c r="CF13" i="49" s="1"/>
  <c r="W13" i="49"/>
  <c r="X13" i="49" s="1"/>
  <c r="S13" i="49"/>
  <c r="T13" i="49" s="1"/>
  <c r="CE13" i="49" s="1"/>
  <c r="Q13" i="49"/>
  <c r="R13" i="49" s="1"/>
  <c r="M13" i="49"/>
  <c r="N13" i="49" s="1"/>
  <c r="CD13" i="49" s="1"/>
  <c r="K13" i="49"/>
  <c r="L13" i="49" s="1"/>
  <c r="CA12" i="49"/>
  <c r="CB12" i="49" s="1"/>
  <c r="CL12" i="49" s="1"/>
  <c r="BY12" i="49"/>
  <c r="BZ12" i="49" s="1"/>
  <c r="BS12" i="49"/>
  <c r="BO12" i="49"/>
  <c r="BI12" i="49"/>
  <c r="BJ12" i="49" s="1"/>
  <c r="CJ12" i="49" s="1"/>
  <c r="BG12" i="49"/>
  <c r="BH12" i="49" s="1"/>
  <c r="BB12" i="49"/>
  <c r="BA12" i="49"/>
  <c r="AW12" i="49"/>
  <c r="AV12" i="49"/>
  <c r="AK12" i="49"/>
  <c r="AL12" i="49" s="1"/>
  <c r="CH12" i="49" s="1"/>
  <c r="AI12" i="49"/>
  <c r="AJ12" i="49" s="1"/>
  <c r="AE12" i="49"/>
  <c r="AF12" i="49" s="1"/>
  <c r="CG12" i="49" s="1"/>
  <c r="AC12" i="49"/>
  <c r="AD12" i="49" s="1"/>
  <c r="Y12" i="49"/>
  <c r="Z12" i="49" s="1"/>
  <c r="CF12" i="49" s="1"/>
  <c r="W12" i="49"/>
  <c r="X12" i="49" s="1"/>
  <c r="S12" i="49"/>
  <c r="T12" i="49" s="1"/>
  <c r="CE12" i="49" s="1"/>
  <c r="Q12" i="49"/>
  <c r="R12" i="49" s="1"/>
  <c r="M12" i="49"/>
  <c r="N12" i="49" s="1"/>
  <c r="CD12" i="49" s="1"/>
  <c r="K12" i="49"/>
  <c r="L12" i="49" s="1"/>
  <c r="CA11" i="49"/>
  <c r="CB11" i="49" s="1"/>
  <c r="CL11" i="49" s="1"/>
  <c r="BY11" i="49"/>
  <c r="BZ11" i="49" s="1"/>
  <c r="BS11" i="49"/>
  <c r="BU11" i="49" s="1"/>
  <c r="CK11" i="49" s="1"/>
  <c r="BI11" i="49"/>
  <c r="BJ11" i="49" s="1"/>
  <c r="CJ11" i="49" s="1"/>
  <c r="BG11" i="49"/>
  <c r="BH11" i="49" s="1"/>
  <c r="BB11" i="49"/>
  <c r="BA11" i="49"/>
  <c r="AW11" i="49"/>
  <c r="AV11" i="49"/>
  <c r="AK11" i="49"/>
  <c r="AL11" i="49" s="1"/>
  <c r="CH11" i="49" s="1"/>
  <c r="AI11" i="49"/>
  <c r="AJ11" i="49" s="1"/>
  <c r="AE11" i="49"/>
  <c r="AF11" i="49" s="1"/>
  <c r="CG11" i="49" s="1"/>
  <c r="AC11" i="49"/>
  <c r="AD11" i="49" s="1"/>
  <c r="Y11" i="49"/>
  <c r="Z11" i="49" s="1"/>
  <c r="CF11" i="49" s="1"/>
  <c r="W11" i="49"/>
  <c r="X11" i="49" s="1"/>
  <c r="S11" i="49"/>
  <c r="T11" i="49" s="1"/>
  <c r="CE11" i="49" s="1"/>
  <c r="Q11" i="49"/>
  <c r="R11" i="49" s="1"/>
  <c r="M11" i="49"/>
  <c r="N11" i="49" s="1"/>
  <c r="CD11" i="49" s="1"/>
  <c r="K11" i="49"/>
  <c r="L11" i="49" s="1"/>
  <c r="G7" i="49"/>
  <c r="F7" i="49"/>
  <c r="X63" i="6"/>
  <c r="W63" i="6"/>
  <c r="U87" i="34" l="1"/>
  <c r="S85" i="76" s="1"/>
  <c r="V63" i="34"/>
  <c r="AE50" i="6"/>
  <c r="S62" i="34"/>
  <c r="T62" i="34"/>
  <c r="U59" i="2"/>
  <c r="U60" i="2" s="1"/>
  <c r="Y95" i="6"/>
  <c r="S81" i="76"/>
  <c r="S79" i="76" s="1"/>
  <c r="AE61" i="6"/>
  <c r="V60" i="34"/>
  <c r="T60" i="76" s="1"/>
  <c r="T61" i="76" s="1"/>
  <c r="AD49" i="6"/>
  <c r="AD75" i="6" s="1"/>
  <c r="AC50" i="6"/>
  <c r="U98" i="34"/>
  <c r="U96" i="34" s="1"/>
  <c r="T96" i="34"/>
  <c r="V44" i="76"/>
  <c r="V45" i="76" s="1"/>
  <c r="T43" i="76"/>
  <c r="V44" i="34"/>
  <c r="V45" i="34" s="1"/>
  <c r="BD12" i="51"/>
  <c r="CI12" i="51" s="1"/>
  <c r="BD17" i="51"/>
  <c r="CI17" i="51" s="1"/>
  <c r="BR19" i="49"/>
  <c r="BU19" i="49" s="1"/>
  <c r="CK19" i="49" s="1"/>
  <c r="BQ19" i="49"/>
  <c r="BR14" i="51"/>
  <c r="BU14" i="51" s="1"/>
  <c r="CK14" i="51" s="1"/>
  <c r="BQ14" i="51"/>
  <c r="BR12" i="49"/>
  <c r="BU12" i="49" s="1"/>
  <c r="CK12" i="49" s="1"/>
  <c r="BQ12" i="49"/>
  <c r="BR15" i="49"/>
  <c r="BU15" i="49" s="1"/>
  <c r="CK15" i="49" s="1"/>
  <c r="BQ15" i="49"/>
  <c r="BR17" i="49"/>
  <c r="BU17" i="49" s="1"/>
  <c r="CK17" i="49" s="1"/>
  <c r="BQ17" i="49"/>
  <c r="AY18" i="49"/>
  <c r="BQ26" i="49"/>
  <c r="BR26" i="49"/>
  <c r="BU26" i="49" s="1"/>
  <c r="CK26" i="49" s="1"/>
  <c r="BR29" i="49"/>
  <c r="BU29" i="49" s="1"/>
  <c r="CK29" i="49" s="1"/>
  <c r="BQ29" i="49"/>
  <c r="BR31" i="49"/>
  <c r="BU31" i="49" s="1"/>
  <c r="CK31" i="49" s="1"/>
  <c r="BQ31" i="49"/>
  <c r="BR15" i="51"/>
  <c r="BU15" i="51" s="1"/>
  <c r="CK15" i="51" s="1"/>
  <c r="BQ15" i="51"/>
  <c r="BR19" i="51"/>
  <c r="BU19" i="51" s="1"/>
  <c r="CK19" i="51" s="1"/>
  <c r="BQ19" i="51"/>
  <c r="BR23" i="51"/>
  <c r="BU23" i="51" s="1"/>
  <c r="CK23" i="51" s="1"/>
  <c r="BQ23" i="51"/>
  <c r="BD26" i="51"/>
  <c r="CI26" i="51" s="1"/>
  <c r="BR27" i="51"/>
  <c r="BU27" i="51" s="1"/>
  <c r="CK27" i="51" s="1"/>
  <c r="BQ27" i="51"/>
  <c r="BR31" i="51"/>
  <c r="BU31" i="51" s="1"/>
  <c r="CK31" i="51" s="1"/>
  <c r="BQ31" i="51"/>
  <c r="BR14" i="49"/>
  <c r="BU14" i="49" s="1"/>
  <c r="CK14" i="49" s="1"/>
  <c r="BQ14" i="49"/>
  <c r="BR18" i="51"/>
  <c r="BU18" i="51" s="1"/>
  <c r="CK18" i="51" s="1"/>
  <c r="BQ18" i="51"/>
  <c r="BQ22" i="51"/>
  <c r="BR22" i="51"/>
  <c r="BU22" i="51" s="1"/>
  <c r="CK22" i="51" s="1"/>
  <c r="BR30" i="51"/>
  <c r="BU30" i="51" s="1"/>
  <c r="CK30" i="51" s="1"/>
  <c r="BQ30" i="51"/>
  <c r="BR13" i="49"/>
  <c r="BU13" i="49" s="1"/>
  <c r="CK13" i="49" s="1"/>
  <c r="BQ13" i="49"/>
  <c r="BR16" i="49"/>
  <c r="BU16" i="49" s="1"/>
  <c r="CK16" i="49" s="1"/>
  <c r="BQ16" i="49"/>
  <c r="BR20" i="49"/>
  <c r="BU20" i="49" s="1"/>
  <c r="CK20" i="49" s="1"/>
  <c r="BQ20" i="49"/>
  <c r="BR23" i="49"/>
  <c r="BU23" i="49" s="1"/>
  <c r="CK23" i="49" s="1"/>
  <c r="BQ23" i="49"/>
  <c r="BR30" i="49"/>
  <c r="BU30" i="49" s="1"/>
  <c r="CK30" i="49" s="1"/>
  <c r="BQ30" i="49"/>
  <c r="BR12" i="51"/>
  <c r="BU12" i="51" s="1"/>
  <c r="CK12" i="51" s="1"/>
  <c r="BQ12" i="51"/>
  <c r="BR16" i="51"/>
  <c r="BU16" i="51" s="1"/>
  <c r="CK16" i="51" s="1"/>
  <c r="BQ16" i="51"/>
  <c r="BR20" i="51"/>
  <c r="BU20" i="51" s="1"/>
  <c r="CK20" i="51" s="1"/>
  <c r="BQ20" i="51"/>
  <c r="BR24" i="51"/>
  <c r="BU24" i="51" s="1"/>
  <c r="CK24" i="51" s="1"/>
  <c r="BQ24" i="51"/>
  <c r="BR28" i="51"/>
  <c r="BU28" i="51" s="1"/>
  <c r="CK28" i="51" s="1"/>
  <c r="BQ28" i="51"/>
  <c r="BR22" i="49"/>
  <c r="BU22" i="49" s="1"/>
  <c r="CK22" i="49" s="1"/>
  <c r="BQ22" i="49"/>
  <c r="BR25" i="49"/>
  <c r="BU25" i="49" s="1"/>
  <c r="CK25" i="49" s="1"/>
  <c r="BQ25" i="49"/>
  <c r="BR28" i="49"/>
  <c r="BU28" i="49" s="1"/>
  <c r="CK28" i="49" s="1"/>
  <c r="BQ28" i="49"/>
  <c r="BR26" i="51"/>
  <c r="BU26" i="51" s="1"/>
  <c r="CK26" i="51" s="1"/>
  <c r="BQ26" i="51"/>
  <c r="BR18" i="49"/>
  <c r="BU18" i="49" s="1"/>
  <c r="CK18" i="49" s="1"/>
  <c r="BQ18" i="49"/>
  <c r="BR21" i="49"/>
  <c r="BU21" i="49" s="1"/>
  <c r="CK21" i="49" s="1"/>
  <c r="BQ21" i="49"/>
  <c r="AY23" i="49"/>
  <c r="BR24" i="49"/>
  <c r="BU24" i="49" s="1"/>
  <c r="CK24" i="49" s="1"/>
  <c r="BQ24" i="49"/>
  <c r="BR27" i="49"/>
  <c r="BU27" i="49" s="1"/>
  <c r="CK27" i="49" s="1"/>
  <c r="BQ27" i="49"/>
  <c r="BR13" i="51"/>
  <c r="BU13" i="51" s="1"/>
  <c r="CK13" i="51" s="1"/>
  <c r="BQ13" i="51"/>
  <c r="BR17" i="51"/>
  <c r="BU17" i="51" s="1"/>
  <c r="CK17" i="51" s="1"/>
  <c r="BQ17" i="51"/>
  <c r="BR21" i="51"/>
  <c r="BU21" i="51" s="1"/>
  <c r="CK21" i="51" s="1"/>
  <c r="BQ21" i="51"/>
  <c r="BR25" i="51"/>
  <c r="BU25" i="51" s="1"/>
  <c r="CK25" i="51" s="1"/>
  <c r="BQ25" i="51"/>
  <c r="BR29" i="51"/>
  <c r="BU29" i="51" s="1"/>
  <c r="CK29" i="51" s="1"/>
  <c r="BQ29" i="51"/>
  <c r="AY20" i="51"/>
  <c r="BD13" i="49"/>
  <c r="CI13" i="49" s="1"/>
  <c r="AY31" i="49"/>
  <c r="AY14" i="51"/>
  <c r="AY19" i="51"/>
  <c r="AY24" i="51"/>
  <c r="AY27" i="49"/>
  <c r="BD13" i="51"/>
  <c r="CI13" i="51" s="1"/>
  <c r="BD18" i="51"/>
  <c r="CI18" i="51" s="1"/>
  <c r="BD14" i="49"/>
  <c r="CI14" i="49" s="1"/>
  <c r="BD16" i="49"/>
  <c r="CI16" i="49" s="1"/>
  <c r="BD27" i="51"/>
  <c r="CI27" i="51" s="1"/>
  <c r="BD30" i="51"/>
  <c r="CI30" i="51" s="1"/>
  <c r="BD15" i="51"/>
  <c r="CI15" i="51" s="1"/>
  <c r="BD19" i="49"/>
  <c r="CI19" i="49" s="1"/>
  <c r="BD16" i="51"/>
  <c r="CI16" i="51" s="1"/>
  <c r="BD20" i="51"/>
  <c r="CI20" i="51" s="1"/>
  <c r="BD21" i="51"/>
  <c r="CI21" i="51" s="1"/>
  <c r="AY28" i="51"/>
  <c r="BD31" i="51"/>
  <c r="CI31" i="51" s="1"/>
  <c r="AY22" i="49"/>
  <c r="BD23" i="51"/>
  <c r="CI23" i="51" s="1"/>
  <c r="BD20" i="49"/>
  <c r="CI20" i="49" s="1"/>
  <c r="BD11" i="51"/>
  <c r="CI11" i="51" s="1"/>
  <c r="CM11" i="51" s="1" a="1"/>
  <c r="CM11" i="51" s="1"/>
  <c r="CN11" i="51" s="1"/>
  <c r="R7" i="51"/>
  <c r="BD17" i="49"/>
  <c r="CI17" i="49" s="1"/>
  <c r="BD18" i="49"/>
  <c r="CI18" i="49" s="1"/>
  <c r="AY19" i="49"/>
  <c r="AY21" i="49"/>
  <c r="BD23" i="49"/>
  <c r="CI23" i="49" s="1"/>
  <c r="AY24" i="49"/>
  <c r="BD27" i="49"/>
  <c r="CI27" i="49" s="1"/>
  <c r="AY28" i="49"/>
  <c r="BD31" i="49"/>
  <c r="CI31" i="49" s="1"/>
  <c r="AY13" i="51"/>
  <c r="AY30" i="51"/>
  <c r="AY25" i="49"/>
  <c r="BD26" i="49"/>
  <c r="CI26" i="49" s="1"/>
  <c r="AY29" i="49"/>
  <c r="BD30" i="49"/>
  <c r="CI30" i="49" s="1"/>
  <c r="BD14" i="51"/>
  <c r="CI14" i="51" s="1"/>
  <c r="AY15" i="51"/>
  <c r="AY17" i="51"/>
  <c r="AY18" i="51"/>
  <c r="AY23" i="51"/>
  <c r="AY27" i="51"/>
  <c r="AY31" i="51"/>
  <c r="T133" i="34"/>
  <c r="Z63" i="6"/>
  <c r="X7" i="51"/>
  <c r="AD7" i="51"/>
  <c r="AY11" i="51"/>
  <c r="AY14" i="49"/>
  <c r="AY11" i="49"/>
  <c r="AZ11" i="49" s="1"/>
  <c r="BD11" i="49" s="1"/>
  <c r="CI11" i="49" s="1"/>
  <c r="CM11" i="49" s="1" a="1"/>
  <c r="CM11" i="49" s="1"/>
  <c r="CN11" i="49" s="1"/>
  <c r="X7" i="49"/>
  <c r="R7" i="49"/>
  <c r="L7" i="49"/>
  <c r="AJ7" i="49"/>
  <c r="BZ7" i="49"/>
  <c r="BH7" i="49"/>
  <c r="BH7" i="51"/>
  <c r="L7" i="51"/>
  <c r="AJ7" i="51"/>
  <c r="BZ7" i="51"/>
  <c r="BD19" i="51"/>
  <c r="CI19" i="51" s="1"/>
  <c r="AY12" i="51"/>
  <c r="AY16" i="51"/>
  <c r="BD22" i="51"/>
  <c r="CI22" i="51" s="1"/>
  <c r="BD25" i="51"/>
  <c r="CI25" i="51" s="1"/>
  <c r="BD28" i="51"/>
  <c r="CI28" i="51" s="1"/>
  <c r="BD29" i="51"/>
  <c r="CI29" i="51" s="1"/>
  <c r="BD24" i="51"/>
  <c r="CI24" i="51" s="1"/>
  <c r="AY22" i="51"/>
  <c r="AY26" i="51"/>
  <c r="AY21" i="51"/>
  <c r="AY25" i="51"/>
  <c r="AY29" i="51"/>
  <c r="AD7" i="49"/>
  <c r="BQ7" i="49"/>
  <c r="BD15" i="49"/>
  <c r="CI15" i="49" s="1"/>
  <c r="AY13" i="49"/>
  <c r="AY17" i="49"/>
  <c r="AY20" i="49"/>
  <c r="BD24" i="49"/>
  <c r="CI24" i="49" s="1"/>
  <c r="BD25" i="49"/>
  <c r="CI25" i="49" s="1"/>
  <c r="BD28" i="49"/>
  <c r="CI28" i="49" s="1"/>
  <c r="BD29" i="49"/>
  <c r="CI29" i="49" s="1"/>
  <c r="AY12" i="49"/>
  <c r="AZ12" i="49" s="1"/>
  <c r="BD12" i="49" s="1"/>
  <c r="CI12" i="49" s="1"/>
  <c r="AY16" i="49"/>
  <c r="BD21" i="49"/>
  <c r="CI21" i="49" s="1"/>
  <c r="BD22" i="49"/>
  <c r="CI22" i="49" s="1"/>
  <c r="AY26" i="49"/>
  <c r="AY30" i="49"/>
  <c r="U88" i="6"/>
  <c r="U80" i="6"/>
  <c r="CA31" i="46"/>
  <c r="CB31" i="46" s="1"/>
  <c r="CL31" i="46" s="1"/>
  <c r="BY31" i="46"/>
  <c r="BZ31" i="46" s="1"/>
  <c r="BS31" i="46"/>
  <c r="BO31" i="46"/>
  <c r="BI31" i="46"/>
  <c r="BJ31" i="46" s="1"/>
  <c r="CJ31" i="46" s="1"/>
  <c r="BG31" i="46"/>
  <c r="BH31" i="46" s="1"/>
  <c r="BC31" i="46"/>
  <c r="BB31" i="46"/>
  <c r="BA31" i="46"/>
  <c r="AW31" i="46"/>
  <c r="AV31" i="46"/>
  <c r="AK31" i="46"/>
  <c r="AL31" i="46" s="1"/>
  <c r="CH31" i="46" s="1"/>
  <c r="AI31" i="46"/>
  <c r="AJ31" i="46" s="1"/>
  <c r="AE31" i="46"/>
  <c r="AF31" i="46" s="1"/>
  <c r="CG31" i="46" s="1"/>
  <c r="AC31" i="46"/>
  <c r="AD31" i="46" s="1"/>
  <c r="Y31" i="46"/>
  <c r="Z31" i="46" s="1"/>
  <c r="CF31" i="46" s="1"/>
  <c r="W31" i="46"/>
  <c r="X31" i="46" s="1"/>
  <c r="S31" i="46"/>
  <c r="T31" i="46" s="1"/>
  <c r="CE31" i="46" s="1"/>
  <c r="Q31" i="46"/>
  <c r="R31" i="46" s="1"/>
  <c r="M31" i="46"/>
  <c r="N31" i="46" s="1"/>
  <c r="CD31" i="46" s="1"/>
  <c r="K31" i="46"/>
  <c r="L31" i="46" s="1"/>
  <c r="CA30" i="46"/>
  <c r="CB30" i="46" s="1"/>
  <c r="CL30" i="46" s="1"/>
  <c r="BY30" i="46"/>
  <c r="BZ30" i="46" s="1"/>
  <c r="BS30" i="46"/>
  <c r="BO30" i="46"/>
  <c r="BI30" i="46"/>
  <c r="BJ30" i="46" s="1"/>
  <c r="CJ30" i="46" s="1"/>
  <c r="BG30" i="46"/>
  <c r="BH30" i="46" s="1"/>
  <c r="BC30" i="46"/>
  <c r="BB30" i="46"/>
  <c r="BA30" i="46"/>
  <c r="AW30" i="46"/>
  <c r="AV30" i="46"/>
  <c r="AK30" i="46"/>
  <c r="AL30" i="46" s="1"/>
  <c r="CH30" i="46" s="1"/>
  <c r="AI30" i="46"/>
  <c r="AJ30" i="46" s="1"/>
  <c r="AE30" i="46"/>
  <c r="AF30" i="46" s="1"/>
  <c r="CG30" i="46" s="1"/>
  <c r="AC30" i="46"/>
  <c r="AD30" i="46" s="1"/>
  <c r="Y30" i="46"/>
  <c r="Z30" i="46" s="1"/>
  <c r="CF30" i="46" s="1"/>
  <c r="W30" i="46"/>
  <c r="X30" i="46" s="1"/>
  <c r="S30" i="46"/>
  <c r="T30" i="46" s="1"/>
  <c r="CE30" i="46" s="1"/>
  <c r="Q30" i="46"/>
  <c r="R30" i="46" s="1"/>
  <c r="M30" i="46"/>
  <c r="N30" i="46" s="1"/>
  <c r="CD30" i="46" s="1"/>
  <c r="K30" i="46"/>
  <c r="L30" i="46" s="1"/>
  <c r="CA29" i="46"/>
  <c r="CB29" i="46" s="1"/>
  <c r="CL29" i="46" s="1"/>
  <c r="BY29" i="46"/>
  <c r="BZ29" i="46" s="1"/>
  <c r="BS29" i="46"/>
  <c r="BO29" i="46"/>
  <c r="BI29" i="46"/>
  <c r="BJ29" i="46" s="1"/>
  <c r="CJ29" i="46" s="1"/>
  <c r="BG29" i="46"/>
  <c r="BH29" i="46" s="1"/>
  <c r="BC29" i="46"/>
  <c r="BB29" i="46"/>
  <c r="BA29" i="46"/>
  <c r="AW29" i="46"/>
  <c r="AV29" i="46"/>
  <c r="AK29" i="46"/>
  <c r="AL29" i="46" s="1"/>
  <c r="CH29" i="46" s="1"/>
  <c r="AI29" i="46"/>
  <c r="AJ29" i="46" s="1"/>
  <c r="AE29" i="46"/>
  <c r="AF29" i="46" s="1"/>
  <c r="CG29" i="46" s="1"/>
  <c r="AC29" i="46"/>
  <c r="AD29" i="46" s="1"/>
  <c r="Y29" i="46"/>
  <c r="Z29" i="46" s="1"/>
  <c r="CF29" i="46" s="1"/>
  <c r="W29" i="46"/>
  <c r="X29" i="46" s="1"/>
  <c r="S29" i="46"/>
  <c r="T29" i="46" s="1"/>
  <c r="CE29" i="46" s="1"/>
  <c r="Q29" i="46"/>
  <c r="R29" i="46" s="1"/>
  <c r="M29" i="46"/>
  <c r="N29" i="46" s="1"/>
  <c r="CD29" i="46" s="1"/>
  <c r="K29" i="46"/>
  <c r="L29" i="46" s="1"/>
  <c r="CA28" i="46"/>
  <c r="CB28" i="46" s="1"/>
  <c r="CL28" i="46" s="1"/>
  <c r="BY28" i="46"/>
  <c r="BZ28" i="46" s="1"/>
  <c r="BS28" i="46"/>
  <c r="BO28" i="46"/>
  <c r="BI28" i="46"/>
  <c r="BJ28" i="46" s="1"/>
  <c r="CJ28" i="46" s="1"/>
  <c r="BG28" i="46"/>
  <c r="BH28" i="46" s="1"/>
  <c r="BC28" i="46"/>
  <c r="BB28" i="46"/>
  <c r="BA28" i="46"/>
  <c r="AW28" i="46"/>
  <c r="AV28" i="46"/>
  <c r="AK28" i="46"/>
  <c r="AL28" i="46" s="1"/>
  <c r="CH28" i="46" s="1"/>
  <c r="AI28" i="46"/>
  <c r="AJ28" i="46" s="1"/>
  <c r="AE28" i="46"/>
  <c r="AF28" i="46" s="1"/>
  <c r="CG28" i="46" s="1"/>
  <c r="AC28" i="46"/>
  <c r="AD28" i="46" s="1"/>
  <c r="Y28" i="46"/>
  <c r="Z28" i="46" s="1"/>
  <c r="CF28" i="46" s="1"/>
  <c r="W28" i="46"/>
  <c r="X28" i="46" s="1"/>
  <c r="S28" i="46"/>
  <c r="T28" i="46" s="1"/>
  <c r="CE28" i="46" s="1"/>
  <c r="Q28" i="46"/>
  <c r="R28" i="46" s="1"/>
  <c r="M28" i="46"/>
  <c r="N28" i="46" s="1"/>
  <c r="CD28" i="46" s="1"/>
  <c r="K28" i="46"/>
  <c r="L28" i="46" s="1"/>
  <c r="CA27" i="46"/>
  <c r="CB27" i="46" s="1"/>
  <c r="CL27" i="46" s="1"/>
  <c r="BY27" i="46"/>
  <c r="BZ27" i="46" s="1"/>
  <c r="BS27" i="46"/>
  <c r="BO27" i="46"/>
  <c r="BI27" i="46"/>
  <c r="BJ27" i="46" s="1"/>
  <c r="CJ27" i="46" s="1"/>
  <c r="BG27" i="46"/>
  <c r="BH27" i="46" s="1"/>
  <c r="BC27" i="46"/>
  <c r="BB27" i="46"/>
  <c r="BA27" i="46"/>
  <c r="AW27" i="46"/>
  <c r="AV27" i="46"/>
  <c r="AK27" i="46"/>
  <c r="AL27" i="46" s="1"/>
  <c r="CH27" i="46" s="1"/>
  <c r="AI27" i="46"/>
  <c r="AJ27" i="46" s="1"/>
  <c r="AE27" i="46"/>
  <c r="AF27" i="46" s="1"/>
  <c r="CG27" i="46" s="1"/>
  <c r="AC27" i="46"/>
  <c r="AD27" i="46" s="1"/>
  <c r="Y27" i="46"/>
  <c r="Z27" i="46" s="1"/>
  <c r="CF27" i="46" s="1"/>
  <c r="W27" i="46"/>
  <c r="X27" i="46" s="1"/>
  <c r="S27" i="46"/>
  <c r="T27" i="46" s="1"/>
  <c r="CE27" i="46" s="1"/>
  <c r="Q27" i="46"/>
  <c r="R27" i="46" s="1"/>
  <c r="M27" i="46"/>
  <c r="N27" i="46" s="1"/>
  <c r="CD27" i="46" s="1"/>
  <c r="K27" i="46"/>
  <c r="L27" i="46" s="1"/>
  <c r="CA26" i="46"/>
  <c r="CB26" i="46" s="1"/>
  <c r="CL26" i="46" s="1"/>
  <c r="BY26" i="46"/>
  <c r="BZ26" i="46" s="1"/>
  <c r="BS26" i="46"/>
  <c r="BO26" i="46"/>
  <c r="BI26" i="46"/>
  <c r="BJ26" i="46" s="1"/>
  <c r="CJ26" i="46" s="1"/>
  <c r="BG26" i="46"/>
  <c r="BH26" i="46" s="1"/>
  <c r="BC26" i="46"/>
  <c r="BB26" i="46"/>
  <c r="BA26" i="46"/>
  <c r="AW26" i="46"/>
  <c r="AV26" i="46"/>
  <c r="AK26" i="46"/>
  <c r="AL26" i="46" s="1"/>
  <c r="CH26" i="46" s="1"/>
  <c r="AI26" i="46"/>
  <c r="AJ26" i="46" s="1"/>
  <c r="AE26" i="46"/>
  <c r="AF26" i="46" s="1"/>
  <c r="CG26" i="46" s="1"/>
  <c r="AC26" i="46"/>
  <c r="AD26" i="46" s="1"/>
  <c r="Y26" i="46"/>
  <c r="Z26" i="46" s="1"/>
  <c r="CF26" i="46" s="1"/>
  <c r="W26" i="46"/>
  <c r="X26" i="46" s="1"/>
  <c r="S26" i="46"/>
  <c r="T26" i="46" s="1"/>
  <c r="CE26" i="46" s="1"/>
  <c r="Q26" i="46"/>
  <c r="R26" i="46" s="1"/>
  <c r="M26" i="46"/>
  <c r="N26" i="46" s="1"/>
  <c r="CD26" i="46" s="1"/>
  <c r="K26" i="46"/>
  <c r="L26" i="46" s="1"/>
  <c r="CA25" i="46"/>
  <c r="CB25" i="46" s="1"/>
  <c r="CL25" i="46" s="1"/>
  <c r="BY25" i="46"/>
  <c r="BZ25" i="46" s="1"/>
  <c r="BS25" i="46"/>
  <c r="BO25" i="46"/>
  <c r="BI25" i="46"/>
  <c r="BJ25" i="46" s="1"/>
  <c r="CJ25" i="46" s="1"/>
  <c r="BG25" i="46"/>
  <c r="BH25" i="46" s="1"/>
  <c r="BC25" i="46"/>
  <c r="BB25" i="46"/>
  <c r="BA25" i="46"/>
  <c r="AW25" i="46"/>
  <c r="AV25" i="46"/>
  <c r="AK25" i="46"/>
  <c r="AL25" i="46" s="1"/>
  <c r="CH25" i="46" s="1"/>
  <c r="AI25" i="46"/>
  <c r="AJ25" i="46" s="1"/>
  <c r="AE25" i="46"/>
  <c r="AF25" i="46" s="1"/>
  <c r="CG25" i="46" s="1"/>
  <c r="AC25" i="46"/>
  <c r="AD25" i="46" s="1"/>
  <c r="Y25" i="46"/>
  <c r="Z25" i="46" s="1"/>
  <c r="CF25" i="46" s="1"/>
  <c r="W25" i="46"/>
  <c r="X25" i="46" s="1"/>
  <c r="S25" i="46"/>
  <c r="T25" i="46" s="1"/>
  <c r="CE25" i="46" s="1"/>
  <c r="Q25" i="46"/>
  <c r="R25" i="46" s="1"/>
  <c r="M25" i="46"/>
  <c r="N25" i="46" s="1"/>
  <c r="CD25" i="46" s="1"/>
  <c r="K25" i="46"/>
  <c r="L25" i="46" s="1"/>
  <c r="CA24" i="46"/>
  <c r="CB24" i="46" s="1"/>
  <c r="CL24" i="46" s="1"/>
  <c r="BY24" i="46"/>
  <c r="BZ24" i="46" s="1"/>
  <c r="BS24" i="46"/>
  <c r="BO24" i="46"/>
  <c r="BI24" i="46"/>
  <c r="BJ24" i="46" s="1"/>
  <c r="CJ24" i="46" s="1"/>
  <c r="BG24" i="46"/>
  <c r="BH24" i="46" s="1"/>
  <c r="BC24" i="46"/>
  <c r="BB24" i="46"/>
  <c r="BA24" i="46"/>
  <c r="AW24" i="46"/>
  <c r="AV24" i="46"/>
  <c r="AK24" i="46"/>
  <c r="AL24" i="46" s="1"/>
  <c r="CH24" i="46" s="1"/>
  <c r="AI24" i="46"/>
  <c r="AJ24" i="46" s="1"/>
  <c r="AE24" i="46"/>
  <c r="AF24" i="46" s="1"/>
  <c r="CG24" i="46" s="1"/>
  <c r="AC24" i="46"/>
  <c r="AD24" i="46" s="1"/>
  <c r="Y24" i="46"/>
  <c r="Z24" i="46" s="1"/>
  <c r="CF24" i="46" s="1"/>
  <c r="W24" i="46"/>
  <c r="X24" i="46" s="1"/>
  <c r="S24" i="46"/>
  <c r="T24" i="46" s="1"/>
  <c r="CE24" i="46" s="1"/>
  <c r="Q24" i="46"/>
  <c r="R24" i="46" s="1"/>
  <c r="M24" i="46"/>
  <c r="N24" i="46" s="1"/>
  <c r="CD24" i="46" s="1"/>
  <c r="K24" i="46"/>
  <c r="L24" i="46" s="1"/>
  <c r="CA23" i="46"/>
  <c r="CB23" i="46" s="1"/>
  <c r="CL23" i="46" s="1"/>
  <c r="BY23" i="46"/>
  <c r="BZ23" i="46" s="1"/>
  <c r="BS23" i="46"/>
  <c r="BO23" i="46"/>
  <c r="BI23" i="46"/>
  <c r="BJ23" i="46" s="1"/>
  <c r="CJ23" i="46" s="1"/>
  <c r="BG23" i="46"/>
  <c r="BH23" i="46" s="1"/>
  <c r="BC23" i="46"/>
  <c r="BB23" i="46"/>
  <c r="BA23" i="46"/>
  <c r="AW23" i="46"/>
  <c r="AV23" i="46"/>
  <c r="AK23" i="46"/>
  <c r="AL23" i="46" s="1"/>
  <c r="CH23" i="46" s="1"/>
  <c r="AI23" i="46"/>
  <c r="AJ23" i="46" s="1"/>
  <c r="AE23" i="46"/>
  <c r="AF23" i="46" s="1"/>
  <c r="CG23" i="46" s="1"/>
  <c r="AC23" i="46"/>
  <c r="AD23" i="46" s="1"/>
  <c r="Y23" i="46"/>
  <c r="Z23" i="46" s="1"/>
  <c r="CF23" i="46" s="1"/>
  <c r="W23" i="46"/>
  <c r="X23" i="46" s="1"/>
  <c r="S23" i="46"/>
  <c r="T23" i="46" s="1"/>
  <c r="CE23" i="46" s="1"/>
  <c r="Q23" i="46"/>
  <c r="R23" i="46" s="1"/>
  <c r="M23" i="46"/>
  <c r="N23" i="46" s="1"/>
  <c r="CD23" i="46" s="1"/>
  <c r="K23" i="46"/>
  <c r="L23" i="46" s="1"/>
  <c r="CA22" i="46"/>
  <c r="CB22" i="46" s="1"/>
  <c r="CL22" i="46" s="1"/>
  <c r="BY22" i="46"/>
  <c r="BZ22" i="46" s="1"/>
  <c r="BS22" i="46"/>
  <c r="BO22" i="46"/>
  <c r="BI22" i="46"/>
  <c r="BJ22" i="46" s="1"/>
  <c r="CJ22" i="46" s="1"/>
  <c r="BG22" i="46"/>
  <c r="BH22" i="46" s="1"/>
  <c r="BC22" i="46"/>
  <c r="BB22" i="46"/>
  <c r="BA22" i="46"/>
  <c r="AW22" i="46"/>
  <c r="AV22" i="46"/>
  <c r="AK22" i="46"/>
  <c r="AL22" i="46" s="1"/>
  <c r="CH22" i="46" s="1"/>
  <c r="AI22" i="46"/>
  <c r="AJ22" i="46" s="1"/>
  <c r="AE22" i="46"/>
  <c r="AF22" i="46" s="1"/>
  <c r="CG22" i="46" s="1"/>
  <c r="AC22" i="46"/>
  <c r="AD22" i="46" s="1"/>
  <c r="Y22" i="46"/>
  <c r="Z22" i="46" s="1"/>
  <c r="CF22" i="46" s="1"/>
  <c r="W22" i="46"/>
  <c r="X22" i="46" s="1"/>
  <c r="S22" i="46"/>
  <c r="T22" i="46" s="1"/>
  <c r="CE22" i="46" s="1"/>
  <c r="Q22" i="46"/>
  <c r="R22" i="46" s="1"/>
  <c r="M22" i="46"/>
  <c r="N22" i="46" s="1"/>
  <c r="CD22" i="46" s="1"/>
  <c r="K22" i="46"/>
  <c r="L22" i="46" s="1"/>
  <c r="CA21" i="46"/>
  <c r="CB21" i="46" s="1"/>
  <c r="CL21" i="46" s="1"/>
  <c r="BY21" i="46"/>
  <c r="BZ21" i="46" s="1"/>
  <c r="BS21" i="46"/>
  <c r="BO21" i="46"/>
  <c r="BI21" i="46"/>
  <c r="BJ21" i="46" s="1"/>
  <c r="CJ21" i="46" s="1"/>
  <c r="BG21" i="46"/>
  <c r="BH21" i="46" s="1"/>
  <c r="BC21" i="46"/>
  <c r="BB21" i="46"/>
  <c r="BA21" i="46"/>
  <c r="AW21" i="46"/>
  <c r="AV21" i="46"/>
  <c r="AK21" i="46"/>
  <c r="AL21" i="46" s="1"/>
  <c r="CH21" i="46" s="1"/>
  <c r="AI21" i="46"/>
  <c r="AJ21" i="46" s="1"/>
  <c r="AE21" i="46"/>
  <c r="AF21" i="46" s="1"/>
  <c r="CG21" i="46" s="1"/>
  <c r="AC21" i="46"/>
  <c r="AD21" i="46" s="1"/>
  <c r="Y21" i="46"/>
  <c r="Z21" i="46" s="1"/>
  <c r="CF21" i="46" s="1"/>
  <c r="W21" i="46"/>
  <c r="X21" i="46" s="1"/>
  <c r="S21" i="46"/>
  <c r="T21" i="46" s="1"/>
  <c r="CE21" i="46" s="1"/>
  <c r="Q21" i="46"/>
  <c r="R21" i="46" s="1"/>
  <c r="M21" i="46"/>
  <c r="N21" i="46" s="1"/>
  <c r="CD21" i="46" s="1"/>
  <c r="K21" i="46"/>
  <c r="L21" i="46" s="1"/>
  <c r="CA20" i="46"/>
  <c r="CB20" i="46" s="1"/>
  <c r="CL20" i="46" s="1"/>
  <c r="BY20" i="46"/>
  <c r="BZ20" i="46" s="1"/>
  <c r="BS20" i="46"/>
  <c r="BO20" i="46"/>
  <c r="BI20" i="46"/>
  <c r="BJ20" i="46" s="1"/>
  <c r="CJ20" i="46" s="1"/>
  <c r="BG20" i="46"/>
  <c r="BH20" i="46" s="1"/>
  <c r="BC20" i="46"/>
  <c r="BB20" i="46"/>
  <c r="BA20" i="46"/>
  <c r="AW20" i="46"/>
  <c r="AV20" i="46"/>
  <c r="AK20" i="46"/>
  <c r="AL20" i="46" s="1"/>
  <c r="CH20" i="46" s="1"/>
  <c r="AI20" i="46"/>
  <c r="AJ20" i="46" s="1"/>
  <c r="AE20" i="46"/>
  <c r="AF20" i="46" s="1"/>
  <c r="CG20" i="46" s="1"/>
  <c r="AC20" i="46"/>
  <c r="AD20" i="46" s="1"/>
  <c r="Y20" i="46"/>
  <c r="Z20" i="46" s="1"/>
  <c r="CF20" i="46" s="1"/>
  <c r="W20" i="46"/>
  <c r="X20" i="46" s="1"/>
  <c r="S20" i="46"/>
  <c r="T20" i="46" s="1"/>
  <c r="CE20" i="46" s="1"/>
  <c r="Q20" i="46"/>
  <c r="R20" i="46" s="1"/>
  <c r="M20" i="46"/>
  <c r="N20" i="46" s="1"/>
  <c r="CD20" i="46" s="1"/>
  <c r="K20" i="46"/>
  <c r="L20" i="46" s="1"/>
  <c r="CA19" i="46"/>
  <c r="CB19" i="46" s="1"/>
  <c r="CL19" i="46" s="1"/>
  <c r="BY19" i="46"/>
  <c r="BZ19" i="46" s="1"/>
  <c r="BS19" i="46"/>
  <c r="BO19" i="46"/>
  <c r="BI19" i="46"/>
  <c r="BJ19" i="46" s="1"/>
  <c r="CJ19" i="46" s="1"/>
  <c r="BG19" i="46"/>
  <c r="BH19" i="46" s="1"/>
  <c r="BC19" i="46"/>
  <c r="BB19" i="46"/>
  <c r="BA19" i="46"/>
  <c r="AW19" i="46"/>
  <c r="AV19" i="46"/>
  <c r="AK19" i="46"/>
  <c r="AL19" i="46" s="1"/>
  <c r="CH19" i="46" s="1"/>
  <c r="AI19" i="46"/>
  <c r="AJ19" i="46" s="1"/>
  <c r="AE19" i="46"/>
  <c r="AF19" i="46" s="1"/>
  <c r="CG19" i="46" s="1"/>
  <c r="AC19" i="46"/>
  <c r="AD19" i="46" s="1"/>
  <c r="Y19" i="46"/>
  <c r="Z19" i="46" s="1"/>
  <c r="CF19" i="46" s="1"/>
  <c r="W19" i="46"/>
  <c r="X19" i="46" s="1"/>
  <c r="S19" i="46"/>
  <c r="T19" i="46" s="1"/>
  <c r="CE19" i="46" s="1"/>
  <c r="Q19" i="46"/>
  <c r="R19" i="46" s="1"/>
  <c r="M19" i="46"/>
  <c r="N19" i="46" s="1"/>
  <c r="CD19" i="46" s="1"/>
  <c r="K19" i="46"/>
  <c r="L19" i="46" s="1"/>
  <c r="CA18" i="46"/>
  <c r="CB18" i="46" s="1"/>
  <c r="CL18" i="46" s="1"/>
  <c r="BY18" i="46"/>
  <c r="BZ18" i="46" s="1"/>
  <c r="BS18" i="46"/>
  <c r="BO18" i="46"/>
  <c r="BI18" i="46"/>
  <c r="BJ18" i="46" s="1"/>
  <c r="CJ18" i="46" s="1"/>
  <c r="BG18" i="46"/>
  <c r="BH18" i="46" s="1"/>
  <c r="BC18" i="46"/>
  <c r="BB18" i="46"/>
  <c r="BA18" i="46"/>
  <c r="AW18" i="46"/>
  <c r="AV18" i="46"/>
  <c r="AK18" i="46"/>
  <c r="AL18" i="46" s="1"/>
  <c r="CH18" i="46" s="1"/>
  <c r="AI18" i="46"/>
  <c r="AJ18" i="46" s="1"/>
  <c r="AE18" i="46"/>
  <c r="AF18" i="46" s="1"/>
  <c r="CG18" i="46" s="1"/>
  <c r="AC18" i="46"/>
  <c r="AD18" i="46" s="1"/>
  <c r="Y18" i="46"/>
  <c r="Z18" i="46" s="1"/>
  <c r="CF18" i="46" s="1"/>
  <c r="W18" i="46"/>
  <c r="X18" i="46" s="1"/>
  <c r="S18" i="46"/>
  <c r="T18" i="46" s="1"/>
  <c r="CE18" i="46" s="1"/>
  <c r="Q18" i="46"/>
  <c r="R18" i="46" s="1"/>
  <c r="M18" i="46"/>
  <c r="N18" i="46" s="1"/>
  <c r="CD18" i="46" s="1"/>
  <c r="K18" i="46"/>
  <c r="L18" i="46" s="1"/>
  <c r="CA17" i="46"/>
  <c r="CB17" i="46" s="1"/>
  <c r="CL17" i="46" s="1"/>
  <c r="BY17" i="46"/>
  <c r="BZ17" i="46" s="1"/>
  <c r="BS17" i="46"/>
  <c r="BO17" i="46"/>
  <c r="BI17" i="46"/>
  <c r="BJ17" i="46" s="1"/>
  <c r="CJ17" i="46" s="1"/>
  <c r="BG17" i="46"/>
  <c r="BH17" i="46" s="1"/>
  <c r="BC17" i="46"/>
  <c r="BB17" i="46"/>
  <c r="BA17" i="46"/>
  <c r="AW17" i="46"/>
  <c r="AV17" i="46"/>
  <c r="AK17" i="46"/>
  <c r="AL17" i="46" s="1"/>
  <c r="CH17" i="46" s="1"/>
  <c r="AI17" i="46"/>
  <c r="AJ17" i="46" s="1"/>
  <c r="AE17" i="46"/>
  <c r="AF17" i="46" s="1"/>
  <c r="CG17" i="46" s="1"/>
  <c r="AC17" i="46"/>
  <c r="AD17" i="46" s="1"/>
  <c r="Y17" i="46"/>
  <c r="Z17" i="46" s="1"/>
  <c r="CF17" i="46" s="1"/>
  <c r="W17" i="46"/>
  <c r="X17" i="46" s="1"/>
  <c r="S17" i="46"/>
  <c r="T17" i="46" s="1"/>
  <c r="CE17" i="46" s="1"/>
  <c r="Q17" i="46"/>
  <c r="R17" i="46" s="1"/>
  <c r="M17" i="46"/>
  <c r="N17" i="46" s="1"/>
  <c r="CD17" i="46" s="1"/>
  <c r="K17" i="46"/>
  <c r="L17" i="46" s="1"/>
  <c r="CA16" i="46"/>
  <c r="CB16" i="46" s="1"/>
  <c r="CL16" i="46" s="1"/>
  <c r="BY16" i="46"/>
  <c r="BZ16" i="46" s="1"/>
  <c r="BS16" i="46"/>
  <c r="BO16" i="46"/>
  <c r="BI16" i="46"/>
  <c r="BJ16" i="46" s="1"/>
  <c r="CJ16" i="46" s="1"/>
  <c r="BG16" i="46"/>
  <c r="BH16" i="46" s="1"/>
  <c r="BC16" i="46"/>
  <c r="BB16" i="46"/>
  <c r="BA16" i="46"/>
  <c r="AW16" i="46"/>
  <c r="AV16" i="46"/>
  <c r="AK16" i="46"/>
  <c r="AL16" i="46" s="1"/>
  <c r="CH16" i="46" s="1"/>
  <c r="AI16" i="46"/>
  <c r="AJ16" i="46" s="1"/>
  <c r="AE16" i="46"/>
  <c r="AF16" i="46" s="1"/>
  <c r="CG16" i="46" s="1"/>
  <c r="AC16" i="46"/>
  <c r="AD16" i="46" s="1"/>
  <c r="Y16" i="46"/>
  <c r="Z16" i="46" s="1"/>
  <c r="CF16" i="46" s="1"/>
  <c r="W16" i="46"/>
  <c r="X16" i="46" s="1"/>
  <c r="S16" i="46"/>
  <c r="T16" i="46" s="1"/>
  <c r="CE16" i="46" s="1"/>
  <c r="Q16" i="46"/>
  <c r="R16" i="46" s="1"/>
  <c r="M16" i="46"/>
  <c r="N16" i="46" s="1"/>
  <c r="CD16" i="46" s="1"/>
  <c r="K16" i="46"/>
  <c r="L16" i="46" s="1"/>
  <c r="CA15" i="46"/>
  <c r="CB15" i="46" s="1"/>
  <c r="CL15" i="46" s="1"/>
  <c r="BY15" i="46"/>
  <c r="BZ15" i="46" s="1"/>
  <c r="BS15" i="46"/>
  <c r="BO15" i="46"/>
  <c r="BI15" i="46"/>
  <c r="BJ15" i="46" s="1"/>
  <c r="CJ15" i="46" s="1"/>
  <c r="BG15" i="46"/>
  <c r="BH15" i="46" s="1"/>
  <c r="BC15" i="46"/>
  <c r="BB15" i="46"/>
  <c r="BA15" i="46"/>
  <c r="AW15" i="46"/>
  <c r="AV15" i="46"/>
  <c r="AK15" i="46"/>
  <c r="AL15" i="46" s="1"/>
  <c r="CH15" i="46" s="1"/>
  <c r="AI15" i="46"/>
  <c r="AJ15" i="46" s="1"/>
  <c r="AE15" i="46"/>
  <c r="AF15" i="46" s="1"/>
  <c r="CG15" i="46" s="1"/>
  <c r="AC15" i="46"/>
  <c r="AD15" i="46" s="1"/>
  <c r="Y15" i="46"/>
  <c r="Z15" i="46" s="1"/>
  <c r="CF15" i="46" s="1"/>
  <c r="W15" i="46"/>
  <c r="X15" i="46" s="1"/>
  <c r="S15" i="46"/>
  <c r="T15" i="46" s="1"/>
  <c r="CE15" i="46" s="1"/>
  <c r="Q15" i="46"/>
  <c r="R15" i="46" s="1"/>
  <c r="M15" i="46"/>
  <c r="N15" i="46" s="1"/>
  <c r="CD15" i="46" s="1"/>
  <c r="K15" i="46"/>
  <c r="L15" i="46" s="1"/>
  <c r="CA14" i="46"/>
  <c r="CB14" i="46" s="1"/>
  <c r="CL14" i="46" s="1"/>
  <c r="BY14" i="46"/>
  <c r="BZ14" i="46" s="1"/>
  <c r="BS14" i="46"/>
  <c r="BO14" i="46"/>
  <c r="BI14" i="46"/>
  <c r="BJ14" i="46" s="1"/>
  <c r="CJ14" i="46" s="1"/>
  <c r="BG14" i="46"/>
  <c r="BH14" i="46" s="1"/>
  <c r="BC14" i="46"/>
  <c r="BB14" i="46"/>
  <c r="BA14" i="46"/>
  <c r="AW14" i="46"/>
  <c r="AV14" i="46"/>
  <c r="AK14" i="46"/>
  <c r="AL14" i="46" s="1"/>
  <c r="CH14" i="46" s="1"/>
  <c r="AI14" i="46"/>
  <c r="AJ14" i="46" s="1"/>
  <c r="AE14" i="46"/>
  <c r="AF14" i="46" s="1"/>
  <c r="CG14" i="46" s="1"/>
  <c r="AC14" i="46"/>
  <c r="AD14" i="46" s="1"/>
  <c r="Y14" i="46"/>
  <c r="Z14" i="46" s="1"/>
  <c r="CF14" i="46" s="1"/>
  <c r="W14" i="46"/>
  <c r="X14" i="46" s="1"/>
  <c r="S14" i="46"/>
  <c r="T14" i="46" s="1"/>
  <c r="CE14" i="46" s="1"/>
  <c r="Q14" i="46"/>
  <c r="R14" i="46" s="1"/>
  <c r="M14" i="46"/>
  <c r="N14" i="46" s="1"/>
  <c r="CD14" i="46" s="1"/>
  <c r="K14" i="46"/>
  <c r="L14" i="46" s="1"/>
  <c r="CA13" i="46"/>
  <c r="CB13" i="46" s="1"/>
  <c r="CL13" i="46" s="1"/>
  <c r="BY13" i="46"/>
  <c r="BZ13" i="46" s="1"/>
  <c r="BS13" i="46"/>
  <c r="BO13" i="46"/>
  <c r="BI13" i="46"/>
  <c r="BJ13" i="46" s="1"/>
  <c r="CJ13" i="46" s="1"/>
  <c r="BG13" i="46"/>
  <c r="BH13" i="46" s="1"/>
  <c r="BC13" i="46"/>
  <c r="BB13" i="46"/>
  <c r="BA13" i="46"/>
  <c r="AW13" i="46"/>
  <c r="AV13" i="46"/>
  <c r="AK13" i="46"/>
  <c r="AL13" i="46" s="1"/>
  <c r="CH13" i="46" s="1"/>
  <c r="AI13" i="46"/>
  <c r="AJ13" i="46" s="1"/>
  <c r="AE13" i="46"/>
  <c r="AF13" i="46" s="1"/>
  <c r="CG13" i="46" s="1"/>
  <c r="AC13" i="46"/>
  <c r="AD13" i="46" s="1"/>
  <c r="Y13" i="46"/>
  <c r="Z13" i="46" s="1"/>
  <c r="CF13" i="46" s="1"/>
  <c r="W13" i="46"/>
  <c r="X13" i="46" s="1"/>
  <c r="S13" i="46"/>
  <c r="T13" i="46" s="1"/>
  <c r="CE13" i="46" s="1"/>
  <c r="Q13" i="46"/>
  <c r="R13" i="46" s="1"/>
  <c r="M13" i="46"/>
  <c r="N13" i="46" s="1"/>
  <c r="CD13" i="46" s="1"/>
  <c r="K13" i="46"/>
  <c r="L13" i="46" s="1"/>
  <c r="CA12" i="46"/>
  <c r="CB12" i="46" s="1"/>
  <c r="CL12" i="46" s="1"/>
  <c r="BY12" i="46"/>
  <c r="BZ12" i="46" s="1"/>
  <c r="BS12" i="46"/>
  <c r="BO12" i="46"/>
  <c r="BI12" i="46"/>
  <c r="BJ12" i="46" s="1"/>
  <c r="CJ12" i="46" s="1"/>
  <c r="BG12" i="46"/>
  <c r="BH12" i="46" s="1"/>
  <c r="BB12" i="46"/>
  <c r="BA12" i="46"/>
  <c r="AW12" i="46"/>
  <c r="AV12" i="46"/>
  <c r="AK12" i="46"/>
  <c r="AL12" i="46" s="1"/>
  <c r="CH12" i="46" s="1"/>
  <c r="AI12" i="46"/>
  <c r="AJ12" i="46" s="1"/>
  <c r="AE12" i="46"/>
  <c r="AF12" i="46" s="1"/>
  <c r="CG12" i="46" s="1"/>
  <c r="AC12" i="46"/>
  <c r="AD12" i="46" s="1"/>
  <c r="Y12" i="46"/>
  <c r="Z12" i="46" s="1"/>
  <c r="CF12" i="46" s="1"/>
  <c r="W12" i="46"/>
  <c r="X12" i="46" s="1"/>
  <c r="S12" i="46"/>
  <c r="T12" i="46" s="1"/>
  <c r="CE12" i="46" s="1"/>
  <c r="Q12" i="46"/>
  <c r="R12" i="46" s="1"/>
  <c r="M12" i="46"/>
  <c r="N12" i="46" s="1"/>
  <c r="CD12" i="46" s="1"/>
  <c r="K12" i="46"/>
  <c r="L12" i="46" s="1"/>
  <c r="CA11" i="46"/>
  <c r="CB11" i="46" s="1"/>
  <c r="CL11" i="46" s="1"/>
  <c r="BY11" i="46"/>
  <c r="BZ11" i="46" s="1"/>
  <c r="BS11" i="46"/>
  <c r="BU11" i="46" s="1"/>
  <c r="CK11" i="46" s="1"/>
  <c r="BI11" i="46"/>
  <c r="BJ11" i="46" s="1"/>
  <c r="CJ11" i="46" s="1"/>
  <c r="BG11" i="46"/>
  <c r="BH11" i="46" s="1"/>
  <c r="BB11" i="46"/>
  <c r="BA11" i="46"/>
  <c r="AW11" i="46"/>
  <c r="AV11" i="46"/>
  <c r="AK11" i="46"/>
  <c r="AL11" i="46" s="1"/>
  <c r="CH11" i="46" s="1"/>
  <c r="AI11" i="46"/>
  <c r="AJ11" i="46" s="1"/>
  <c r="AE11" i="46"/>
  <c r="AF11" i="46" s="1"/>
  <c r="CG11" i="46" s="1"/>
  <c r="AC11" i="46"/>
  <c r="AD11" i="46" s="1"/>
  <c r="Y11" i="46"/>
  <c r="Z11" i="46" s="1"/>
  <c r="CF11" i="46" s="1"/>
  <c r="W11" i="46"/>
  <c r="X11" i="46" s="1"/>
  <c r="S11" i="46"/>
  <c r="T11" i="46" s="1"/>
  <c r="CE11" i="46" s="1"/>
  <c r="Q11" i="46"/>
  <c r="R11" i="46" s="1"/>
  <c r="M11" i="46"/>
  <c r="N11" i="46" s="1"/>
  <c r="CD11" i="46" s="1"/>
  <c r="K11" i="46"/>
  <c r="L11" i="46" s="1"/>
  <c r="G7" i="46"/>
  <c r="F7" i="46"/>
  <c r="F7" i="38"/>
  <c r="G7" i="38"/>
  <c r="BY15" i="38"/>
  <c r="BZ15" i="38" s="1"/>
  <c r="CA15" i="38"/>
  <c r="CB15" i="38" s="1"/>
  <c r="CL15" i="38" s="1"/>
  <c r="BY16" i="38"/>
  <c r="BZ16" i="38" s="1"/>
  <c r="CA16" i="38"/>
  <c r="CB16" i="38" s="1"/>
  <c r="CL16" i="38" s="1"/>
  <c r="BY17" i="38"/>
  <c r="BZ17" i="38" s="1"/>
  <c r="CA17" i="38"/>
  <c r="CB17" i="38" s="1"/>
  <c r="CL17" i="38" s="1"/>
  <c r="BY18" i="38"/>
  <c r="BZ18" i="38" s="1"/>
  <c r="CA18" i="38"/>
  <c r="CB18" i="38" s="1"/>
  <c r="CL18" i="38" s="1"/>
  <c r="BY19" i="38"/>
  <c r="BZ19" i="38" s="1"/>
  <c r="CA19" i="38"/>
  <c r="CB19" i="38" s="1"/>
  <c r="CL19" i="38" s="1"/>
  <c r="BY20" i="38"/>
  <c r="BZ20" i="38" s="1"/>
  <c r="CA20" i="38"/>
  <c r="CB20" i="38" s="1"/>
  <c r="CL20" i="38" s="1"/>
  <c r="BY21" i="38"/>
  <c r="BZ21" i="38" s="1"/>
  <c r="CA21" i="38"/>
  <c r="CB21" i="38" s="1"/>
  <c r="CL21" i="38" s="1"/>
  <c r="BY22" i="38"/>
  <c r="BZ22" i="38" s="1"/>
  <c r="CA22" i="38"/>
  <c r="CB22" i="38" s="1"/>
  <c r="CL22" i="38" s="1"/>
  <c r="BY23" i="38"/>
  <c r="BZ23" i="38" s="1"/>
  <c r="CA23" i="38"/>
  <c r="CB23" i="38" s="1"/>
  <c r="CL23" i="38" s="1"/>
  <c r="BO23" i="38"/>
  <c r="BS23" i="38"/>
  <c r="BO15" i="38"/>
  <c r="BS15" i="38"/>
  <c r="BO16" i="38"/>
  <c r="BS16" i="38"/>
  <c r="BO17" i="38"/>
  <c r="BS17" i="38"/>
  <c r="BO18" i="38"/>
  <c r="BS18" i="38"/>
  <c r="BO19" i="38"/>
  <c r="BS19" i="38"/>
  <c r="BO20" i="38"/>
  <c r="BS20" i="38"/>
  <c r="BO21" i="38"/>
  <c r="BS21" i="38"/>
  <c r="BO22" i="38"/>
  <c r="BS22" i="38"/>
  <c r="BG15" i="38"/>
  <c r="BH15" i="38" s="1"/>
  <c r="BI15" i="38"/>
  <c r="BJ15" i="38" s="1"/>
  <c r="CJ15" i="38" s="1"/>
  <c r="BG16" i="38"/>
  <c r="BH16" i="38" s="1"/>
  <c r="BI16" i="38"/>
  <c r="BJ16" i="38" s="1"/>
  <c r="CJ16" i="38" s="1"/>
  <c r="BG17" i="38"/>
  <c r="BH17" i="38" s="1"/>
  <c r="BI17" i="38"/>
  <c r="BJ17" i="38" s="1"/>
  <c r="CJ17" i="38" s="1"/>
  <c r="BG18" i="38"/>
  <c r="BH18" i="38" s="1"/>
  <c r="BI18" i="38"/>
  <c r="BJ18" i="38" s="1"/>
  <c r="CJ18" i="38" s="1"/>
  <c r="BG19" i="38"/>
  <c r="BH19" i="38" s="1"/>
  <c r="BI19" i="38"/>
  <c r="BJ19" i="38" s="1"/>
  <c r="CJ19" i="38" s="1"/>
  <c r="BG20" i="38"/>
  <c r="BH20" i="38" s="1"/>
  <c r="BI20" i="38"/>
  <c r="BJ20" i="38" s="1"/>
  <c r="CJ20" i="38" s="1"/>
  <c r="BG21" i="38"/>
  <c r="BH21" i="38" s="1"/>
  <c r="BI21" i="38"/>
  <c r="BJ21" i="38" s="1"/>
  <c r="CJ21" i="38" s="1"/>
  <c r="BG22" i="38"/>
  <c r="BH22" i="38" s="1"/>
  <c r="BI22" i="38"/>
  <c r="BJ22" i="38" s="1"/>
  <c r="CJ22" i="38" s="1"/>
  <c r="BG23" i="38"/>
  <c r="BH23" i="38" s="1"/>
  <c r="BI23" i="38"/>
  <c r="BJ23" i="38" s="1"/>
  <c r="CJ23" i="38" s="1"/>
  <c r="AV15" i="38"/>
  <c r="AW15" i="38"/>
  <c r="BA15" i="38"/>
  <c r="BB15" i="38"/>
  <c r="BC15" i="38"/>
  <c r="AV16" i="38"/>
  <c r="AW16" i="38"/>
  <c r="BA16" i="38"/>
  <c r="BB16" i="38"/>
  <c r="BC16" i="38"/>
  <c r="AV17" i="38"/>
  <c r="AW17" i="38"/>
  <c r="BA17" i="38"/>
  <c r="BB17" i="38"/>
  <c r="BC17" i="38"/>
  <c r="AV18" i="38"/>
  <c r="AW18" i="38"/>
  <c r="BA18" i="38"/>
  <c r="BB18" i="38"/>
  <c r="BC18" i="38"/>
  <c r="AV19" i="38"/>
  <c r="AW19" i="38"/>
  <c r="BA19" i="38"/>
  <c r="BB19" i="38"/>
  <c r="BC19" i="38"/>
  <c r="AV20" i="38"/>
  <c r="AW20" i="38"/>
  <c r="BA20" i="38"/>
  <c r="BB20" i="38"/>
  <c r="BC20" i="38"/>
  <c r="AV21" i="38"/>
  <c r="AW21" i="38"/>
  <c r="BA21" i="38"/>
  <c r="BB21" i="38"/>
  <c r="BC21" i="38"/>
  <c r="AV22" i="38"/>
  <c r="AW22" i="38"/>
  <c r="BA22" i="38"/>
  <c r="BB22" i="38"/>
  <c r="BC22" i="38"/>
  <c r="AV23" i="38"/>
  <c r="AW23" i="38"/>
  <c r="BA23" i="38"/>
  <c r="BB23" i="38"/>
  <c r="BC23" i="38"/>
  <c r="AI15" i="38"/>
  <c r="AJ15" i="38" s="1"/>
  <c r="AK15" i="38"/>
  <c r="AL15" i="38" s="1"/>
  <c r="CH15" i="38" s="1"/>
  <c r="AI16" i="38"/>
  <c r="AJ16" i="38" s="1"/>
  <c r="AK16" i="38"/>
  <c r="AL16" i="38" s="1"/>
  <c r="CH16" i="38" s="1"/>
  <c r="AI17" i="38"/>
  <c r="AJ17" i="38" s="1"/>
  <c r="AK17" i="38"/>
  <c r="AL17" i="38" s="1"/>
  <c r="CH17" i="38" s="1"/>
  <c r="AI18" i="38"/>
  <c r="AJ18" i="38" s="1"/>
  <c r="AK18" i="38"/>
  <c r="AL18" i="38" s="1"/>
  <c r="CH18" i="38" s="1"/>
  <c r="AI19" i="38"/>
  <c r="AJ19" i="38" s="1"/>
  <c r="AK19" i="38"/>
  <c r="AL19" i="38" s="1"/>
  <c r="CH19" i="38" s="1"/>
  <c r="AI20" i="38"/>
  <c r="AJ20" i="38" s="1"/>
  <c r="AK20" i="38"/>
  <c r="AL20" i="38" s="1"/>
  <c r="CH20" i="38" s="1"/>
  <c r="AI21" i="38"/>
  <c r="AJ21" i="38" s="1"/>
  <c r="AK21" i="38"/>
  <c r="AL21" i="38" s="1"/>
  <c r="CH21" i="38" s="1"/>
  <c r="AI22" i="38"/>
  <c r="AJ22" i="38" s="1"/>
  <c r="AK22" i="38"/>
  <c r="AL22" i="38" s="1"/>
  <c r="CH22" i="38" s="1"/>
  <c r="AI23" i="38"/>
  <c r="AJ23" i="38" s="1"/>
  <c r="AK23" i="38"/>
  <c r="AL23" i="38" s="1"/>
  <c r="CH23" i="38" s="1"/>
  <c r="AC15" i="38"/>
  <c r="AD15" i="38" s="1"/>
  <c r="AE15" i="38"/>
  <c r="AF15" i="38" s="1"/>
  <c r="CG15" i="38" s="1"/>
  <c r="AC16" i="38"/>
  <c r="AD16" i="38" s="1"/>
  <c r="AE16" i="38"/>
  <c r="AF16" i="38" s="1"/>
  <c r="CG16" i="38" s="1"/>
  <c r="AC17" i="38"/>
  <c r="AD17" i="38" s="1"/>
  <c r="AE17" i="38"/>
  <c r="AF17" i="38" s="1"/>
  <c r="CG17" i="38" s="1"/>
  <c r="AC18" i="38"/>
  <c r="AD18" i="38" s="1"/>
  <c r="AE18" i="38"/>
  <c r="AF18" i="38" s="1"/>
  <c r="CG18" i="38" s="1"/>
  <c r="AC19" i="38"/>
  <c r="AD19" i="38" s="1"/>
  <c r="AE19" i="38"/>
  <c r="AF19" i="38" s="1"/>
  <c r="CG19" i="38" s="1"/>
  <c r="AC20" i="38"/>
  <c r="AD20" i="38" s="1"/>
  <c r="AE20" i="38"/>
  <c r="AF20" i="38" s="1"/>
  <c r="CG20" i="38" s="1"/>
  <c r="AC21" i="38"/>
  <c r="AD21" i="38" s="1"/>
  <c r="AE21" i="38"/>
  <c r="AF21" i="38" s="1"/>
  <c r="CG21" i="38" s="1"/>
  <c r="AC22" i="38"/>
  <c r="AD22" i="38" s="1"/>
  <c r="AE22" i="38"/>
  <c r="AF22" i="38" s="1"/>
  <c r="CG22" i="38" s="1"/>
  <c r="AC23" i="38"/>
  <c r="AD23" i="38" s="1"/>
  <c r="AE23" i="38"/>
  <c r="AF23" i="38" s="1"/>
  <c r="CG23" i="38" s="1"/>
  <c r="W15" i="38"/>
  <c r="X15" i="38" s="1"/>
  <c r="Y15" i="38"/>
  <c r="Z15" i="38" s="1"/>
  <c r="CF15" i="38" s="1"/>
  <c r="W16" i="38"/>
  <c r="X16" i="38" s="1"/>
  <c r="Y16" i="38"/>
  <c r="Z16" i="38" s="1"/>
  <c r="CF16" i="38" s="1"/>
  <c r="W17" i="38"/>
  <c r="X17" i="38" s="1"/>
  <c r="Y17" i="38"/>
  <c r="Z17" i="38" s="1"/>
  <c r="CF17" i="38" s="1"/>
  <c r="W18" i="38"/>
  <c r="X18" i="38" s="1"/>
  <c r="Y18" i="38"/>
  <c r="Z18" i="38" s="1"/>
  <c r="CF18" i="38" s="1"/>
  <c r="W19" i="38"/>
  <c r="X19" i="38" s="1"/>
  <c r="Y19" i="38"/>
  <c r="Z19" i="38" s="1"/>
  <c r="CF19" i="38" s="1"/>
  <c r="W20" i="38"/>
  <c r="X20" i="38" s="1"/>
  <c r="Y20" i="38"/>
  <c r="Z20" i="38" s="1"/>
  <c r="CF20" i="38" s="1"/>
  <c r="W21" i="38"/>
  <c r="X21" i="38" s="1"/>
  <c r="Y21" i="38"/>
  <c r="Z21" i="38" s="1"/>
  <c r="CF21" i="38" s="1"/>
  <c r="W22" i="38"/>
  <c r="X22" i="38" s="1"/>
  <c r="Y22" i="38"/>
  <c r="Z22" i="38" s="1"/>
  <c r="CF22" i="38" s="1"/>
  <c r="W23" i="38"/>
  <c r="X23" i="38" s="1"/>
  <c r="Y23" i="38"/>
  <c r="Z23" i="38" s="1"/>
  <c r="CF23" i="38" s="1"/>
  <c r="Q15" i="38"/>
  <c r="R15" i="38" s="1"/>
  <c r="S15" i="38"/>
  <c r="T15" i="38" s="1"/>
  <c r="CE15" i="38" s="1"/>
  <c r="Q16" i="38"/>
  <c r="R16" i="38" s="1"/>
  <c r="S16" i="38"/>
  <c r="T16" i="38" s="1"/>
  <c r="CE16" i="38" s="1"/>
  <c r="Q17" i="38"/>
  <c r="R17" i="38" s="1"/>
  <c r="S17" i="38"/>
  <c r="T17" i="38" s="1"/>
  <c r="CE17" i="38" s="1"/>
  <c r="Q18" i="38"/>
  <c r="R18" i="38" s="1"/>
  <c r="S18" i="38"/>
  <c r="T18" i="38" s="1"/>
  <c r="CE18" i="38" s="1"/>
  <c r="Q19" i="38"/>
  <c r="R19" i="38" s="1"/>
  <c r="S19" i="38"/>
  <c r="T19" i="38" s="1"/>
  <c r="CE19" i="38" s="1"/>
  <c r="Q20" i="38"/>
  <c r="R20" i="38" s="1"/>
  <c r="S20" i="38"/>
  <c r="T20" i="38" s="1"/>
  <c r="CE20" i="38" s="1"/>
  <c r="Q21" i="38"/>
  <c r="R21" i="38" s="1"/>
  <c r="S21" i="38"/>
  <c r="T21" i="38" s="1"/>
  <c r="CE21" i="38" s="1"/>
  <c r="Q22" i="38"/>
  <c r="R22" i="38" s="1"/>
  <c r="S22" i="38"/>
  <c r="T22" i="38" s="1"/>
  <c r="CE22" i="38" s="1"/>
  <c r="Q23" i="38"/>
  <c r="R23" i="38" s="1"/>
  <c r="S23" i="38"/>
  <c r="T23" i="38" s="1"/>
  <c r="CE23" i="38" s="1"/>
  <c r="K15" i="38"/>
  <c r="L15" i="38" s="1"/>
  <c r="M15" i="38"/>
  <c r="N15" i="38" s="1"/>
  <c r="CD15" i="38" s="1"/>
  <c r="K16" i="38"/>
  <c r="L16" i="38" s="1"/>
  <c r="M16" i="38"/>
  <c r="N16" i="38" s="1"/>
  <c r="CD16" i="38" s="1"/>
  <c r="K17" i="38"/>
  <c r="L17" i="38" s="1"/>
  <c r="M17" i="38"/>
  <c r="N17" i="38" s="1"/>
  <c r="CD17" i="38" s="1"/>
  <c r="K18" i="38"/>
  <c r="L18" i="38" s="1"/>
  <c r="M18" i="38"/>
  <c r="N18" i="38" s="1"/>
  <c r="CD18" i="38" s="1"/>
  <c r="K19" i="38"/>
  <c r="L19" i="38" s="1"/>
  <c r="M19" i="38"/>
  <c r="N19" i="38" s="1"/>
  <c r="CD19" i="38" s="1"/>
  <c r="K20" i="38"/>
  <c r="L20" i="38" s="1"/>
  <c r="M20" i="38"/>
  <c r="N20" i="38" s="1"/>
  <c r="CD20" i="38" s="1"/>
  <c r="K21" i="38"/>
  <c r="L21" i="38" s="1"/>
  <c r="M21" i="38"/>
  <c r="N21" i="38" s="1"/>
  <c r="CD21" i="38" s="1"/>
  <c r="K22" i="38"/>
  <c r="L22" i="38" s="1"/>
  <c r="M22" i="38"/>
  <c r="N22" i="38" s="1"/>
  <c r="CD22" i="38" s="1"/>
  <c r="K23" i="38"/>
  <c r="L23" i="38" s="1"/>
  <c r="M23" i="38"/>
  <c r="N23" i="38" s="1"/>
  <c r="CD23" i="38" s="1"/>
  <c r="K24" i="38"/>
  <c r="L24" i="38" s="1"/>
  <c r="M24" i="38"/>
  <c r="N24" i="38" s="1"/>
  <c r="CD24" i="38" s="1"/>
  <c r="BY12" i="38"/>
  <c r="BZ12" i="38" s="1"/>
  <c r="CA12" i="38"/>
  <c r="CB12" i="38" s="1"/>
  <c r="CL12" i="38" s="1"/>
  <c r="BY13" i="38"/>
  <c r="BZ13" i="38" s="1"/>
  <c r="CA13" i="38"/>
  <c r="CB13" i="38" s="1"/>
  <c r="CL13" i="38" s="1"/>
  <c r="BY14" i="38"/>
  <c r="BZ14" i="38" s="1"/>
  <c r="CA14" i="38"/>
  <c r="CB14" i="38" s="1"/>
  <c r="CL14" i="38" s="1"/>
  <c r="BY24" i="38"/>
  <c r="BZ24" i="38" s="1"/>
  <c r="CA24" i="38"/>
  <c r="CB24" i="38" s="1"/>
  <c r="CL24" i="38" s="1"/>
  <c r="BY25" i="38"/>
  <c r="BZ25" i="38" s="1"/>
  <c r="CA25" i="38"/>
  <c r="CB25" i="38" s="1"/>
  <c r="CL25" i="38" s="1"/>
  <c r="BY26" i="38"/>
  <c r="BZ26" i="38" s="1"/>
  <c r="CA26" i="38"/>
  <c r="CB26" i="38" s="1"/>
  <c r="CL26" i="38" s="1"/>
  <c r="BY27" i="38"/>
  <c r="BZ27" i="38" s="1"/>
  <c r="CA27" i="38"/>
  <c r="CB27" i="38" s="1"/>
  <c r="CL27" i="38" s="1"/>
  <c r="BY28" i="38"/>
  <c r="BZ28" i="38" s="1"/>
  <c r="CA28" i="38"/>
  <c r="CB28" i="38" s="1"/>
  <c r="CL28" i="38" s="1"/>
  <c r="BY29" i="38"/>
  <c r="BZ29" i="38" s="1"/>
  <c r="CA29" i="38"/>
  <c r="CB29" i="38" s="1"/>
  <c r="CL29" i="38" s="1"/>
  <c r="BY30" i="38"/>
  <c r="BZ30" i="38" s="1"/>
  <c r="CA30" i="38"/>
  <c r="CB30" i="38" s="1"/>
  <c r="CL30" i="38" s="1"/>
  <c r="BY31" i="38"/>
  <c r="BZ31" i="38" s="1"/>
  <c r="CA31" i="38"/>
  <c r="CB31" i="38" s="1"/>
  <c r="CL31" i="38" s="1"/>
  <c r="CB11" i="38"/>
  <c r="CL11" i="38" s="1"/>
  <c r="BY11" i="38"/>
  <c r="BZ11" i="38" s="1"/>
  <c r="BS31" i="38"/>
  <c r="BO31" i="38"/>
  <c r="BS30" i="38"/>
  <c r="BO30" i="38"/>
  <c r="BS29" i="38"/>
  <c r="BO29" i="38"/>
  <c r="BS28" i="38"/>
  <c r="BO28" i="38"/>
  <c r="BS27" i="38"/>
  <c r="BO27" i="38"/>
  <c r="BS26" i="38"/>
  <c r="BO26" i="38"/>
  <c r="BS25" i="38"/>
  <c r="BO25" i="38"/>
  <c r="BS24" i="38"/>
  <c r="BO24" i="38"/>
  <c r="BS14" i="38"/>
  <c r="BO14" i="38"/>
  <c r="BS13" i="38"/>
  <c r="BO13" i="38"/>
  <c r="BS12" i="38"/>
  <c r="BO12" i="38"/>
  <c r="BS11" i="38"/>
  <c r="BU11" i="38" s="1"/>
  <c r="CK11" i="38" s="1"/>
  <c r="BI31" i="38"/>
  <c r="BJ31" i="38" s="1"/>
  <c r="CJ31" i="38" s="1"/>
  <c r="BG31" i="38"/>
  <c r="BH31" i="38" s="1"/>
  <c r="BI30" i="38"/>
  <c r="BJ30" i="38" s="1"/>
  <c r="CJ30" i="38" s="1"/>
  <c r="BG30" i="38"/>
  <c r="BH30" i="38" s="1"/>
  <c r="BI29" i="38"/>
  <c r="BJ29" i="38" s="1"/>
  <c r="CJ29" i="38" s="1"/>
  <c r="BG29" i="38"/>
  <c r="BH29" i="38" s="1"/>
  <c r="BI28" i="38"/>
  <c r="BJ28" i="38" s="1"/>
  <c r="CJ28" i="38" s="1"/>
  <c r="BG28" i="38"/>
  <c r="BH28" i="38" s="1"/>
  <c r="BI27" i="38"/>
  <c r="BJ27" i="38" s="1"/>
  <c r="CJ27" i="38" s="1"/>
  <c r="BG27" i="38"/>
  <c r="BH27" i="38" s="1"/>
  <c r="BI26" i="38"/>
  <c r="BJ26" i="38" s="1"/>
  <c r="CJ26" i="38" s="1"/>
  <c r="BG26" i="38"/>
  <c r="BH26" i="38" s="1"/>
  <c r="BI25" i="38"/>
  <c r="BJ25" i="38" s="1"/>
  <c r="CJ25" i="38" s="1"/>
  <c r="BG25" i="38"/>
  <c r="BH25" i="38" s="1"/>
  <c r="BI24" i="38"/>
  <c r="BJ24" i="38" s="1"/>
  <c r="CJ24" i="38" s="1"/>
  <c r="BG24" i="38"/>
  <c r="BH24" i="38" s="1"/>
  <c r="BI14" i="38"/>
  <c r="BJ14" i="38" s="1"/>
  <c r="CJ14" i="38" s="1"/>
  <c r="BG14" i="38"/>
  <c r="BH14" i="38" s="1"/>
  <c r="BI13" i="38"/>
  <c r="BJ13" i="38" s="1"/>
  <c r="CJ13" i="38" s="1"/>
  <c r="BG13" i="38"/>
  <c r="BH13" i="38" s="1"/>
  <c r="BI12" i="38"/>
  <c r="BJ12" i="38" s="1"/>
  <c r="CJ12" i="38" s="1"/>
  <c r="BG12" i="38"/>
  <c r="BH12" i="38" s="1"/>
  <c r="BI11" i="38"/>
  <c r="BJ11" i="38" s="1"/>
  <c r="CJ11" i="38" s="1"/>
  <c r="BG11" i="38"/>
  <c r="BH11" i="38" s="1"/>
  <c r="AK31" i="38"/>
  <c r="AL31" i="38" s="1"/>
  <c r="CH31" i="38" s="1"/>
  <c r="AI31" i="38"/>
  <c r="AJ31" i="38" s="1"/>
  <c r="AK30" i="38"/>
  <c r="AL30" i="38" s="1"/>
  <c r="CH30" i="38" s="1"/>
  <c r="AI30" i="38"/>
  <c r="AJ30" i="38" s="1"/>
  <c r="AK29" i="38"/>
  <c r="AL29" i="38" s="1"/>
  <c r="CH29" i="38" s="1"/>
  <c r="AI29" i="38"/>
  <c r="AJ29" i="38" s="1"/>
  <c r="AK28" i="38"/>
  <c r="AL28" i="38" s="1"/>
  <c r="CH28" i="38" s="1"/>
  <c r="AI28" i="38"/>
  <c r="AJ28" i="38" s="1"/>
  <c r="AK27" i="38"/>
  <c r="AL27" i="38" s="1"/>
  <c r="CH27" i="38" s="1"/>
  <c r="AI27" i="38"/>
  <c r="AJ27" i="38" s="1"/>
  <c r="AK26" i="38"/>
  <c r="AL26" i="38" s="1"/>
  <c r="CH26" i="38" s="1"/>
  <c r="AI26" i="38"/>
  <c r="AJ26" i="38" s="1"/>
  <c r="AK25" i="38"/>
  <c r="AL25" i="38" s="1"/>
  <c r="CH25" i="38" s="1"/>
  <c r="AI25" i="38"/>
  <c r="AJ25" i="38" s="1"/>
  <c r="AK24" i="38"/>
  <c r="AL24" i="38" s="1"/>
  <c r="CH24" i="38" s="1"/>
  <c r="AI24" i="38"/>
  <c r="AJ24" i="38" s="1"/>
  <c r="AK14" i="38"/>
  <c r="AL14" i="38" s="1"/>
  <c r="CH14" i="38" s="1"/>
  <c r="AI14" i="38"/>
  <c r="AJ14" i="38" s="1"/>
  <c r="AK13" i="38"/>
  <c r="AL13" i="38" s="1"/>
  <c r="CH13" i="38" s="1"/>
  <c r="AI13" i="38"/>
  <c r="AJ13" i="38" s="1"/>
  <c r="AK12" i="38"/>
  <c r="AL12" i="38" s="1"/>
  <c r="CH12" i="38" s="1"/>
  <c r="AI12" i="38"/>
  <c r="AJ12" i="38" s="1"/>
  <c r="AK11" i="38"/>
  <c r="AL11" i="38" s="1"/>
  <c r="CH11" i="38" s="1"/>
  <c r="AI11" i="38"/>
  <c r="AJ11" i="38" s="1"/>
  <c r="AE31" i="38"/>
  <c r="AF31" i="38" s="1"/>
  <c r="CG31" i="38" s="1"/>
  <c r="AC31" i="38"/>
  <c r="AD31" i="38" s="1"/>
  <c r="AE30" i="38"/>
  <c r="AF30" i="38" s="1"/>
  <c r="CG30" i="38" s="1"/>
  <c r="AC30" i="38"/>
  <c r="AD30" i="38" s="1"/>
  <c r="AE29" i="38"/>
  <c r="AF29" i="38" s="1"/>
  <c r="CG29" i="38" s="1"/>
  <c r="AC29" i="38"/>
  <c r="AD29" i="38" s="1"/>
  <c r="AE28" i="38"/>
  <c r="AF28" i="38" s="1"/>
  <c r="CG28" i="38" s="1"/>
  <c r="AC28" i="38"/>
  <c r="AD28" i="38" s="1"/>
  <c r="AE27" i="38"/>
  <c r="AF27" i="38" s="1"/>
  <c r="CG27" i="38" s="1"/>
  <c r="AC27" i="38"/>
  <c r="AD27" i="38" s="1"/>
  <c r="AE26" i="38"/>
  <c r="AF26" i="38" s="1"/>
  <c r="CG26" i="38" s="1"/>
  <c r="AC26" i="38"/>
  <c r="AD26" i="38" s="1"/>
  <c r="AE25" i="38"/>
  <c r="AF25" i="38" s="1"/>
  <c r="CG25" i="38" s="1"/>
  <c r="AC25" i="38"/>
  <c r="AD25" i="38" s="1"/>
  <c r="AE24" i="38"/>
  <c r="AF24" i="38" s="1"/>
  <c r="CG24" i="38" s="1"/>
  <c r="AC24" i="38"/>
  <c r="AD24" i="38" s="1"/>
  <c r="AE14" i="38"/>
  <c r="AF14" i="38" s="1"/>
  <c r="CG14" i="38" s="1"/>
  <c r="AC14" i="38"/>
  <c r="AD14" i="38" s="1"/>
  <c r="AE13" i="38"/>
  <c r="AF13" i="38" s="1"/>
  <c r="CG13" i="38" s="1"/>
  <c r="AC13" i="38"/>
  <c r="AD13" i="38" s="1"/>
  <c r="AE12" i="38"/>
  <c r="AF12" i="38" s="1"/>
  <c r="CG12" i="38" s="1"/>
  <c r="AC12" i="38"/>
  <c r="AD12" i="38" s="1"/>
  <c r="AE11" i="38"/>
  <c r="AF11" i="38" s="1"/>
  <c r="CG11" i="38" s="1"/>
  <c r="AC11" i="38"/>
  <c r="AD11" i="38" s="1"/>
  <c r="Y31" i="38"/>
  <c r="Z31" i="38" s="1"/>
  <c r="CF31" i="38" s="1"/>
  <c r="W31" i="38"/>
  <c r="X31" i="38" s="1"/>
  <c r="Y30" i="38"/>
  <c r="Z30" i="38" s="1"/>
  <c r="CF30" i="38" s="1"/>
  <c r="W30" i="38"/>
  <c r="X30" i="38" s="1"/>
  <c r="Y29" i="38"/>
  <c r="Z29" i="38" s="1"/>
  <c r="CF29" i="38" s="1"/>
  <c r="W29" i="38"/>
  <c r="X29" i="38" s="1"/>
  <c r="Y28" i="38"/>
  <c r="Z28" i="38" s="1"/>
  <c r="CF28" i="38" s="1"/>
  <c r="W28" i="38"/>
  <c r="X28" i="38" s="1"/>
  <c r="Y27" i="38"/>
  <c r="Z27" i="38" s="1"/>
  <c r="CF27" i="38" s="1"/>
  <c r="W27" i="38"/>
  <c r="X27" i="38" s="1"/>
  <c r="Y26" i="38"/>
  <c r="Z26" i="38" s="1"/>
  <c r="CF26" i="38" s="1"/>
  <c r="W26" i="38"/>
  <c r="X26" i="38" s="1"/>
  <c r="Y25" i="38"/>
  <c r="Z25" i="38" s="1"/>
  <c r="CF25" i="38" s="1"/>
  <c r="W25" i="38"/>
  <c r="X25" i="38" s="1"/>
  <c r="Y24" i="38"/>
  <c r="Z24" i="38" s="1"/>
  <c r="CF24" i="38" s="1"/>
  <c r="W24" i="38"/>
  <c r="X24" i="38" s="1"/>
  <c r="Y14" i="38"/>
  <c r="Z14" i="38" s="1"/>
  <c r="CF14" i="38" s="1"/>
  <c r="W14" i="38"/>
  <c r="X14" i="38" s="1"/>
  <c r="Y13" i="38"/>
  <c r="Z13" i="38" s="1"/>
  <c r="CF13" i="38" s="1"/>
  <c r="W13" i="38"/>
  <c r="X13" i="38" s="1"/>
  <c r="Y12" i="38"/>
  <c r="Z12" i="38" s="1"/>
  <c r="CF12" i="38" s="1"/>
  <c r="W12" i="38"/>
  <c r="X12" i="38" s="1"/>
  <c r="Y11" i="38"/>
  <c r="Z11" i="38" s="1"/>
  <c r="CF11" i="38" s="1"/>
  <c r="W11" i="38"/>
  <c r="X11" i="38" s="1"/>
  <c r="S31" i="38"/>
  <c r="T31" i="38" s="1"/>
  <c r="CE31" i="38" s="1"/>
  <c r="Q31" i="38"/>
  <c r="R31" i="38" s="1"/>
  <c r="S30" i="38"/>
  <c r="T30" i="38" s="1"/>
  <c r="CE30" i="38" s="1"/>
  <c r="Q30" i="38"/>
  <c r="R30" i="38" s="1"/>
  <c r="S29" i="38"/>
  <c r="T29" i="38" s="1"/>
  <c r="CE29" i="38" s="1"/>
  <c r="Q29" i="38"/>
  <c r="R29" i="38" s="1"/>
  <c r="S28" i="38"/>
  <c r="T28" i="38" s="1"/>
  <c r="CE28" i="38" s="1"/>
  <c r="Q28" i="38"/>
  <c r="R28" i="38" s="1"/>
  <c r="S27" i="38"/>
  <c r="T27" i="38" s="1"/>
  <c r="CE27" i="38" s="1"/>
  <c r="Q27" i="38"/>
  <c r="R27" i="38" s="1"/>
  <c r="S26" i="38"/>
  <c r="T26" i="38" s="1"/>
  <c r="CE26" i="38" s="1"/>
  <c r="Q26" i="38"/>
  <c r="R26" i="38" s="1"/>
  <c r="S25" i="38"/>
  <c r="T25" i="38" s="1"/>
  <c r="CE25" i="38" s="1"/>
  <c r="Q25" i="38"/>
  <c r="R25" i="38" s="1"/>
  <c r="S24" i="38"/>
  <c r="T24" i="38" s="1"/>
  <c r="CE24" i="38" s="1"/>
  <c r="Q24" i="38"/>
  <c r="R24" i="38" s="1"/>
  <c r="S14" i="38"/>
  <c r="T14" i="38" s="1"/>
  <c r="CE14" i="38" s="1"/>
  <c r="Q14" i="38"/>
  <c r="R14" i="38" s="1"/>
  <c r="S13" i="38"/>
  <c r="T13" i="38" s="1"/>
  <c r="CE13" i="38" s="1"/>
  <c r="Q13" i="38"/>
  <c r="R13" i="38" s="1"/>
  <c r="S12" i="38"/>
  <c r="T12" i="38" s="1"/>
  <c r="CE12" i="38" s="1"/>
  <c r="Q12" i="38"/>
  <c r="R12" i="38" s="1"/>
  <c r="S11" i="38"/>
  <c r="T11" i="38" s="1"/>
  <c r="CE11" i="38" s="1"/>
  <c r="Q11" i="38"/>
  <c r="R11" i="38" s="1"/>
  <c r="K12" i="38"/>
  <c r="L12" i="38" s="1"/>
  <c r="M12" i="38"/>
  <c r="N12" i="38" s="1"/>
  <c r="CD12" i="38" s="1"/>
  <c r="K13" i="38"/>
  <c r="L13" i="38" s="1"/>
  <c r="M13" i="38"/>
  <c r="N13" i="38" s="1"/>
  <c r="CD13" i="38" s="1"/>
  <c r="K14" i="38"/>
  <c r="L14" i="38" s="1"/>
  <c r="M14" i="38"/>
  <c r="N14" i="38" s="1"/>
  <c r="CD14" i="38" s="1"/>
  <c r="K25" i="38"/>
  <c r="L25" i="38" s="1"/>
  <c r="M25" i="38"/>
  <c r="N25" i="38" s="1"/>
  <c r="CD25" i="38" s="1"/>
  <c r="K26" i="38"/>
  <c r="L26" i="38" s="1"/>
  <c r="M26" i="38"/>
  <c r="N26" i="38" s="1"/>
  <c r="CD26" i="38" s="1"/>
  <c r="K27" i="38"/>
  <c r="L27" i="38" s="1"/>
  <c r="M27" i="38"/>
  <c r="N27" i="38" s="1"/>
  <c r="CD27" i="38" s="1"/>
  <c r="K28" i="38"/>
  <c r="L28" i="38" s="1"/>
  <c r="M28" i="38"/>
  <c r="N28" i="38" s="1"/>
  <c r="CD28" i="38" s="1"/>
  <c r="K29" i="38"/>
  <c r="L29" i="38" s="1"/>
  <c r="M29" i="38"/>
  <c r="N29" i="38" s="1"/>
  <c r="CD29" i="38" s="1"/>
  <c r="K30" i="38"/>
  <c r="L30" i="38" s="1"/>
  <c r="M30" i="38"/>
  <c r="N30" i="38" s="1"/>
  <c r="CD30" i="38" s="1"/>
  <c r="K31" i="38"/>
  <c r="L31" i="38" s="1"/>
  <c r="M31" i="38"/>
  <c r="N31" i="38" s="1"/>
  <c r="CD31" i="38" s="1"/>
  <c r="M11" i="38"/>
  <c r="N11" i="38" s="1"/>
  <c r="CD11" i="38" s="1"/>
  <c r="K11" i="38"/>
  <c r="L11" i="38" s="1"/>
  <c r="BA12" i="38"/>
  <c r="BB12" i="38"/>
  <c r="BA13" i="38"/>
  <c r="BB13" i="38"/>
  <c r="BC13" i="38"/>
  <c r="BA14" i="38"/>
  <c r="BB14" i="38"/>
  <c r="BC14" i="38"/>
  <c r="BA24" i="38"/>
  <c r="BB24" i="38"/>
  <c r="BC24" i="38"/>
  <c r="BA25" i="38"/>
  <c r="BB25" i="38"/>
  <c r="BC25" i="38"/>
  <c r="BA26" i="38"/>
  <c r="BB26" i="38"/>
  <c r="BC26" i="38"/>
  <c r="BA27" i="38"/>
  <c r="BB27" i="38"/>
  <c r="BC27" i="38"/>
  <c r="BA28" i="38"/>
  <c r="BB28" i="38"/>
  <c r="BC28" i="38"/>
  <c r="BA29" i="38"/>
  <c r="BB29" i="38"/>
  <c r="BC29" i="38"/>
  <c r="BA30" i="38"/>
  <c r="BB30" i="38"/>
  <c r="BC30" i="38"/>
  <c r="BA31" i="38"/>
  <c r="BB31" i="38"/>
  <c r="BC31" i="38"/>
  <c r="BB11" i="38"/>
  <c r="BA11" i="38"/>
  <c r="AV12" i="38"/>
  <c r="AW12" i="38"/>
  <c r="AV13" i="38"/>
  <c r="AW13" i="38"/>
  <c r="AV14" i="38"/>
  <c r="AW14" i="38"/>
  <c r="AV24" i="38"/>
  <c r="AW24" i="38"/>
  <c r="AV25" i="38"/>
  <c r="AW25" i="38"/>
  <c r="AV26" i="38"/>
  <c r="AW26" i="38"/>
  <c r="AV27" i="38"/>
  <c r="AW27" i="38"/>
  <c r="AV28" i="38"/>
  <c r="AW28" i="38"/>
  <c r="AV29" i="38"/>
  <c r="AW29" i="38"/>
  <c r="AV30" i="38"/>
  <c r="AW30" i="38"/>
  <c r="AV31" i="38"/>
  <c r="AW31" i="38"/>
  <c r="X56" i="6"/>
  <c r="X54" i="6"/>
  <c r="X60" i="6"/>
  <c r="S63" i="6"/>
  <c r="T63" i="6"/>
  <c r="S94" i="76" l="1"/>
  <c r="S86" i="76"/>
  <c r="U62" i="34"/>
  <c r="U41" i="2"/>
  <c r="U42" i="2" s="1"/>
  <c r="U116" i="6"/>
  <c r="U87" i="6" s="1" a="1"/>
  <c r="U87" i="6" s="1"/>
  <c r="U97" i="6" s="1"/>
  <c r="U78" i="6"/>
  <c r="AD101" i="6"/>
  <c r="AD105" i="6" s="1"/>
  <c r="AD99" i="6"/>
  <c r="U86" i="6"/>
  <c r="AC49" i="6"/>
  <c r="AC75" i="6" s="1"/>
  <c r="AE49" i="6"/>
  <c r="AE75" i="6" s="1"/>
  <c r="T63" i="76"/>
  <c r="T49" i="76" s="1"/>
  <c r="T48" i="76" s="1"/>
  <c r="T74" i="76" s="1"/>
  <c r="T76" i="76" s="1"/>
  <c r="V49" i="34"/>
  <c r="BQ7" i="51"/>
  <c r="CM29" i="49" a="1"/>
  <c r="CM29" i="49" s="1"/>
  <c r="CN29" i="49" s="1"/>
  <c r="CM31" i="51" a="1"/>
  <c r="CM31" i="51" s="1"/>
  <c r="CN31" i="51" s="1"/>
  <c r="CM15" i="49" a="1"/>
  <c r="CM15" i="49" s="1"/>
  <c r="CN15" i="49" s="1"/>
  <c r="CM30" i="49" a="1"/>
  <c r="CM30" i="49" s="1"/>
  <c r="CN30" i="49" s="1"/>
  <c r="CM31" i="49" a="1"/>
  <c r="CM31" i="49" s="1"/>
  <c r="CN31" i="49" s="1"/>
  <c r="CM15" i="51" a="1"/>
  <c r="CM15" i="51" s="1"/>
  <c r="CN15" i="51" s="1"/>
  <c r="CM20" i="51" a="1"/>
  <c r="CM20" i="51" s="1"/>
  <c r="CN20" i="51" s="1"/>
  <c r="CM26" i="49" a="1"/>
  <c r="CM26" i="49" s="1"/>
  <c r="CN26" i="49" s="1"/>
  <c r="CM24" i="51" a="1"/>
  <c r="CM24" i="51" s="1"/>
  <c r="CN24" i="51" s="1"/>
  <c r="CM23" i="51" a="1"/>
  <c r="CM23" i="51" s="1"/>
  <c r="CN23" i="51" s="1"/>
  <c r="CM27" i="49" a="1"/>
  <c r="CM27" i="49" s="1"/>
  <c r="CN27" i="49" s="1"/>
  <c r="CM17" i="51" a="1"/>
  <c r="CM17" i="51" s="1"/>
  <c r="CN17" i="51" s="1"/>
  <c r="CM21" i="49" a="1"/>
  <c r="CM21" i="49" s="1"/>
  <c r="CN21" i="49" s="1"/>
  <c r="CM28" i="49" a="1"/>
  <c r="CM28" i="49" s="1"/>
  <c r="CN28" i="49" s="1"/>
  <c r="CM19" i="49" a="1"/>
  <c r="CM19" i="49" s="1"/>
  <c r="CN19" i="49" s="1"/>
  <c r="BR21" i="46"/>
  <c r="BU21" i="46" s="1"/>
  <c r="CK21" i="46" s="1"/>
  <c r="BQ21" i="46"/>
  <c r="BR25" i="46"/>
  <c r="BU25" i="46" s="1"/>
  <c r="CK25" i="46" s="1"/>
  <c r="BQ25" i="46"/>
  <c r="CM22" i="49" a="1"/>
  <c r="CM22" i="49" s="1"/>
  <c r="CN22" i="49" s="1"/>
  <c r="CM29" i="51" a="1"/>
  <c r="CM29" i="51" s="1"/>
  <c r="CN29" i="51" s="1"/>
  <c r="BR26" i="38"/>
  <c r="BU26" i="38" s="1"/>
  <c r="CK26" i="38" s="1"/>
  <c r="BQ26" i="38"/>
  <c r="BQ17" i="46"/>
  <c r="BR17" i="46"/>
  <c r="BU17" i="46" s="1"/>
  <c r="CK17" i="46" s="1"/>
  <c r="CM21" i="51" a="1"/>
  <c r="CM21" i="51" s="1"/>
  <c r="CN21" i="51" s="1"/>
  <c r="BR22" i="38"/>
  <c r="BU22" i="38" s="1"/>
  <c r="CK22" i="38" s="1"/>
  <c r="BQ22" i="38"/>
  <c r="BR20" i="38"/>
  <c r="BU20" i="38" s="1"/>
  <c r="CK20" i="38" s="1"/>
  <c r="BQ20" i="38"/>
  <c r="BR18" i="38"/>
  <c r="BU18" i="38" s="1"/>
  <c r="CK18" i="38" s="1"/>
  <c r="BQ18" i="38"/>
  <c r="BR16" i="38"/>
  <c r="BU16" i="38" s="1"/>
  <c r="CK16" i="38" s="1"/>
  <c r="BQ16" i="38"/>
  <c r="BR23" i="38"/>
  <c r="BU23" i="38" s="1"/>
  <c r="CK23" i="38" s="1"/>
  <c r="BQ23" i="38"/>
  <c r="BQ14" i="46"/>
  <c r="BR14" i="46"/>
  <c r="BU14" i="46" s="1"/>
  <c r="CK14" i="46" s="1"/>
  <c r="BR18" i="46"/>
  <c r="BU18" i="46" s="1"/>
  <c r="CK18" i="46" s="1"/>
  <c r="BQ18" i="46"/>
  <c r="BR22" i="46"/>
  <c r="BU22" i="46" s="1"/>
  <c r="CK22" i="46" s="1"/>
  <c r="BQ22" i="46"/>
  <c r="BR26" i="46"/>
  <c r="BU26" i="46" s="1"/>
  <c r="CK26" i="46" s="1"/>
  <c r="BQ26" i="46"/>
  <c r="BR30" i="46"/>
  <c r="BU30" i="46" s="1"/>
  <c r="CK30" i="46" s="1"/>
  <c r="BQ30" i="46"/>
  <c r="CM28" i="51" a="1"/>
  <c r="CM28" i="51" s="1"/>
  <c r="CN28" i="51" s="1"/>
  <c r="CM18" i="49" a="1"/>
  <c r="CM18" i="49" s="1"/>
  <c r="CN18" i="49" s="1"/>
  <c r="CM30" i="51" a="1"/>
  <c r="CM30" i="51" s="1"/>
  <c r="CN30" i="51" s="1"/>
  <c r="BR13" i="38"/>
  <c r="BU13" i="38" s="1"/>
  <c r="CK13" i="38" s="1"/>
  <c r="BQ13" i="38"/>
  <c r="BR30" i="38"/>
  <c r="BU30" i="38" s="1"/>
  <c r="CK30" i="38" s="1"/>
  <c r="BQ30" i="38"/>
  <c r="BR29" i="46"/>
  <c r="BU29" i="46" s="1"/>
  <c r="CK29" i="46" s="1"/>
  <c r="BQ29" i="46"/>
  <c r="CM12" i="51" a="1"/>
  <c r="CM12" i="51" s="1"/>
  <c r="CN12" i="51" s="1"/>
  <c r="CM14" i="49" a="1"/>
  <c r="CM14" i="49" s="1"/>
  <c r="CN14" i="49" s="1"/>
  <c r="BR15" i="46"/>
  <c r="BU15" i="46" s="1"/>
  <c r="CK15" i="46" s="1"/>
  <c r="BQ15" i="46"/>
  <c r="BR19" i="46"/>
  <c r="BU19" i="46" s="1"/>
  <c r="CK19" i="46" s="1"/>
  <c r="BQ19" i="46"/>
  <c r="BR23" i="46"/>
  <c r="BU23" i="46" s="1"/>
  <c r="CK23" i="46" s="1"/>
  <c r="BQ23" i="46"/>
  <c r="BR27" i="46"/>
  <c r="BU27" i="46" s="1"/>
  <c r="CK27" i="46" s="1"/>
  <c r="BQ27" i="46"/>
  <c r="BR31" i="46"/>
  <c r="BU31" i="46" s="1"/>
  <c r="CK31" i="46" s="1"/>
  <c r="BQ31" i="46"/>
  <c r="CM25" i="49" a="1"/>
  <c r="CM25" i="49" s="1"/>
  <c r="CN25" i="49" s="1"/>
  <c r="CM25" i="51" a="1"/>
  <c r="CM25" i="51" s="1"/>
  <c r="CN25" i="51" s="1"/>
  <c r="CM19" i="51" a="1"/>
  <c r="CM19" i="51" s="1"/>
  <c r="CN19" i="51" s="1"/>
  <c r="CM14" i="51" a="1"/>
  <c r="CM14" i="51" s="1"/>
  <c r="CN14" i="51" s="1"/>
  <c r="CM23" i="49" a="1"/>
  <c r="CM23" i="49" s="1"/>
  <c r="CN23" i="49" s="1"/>
  <c r="CM17" i="49" a="1"/>
  <c r="CM17" i="49" s="1"/>
  <c r="CN17" i="49" s="1"/>
  <c r="CM16" i="51" a="1"/>
  <c r="CM16" i="51" s="1"/>
  <c r="CN16" i="51" s="1"/>
  <c r="CM27" i="51" a="1"/>
  <c r="CM27" i="51" s="1"/>
  <c r="CN27" i="51" s="1"/>
  <c r="CM18" i="51" a="1"/>
  <c r="CM18" i="51" s="1"/>
  <c r="CN18" i="51" s="1"/>
  <c r="CM13" i="49" a="1"/>
  <c r="CM13" i="49" s="1"/>
  <c r="CN13" i="49" s="1"/>
  <c r="BR24" i="38"/>
  <c r="BU24" i="38" s="1"/>
  <c r="CK24" i="38" s="1"/>
  <c r="BQ24" i="38"/>
  <c r="BR28" i="38"/>
  <c r="BU28" i="38" s="1"/>
  <c r="CK28" i="38" s="1"/>
  <c r="BQ28" i="38"/>
  <c r="BQ13" i="46"/>
  <c r="BR13" i="46"/>
  <c r="BU13" i="46" s="1"/>
  <c r="CK13" i="46" s="1"/>
  <c r="BR12" i="38"/>
  <c r="BU12" i="38" s="1"/>
  <c r="CK12" i="38" s="1"/>
  <c r="BQ12" i="38"/>
  <c r="BR14" i="38"/>
  <c r="BU14" i="38" s="1"/>
  <c r="CK14" i="38" s="1"/>
  <c r="BQ14" i="38"/>
  <c r="BR25" i="38"/>
  <c r="BU25" i="38" s="1"/>
  <c r="CK25" i="38" s="1"/>
  <c r="BQ25" i="38"/>
  <c r="BR27" i="38"/>
  <c r="BU27" i="38" s="1"/>
  <c r="CK27" i="38" s="1"/>
  <c r="BQ27" i="38"/>
  <c r="BR29" i="38"/>
  <c r="BU29" i="38" s="1"/>
  <c r="CK29" i="38" s="1"/>
  <c r="BQ29" i="38"/>
  <c r="BR31" i="38"/>
  <c r="BU31" i="38" s="1"/>
  <c r="CK31" i="38" s="1"/>
  <c r="BQ31" i="38"/>
  <c r="BR21" i="38"/>
  <c r="BU21" i="38" s="1"/>
  <c r="CK21" i="38" s="1"/>
  <c r="BQ21" i="38"/>
  <c r="BR19" i="38"/>
  <c r="BU19" i="38" s="1"/>
  <c r="CK19" i="38" s="1"/>
  <c r="BQ19" i="38"/>
  <c r="BR17" i="38"/>
  <c r="BU17" i="38" s="1"/>
  <c r="CK17" i="38" s="1"/>
  <c r="BQ17" i="38"/>
  <c r="BR15" i="38"/>
  <c r="BU15" i="38" s="1"/>
  <c r="CK15" i="38" s="1"/>
  <c r="BQ15" i="38"/>
  <c r="BR12" i="46"/>
  <c r="BU12" i="46" s="1"/>
  <c r="CK12" i="46" s="1"/>
  <c r="BQ12" i="46"/>
  <c r="BR16" i="46"/>
  <c r="BU16" i="46" s="1"/>
  <c r="CK16" i="46" s="1"/>
  <c r="BQ16" i="46"/>
  <c r="BR20" i="46"/>
  <c r="BU20" i="46" s="1"/>
  <c r="CK20" i="46" s="1"/>
  <c r="BQ20" i="46"/>
  <c r="BR24" i="46"/>
  <c r="BU24" i="46" s="1"/>
  <c r="CK24" i="46" s="1"/>
  <c r="BQ24" i="46"/>
  <c r="BR28" i="46"/>
  <c r="BU28" i="46" s="1"/>
  <c r="CK28" i="46" s="1"/>
  <c r="BQ28" i="46"/>
  <c r="CM24" i="49" a="1"/>
  <c r="CM24" i="49" s="1"/>
  <c r="CN24" i="49" s="1"/>
  <c r="CM22" i="51" a="1"/>
  <c r="CM22" i="51" s="1"/>
  <c r="CN22" i="51" s="1"/>
  <c r="CM26" i="51" a="1"/>
  <c r="CM26" i="51" s="1"/>
  <c r="CN26" i="51" s="1"/>
  <c r="CM20" i="49" a="1"/>
  <c r="CM20" i="49" s="1"/>
  <c r="CN20" i="49" s="1"/>
  <c r="CM16" i="49" a="1"/>
  <c r="CM16" i="49" s="1"/>
  <c r="CN16" i="49" s="1"/>
  <c r="CM13" i="51" a="1"/>
  <c r="CM13" i="51" s="1"/>
  <c r="CN13" i="51" s="1"/>
  <c r="CM12" i="49" a="1"/>
  <c r="CM12" i="49" s="1"/>
  <c r="CN12" i="49" s="1"/>
  <c r="BD19" i="38"/>
  <c r="CI19" i="38" s="1"/>
  <c r="AY20" i="38"/>
  <c r="AY16" i="38"/>
  <c r="AZ16" i="38" s="1"/>
  <c r="BD24" i="46"/>
  <c r="CI24" i="46" s="1"/>
  <c r="AY17" i="46"/>
  <c r="L7" i="38"/>
  <c r="AY18" i="38"/>
  <c r="AY27" i="46"/>
  <c r="BD28" i="46"/>
  <c r="CI28" i="46" s="1"/>
  <c r="U95" i="6"/>
  <c r="X52" i="6"/>
  <c r="X58" i="6"/>
  <c r="Y52" i="6"/>
  <c r="X55" i="6"/>
  <c r="Y44" i="6"/>
  <c r="S96" i="76" l="1"/>
  <c r="Y45" i="6"/>
  <c r="Y46" i="6" s="1"/>
  <c r="AD100" i="6"/>
  <c r="AC101" i="6"/>
  <c r="AC105" i="6" s="1"/>
  <c r="AC99" i="6"/>
  <c r="T51" i="34"/>
  <c r="X53" i="6"/>
  <c r="X59" i="6"/>
  <c r="W56" i="6"/>
  <c r="W54" i="6"/>
  <c r="W52" i="6"/>
  <c r="AC100" i="6" l="1"/>
  <c r="V48" i="34"/>
  <c r="V74" i="34" s="1"/>
  <c r="V76" i="34" s="1"/>
  <c r="CN7" i="51"/>
  <c r="CN7" i="49"/>
  <c r="CM28" i="46" a="1"/>
  <c r="CM28" i="46" s="1"/>
  <c r="CN28" i="46" s="1"/>
  <c r="CM24" i="46" a="1"/>
  <c r="CM24" i="46" s="1"/>
  <c r="CN24" i="46" s="1"/>
  <c r="CM19" i="38" a="1"/>
  <c r="CM19" i="38" s="1"/>
  <c r="CN19" i="38" s="1"/>
  <c r="AY15" i="46"/>
  <c r="AY19" i="46"/>
  <c r="BD22" i="46"/>
  <c r="CI22" i="46" s="1"/>
  <c r="CM22" i="46" s="1" a="1"/>
  <c r="CM22" i="46" s="1"/>
  <c r="CN22" i="46" s="1"/>
  <c r="BD23" i="46"/>
  <c r="CI23" i="46" s="1"/>
  <c r="CM23" i="46" s="1" a="1"/>
  <c r="CM23" i="46" s="1"/>
  <c r="CN23" i="46" s="1"/>
  <c r="AY26" i="46"/>
  <c r="BD14" i="46"/>
  <c r="CI14" i="46" s="1"/>
  <c r="CM14" i="46" s="1" a="1"/>
  <c r="CM14" i="46" s="1"/>
  <c r="CN14" i="46" s="1"/>
  <c r="BD16" i="46"/>
  <c r="CI16" i="46" s="1"/>
  <c r="CM16" i="46" s="1" a="1"/>
  <c r="CM16" i="46" s="1"/>
  <c r="CN16" i="46" s="1"/>
  <c r="BZ7" i="46"/>
  <c r="R7" i="38"/>
  <c r="L7" i="46"/>
  <c r="X7" i="46"/>
  <c r="AJ7" i="46"/>
  <c r="BH7" i="46"/>
  <c r="AY12" i="46"/>
  <c r="AZ12" i="46" s="1"/>
  <c r="AY20" i="46"/>
  <c r="BH7" i="38"/>
  <c r="AY14" i="46"/>
  <c r="BD15" i="46"/>
  <c r="CI15" i="46" s="1"/>
  <c r="CM15" i="46" s="1" a="1"/>
  <c r="CM15" i="46" s="1"/>
  <c r="CN15" i="46" s="1"/>
  <c r="AY16" i="46"/>
  <c r="AY22" i="46"/>
  <c r="AY30" i="46"/>
  <c r="AY7" i="51"/>
  <c r="BQ7" i="38"/>
  <c r="BZ7" i="38"/>
  <c r="R7" i="46"/>
  <c r="AD7" i="46"/>
  <c r="BQ7" i="46"/>
  <c r="BD17" i="46"/>
  <c r="CI17" i="46" s="1"/>
  <c r="CM17" i="46" s="1" a="1"/>
  <c r="CM17" i="46" s="1"/>
  <c r="CN17" i="46" s="1"/>
  <c r="BD19" i="46"/>
  <c r="CI19" i="46" s="1"/>
  <c r="CM19" i="46" s="1" a="1"/>
  <c r="CM19" i="46" s="1"/>
  <c r="CN19" i="46" s="1"/>
  <c r="BD21" i="46"/>
  <c r="CI21" i="46" s="1"/>
  <c r="CM21" i="46" s="1" a="1"/>
  <c r="CM21" i="46" s="1"/>
  <c r="CN21" i="46" s="1"/>
  <c r="AY23" i="46"/>
  <c r="BD27" i="46"/>
  <c r="CI27" i="46" s="1"/>
  <c r="CM27" i="46" s="1" a="1"/>
  <c r="CM27" i="46" s="1"/>
  <c r="CN27" i="46" s="1"/>
  <c r="BD31" i="46"/>
  <c r="CI31" i="46" s="1"/>
  <c r="CM31" i="46" s="1" a="1"/>
  <c r="CM31" i="46" s="1"/>
  <c r="CN31" i="46" s="1"/>
  <c r="AD7" i="38"/>
  <c r="AJ7" i="38"/>
  <c r="X7" i="38"/>
  <c r="AY23" i="38"/>
  <c r="AY15" i="38"/>
  <c r="AZ15" i="38" s="1"/>
  <c r="BD15" i="38" s="1"/>
  <c r="CI15" i="38" s="1"/>
  <c r="CM15" i="38" s="1" a="1"/>
  <c r="CM15" i="38" s="1"/>
  <c r="CN15" i="38" s="1"/>
  <c r="S62" i="76"/>
  <c r="S55" i="34"/>
  <c r="S53" i="34"/>
  <c r="S51" i="34"/>
  <c r="Z52" i="6"/>
  <c r="AY7" i="49"/>
  <c r="AY11" i="46"/>
  <c r="AZ11" i="46" s="1"/>
  <c r="BD11" i="46" s="1"/>
  <c r="CI11" i="46" s="1"/>
  <c r="CM11" i="46" s="1" a="1"/>
  <c r="CM11" i="46" s="1"/>
  <c r="CN11" i="46" s="1"/>
  <c r="BD12" i="46"/>
  <c r="CI12" i="46" s="1"/>
  <c r="CM12" i="46" s="1" a="1"/>
  <c r="CM12" i="46" s="1"/>
  <c r="CN12" i="46" s="1"/>
  <c r="BD13" i="46"/>
  <c r="CI13" i="46" s="1"/>
  <c r="CM13" i="46" s="1" a="1"/>
  <c r="CM13" i="46" s="1"/>
  <c r="CN13" i="46" s="1"/>
  <c r="BD18" i="46"/>
  <c r="CI18" i="46" s="1"/>
  <c r="CM18" i="46" s="1" a="1"/>
  <c r="CM18" i="46" s="1"/>
  <c r="CN18" i="46" s="1"/>
  <c r="AY18" i="46"/>
  <c r="BD20" i="46"/>
  <c r="CI20" i="46" s="1"/>
  <c r="CM20" i="46" s="1" a="1"/>
  <c r="CM20" i="46" s="1"/>
  <c r="CN20" i="46" s="1"/>
  <c r="AY24" i="46"/>
  <c r="AY28" i="46"/>
  <c r="AY31" i="46"/>
  <c r="AY13" i="46"/>
  <c r="BD30" i="46"/>
  <c r="CI30" i="46" s="1"/>
  <c r="CM30" i="46" s="1" a="1"/>
  <c r="CM30" i="46" s="1"/>
  <c r="CN30" i="46" s="1"/>
  <c r="BD25" i="46"/>
  <c r="CI25" i="46" s="1"/>
  <c r="CM25" i="46" s="1" a="1"/>
  <c r="CM25" i="46" s="1"/>
  <c r="CN25" i="46" s="1"/>
  <c r="BD26" i="46"/>
  <c r="CI26" i="46" s="1"/>
  <c r="CM26" i="46" s="1" a="1"/>
  <c r="CM26" i="46" s="1"/>
  <c r="CN26" i="46" s="1"/>
  <c r="BD29" i="46"/>
  <c r="CI29" i="46" s="1"/>
  <c r="CM29" i="46" s="1" a="1"/>
  <c r="CM29" i="46" s="1"/>
  <c r="CN29" i="46" s="1"/>
  <c r="AY21" i="46"/>
  <c r="AY25" i="46"/>
  <c r="AY29" i="46"/>
  <c r="BD23" i="38"/>
  <c r="CI23" i="38" s="1"/>
  <c r="CM23" i="38" s="1" a="1"/>
  <c r="CM23" i="38" s="1"/>
  <c r="CN23" i="38" s="1"/>
  <c r="BD22" i="38"/>
  <c r="CI22" i="38" s="1"/>
  <c r="CM22" i="38" s="1" a="1"/>
  <c r="CM22" i="38" s="1"/>
  <c r="CN22" i="38" s="1"/>
  <c r="BD20" i="38"/>
  <c r="CI20" i="38" s="1"/>
  <c r="CM20" i="38" s="1" a="1"/>
  <c r="CM20" i="38" s="1"/>
  <c r="CN20" i="38" s="1"/>
  <c r="AY17" i="38"/>
  <c r="AY22" i="38"/>
  <c r="AY19" i="38"/>
  <c r="AY21" i="38"/>
  <c r="BD18" i="38"/>
  <c r="CI18" i="38" s="1"/>
  <c r="CM18" i="38" s="1" a="1"/>
  <c r="CM18" i="38" s="1"/>
  <c r="CN18" i="38" s="1"/>
  <c r="BD16" i="38"/>
  <c r="CI16" i="38" s="1"/>
  <c r="CM16" i="38" s="1" a="1"/>
  <c r="CM16" i="38" s="1"/>
  <c r="CN16" i="38" s="1"/>
  <c r="BD21" i="38"/>
  <c r="CI21" i="38" s="1"/>
  <c r="CM21" i="38" s="1" a="1"/>
  <c r="CM21" i="38" s="1"/>
  <c r="CN21" i="38" s="1"/>
  <c r="BD17" i="38"/>
  <c r="CI17" i="38" s="1"/>
  <c r="CM17" i="38" s="1" a="1"/>
  <c r="CM17" i="38" s="1"/>
  <c r="CN17" i="38" s="1"/>
  <c r="AY30" i="38"/>
  <c r="AY26" i="38"/>
  <c r="BD27" i="38"/>
  <c r="CI27" i="38" s="1"/>
  <c r="CM27" i="38" s="1" a="1"/>
  <c r="CM27" i="38" s="1"/>
  <c r="CN27" i="38" s="1"/>
  <c r="AY28" i="38"/>
  <c r="BD31" i="38"/>
  <c r="CI31" i="38" s="1"/>
  <c r="CM31" i="38" s="1" a="1"/>
  <c r="CM31" i="38" s="1"/>
  <c r="CN31" i="38" s="1"/>
  <c r="BD30" i="38"/>
  <c r="CI30" i="38" s="1"/>
  <c r="CM30" i="38" s="1" a="1"/>
  <c r="CM30" i="38" s="1"/>
  <c r="CN30" i="38" s="1"/>
  <c r="BD29" i="38"/>
  <c r="CI29" i="38" s="1"/>
  <c r="CM29" i="38" s="1" a="1"/>
  <c r="CM29" i="38" s="1"/>
  <c r="CN29" i="38" s="1"/>
  <c r="BD26" i="38"/>
  <c r="CI26" i="38" s="1"/>
  <c r="CM26" i="38" s="1" a="1"/>
  <c r="CM26" i="38" s="1"/>
  <c r="CN26" i="38" s="1"/>
  <c r="AY31" i="38"/>
  <c r="AY24" i="38"/>
  <c r="AY27" i="38"/>
  <c r="AY25" i="38"/>
  <c r="BD25" i="38"/>
  <c r="CI25" i="38" s="1"/>
  <c r="CM25" i="38" s="1" a="1"/>
  <c r="CM25" i="38" s="1"/>
  <c r="CN25" i="38" s="1"/>
  <c r="AY29" i="38"/>
  <c r="AY14" i="38"/>
  <c r="AZ14" i="38" s="1"/>
  <c r="BD14" i="38" s="1"/>
  <c r="CI14" i="38" s="1"/>
  <c r="CM14" i="38" s="1" a="1"/>
  <c r="CM14" i="38" s="1"/>
  <c r="CN14" i="38" s="1"/>
  <c r="BD28" i="38"/>
  <c r="CI28" i="38" s="1"/>
  <c r="CM28" i="38" s="1" a="1"/>
  <c r="CM28" i="38" s="1"/>
  <c r="CN28" i="38" s="1"/>
  <c r="BD24" i="38"/>
  <c r="CI24" i="38" s="1"/>
  <c r="CM24" i="38" s="1" a="1"/>
  <c r="CM24" i="38" s="1"/>
  <c r="CN24" i="38" s="1"/>
  <c r="AY13" i="38"/>
  <c r="AZ13" i="38" s="1"/>
  <c r="BD13" i="38" s="1"/>
  <c r="CI13" i="38" s="1"/>
  <c r="CM13" i="38" s="1" a="1"/>
  <c r="CM13" i="38" s="1"/>
  <c r="CN13" i="38" s="1"/>
  <c r="AY12" i="38"/>
  <c r="AZ12" i="38" s="1"/>
  <c r="BD12" i="38" s="1"/>
  <c r="CI12" i="38" s="1"/>
  <c r="CM12" i="38" s="1" a="1"/>
  <c r="CM12" i="38" s="1"/>
  <c r="CN12" i="38" s="1"/>
  <c r="T52" i="6"/>
  <c r="X44" i="6"/>
  <c r="Y54" i="6"/>
  <c r="T53" i="6"/>
  <c r="W53" i="6"/>
  <c r="T59" i="6"/>
  <c r="Y55" i="6"/>
  <c r="T58" i="6"/>
  <c r="W58" i="6"/>
  <c r="W44" i="6"/>
  <c r="T60" i="6"/>
  <c r="T55" i="6"/>
  <c r="W45" i="6" l="1"/>
  <c r="W46" i="6" s="1"/>
  <c r="X45" i="6"/>
  <c r="X46" i="6" s="1"/>
  <c r="Z44" i="6"/>
  <c r="S43" i="34"/>
  <c r="T43" i="34"/>
  <c r="T54" i="34"/>
  <c r="T53" i="34"/>
  <c r="S52" i="34"/>
  <c r="U58" i="6"/>
  <c r="Y59" i="6"/>
  <c r="S60" i="6"/>
  <c r="U52" i="6"/>
  <c r="T56" i="6"/>
  <c r="Y57" i="6"/>
  <c r="W60" i="6"/>
  <c r="U56" i="6"/>
  <c r="S54" i="6"/>
  <c r="X57" i="6"/>
  <c r="T54" i="6"/>
  <c r="W55" i="6"/>
  <c r="W59" i="6"/>
  <c r="Y58" i="6"/>
  <c r="Y53" i="6"/>
  <c r="S53" i="6"/>
  <c r="X51" i="6" l="1"/>
  <c r="X62" i="6" a="1"/>
  <c r="X62" i="6" s="1"/>
  <c r="X64" i="6" s="1"/>
  <c r="T56" i="34"/>
  <c r="T57" i="34"/>
  <c r="Z45" i="6"/>
  <c r="Z46" i="6" s="1"/>
  <c r="T44" i="34"/>
  <c r="T45" i="34" s="1"/>
  <c r="T44" i="76"/>
  <c r="T45" i="76" s="1"/>
  <c r="S44" i="34"/>
  <c r="S45" i="34" s="1"/>
  <c r="T58" i="34"/>
  <c r="T52" i="34"/>
  <c r="CN7" i="46"/>
  <c r="S58" i="34"/>
  <c r="Z59" i="6"/>
  <c r="Z53" i="6"/>
  <c r="S54" i="34"/>
  <c r="S59" i="34"/>
  <c r="S57" i="34"/>
  <c r="Z58" i="6"/>
  <c r="T44" i="6"/>
  <c r="U44" i="6"/>
  <c r="U45" i="6" l="1"/>
  <c r="U46" i="6" s="1"/>
  <c r="T45" i="6"/>
  <c r="T46" i="6" s="1"/>
  <c r="X61" i="6"/>
  <c r="X50" i="6"/>
  <c r="X49" i="6" s="1"/>
  <c r="X75" i="6" s="1"/>
  <c r="Z54" i="6"/>
  <c r="V63" i="6"/>
  <c r="R62" i="34" s="1"/>
  <c r="Z55" i="6"/>
  <c r="Y56" i="6"/>
  <c r="S56" i="6"/>
  <c r="S59" i="6"/>
  <c r="S55" i="6"/>
  <c r="S58" i="6"/>
  <c r="U55" i="6"/>
  <c r="U53" i="6"/>
  <c r="Y60" i="6"/>
  <c r="S52" i="6"/>
  <c r="W57" i="6"/>
  <c r="U60" i="6"/>
  <c r="U59" i="6"/>
  <c r="Y51" i="6" l="1"/>
  <c r="W51" i="6"/>
  <c r="T59" i="34"/>
  <c r="U59" i="34" s="1"/>
  <c r="S59" i="76" s="1"/>
  <c r="T55" i="34"/>
  <c r="Z60" i="6"/>
  <c r="W62" i="6" a="1"/>
  <c r="W62" i="6" s="1"/>
  <c r="W64" i="6" s="1"/>
  <c r="Z56" i="6"/>
  <c r="Y62" i="6" a="1"/>
  <c r="Y62" i="6" s="1"/>
  <c r="U58" i="34"/>
  <c r="S58" i="76" s="1"/>
  <c r="V60" i="6"/>
  <c r="V59" i="6"/>
  <c r="V58" i="6"/>
  <c r="U52" i="34"/>
  <c r="S52" i="76" s="1"/>
  <c r="V53" i="6"/>
  <c r="V52" i="6"/>
  <c r="AY7" i="46"/>
  <c r="V56" i="6"/>
  <c r="V55" i="6"/>
  <c r="U51" i="34"/>
  <c r="U43" i="34"/>
  <c r="U44" i="34" s="1"/>
  <c r="U45" i="34" s="1"/>
  <c r="U57" i="34"/>
  <c r="S57" i="76" s="1"/>
  <c r="U54" i="34"/>
  <c r="S54" i="76" s="1"/>
  <c r="U53" i="34"/>
  <c r="S53" i="76" s="1"/>
  <c r="S56" i="34"/>
  <c r="Z57" i="6"/>
  <c r="AW11" i="38"/>
  <c r="AV11" i="38"/>
  <c r="U54" i="6"/>
  <c r="T57" i="6"/>
  <c r="U57" i="6"/>
  <c r="S51" i="76" l="1"/>
  <c r="T61" i="34"/>
  <c r="Y64" i="6"/>
  <c r="T63" i="34" s="1"/>
  <c r="X101" i="6"/>
  <c r="X105" i="6" s="1"/>
  <c r="X99" i="6"/>
  <c r="Y61" i="6"/>
  <c r="W61" i="6"/>
  <c r="Z51" i="6"/>
  <c r="U51" i="6"/>
  <c r="T51" i="6"/>
  <c r="S61" i="34" a="1"/>
  <c r="S61" i="34" s="1"/>
  <c r="S63" i="34" s="1"/>
  <c r="R62" i="76"/>
  <c r="U44" i="76"/>
  <c r="U45" i="76" s="1"/>
  <c r="S43" i="76"/>
  <c r="S44" i="76" s="1"/>
  <c r="S45" i="76" s="1"/>
  <c r="S50" i="34"/>
  <c r="U55" i="34"/>
  <c r="S55" i="76" s="1"/>
  <c r="T50" i="34"/>
  <c r="R51" i="34"/>
  <c r="AC51" i="34" s="1"/>
  <c r="R57" i="34"/>
  <c r="AC57" i="34" s="1"/>
  <c r="R54" i="34"/>
  <c r="AC54" i="34" s="1"/>
  <c r="R52" i="34"/>
  <c r="AC52" i="34" s="1"/>
  <c r="R58" i="34"/>
  <c r="AC58" i="34" s="1"/>
  <c r="R55" i="34"/>
  <c r="R59" i="34"/>
  <c r="AC59" i="34" s="1"/>
  <c r="AY11" i="38"/>
  <c r="T62" i="6" a="1"/>
  <c r="T62" i="6" s="1"/>
  <c r="T64" i="6" s="1"/>
  <c r="U62" i="6" a="1"/>
  <c r="U62" i="6" s="1"/>
  <c r="U64" i="6" s="1"/>
  <c r="V54" i="6"/>
  <c r="Z62" i="6"/>
  <c r="U56" i="34"/>
  <c r="S56" i="76" s="1"/>
  <c r="W49" i="34"/>
  <c r="AY7" i="38" l="1"/>
  <c r="AZ11" i="38"/>
  <c r="BD11" i="38" s="1"/>
  <c r="CI11" i="38" s="1"/>
  <c r="CM11" i="38" s="1" a="1"/>
  <c r="CM11" i="38" s="1"/>
  <c r="CN11" i="38" s="1"/>
  <c r="CN7" i="38" s="1"/>
  <c r="AC55" i="34"/>
  <c r="U50" i="34"/>
  <c r="U63" i="34"/>
  <c r="U49" i="34" s="1"/>
  <c r="U61" i="34"/>
  <c r="T60" i="34"/>
  <c r="X100" i="6"/>
  <c r="U61" i="6"/>
  <c r="T61" i="6"/>
  <c r="Z61" i="6"/>
  <c r="S60" i="34"/>
  <c r="T49" i="34"/>
  <c r="R55" i="76"/>
  <c r="Y55" i="76" s="1"/>
  <c r="S50" i="76"/>
  <c r="R59" i="76"/>
  <c r="Y59" i="76" s="1"/>
  <c r="R54" i="76"/>
  <c r="Y54" i="76" s="1"/>
  <c r="R58" i="76"/>
  <c r="Y58" i="76" s="1"/>
  <c r="R51" i="76"/>
  <c r="Y51" i="76" s="1"/>
  <c r="R52" i="76"/>
  <c r="Y52" i="76" s="1"/>
  <c r="R57" i="76"/>
  <c r="Y57" i="76" s="1"/>
  <c r="W48" i="34"/>
  <c r="W76" i="34" s="1"/>
  <c r="R53" i="34"/>
  <c r="AC53" i="34" s="1"/>
  <c r="T50" i="6"/>
  <c r="Y50" i="6"/>
  <c r="Z64" i="6"/>
  <c r="Z50" i="6" s="1"/>
  <c r="U50" i="6"/>
  <c r="Y48" i="34"/>
  <c r="AM50" i="6"/>
  <c r="AA50" i="6"/>
  <c r="W50" i="6"/>
  <c r="W49" i="6" s="1"/>
  <c r="W75" i="6" s="1"/>
  <c r="AN88" i="6"/>
  <c r="AA133" i="34" s="1"/>
  <c r="AL88" i="6"/>
  <c r="AN80" i="6"/>
  <c r="AN78" i="6" s="1"/>
  <c r="AL80" i="6"/>
  <c r="AN21" i="6"/>
  <c r="AM21" i="6"/>
  <c r="AL21" i="6"/>
  <c r="AL35" i="6" s="1"/>
  <c r="AL46" i="6" s="1"/>
  <c r="S57" i="6"/>
  <c r="S44" i="6"/>
  <c r="W74" i="34" l="1"/>
  <c r="Y74" i="34" s="1"/>
  <c r="S62" i="6" a="1"/>
  <c r="S62" i="6" s="1"/>
  <c r="S64" i="6" s="1"/>
  <c r="V64" i="6" s="1"/>
  <c r="R63" i="34" s="1"/>
  <c r="V57" i="6"/>
  <c r="V51" i="6" s="1"/>
  <c r="S51" i="6"/>
  <c r="W134" i="34"/>
  <c r="U60" i="34"/>
  <c r="S60" i="76" s="1"/>
  <c r="S61" i="76" s="1"/>
  <c r="S45" i="6"/>
  <c r="S46" i="6" s="1"/>
  <c r="AL116" i="6"/>
  <c r="AL78" i="6"/>
  <c r="AM49" i="6"/>
  <c r="AM75" i="6" s="1"/>
  <c r="AA49" i="6"/>
  <c r="AA75" i="6" s="1"/>
  <c r="U49" i="6"/>
  <c r="U75" i="6" s="1"/>
  <c r="T49" i="6"/>
  <c r="T75" i="6" s="1"/>
  <c r="Y49" i="6"/>
  <c r="Y75" i="6" s="1"/>
  <c r="AM46" i="6"/>
  <c r="AN35" i="6"/>
  <c r="AN46" i="6" s="1"/>
  <c r="S63" i="76"/>
  <c r="S49" i="76" s="1"/>
  <c r="S48" i="76" s="1"/>
  <c r="S74" i="76" s="1"/>
  <c r="R53" i="76"/>
  <c r="Y53" i="76" s="1"/>
  <c r="T48" i="34"/>
  <c r="T74" i="34" s="1"/>
  <c r="T76" i="34" s="1"/>
  <c r="AA81" i="34"/>
  <c r="AA79" i="34" s="1"/>
  <c r="AN116" i="6"/>
  <c r="V44" i="6"/>
  <c r="V45" i="6" s="1"/>
  <c r="Z49" i="6"/>
  <c r="Z75" i="6" s="1"/>
  <c r="AN70" i="6"/>
  <c r="AA69" i="34" s="1"/>
  <c r="AL70" i="6"/>
  <c r="AK70" i="6"/>
  <c r="W70" i="6"/>
  <c r="AN67" i="6"/>
  <c r="AL67" i="6"/>
  <c r="AL66" i="6" s="1"/>
  <c r="AK67" i="6"/>
  <c r="AK66" i="6" s="1"/>
  <c r="W67" i="6"/>
  <c r="W66" i="6" s="1"/>
  <c r="R56" i="34" l="1"/>
  <c r="R56" i="76" s="1"/>
  <c r="Y56" i="76" s="1"/>
  <c r="Y50" i="76" s="1"/>
  <c r="S61" i="6"/>
  <c r="V50" i="6"/>
  <c r="Y76" i="34"/>
  <c r="Y100" i="34" s="1"/>
  <c r="W102" i="34"/>
  <c r="Y102" i="34" s="1"/>
  <c r="Y105" i="34" s="1"/>
  <c r="U103" i="76" s="1"/>
  <c r="W100" i="34"/>
  <c r="W75" i="34"/>
  <c r="AC63" i="34"/>
  <c r="AC49" i="34" s="1"/>
  <c r="V46" i="6"/>
  <c r="Y101" i="6"/>
  <c r="Y99" i="6"/>
  <c r="U101" i="6"/>
  <c r="U105" i="6" s="1"/>
  <c r="U99" i="6"/>
  <c r="T101" i="6"/>
  <c r="T105" i="6" s="1"/>
  <c r="T99" i="6"/>
  <c r="AA66" i="34"/>
  <c r="Z48" i="34"/>
  <c r="Z74" i="34" s="1"/>
  <c r="W81" i="76"/>
  <c r="W79" i="76" s="1"/>
  <c r="T100" i="34"/>
  <c r="R43" i="34"/>
  <c r="V75" i="76" l="1"/>
  <c r="V76" i="76" s="1"/>
  <c r="Z76" i="34"/>
  <c r="R50" i="34"/>
  <c r="AC56" i="34"/>
  <c r="AC50" i="34" s="1"/>
  <c r="R50" i="76"/>
  <c r="Y101" i="34"/>
  <c r="Y75" i="34"/>
  <c r="U75" i="76" s="1"/>
  <c r="U76" i="76" s="1"/>
  <c r="U98" i="76" s="1"/>
  <c r="W101" i="34"/>
  <c r="T102" i="34"/>
  <c r="Y105" i="6"/>
  <c r="Y100" i="6"/>
  <c r="T100" i="6"/>
  <c r="U100" i="6"/>
  <c r="Y107" i="34"/>
  <c r="Y108" i="34" s="1"/>
  <c r="Y110" i="34" s="1"/>
  <c r="AC43" i="34"/>
  <c r="R43" i="76"/>
  <c r="R44" i="34"/>
  <c r="AA65" i="34"/>
  <c r="AK21" i="6"/>
  <c r="AK46" i="6" s="1"/>
  <c r="AL108" i="6"/>
  <c r="AN108" i="6"/>
  <c r="AN87" i="6" s="1" a="1"/>
  <c r="AN87" i="6" s="1"/>
  <c r="AN97" i="6" s="1"/>
  <c r="AM108" i="6"/>
  <c r="U99" i="76" l="1"/>
  <c r="U100" i="76" s="1"/>
  <c r="U105" i="76" s="1"/>
  <c r="U106" i="76" s="1"/>
  <c r="U108" i="76" s="1"/>
  <c r="T101" i="34"/>
  <c r="T134" i="34"/>
  <c r="AA88" i="34"/>
  <c r="AA87" i="34" s="1"/>
  <c r="W85" i="76" s="1"/>
  <c r="W86" i="76" s="1"/>
  <c r="AN86" i="6"/>
  <c r="Y111" i="34"/>
  <c r="AA74" i="34"/>
  <c r="AA76" i="34" s="1"/>
  <c r="AA134" i="34" s="1"/>
  <c r="Y43" i="76"/>
  <c r="R44" i="76"/>
  <c r="R45" i="76" s="1"/>
  <c r="R45" i="34"/>
  <c r="AL87" i="6" a="1"/>
  <c r="AL87" i="6" s="1"/>
  <c r="AL97" i="6" s="1"/>
  <c r="AA98" i="34"/>
  <c r="AA96" i="34" s="1"/>
  <c r="W94" i="76" s="1"/>
  <c r="U109" i="76" l="1"/>
  <c r="AN99" i="6"/>
  <c r="AN95" i="6"/>
  <c r="AL86" i="6"/>
  <c r="W96" i="76"/>
  <c r="AA100" i="34"/>
  <c r="W75" i="76"/>
  <c r="W76" i="76" s="1"/>
  <c r="AN101" i="6"/>
  <c r="AA102" i="34" s="1"/>
  <c r="AE44" i="19"/>
  <c r="AF42" i="19"/>
  <c r="AF37" i="19"/>
  <c r="AF31" i="19"/>
  <c r="AE27" i="19"/>
  <c r="AF24" i="19"/>
  <c r="O92" i="19"/>
  <c r="P91" i="19"/>
  <c r="P90" i="19"/>
  <c r="P85" i="19"/>
  <c r="P79" i="19"/>
  <c r="P73" i="19"/>
  <c r="P72" i="19"/>
  <c r="P66" i="19"/>
  <c r="P61" i="19"/>
  <c r="P55" i="19"/>
  <c r="P43" i="19"/>
  <c r="P42" i="19"/>
  <c r="H44" i="19"/>
  <c r="N44" i="19"/>
  <c r="O44" i="19"/>
  <c r="G44" i="19"/>
  <c r="P31" i="19"/>
  <c r="O27" i="19"/>
  <c r="P26" i="19"/>
  <c r="P25" i="19"/>
  <c r="P24" i="19"/>
  <c r="L20" i="19"/>
  <c r="O20" i="19"/>
  <c r="M20" i="19"/>
  <c r="P19" i="19"/>
  <c r="P18" i="19"/>
  <c r="P13" i="19"/>
  <c r="AF53" i="23"/>
  <c r="AE32" i="23"/>
  <c r="AF29" i="23"/>
  <c r="O49" i="23"/>
  <c r="O56" i="23"/>
  <c r="P54" i="23"/>
  <c r="P53" i="23"/>
  <c r="AV20" i="16"/>
  <c r="AW17" i="16"/>
  <c r="AV13" i="16"/>
  <c r="AG53" i="16"/>
  <c r="AF44" i="16"/>
  <c r="AG43" i="16"/>
  <c r="AG42" i="16"/>
  <c r="AG41" i="16"/>
  <c r="AE32" i="16"/>
  <c r="AF32" i="16"/>
  <c r="AG31" i="16"/>
  <c r="AG30" i="16"/>
  <c r="AG29" i="16"/>
  <c r="AF13" i="16"/>
  <c r="AE20" i="16"/>
  <c r="AF20" i="16"/>
  <c r="AG19" i="16"/>
  <c r="AG18" i="16"/>
  <c r="AG17" i="16"/>
  <c r="O56" i="16"/>
  <c r="P53" i="16"/>
  <c r="M32" i="16"/>
  <c r="N32" i="16"/>
  <c r="O32" i="16"/>
  <c r="O25" i="16"/>
  <c r="O13" i="16"/>
  <c r="AN100" i="6" l="1"/>
  <c r="AL101" i="6"/>
  <c r="AL103" i="6" s="1"/>
  <c r="AL105" i="6" s="1"/>
  <c r="AL99" i="6"/>
  <c r="AL100" i="6" s="1"/>
  <c r="AA101" i="34"/>
  <c r="W99" i="76" s="1"/>
  <c r="AL95" i="6"/>
  <c r="W98" i="76"/>
  <c r="AA105" i="34"/>
  <c r="W103" i="76" s="1"/>
  <c r="AN103" i="6"/>
  <c r="W100" i="76" l="1"/>
  <c r="W105" i="76" s="1"/>
  <c r="AN105" i="6"/>
  <c r="AA107" i="34"/>
  <c r="H20" i="16"/>
  <c r="AO20" i="16"/>
  <c r="H32" i="16"/>
  <c r="H68" i="19"/>
  <c r="H20" i="19"/>
  <c r="O20" i="16"/>
  <c r="M20" i="16"/>
  <c r="K20" i="16"/>
  <c r="I20" i="16"/>
  <c r="G20" i="16"/>
  <c r="N20" i="16"/>
  <c r="L20" i="16"/>
  <c r="J20" i="16"/>
  <c r="W56" i="23"/>
  <c r="AF55" i="23"/>
  <c r="AF54" i="23"/>
  <c r="AE49" i="23"/>
  <c r="AE44" i="23"/>
  <c r="W44" i="23"/>
  <c r="AF43" i="23"/>
  <c r="AF42" i="23"/>
  <c r="AF41" i="23"/>
  <c r="AE37" i="23"/>
  <c r="AD32" i="23"/>
  <c r="W32" i="23"/>
  <c r="AF31" i="23"/>
  <c r="AF30" i="23"/>
  <c r="AE25" i="23"/>
  <c r="AE20" i="23"/>
  <c r="AD20" i="23"/>
  <c r="W20" i="23"/>
  <c r="AF19" i="23"/>
  <c r="AF18" i="23"/>
  <c r="AF17" i="23"/>
  <c r="AE13" i="23"/>
  <c r="AU20" i="16"/>
  <c r="AT20" i="16"/>
  <c r="AF56" i="16"/>
  <c r="AE56" i="16"/>
  <c r="AC56" i="16"/>
  <c r="AB56" i="16"/>
  <c r="AA56" i="16"/>
  <c r="Z56" i="16"/>
  <c r="X56" i="16"/>
  <c r="AG55" i="16"/>
  <c r="AG54" i="16"/>
  <c r="AF49" i="16"/>
  <c r="AE44" i="16"/>
  <c r="AC44" i="16"/>
  <c r="AB44" i="16"/>
  <c r="AA44" i="16"/>
  <c r="Z44" i="16"/>
  <c r="X44" i="16"/>
  <c r="AF37" i="16"/>
  <c r="AC32" i="16"/>
  <c r="AB32" i="16"/>
  <c r="AA32" i="16"/>
  <c r="Z32" i="16"/>
  <c r="X32" i="16"/>
  <c r="AF25" i="16"/>
  <c r="AD20" i="16"/>
  <c r="AC20" i="16"/>
  <c r="AB20" i="16"/>
  <c r="AA20" i="16"/>
  <c r="Z20" i="16"/>
  <c r="X20" i="16"/>
  <c r="AG20" i="16" s="1"/>
  <c r="AO108" i="6"/>
  <c r="AK108" i="6"/>
  <c r="AJ108" i="6"/>
  <c r="AF108" i="6"/>
  <c r="AF87" i="6" s="1" a="1"/>
  <c r="AF87" i="6" s="1"/>
  <c r="AF97" i="6" s="1"/>
  <c r="AB108" i="6"/>
  <c r="AB87" i="6" s="1" a="1"/>
  <c r="AB87" i="6" s="1"/>
  <c r="AB97" i="6" s="1"/>
  <c r="AA108" i="6"/>
  <c r="W108" i="6"/>
  <c r="S108" i="6"/>
  <c r="S87" i="6" s="1" a="1"/>
  <c r="S87" i="6" s="1"/>
  <c r="S97" i="6" s="1"/>
  <c r="AV19" i="23"/>
  <c r="AV18" i="23"/>
  <c r="AV17" i="23"/>
  <c r="AV20" i="23" s="1"/>
  <c r="AU13" i="23"/>
  <c r="P55" i="23"/>
  <c r="P43" i="23"/>
  <c r="P42" i="23"/>
  <c r="P41" i="23"/>
  <c r="O37" i="23"/>
  <c r="P31" i="23"/>
  <c r="P30" i="23"/>
  <c r="P29" i="23"/>
  <c r="O25" i="23"/>
  <c r="O20" i="23"/>
  <c r="N20" i="23"/>
  <c r="P19" i="23"/>
  <c r="P18" i="23"/>
  <c r="P17" i="23"/>
  <c r="O13" i="23"/>
  <c r="AW19" i="16"/>
  <c r="AW18" i="16"/>
  <c r="N56" i="16"/>
  <c r="P55" i="16"/>
  <c r="P54" i="16"/>
  <c r="O44" i="16"/>
  <c r="N44" i="16"/>
  <c r="P43" i="16"/>
  <c r="P42" i="16"/>
  <c r="P41" i="16"/>
  <c r="O49" i="16"/>
  <c r="O37" i="16"/>
  <c r="L32" i="16"/>
  <c r="L44" i="16"/>
  <c r="L56" i="16"/>
  <c r="G56" i="23"/>
  <c r="G44" i="23"/>
  <c r="G32" i="23"/>
  <c r="AM20" i="23"/>
  <c r="L20" i="23"/>
  <c r="K20" i="23"/>
  <c r="J20" i="23"/>
  <c r="I20" i="23"/>
  <c r="G20" i="23"/>
  <c r="AE99" i="19"/>
  <c r="AD99" i="19"/>
  <c r="AC99" i="19"/>
  <c r="AE92" i="19"/>
  <c r="AD92" i="19"/>
  <c r="AC92" i="19"/>
  <c r="AE75" i="19"/>
  <c r="AD75" i="19"/>
  <c r="AC75" i="19"/>
  <c r="AE68" i="19"/>
  <c r="AD68" i="19"/>
  <c r="AC68" i="19"/>
  <c r="AE51" i="19"/>
  <c r="AD51" i="19"/>
  <c r="AC51" i="19"/>
  <c r="AD44" i="19"/>
  <c r="AC44" i="19"/>
  <c r="AD27" i="19"/>
  <c r="AC27" i="19"/>
  <c r="AE20" i="19"/>
  <c r="AD20" i="19"/>
  <c r="AC20" i="19"/>
  <c r="N20" i="19"/>
  <c r="N27" i="19"/>
  <c r="N68" i="19"/>
  <c r="N75" i="19"/>
  <c r="N92" i="19"/>
  <c r="N99" i="19"/>
  <c r="M99" i="19"/>
  <c r="M92" i="19"/>
  <c r="M75" i="19"/>
  <c r="M68" i="19"/>
  <c r="M44" i="19"/>
  <c r="M27" i="19"/>
  <c r="AF79" i="19"/>
  <c r="AB75" i="19"/>
  <c r="AA75" i="19"/>
  <c r="Z75" i="19"/>
  <c r="Y75" i="19"/>
  <c r="W75" i="19"/>
  <c r="O75" i="19"/>
  <c r="L75" i="19"/>
  <c r="K75" i="19"/>
  <c r="J75" i="19"/>
  <c r="I75" i="19"/>
  <c r="G75" i="19"/>
  <c r="AF74" i="19"/>
  <c r="P74" i="19"/>
  <c r="AF73" i="19"/>
  <c r="AF72" i="19"/>
  <c r="AB68" i="19"/>
  <c r="AA68" i="19"/>
  <c r="Z68" i="19"/>
  <c r="Y68" i="19"/>
  <c r="W68" i="19"/>
  <c r="O68" i="19"/>
  <c r="L68" i="19"/>
  <c r="K68" i="19"/>
  <c r="J68" i="19"/>
  <c r="I68" i="19"/>
  <c r="G68" i="19"/>
  <c r="P68" i="19" s="1"/>
  <c r="AF67" i="19"/>
  <c r="P67" i="19"/>
  <c r="AF66" i="19"/>
  <c r="AF61" i="19"/>
  <c r="AV13" i="19"/>
  <c r="AF103" i="19"/>
  <c r="AB99" i="19"/>
  <c r="AA99" i="19"/>
  <c r="Z99" i="19"/>
  <c r="Y99" i="19"/>
  <c r="W99" i="19"/>
  <c r="AF98" i="19"/>
  <c r="AF97" i="19"/>
  <c r="AF96" i="19"/>
  <c r="AB92" i="19"/>
  <c r="AA92" i="19"/>
  <c r="Z92" i="19"/>
  <c r="Y92" i="19"/>
  <c r="W92" i="19"/>
  <c r="AF91" i="19"/>
  <c r="AF90" i="19"/>
  <c r="AF85" i="19"/>
  <c r="AF55" i="19"/>
  <c r="AB51" i="19"/>
  <c r="AA51" i="19"/>
  <c r="Z51" i="19"/>
  <c r="Y51" i="19"/>
  <c r="W51" i="19"/>
  <c r="AF50" i="19"/>
  <c r="AF49" i="19"/>
  <c r="AF48" i="19"/>
  <c r="AB44" i="19"/>
  <c r="AA44" i="19"/>
  <c r="Z44" i="19"/>
  <c r="Y44" i="19"/>
  <c r="W44" i="19"/>
  <c r="AF43" i="19"/>
  <c r="AB27" i="19"/>
  <c r="AA27" i="19"/>
  <c r="Z27" i="19"/>
  <c r="Y27" i="19"/>
  <c r="W27" i="19"/>
  <c r="AF26" i="19"/>
  <c r="AF25" i="19"/>
  <c r="AB20" i="19"/>
  <c r="AA20" i="19"/>
  <c r="Z20" i="19"/>
  <c r="Y20" i="19"/>
  <c r="W20" i="19"/>
  <c r="AF19" i="19"/>
  <c r="AF18" i="19"/>
  <c r="AF13" i="19"/>
  <c r="P103" i="19"/>
  <c r="O99" i="19"/>
  <c r="L99" i="19"/>
  <c r="K99" i="19"/>
  <c r="J99" i="19"/>
  <c r="I99" i="19"/>
  <c r="G99" i="19"/>
  <c r="P98" i="19"/>
  <c r="P97" i="19"/>
  <c r="P96" i="19"/>
  <c r="L92" i="19"/>
  <c r="K92" i="19"/>
  <c r="J92" i="19"/>
  <c r="I92" i="19"/>
  <c r="G92" i="19"/>
  <c r="G51" i="19"/>
  <c r="P50" i="19"/>
  <c r="P49" i="19"/>
  <c r="P48" i="19"/>
  <c r="L44" i="19"/>
  <c r="K44" i="19"/>
  <c r="J44" i="19"/>
  <c r="I44" i="19"/>
  <c r="P44" i="19" s="1"/>
  <c r="P37" i="19"/>
  <c r="G20" i="19"/>
  <c r="L27" i="19"/>
  <c r="K27" i="19"/>
  <c r="J27" i="19"/>
  <c r="I27" i="19"/>
  <c r="G27" i="19"/>
  <c r="K20" i="19"/>
  <c r="J20" i="19"/>
  <c r="I20" i="19"/>
  <c r="AA80" i="6"/>
  <c r="AS20" i="16"/>
  <c r="AR20" i="16"/>
  <c r="AQ20" i="16"/>
  <c r="AP20" i="16"/>
  <c r="AN20" i="16"/>
  <c r="K56" i="16"/>
  <c r="J56" i="16"/>
  <c r="I56" i="16"/>
  <c r="G56" i="16"/>
  <c r="K44" i="16"/>
  <c r="J44" i="16"/>
  <c r="I44" i="16"/>
  <c r="G44" i="16"/>
  <c r="K32" i="16"/>
  <c r="J32" i="16"/>
  <c r="I32" i="16"/>
  <c r="G32" i="16"/>
  <c r="AA30" i="15"/>
  <c r="AA29" i="15"/>
  <c r="AA23" i="15"/>
  <c r="AA22" i="15"/>
  <c r="AA21" i="15"/>
  <c r="AO21" i="6"/>
  <c r="AO88" i="6"/>
  <c r="AM88" i="6"/>
  <c r="Z133" i="34" s="1"/>
  <c r="Z134" i="34" s="1"/>
  <c r="AK88" i="6"/>
  <c r="W88" i="6"/>
  <c r="AO80" i="6"/>
  <c r="AO78" i="6" s="1"/>
  <c r="AM80" i="6"/>
  <c r="AK80" i="6"/>
  <c r="W80" i="6"/>
  <c r="W78" i="6" s="1"/>
  <c r="AF92" i="19" l="1"/>
  <c r="P51" i="19"/>
  <c r="P75" i="19"/>
  <c r="AG32" i="16"/>
  <c r="P32" i="16"/>
  <c r="AK116" i="6"/>
  <c r="AK78" i="6"/>
  <c r="AM116" i="6"/>
  <c r="AM87" i="6" s="1" a="1"/>
  <c r="AM87" i="6" s="1"/>
  <c r="AM78" i="6"/>
  <c r="AA116" i="6"/>
  <c r="AA78" i="6"/>
  <c r="S86" i="6"/>
  <c r="AB86" i="6"/>
  <c r="AF86" i="6"/>
  <c r="AB133" i="34"/>
  <c r="AB134" i="34" s="1"/>
  <c r="AJ87" i="6" a="1"/>
  <c r="AJ87" i="6" s="1"/>
  <c r="AJ97" i="6" s="1"/>
  <c r="Z80" i="6"/>
  <c r="Z78" i="6" s="1"/>
  <c r="W116" i="6"/>
  <c r="W87" i="6" s="1" a="1"/>
  <c r="W87" i="6" s="1"/>
  <c r="W97" i="6" s="1"/>
  <c r="AB81" i="34"/>
  <c r="AB79" i="34" s="1"/>
  <c r="AO116" i="6"/>
  <c r="AO87" i="6" s="1" a="1"/>
  <c r="AO87" i="6" s="1"/>
  <c r="AO97" i="6" s="1"/>
  <c r="AA87" i="6" a="1"/>
  <c r="AA87" i="6" s="1"/>
  <c r="AA97" i="6" s="1"/>
  <c r="AK87" i="6" a="1"/>
  <c r="AK87" i="6" s="1"/>
  <c r="AK97" i="6" s="1"/>
  <c r="Z81" i="34"/>
  <c r="Z79" i="34" s="1"/>
  <c r="AE87" i="6"/>
  <c r="V87" i="6"/>
  <c r="R88" i="34" s="1"/>
  <c r="V80" i="6"/>
  <c r="AI87" i="6"/>
  <c r="AI86" i="6" s="1"/>
  <c r="P27" i="19"/>
  <c r="P20" i="19"/>
  <c r="AW20" i="16"/>
  <c r="P92" i="19"/>
  <c r="AF99" i="19"/>
  <c r="AF27" i="19"/>
  <c r="P44" i="16"/>
  <c r="P56" i="16"/>
  <c r="AF56" i="23"/>
  <c r="P32" i="23"/>
  <c r="P44" i="23"/>
  <c r="P56" i="23"/>
  <c r="AF20" i="23"/>
  <c r="AF44" i="23"/>
  <c r="P99" i="19"/>
  <c r="AF44" i="19"/>
  <c r="AF51" i="19"/>
  <c r="AF68" i="19"/>
  <c r="AG44" i="16"/>
  <c r="AG56" i="16"/>
  <c r="AF32" i="23"/>
  <c r="P20" i="16"/>
  <c r="AF20" i="19"/>
  <c r="AF75" i="19"/>
  <c r="P20" i="23"/>
  <c r="V88" i="34" l="1"/>
  <c r="AE86" i="6"/>
  <c r="Z88" i="34"/>
  <c r="AM97" i="6"/>
  <c r="AM86" i="6"/>
  <c r="AF95" i="6"/>
  <c r="AF99" i="6"/>
  <c r="AB95" i="6"/>
  <c r="AB99" i="6"/>
  <c r="AM95" i="6"/>
  <c r="Z87" i="34"/>
  <c r="V85" i="76" s="1"/>
  <c r="AK86" i="6"/>
  <c r="Z87" i="6"/>
  <c r="Z86" i="6" s="1"/>
  <c r="W86" i="6"/>
  <c r="AA86" i="6"/>
  <c r="AB88" i="34"/>
  <c r="AO86" i="6"/>
  <c r="AJ86" i="6"/>
  <c r="R81" i="34"/>
  <c r="R79" i="34" s="1"/>
  <c r="R87" i="34" s="1"/>
  <c r="R85" i="76" s="1"/>
  <c r="V78" i="6"/>
  <c r="V86" i="6" s="1"/>
  <c r="V87" i="34"/>
  <c r="T85" i="76" s="1"/>
  <c r="T86" i="76" s="1"/>
  <c r="V81" i="76"/>
  <c r="V79" i="76" s="1"/>
  <c r="X81" i="76"/>
  <c r="X79" i="76" s="1"/>
  <c r="AM101" i="6"/>
  <c r="Z102" i="34" s="1"/>
  <c r="AB101" i="6"/>
  <c r="AB105" i="6" s="1"/>
  <c r="AE97" i="6"/>
  <c r="AI97" i="6"/>
  <c r="AF101" i="6"/>
  <c r="AF105" i="6" s="1"/>
  <c r="AA101" i="6"/>
  <c r="AK101" i="6"/>
  <c r="AK103" i="6" s="1"/>
  <c r="AC88" i="34" l="1"/>
  <c r="V86" i="76"/>
  <c r="AE95" i="6"/>
  <c r="AE99" i="6"/>
  <c r="AI99" i="6"/>
  <c r="AI95" i="6"/>
  <c r="AH15" i="34"/>
  <c r="AH19" i="34"/>
  <c r="AB100" i="6"/>
  <c r="AJ101" i="6"/>
  <c r="AJ103" i="6" s="1"/>
  <c r="AJ105" i="6" s="1"/>
  <c r="AJ99" i="6"/>
  <c r="AA95" i="6"/>
  <c r="AA99" i="6"/>
  <c r="AA100" i="6" s="1"/>
  <c r="AK95" i="6"/>
  <c r="AK99" i="6"/>
  <c r="AK100" i="6" s="1"/>
  <c r="V98" i="34"/>
  <c r="V100" i="34" s="1"/>
  <c r="AB98" i="34"/>
  <c r="AB96" i="34" s="1"/>
  <c r="X94" i="76" s="1"/>
  <c r="AO99" i="6"/>
  <c r="Z97" i="6"/>
  <c r="W99" i="6"/>
  <c r="AC81" i="34"/>
  <c r="AC79" i="34" s="1"/>
  <c r="AC87" i="34" s="1"/>
  <c r="Z98" i="34"/>
  <c r="AM99" i="6"/>
  <c r="AM100" i="6" s="1"/>
  <c r="AI101" i="6"/>
  <c r="AI103" i="6" s="1"/>
  <c r="AF100" i="6"/>
  <c r="AA103" i="6"/>
  <c r="AA105" i="6" s="1"/>
  <c r="V97" i="6"/>
  <c r="S95" i="6"/>
  <c r="W95" i="6"/>
  <c r="AJ95" i="6"/>
  <c r="AO95" i="6"/>
  <c r="R81" i="76"/>
  <c r="Y81" i="76" s="1"/>
  <c r="Y79" i="76" s="1"/>
  <c r="AB87" i="34"/>
  <c r="X85" i="76" s="1"/>
  <c r="Y85" i="76" s="1"/>
  <c r="Z105" i="34"/>
  <c r="V103" i="76" s="1"/>
  <c r="AM103" i="6"/>
  <c r="AO101" i="6"/>
  <c r="AE101" i="6"/>
  <c r="V102" i="34" s="1"/>
  <c r="AK105" i="6"/>
  <c r="W101" i="6"/>
  <c r="Z101" i="6" l="1"/>
  <c r="Z103" i="6" s="1"/>
  <c r="W105" i="6"/>
  <c r="AO100" i="6"/>
  <c r="AJ100" i="6"/>
  <c r="AI100" i="6"/>
  <c r="AE100" i="6"/>
  <c r="Z99" i="6"/>
  <c r="Z95" i="6"/>
  <c r="R98" i="34"/>
  <c r="V95" i="6"/>
  <c r="AB102" i="34"/>
  <c r="AO105" i="6"/>
  <c r="V96" i="34"/>
  <c r="T94" i="76" s="1"/>
  <c r="T96" i="76" s="1"/>
  <c r="T98" i="76" s="1"/>
  <c r="V133" i="34"/>
  <c r="AB100" i="34"/>
  <c r="AB101" i="34" s="1"/>
  <c r="X99" i="76" s="1"/>
  <c r="V101" i="34"/>
  <c r="T99" i="76" s="1"/>
  <c r="Z96" i="34"/>
  <c r="V94" i="76" s="1"/>
  <c r="V96" i="76" s="1"/>
  <c r="V98" i="76" s="1"/>
  <c r="Z100" i="34"/>
  <c r="Z101" i="34" s="1"/>
  <c r="V99" i="76" s="1"/>
  <c r="W100" i="6"/>
  <c r="R79" i="76"/>
  <c r="R86" i="76" s="1"/>
  <c r="X86" i="76"/>
  <c r="X96" i="76" s="1"/>
  <c r="X98" i="76" s="1"/>
  <c r="Y86" i="76"/>
  <c r="AB107" i="34"/>
  <c r="AM105" i="6"/>
  <c r="Z107" i="34"/>
  <c r="AI105" i="6"/>
  <c r="AE103" i="6"/>
  <c r="V105" i="34"/>
  <c r="T103" i="76" s="1"/>
  <c r="R96" i="34" l="1"/>
  <c r="R94" i="76" s="1"/>
  <c r="Y94" i="76" s="1"/>
  <c r="Y96" i="76" s="1"/>
  <c r="AC98" i="34"/>
  <c r="AC96" i="34" s="1"/>
  <c r="X100" i="76"/>
  <c r="X105" i="76" s="1"/>
  <c r="Z100" i="6"/>
  <c r="R133" i="34"/>
  <c r="T100" i="76"/>
  <c r="T105" i="76" s="1"/>
  <c r="T106" i="76" s="1"/>
  <c r="T108" i="76" s="1"/>
  <c r="V100" i="76"/>
  <c r="V105" i="76" s="1"/>
  <c r="Z105" i="6"/>
  <c r="R96" i="76"/>
  <c r="V134" i="34"/>
  <c r="V107" i="34"/>
  <c r="V108" i="34" s="1"/>
  <c r="V111" i="34" s="1"/>
  <c r="AE105" i="6"/>
  <c r="T109" i="76" l="1"/>
  <c r="V110" i="34"/>
  <c r="V62" i="6"/>
  <c r="R61" i="34" l="1"/>
  <c r="V61" i="6"/>
  <c r="S50" i="6"/>
  <c r="R60" i="34" l="1"/>
  <c r="AC60" i="34" s="1"/>
  <c r="V49" i="6"/>
  <c r="V75" i="6" s="1"/>
  <c r="S49" i="6"/>
  <c r="S75" i="6" s="1"/>
  <c r="R60" i="76" l="1"/>
  <c r="Y60" i="76" s="1"/>
  <c r="R63" i="76"/>
  <c r="Y63" i="76" s="1"/>
  <c r="Y49" i="76" s="1"/>
  <c r="Y48" i="76" s="1"/>
  <c r="V99" i="6"/>
  <c r="S99" i="6"/>
  <c r="R49" i="34"/>
  <c r="S101" i="6"/>
  <c r="R61" i="76" l="1"/>
  <c r="V101" i="6"/>
  <c r="R102" i="34" s="1"/>
  <c r="S105" i="6"/>
  <c r="R49" i="76"/>
  <c r="R48" i="76" s="1"/>
  <c r="R74" i="76" s="1"/>
  <c r="Y74" i="76" s="1"/>
  <c r="S100" i="6"/>
  <c r="R48" i="34"/>
  <c r="R74" i="34" s="1"/>
  <c r="R76" i="34" s="1"/>
  <c r="R100" i="34" s="1"/>
  <c r="V103" i="6" l="1"/>
  <c r="V105" i="6" s="1"/>
  <c r="R101" i="34"/>
  <c r="R99" i="76" s="1"/>
  <c r="V100" i="6"/>
  <c r="R76" i="76"/>
  <c r="R98" i="76" s="1"/>
  <c r="R105" i="34"/>
  <c r="R103" i="76" s="1"/>
  <c r="R100" i="76" l="1"/>
  <c r="R107" i="34"/>
  <c r="R134" i="34"/>
  <c r="R105" i="76" l="1"/>
  <c r="R108" i="34"/>
  <c r="R111" i="34" s="1"/>
  <c r="S49" i="34"/>
  <c r="R106" i="76" l="1"/>
  <c r="R109" i="76" s="1"/>
  <c r="R110" i="34"/>
  <c r="S48" i="34"/>
  <c r="S76" i="34" s="1"/>
  <c r="AC48" i="34"/>
  <c r="R108" i="76" l="1"/>
  <c r="S74" i="34"/>
  <c r="S134" i="34"/>
  <c r="AC134" i="34" s="1"/>
  <c r="AC74" i="34"/>
  <c r="U48" i="34"/>
  <c r="S102" i="34" l="1"/>
  <c r="U102" i="34" s="1"/>
  <c r="AC102" i="34" s="1"/>
  <c r="U74" i="34"/>
  <c r="S75" i="34"/>
  <c r="U76" i="34"/>
  <c r="AC76" i="34" s="1"/>
  <c r="AC100" i="34" s="1"/>
  <c r="S100" i="34"/>
  <c r="AC101" i="34" l="1"/>
  <c r="AC75" i="34"/>
  <c r="S101" i="34"/>
  <c r="U100" i="34"/>
  <c r="U101" i="34" s="1"/>
  <c r="U75" i="34"/>
  <c r="U105" i="34"/>
  <c r="S103" i="76" s="1"/>
  <c r="Y103" i="76" s="1"/>
  <c r="S99" i="76" l="1"/>
  <c r="Y99" i="76" s="1"/>
  <c r="S75" i="76"/>
  <c r="AC105" i="34"/>
  <c r="AC103" i="34"/>
  <c r="Y101" i="76" s="1"/>
  <c r="U107" i="34"/>
  <c r="Y75" i="76" l="1"/>
  <c r="Y76" i="76" s="1"/>
  <c r="Y98" i="76" s="1"/>
  <c r="S76" i="76"/>
  <c r="S98" i="76" s="1"/>
  <c r="U108" i="34"/>
  <c r="AH16" i="34"/>
  <c r="AH14" i="34" s="1"/>
  <c r="AH20" i="34"/>
  <c r="AC107" i="34"/>
  <c r="AC113" i="34" l="1"/>
  <c r="AC114" i="34"/>
  <c r="S100" i="76"/>
  <c r="S105" i="76" s="1"/>
  <c r="S106" i="76" s="1"/>
  <c r="S108" i="76" s="1"/>
  <c r="Y100" i="76"/>
  <c r="Y105" i="76" s="1"/>
  <c r="Y112" i="76" s="1"/>
  <c r="AH18" i="34"/>
  <c r="AH22" i="34" s="1"/>
  <c r="U110" i="34"/>
  <c r="U111" i="34"/>
  <c r="Y111" i="76" l="1"/>
  <c r="S109" i="76"/>
  <c r="AH23" i="34"/>
  <c r="AC40" i="34" s="1"/>
  <c r="Y40" i="76" l="1"/>
  <c r="Y44" i="76" s="1"/>
  <c r="Y45" i="76" s="1"/>
  <c r="Y106" i="76" s="1"/>
  <c r="Y109" i="76" s="1"/>
  <c r="AC44" i="34"/>
  <c r="Y108" i="76" l="1"/>
  <c r="AC45" i="34"/>
  <c r="AC108" i="34" s="1"/>
  <c r="AC111" i="34" l="1"/>
  <c r="AC110" i="34"/>
</calcChain>
</file>

<file path=xl/comments1.xml><?xml version="1.0" encoding="utf-8"?>
<comments xmlns="http://schemas.openxmlformats.org/spreadsheetml/2006/main">
  <authors>
    <author>Yue Li</author>
  </authors>
  <commentList>
    <comment ref="M5" authorId="0" shapeId="0">
      <text>
        <r>
          <rPr>
            <b/>
            <sz val="9"/>
            <color indexed="81"/>
            <rFont val="Tahoma"/>
            <family val="2"/>
          </rPr>
          <t>MAS:</t>
        </r>
        <r>
          <rPr>
            <sz val="9"/>
            <color indexed="81"/>
            <rFont val="Tahoma"/>
            <family val="2"/>
          </rPr>
          <t xml:space="preserve">
The insurer should state and explain any manual adjustment made to this workbook in this tab.</t>
        </r>
      </text>
    </comment>
  </commentList>
</comments>
</file>

<file path=xl/comments2.xml><?xml version="1.0" encoding="utf-8"?>
<comments xmlns="http://schemas.openxmlformats.org/spreadsheetml/2006/main">
  <authors>
    <author>Rachel ONG (MAS)</author>
  </authors>
  <commentList>
    <comment ref="T11" authorId="0" shapeId="0">
      <text>
        <r>
          <rPr>
            <b/>
            <sz val="9"/>
            <color indexed="81"/>
            <rFont val="Tahoma"/>
            <family val="2"/>
          </rPr>
          <t>MAS:</t>
        </r>
        <r>
          <rPr>
            <sz val="9"/>
            <color indexed="81"/>
            <rFont val="Tahoma"/>
            <family val="2"/>
          </rPr>
          <t xml:space="preserve">
Insurer is to ensure that this column captures all MA porfolios under SIF-Others in "Fund Level Info"</t>
        </r>
      </text>
    </comment>
    <comment ref="X11" authorId="0" shapeId="0">
      <text>
        <r>
          <rPr>
            <b/>
            <sz val="9"/>
            <color indexed="81"/>
            <rFont val="Tahoma"/>
            <family val="2"/>
          </rPr>
          <t>MAS:</t>
        </r>
        <r>
          <rPr>
            <sz val="9"/>
            <color indexed="81"/>
            <rFont val="Tahoma"/>
            <family val="2"/>
          </rPr>
          <t xml:space="preserve">
Insurer is to ensure that this column captures all MA porfolios under OIF-Others in "Fund Level Info"</t>
        </r>
      </text>
    </comment>
  </commentList>
</comments>
</file>

<file path=xl/comments3.xml><?xml version="1.0" encoding="utf-8"?>
<comments xmlns="http://schemas.openxmlformats.org/spreadsheetml/2006/main">
  <authors>
    <author>Rachel ONG (MAS)</author>
  </authors>
  <commentList>
    <comment ref="T12" authorId="0" shapeId="0">
      <text>
        <r>
          <rPr>
            <b/>
            <sz val="9"/>
            <color indexed="81"/>
            <rFont val="Tahoma"/>
            <family val="2"/>
          </rPr>
          <t>MAS:</t>
        </r>
        <r>
          <rPr>
            <sz val="9"/>
            <color indexed="81"/>
            <rFont val="Tahoma"/>
            <family val="2"/>
          </rPr>
          <t xml:space="preserve">
This worksheet has catered for 2 MA portfolios in Par and Non Par Fund, for both SIF and OIF. Insurer is to insert more columns if it has more than 2 MA portfolios in the respective insurance funds, taking note of the following:
</t>
        </r>
        <r>
          <rPr>
            <b/>
            <sz val="9"/>
            <color indexed="81"/>
            <rFont val="Tahoma"/>
            <family val="2"/>
          </rPr>
          <t xml:space="preserve">1) Any new columns are to be inserted between the existing 2 MA portfolios </t>
        </r>
        <r>
          <rPr>
            <sz val="9"/>
            <color indexed="81"/>
            <rFont val="Tahoma"/>
            <family val="2"/>
          </rPr>
          <t xml:space="preserve">(e.g. insert between column T and U). This ensures that the right total MA portfolio value is captured in Form A.
</t>
        </r>
        <r>
          <rPr>
            <b/>
            <sz val="9"/>
            <color indexed="81"/>
            <rFont val="Tahoma"/>
            <family val="2"/>
          </rPr>
          <t>2) Copy the formula  from the existing MA column into the new column</t>
        </r>
        <r>
          <rPr>
            <sz val="9"/>
            <color indexed="81"/>
            <rFont val="Tahoma"/>
            <family val="2"/>
          </rPr>
          <t xml:space="preserve">
=&gt; Insurer needs to </t>
        </r>
        <r>
          <rPr>
            <b/>
            <sz val="9"/>
            <color indexed="81"/>
            <rFont val="Tahoma"/>
            <family val="2"/>
          </rPr>
          <t>update row 107</t>
        </r>
        <r>
          <rPr>
            <sz val="9"/>
            <color indexed="81"/>
            <rFont val="Tahoma"/>
            <family val="2"/>
          </rPr>
          <t xml:space="preserve"> of the new column to reference the right C1 risk requirement info tab for the MA portfolio.</t>
        </r>
        <r>
          <rPr>
            <b/>
            <sz val="9"/>
            <color indexed="81"/>
            <rFont val="Tahoma"/>
            <family val="2"/>
          </rPr>
          <t xml:space="preserve">
3) CI risk requirement info is obtained from the respective info tabs "C1_"Fund name"". For each additional MA portfolio, insurer should create a corresponding "C1_"Fund name"" tab.
</t>
        </r>
      </text>
    </comment>
  </commentList>
</comments>
</file>

<file path=xl/comments4.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MAS:</t>
        </r>
        <r>
          <rPr>
            <sz val="9"/>
            <color indexed="81"/>
            <rFont val="Tahoma"/>
            <family val="2"/>
          </rPr>
          <t xml:space="preserve">
For calculation of C1 for mass lapse risk, this liability should follow the same definitions in Insurance (Valuation and Capital) Regulations 2004. </t>
        </r>
      </text>
    </comment>
    <comment ref="AS10" authorId="0" shapeId="0">
      <text>
        <r>
          <rPr>
            <b/>
            <sz val="9"/>
            <color indexed="81"/>
            <rFont val="Tahoma"/>
            <family val="2"/>
          </rPr>
          <t>MAS:</t>
        </r>
        <r>
          <rPr>
            <sz val="9"/>
            <color indexed="81"/>
            <rFont val="Tahoma"/>
            <family val="2"/>
          </rPr>
          <t xml:space="preserve">
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5.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r>
          <rPr>
            <b/>
            <sz val="9"/>
            <color indexed="81"/>
            <rFont val="Tahoma"/>
            <family val="2"/>
          </rPr>
          <t xml:space="preserve"> </t>
        </r>
      </text>
    </comment>
  </commentList>
</comments>
</file>

<file path=xl/comments6.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MAS:</t>
        </r>
        <r>
          <rPr>
            <sz val="9"/>
            <color indexed="81"/>
            <rFont val="Tahoma"/>
            <family val="2"/>
          </rPr>
          <t xml:space="preserve">
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This should be the amount of negative reserve remaining after the mass lapse shock (i.e. 70% of the negative reserve before C1 shock). Note that mass lapse shock is applicable only for policies which provide cash value on surrender.</t>
        </r>
        <r>
          <rPr>
            <b/>
            <sz val="9"/>
            <color indexed="81"/>
            <rFont val="Tahoma"/>
            <family val="2"/>
          </rPr>
          <t xml:space="preserve">  </t>
        </r>
      </text>
    </comment>
  </commentList>
</comments>
</file>

<file path=xl/comments7.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r>
          <rPr>
            <b/>
            <sz val="9"/>
            <color indexed="81"/>
            <rFont val="Tahoma"/>
            <family val="2"/>
          </rPr>
          <t xml:space="preserve"> </t>
        </r>
      </text>
    </comment>
  </commentList>
</comments>
</file>

<file path=xl/comments8.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9.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10.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11.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12.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r>
          <rPr>
            <b/>
            <sz val="9"/>
            <color indexed="81"/>
            <rFont val="Tahoma"/>
            <family val="2"/>
          </rPr>
          <t xml:space="preserve"> </t>
        </r>
      </text>
    </comment>
  </commentList>
</comments>
</file>

<file path=xl/comments13.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14.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 xml:space="preserve">For the purpose of deriving C1 and negative reserves, this should be the liability for the guaranteed cashflows projected based on best estimate assumptions and discounted at risk free rates (or inclusive of adjustment for illiquidity premium/ MA, where applicable).
</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r>
          <rPr>
            <b/>
            <sz val="9"/>
            <color indexed="81"/>
            <rFont val="Tahoma"/>
            <family val="2"/>
          </rPr>
          <t xml:space="preserve"> </t>
        </r>
      </text>
    </comment>
  </commentList>
</comments>
</file>

<file path=xl/comments15.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comments16.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r>
          <rPr>
            <b/>
            <sz val="9"/>
            <color indexed="81"/>
            <rFont val="Tahoma"/>
            <family val="2"/>
          </rPr>
          <t xml:space="preserve"> </t>
        </r>
      </text>
    </comment>
  </commentList>
</comments>
</file>

<file path=xl/comments17.xml><?xml version="1.0" encoding="utf-8"?>
<comments xmlns="http://schemas.openxmlformats.org/spreadsheetml/2006/main">
  <authors>
    <author>Yue Li TAN (MAS)</author>
  </authors>
  <commentList>
    <comment ref="F10" authorId="0" shapeId="0">
      <text>
        <r>
          <rPr>
            <b/>
            <sz val="9"/>
            <color indexed="81"/>
            <rFont val="Tahoma"/>
            <family val="2"/>
          </rPr>
          <t xml:space="preserve">MAS:
</t>
        </r>
        <r>
          <rPr>
            <sz val="9"/>
            <color indexed="81"/>
            <rFont val="Tahoma"/>
            <family val="2"/>
          </rPr>
          <t>For the purpose of deriving C1 and negative reserves, this should be the liability for the guaranteed cashflows projected based on best estimate assumptions and discounted at risk free rates (or inclusive of adjustment for illiquidity premium/ MA, where applicable).</t>
        </r>
      </text>
    </comment>
    <comment ref="AQ10" authorId="0" shapeId="0">
      <text>
        <r>
          <rPr>
            <b/>
            <sz val="9"/>
            <color indexed="81"/>
            <rFont val="Tahoma"/>
            <family val="2"/>
          </rPr>
          <t xml:space="preserve">MAS:
</t>
        </r>
        <r>
          <rPr>
            <sz val="9"/>
            <color indexed="81"/>
            <rFont val="Tahoma"/>
            <family val="2"/>
          </rPr>
          <t xml:space="preserve">For calculation of C1 for mass lapse risk, this liability should follow the same definitions in Insurance (Valuation and Capital) Regulations 2004. </t>
        </r>
      </text>
    </comment>
    <comment ref="AS10" authorId="0" shapeId="0">
      <text>
        <r>
          <rPr>
            <b/>
            <sz val="9"/>
            <color indexed="81"/>
            <rFont val="Tahoma"/>
            <family val="2"/>
          </rPr>
          <t xml:space="preserve">MAS:
</t>
        </r>
        <r>
          <rPr>
            <sz val="9"/>
            <color indexed="81"/>
            <rFont val="Tahoma"/>
            <family val="2"/>
          </rPr>
          <t xml:space="preserve">This should be the amount of negative reserve remaining after the mass lapse shock (i.e. 70% of the negative reserve before C1 shock). Note that mass lapse shock is applicable only for policies which provide cash value on surrender.  </t>
        </r>
      </text>
    </comment>
  </commentList>
</comments>
</file>

<file path=xl/sharedStrings.xml><?xml version="1.0" encoding="utf-8"?>
<sst xmlns="http://schemas.openxmlformats.org/spreadsheetml/2006/main" count="4266" uniqueCount="750">
  <si>
    <t>Co Code</t>
  </si>
  <si>
    <t>Year</t>
  </si>
  <si>
    <t>Month</t>
  </si>
  <si>
    <t>Description</t>
  </si>
  <si>
    <t>Row No.</t>
  </si>
  <si>
    <t>Insurance Funds Established and Maintained by Insurer under the Act</t>
  </si>
  <si>
    <t>Shareholders Fund</t>
  </si>
  <si>
    <t>Total</t>
  </si>
  <si>
    <t>Life Business in Singapore</t>
  </si>
  <si>
    <t>General Business in Singapore</t>
  </si>
  <si>
    <t>Overseas (Branch) Insurance Operations</t>
  </si>
  <si>
    <t>Non-Insurance Operations</t>
  </si>
  <si>
    <t>Singapore Insurance Fund</t>
  </si>
  <si>
    <t>Offshore Insurance Fund</t>
  </si>
  <si>
    <t>Life Business</t>
  </si>
  <si>
    <t>General Business</t>
  </si>
  <si>
    <t>Participating</t>
  </si>
  <si>
    <t>Non-Participating</t>
  </si>
  <si>
    <t>Investment-Linked</t>
  </si>
  <si>
    <t>SINGAPORE INSURANCE FUND</t>
  </si>
  <si>
    <t>Particulars of the Policies Valuation</t>
  </si>
  <si>
    <t>Present Value Statistics</t>
  </si>
  <si>
    <t>Number of Policies</t>
  </si>
  <si>
    <t>Sum Insured</t>
  </si>
  <si>
    <t>Office Premiums</t>
  </si>
  <si>
    <t>GROUP 1 – PARTICIPATING POLICIES</t>
  </si>
  <si>
    <t>Whole life:</t>
  </si>
  <si>
    <t>Single premium</t>
  </si>
  <si>
    <t>Regular premium</t>
  </si>
  <si>
    <t>Endowment:</t>
  </si>
  <si>
    <t>Term</t>
  </si>
  <si>
    <t>Accident and health</t>
  </si>
  <si>
    <t>Annuity</t>
  </si>
  <si>
    <t>Others</t>
  </si>
  <si>
    <t>Sub-total (1 to 8)</t>
  </si>
  <si>
    <t>GROUP 2 – NON-PARTICIPATING POLICIES</t>
  </si>
  <si>
    <t>Sub-total (10 to 17)</t>
  </si>
  <si>
    <t>TOTAL (9 + 18)</t>
  </si>
  <si>
    <t>POLICY LIABILITIES OF NON-PARTICIPATING FUND</t>
  </si>
  <si>
    <t>TOTAL (1 to 8)</t>
  </si>
  <si>
    <t>OFFSHORE INSURANCE FUND</t>
  </si>
  <si>
    <t>FINANCIAL RESOURCES</t>
  </si>
  <si>
    <t>Paid-up ordinary share capital</t>
  </si>
  <si>
    <t>Reinsurance adjustment</t>
  </si>
  <si>
    <t>Loans to, guarantees granted for, and other unsecured amounts owed to the insurer</t>
  </si>
  <si>
    <t>Charged assets</t>
  </si>
  <si>
    <t>Deferred tax assets</t>
  </si>
  <si>
    <t>Intangible assets</t>
  </si>
  <si>
    <t>Other financial resource adjustments</t>
  </si>
  <si>
    <t>Policy liabilities - minimum condition liability</t>
  </si>
  <si>
    <t>Component 1 risk requirement:</t>
  </si>
  <si>
    <t>Premium liability risk requirement</t>
  </si>
  <si>
    <t>Claim liability risk requirement</t>
  </si>
  <si>
    <t>Component 2 risk requirement:</t>
  </si>
  <si>
    <t>Counterparty exposure</t>
  </si>
  <si>
    <t>Equity securities exposure</t>
  </si>
  <si>
    <t>Unsecured loans exposure</t>
  </si>
  <si>
    <t>Property exposure</t>
  </si>
  <si>
    <t>Foreign currency risk exposure</t>
  </si>
  <si>
    <t>Exposure to assets in miscellaneous risk requirements</t>
  </si>
  <si>
    <t>Exposure to non-liquid assets in Singapore Insurance Fund (for general business only)</t>
  </si>
  <si>
    <t>Loans</t>
  </si>
  <si>
    <t>Expenses</t>
  </si>
  <si>
    <t xml:space="preserve"> </t>
  </si>
  <si>
    <t>Operational risk requirement</t>
  </si>
  <si>
    <t>Scenario</t>
  </si>
  <si>
    <t xml:space="preserve">Equities listed in Singapore and Developed Markets </t>
  </si>
  <si>
    <t>Equity investment risk requirement</t>
  </si>
  <si>
    <t>Credit spread risk requirement</t>
  </si>
  <si>
    <t>Property investment risk requirement</t>
  </si>
  <si>
    <t>Foreign currency mismatch risk charge</t>
  </si>
  <si>
    <t xml:space="preserve">Immovable properties </t>
  </si>
  <si>
    <t xml:space="preserve">Collective real estate investment vehicles </t>
  </si>
  <si>
    <t xml:space="preserve">DOMINANT INTEREST RATE SCENARIO (for all funds except participating funds) </t>
  </si>
  <si>
    <t xml:space="preserve">Adjusted C2 risk requirement </t>
  </si>
  <si>
    <t>Adjusted diversified Component C1 and C2 risk requirement</t>
  </si>
  <si>
    <t>Regulatory Adjustments</t>
  </si>
  <si>
    <t xml:space="preserve">Equity investment risk requirement arising from: </t>
  </si>
  <si>
    <t xml:space="preserve">Property investment risk requirement arising from: </t>
  </si>
  <si>
    <t>RISK REQUIREMENTS</t>
  </si>
  <si>
    <t xml:space="preserve">AAA </t>
  </si>
  <si>
    <t>AA+ to AA-</t>
  </si>
  <si>
    <t>A+ to A-</t>
  </si>
  <si>
    <t>BBB+ to BBB-</t>
  </si>
  <si>
    <t>BB+ to BB-</t>
  </si>
  <si>
    <t xml:space="preserve">CCC+ and below </t>
  </si>
  <si>
    <t>Breakdown of risk requirement</t>
  </si>
  <si>
    <t>Short Term</t>
  </si>
  <si>
    <t>A1+</t>
  </si>
  <si>
    <t>A1</t>
  </si>
  <si>
    <t>A2</t>
  </si>
  <si>
    <t>A3</t>
  </si>
  <si>
    <t xml:space="preserve">Long Term </t>
  </si>
  <si>
    <t xml:space="preserve">Term/Credit Rating </t>
  </si>
  <si>
    <t xml:space="preserve">5 to 10 years </t>
  </si>
  <si>
    <t xml:space="preserve">&gt; 10 years </t>
  </si>
  <si>
    <t xml:space="preserve">B+ and below </t>
  </si>
  <si>
    <t xml:space="preserve">PARTICIPATING FUND </t>
  </si>
  <si>
    <t xml:space="preserve">NON-PARTICIPATING FUND </t>
  </si>
  <si>
    <t xml:space="preserve">INVESTMENT-LINKED FUND </t>
  </si>
  <si>
    <t xml:space="preserve">GENERAL INSURANCE FUND </t>
  </si>
  <si>
    <t xml:space="preserve">SHAREHOLDERS' FUND </t>
  </si>
  <si>
    <t>Mortality</t>
  </si>
  <si>
    <t>Catastrophe risk</t>
  </si>
  <si>
    <t>Foreign currency risk exposure under Foreign Currency mismatch risk requirement</t>
  </si>
  <si>
    <t>Aggregate of net open positions of the insurer in currencies which net open position is positive</t>
  </si>
  <si>
    <t>Absolute value of the aggregate of net open positions of the insurer in currencies which net open position is negative</t>
  </si>
  <si>
    <t>Total value of assets in the insurance fund</t>
  </si>
  <si>
    <t>B and below</t>
  </si>
  <si>
    <t>Total Risk requirement</t>
  </si>
  <si>
    <t>Conversion rate for options provided to policy owner</t>
  </si>
  <si>
    <t>Dread Disease</t>
  </si>
  <si>
    <t xml:space="preserve">0 to 5 years </t>
  </si>
  <si>
    <t>Reinsurance Adjustment</t>
  </si>
  <si>
    <t>Total Reinsurance Adjustment</t>
  </si>
  <si>
    <t>B- to B+</t>
  </si>
  <si>
    <t xml:space="preserve">0 to 1 year </t>
  </si>
  <si>
    <t xml:space="preserve">1 to 2 years </t>
  </si>
  <si>
    <t xml:space="preserve">More than 2 years </t>
  </si>
  <si>
    <t xml:space="preserve">Counterparty Default Risk Charge </t>
  </si>
  <si>
    <t xml:space="preserve">Others </t>
  </si>
  <si>
    <t xml:space="preserve">Credit Rating </t>
  </si>
  <si>
    <t xml:space="preserve">Total Risk requirement </t>
  </si>
  <si>
    <t>Counterparty Default Risk</t>
  </si>
  <si>
    <t xml:space="preserve">Counterparty Default Risk </t>
  </si>
  <si>
    <t>INVESTMENT-LINKED FUND</t>
  </si>
  <si>
    <t xml:space="preserve">Unrated: Others </t>
  </si>
  <si>
    <t xml:space="preserve">Unrated: Insurers </t>
  </si>
  <si>
    <t xml:space="preserve">Disability risk </t>
  </si>
  <si>
    <t xml:space="preserve">Dread Disease risk </t>
  </si>
  <si>
    <t xml:space="preserve">Expense risk </t>
  </si>
  <si>
    <t xml:space="preserve">Other insured events risk </t>
  </si>
  <si>
    <t xml:space="preserve">Reduction in net assets under increasing interest rate environment </t>
  </si>
  <si>
    <t xml:space="preserve">Reduction in net assets under decreasing interest rate environment </t>
  </si>
  <si>
    <t>Structured Products where no look through has been adopted</t>
  </si>
  <si>
    <t>Collective Investment Schemes (excluding collective real estate investment vehicles) where no look through has been adopted</t>
  </si>
  <si>
    <t>Unrated SGD</t>
  </si>
  <si>
    <t>Unrated non-SGD</t>
  </si>
  <si>
    <t>Note:</t>
  </si>
  <si>
    <t xml:space="preserve">Interest rate mismatch risk requirement (Higher of 44 and 45) </t>
  </si>
  <si>
    <t>Life and General Business in Singapore</t>
  </si>
  <si>
    <t>Par Fund SIF</t>
  </si>
  <si>
    <t>NonPar Fund SIF</t>
  </si>
  <si>
    <t>ILP Fund SIF</t>
  </si>
  <si>
    <t>Par Fund OIF</t>
  </si>
  <si>
    <t>NonPar Fund OIF</t>
  </si>
  <si>
    <t>ILP Fund OIF</t>
  </si>
  <si>
    <t>Gen Fund SIF</t>
  </si>
  <si>
    <t>Gen Fund OIF</t>
  </si>
  <si>
    <t>Gross (of reinsurance) Policy liabilities</t>
  </si>
  <si>
    <t>Net (of reinsurance) Policy Liabilities</t>
  </si>
  <si>
    <t>Information for reinsurance arrangements</t>
  </si>
  <si>
    <t>Par</t>
  </si>
  <si>
    <t>NonPar</t>
  </si>
  <si>
    <t>Longevity</t>
  </si>
  <si>
    <t>Other Insured Events</t>
  </si>
  <si>
    <t>Disability</t>
  </si>
  <si>
    <t>Lapse</t>
  </si>
  <si>
    <t>Conversion options</t>
  </si>
  <si>
    <t>Mortality risk</t>
  </si>
  <si>
    <t xml:space="preserve">Other equity securities </t>
  </si>
  <si>
    <t>Total equity investment risk requirement (sum of 1 to 3)</t>
  </si>
  <si>
    <t>Total property investment risk requirement (sum of 5 to 6)</t>
  </si>
  <si>
    <t>Outstanding Premiums and Agents' Balances - Direct Insurance Business or Reinsurance Business</t>
  </si>
  <si>
    <t>Equity</t>
  </si>
  <si>
    <t>Interest Rate</t>
  </si>
  <si>
    <t>Credit Spread</t>
  </si>
  <si>
    <t>Property</t>
  </si>
  <si>
    <t>FX mismatch</t>
  </si>
  <si>
    <t>C2 correlation matrix (upward interest rate)</t>
  </si>
  <si>
    <t xml:space="preserve">Interest Rate </t>
  </si>
  <si>
    <t xml:space="preserve">FX mismatch </t>
  </si>
  <si>
    <t>C2 correlation matrix (downward interest rate)</t>
  </si>
  <si>
    <t>Counterparty Default correlation</t>
  </si>
  <si>
    <t>Interest rate matrix indicator</t>
  </si>
  <si>
    <t>Adjusted C2 risk requirement - pre counterparty default risk diversification</t>
  </si>
  <si>
    <t xml:space="preserve">Mortality risk </t>
  </si>
  <si>
    <t>Longevity risk</t>
  </si>
  <si>
    <t>SGD</t>
  </si>
  <si>
    <t>Interest rate corrrelation matrix indicator</t>
  </si>
  <si>
    <t>Interest rate risk requirement selected</t>
  </si>
  <si>
    <t>Unrated issues by Singapore Statutory Board and multilateral agencies</t>
  </si>
  <si>
    <t>Reinsurance Recoverables</t>
  </si>
  <si>
    <t>More than 1 year</t>
  </si>
  <si>
    <t>Basis 1</t>
  </si>
  <si>
    <t>MCL</t>
  </si>
  <si>
    <t>Current RBC Basis</t>
  </si>
  <si>
    <t>Before shock</t>
  </si>
  <si>
    <t>General</t>
  </si>
  <si>
    <t>Change in BEL</t>
  </si>
  <si>
    <t xml:space="preserve">Lapse risk  </t>
  </si>
  <si>
    <t>Negative Reserve</t>
  </si>
  <si>
    <t>Fund</t>
  </si>
  <si>
    <t>After lapse shock</t>
  </si>
  <si>
    <t>+50% on BE lapse rates</t>
  </si>
  <si>
    <t>-50% on BE lapse rates</t>
  </si>
  <si>
    <t>Mass lapse</t>
  </si>
  <si>
    <t>C1</t>
  </si>
  <si>
    <t>Basis to grouping policies into HRG</t>
  </si>
  <si>
    <t>Projection period</t>
  </si>
  <si>
    <t>Negative reserve before C1 shock</t>
  </si>
  <si>
    <t>Negative reserve 
after C1 shock</t>
  </si>
  <si>
    <t>Approach adopted in this impact study</t>
  </si>
  <si>
    <t>1. For individual life business only, gross weighted premium income should be used in the calculation of operational risk capital requirements. Refer to the technical specification for details on the calculation of weighted premium income.</t>
  </si>
  <si>
    <t>Lapse risk</t>
  </si>
  <si>
    <t>Singapore Insurance Fund (SIF)</t>
  </si>
  <si>
    <t>Offshore Insurance Fund (OIF)</t>
  </si>
  <si>
    <t>Best Estimate Liabilities after zeroization</t>
  </si>
  <si>
    <t>Calculation of C1 Risk Requirements and Negative Reserves</t>
  </si>
  <si>
    <t>Participating Fund</t>
  </si>
  <si>
    <t>Homogeneous risk groups (HRG)</t>
  </si>
  <si>
    <t>C1_Lapse</t>
  </si>
  <si>
    <t>(Please insert row where necessary)</t>
  </si>
  <si>
    <t>Liability Discounting Yield Curve</t>
  </si>
  <si>
    <t>High Lapse</t>
  </si>
  <si>
    <t>Low Lapse</t>
  </si>
  <si>
    <t>Mass Lapse</t>
  </si>
  <si>
    <t>Change in SV - Change in BEL</t>
  </si>
  <si>
    <t>Dominant lapse condition</t>
  </si>
  <si>
    <t>Change in Negative Rsv</t>
  </si>
  <si>
    <t>Lapse Shock</t>
  </si>
  <si>
    <r>
      <t xml:space="preserve">C1 and Negative Rsv </t>
    </r>
    <r>
      <rPr>
        <b/>
        <u/>
        <sz val="10"/>
        <rFont val="Arial"/>
        <family val="2"/>
      </rPr>
      <t>(</t>
    </r>
    <r>
      <rPr>
        <b/>
        <sz val="10"/>
        <rFont val="Arial"/>
        <family val="2"/>
      </rPr>
      <t>Lapse</t>
    </r>
    <r>
      <rPr>
        <b/>
        <u/>
        <sz val="10"/>
        <rFont val="Arial"/>
        <family val="2"/>
      </rPr>
      <t>)</t>
    </r>
  </si>
  <si>
    <t>Mortality Shock</t>
  </si>
  <si>
    <t>After mortality shock</t>
  </si>
  <si>
    <t>C1 and Negative Rsv (Mortality)</t>
  </si>
  <si>
    <t>C1_Mortality</t>
  </si>
  <si>
    <t>NR Impact_Mortality</t>
  </si>
  <si>
    <t>NR Impact_Lapse</t>
  </si>
  <si>
    <t>Longevity Shock</t>
  </si>
  <si>
    <t>After longevity shock</t>
  </si>
  <si>
    <t>C1 and Negative Rsv (Longevity)</t>
  </si>
  <si>
    <t>C1_Longevity</t>
  </si>
  <si>
    <t>NR Impact_Longevity</t>
  </si>
  <si>
    <t>Disability Shock</t>
  </si>
  <si>
    <t>After disability shock</t>
  </si>
  <si>
    <t>C1 and Negative Rsv (Disability)</t>
  </si>
  <si>
    <t>C1_Disability</t>
  </si>
  <si>
    <t>NR Impact_Disability</t>
  </si>
  <si>
    <t>Dread Disease Shock</t>
  </si>
  <si>
    <t>After dread disease shock</t>
  </si>
  <si>
    <t>C1 and Negative Rsv (Dread Disease)</t>
  </si>
  <si>
    <t>C1_Dread Disease</t>
  </si>
  <si>
    <t>NR Impact_Dread Disease</t>
  </si>
  <si>
    <t>Expense Shock</t>
  </si>
  <si>
    <t>After expense shock</t>
  </si>
  <si>
    <t>C1 and Negative Rsv (Expense)</t>
  </si>
  <si>
    <t>C1_Expense</t>
  </si>
  <si>
    <t>NR Impact_Expense</t>
  </si>
  <si>
    <t>Other insured events Shock</t>
  </si>
  <si>
    <t>After other insured events shock</t>
  </si>
  <si>
    <t>C1 and Negative Rsv (Other insured events)</t>
  </si>
  <si>
    <t>NR Impact_Other insured events</t>
  </si>
  <si>
    <t>C1_Other insured events</t>
  </si>
  <si>
    <t>Conversion rate for options Shock</t>
  </si>
  <si>
    <t>After conversion rate for options shock</t>
  </si>
  <si>
    <t>C1_Conversion rate for options</t>
  </si>
  <si>
    <t>NR Impact_Conversion rate for options</t>
  </si>
  <si>
    <t>C1 and Negative Rsv (Conversion rate for options)</t>
  </si>
  <si>
    <t>Catastrophe</t>
  </si>
  <si>
    <t>After Catastrophe</t>
  </si>
  <si>
    <t>Claims</t>
  </si>
  <si>
    <t>C1 and Negative Rsv (Catastrophe)</t>
  </si>
  <si>
    <t>C1_Catastrophe</t>
  </si>
  <si>
    <t>NR Impact_Catastrophe</t>
  </si>
  <si>
    <t>Undiversified Impact on Negative Reserve from C1 Shocks</t>
  </si>
  <si>
    <t>Diversified NR Impact</t>
  </si>
  <si>
    <t>NR that is allowed to be recognized as FR</t>
  </si>
  <si>
    <t>All</t>
  </si>
  <si>
    <t>Purpose</t>
  </si>
  <si>
    <t>Supplementary Information</t>
  </si>
  <si>
    <t>Total Par Fund</t>
  </si>
  <si>
    <t>HRG that is using risk-free yield curve for liability valuation or qualifies for Illiquidity Premium (IP)</t>
  </si>
  <si>
    <r>
      <t>Liability Discounting Yield Curve
(</t>
    </r>
    <r>
      <rPr>
        <u/>
        <sz val="10"/>
        <rFont val="Arial"/>
        <family val="2"/>
      </rPr>
      <t>Risk-free/ IP</t>
    </r>
    <r>
      <rPr>
        <sz val="10"/>
        <rFont val="Arial"/>
        <family val="2"/>
      </rPr>
      <t>)</t>
    </r>
  </si>
  <si>
    <t>Non Participating Fund</t>
  </si>
  <si>
    <t>Total NonPar Fund</t>
  </si>
  <si>
    <t>Total ILP 
Fund</t>
  </si>
  <si>
    <t>Shareholders' Fund 
(For overseas life insurance operations)</t>
  </si>
  <si>
    <t>Shareholders' Fund 
(For overseas general insurance operations)</t>
  </si>
  <si>
    <t>Investment-Linked Fund</t>
  </si>
  <si>
    <t>ILP</t>
  </si>
  <si>
    <t>Overseas Insurance Fund</t>
  </si>
  <si>
    <t>HRG with Matching Adjustments (MA)</t>
  </si>
  <si>
    <t>F7</t>
  </si>
  <si>
    <t>Section</t>
  </si>
  <si>
    <t>Liability Discounting Yield Curve
(MA)</t>
  </si>
  <si>
    <t>Par Fund, excluding MA portfolios</t>
  </si>
  <si>
    <t>NonPar Fund, excluding MA portfolios</t>
  </si>
  <si>
    <t>Tabs</t>
  </si>
  <si>
    <t>Additional information on C2 risk requirement</t>
  </si>
  <si>
    <t>Additional information on credit spread risk requirement (excluding structured products)</t>
  </si>
  <si>
    <t>Additional information on credit spread risk requirement (structured products)</t>
  </si>
  <si>
    <t>Breakdown of reinsurance adjustment &amp; counterparty default risk requirement</t>
  </si>
  <si>
    <t>Discount Rate Info</t>
  </si>
  <si>
    <t>Rein Info</t>
  </si>
  <si>
    <t>Calculation of financial resources and risk requirements at individual fund level</t>
  </si>
  <si>
    <t>Diversification</t>
  </si>
  <si>
    <t xml:space="preserve">Table of contents </t>
  </si>
  <si>
    <t>Instructions</t>
  </si>
  <si>
    <t>4. For the purpose of deriving C1 and negative reserves, BEL should be the liability for the guaranteed cashflows projected based on best estimate assumptions and discounted at risk free rates (or inclusive of adjustment for illiquidity premium/ MA, where applicable).</t>
  </si>
  <si>
    <t>3. To derive each C1 component (before diversification), the C1 shocks (ie mortality, lapse, expense etc) should be applied individually (non-cumulative) on the Best Estimate Liability (BEL).</t>
  </si>
  <si>
    <t xml:space="preserve">2. Diversification of risk requirements across MA portfolios (if any) is not allowed. </t>
  </si>
  <si>
    <t xml:space="preserve">Negative reserve </t>
  </si>
  <si>
    <t>Surrender Value
(after shock)</t>
  </si>
  <si>
    <t>Surrender Value
(before shock)</t>
  </si>
  <si>
    <t>Policy Liability
(before shock)</t>
  </si>
  <si>
    <t>Policy Liability
(after shock)</t>
  </si>
  <si>
    <t>Nil.</t>
  </si>
  <si>
    <t>Overview of diversifications</t>
  </si>
  <si>
    <t>Legend:</t>
  </si>
  <si>
    <t xml:space="preserve">      +</t>
  </si>
  <si>
    <t>SIF Par</t>
  </si>
  <si>
    <t>OIF Par</t>
  </si>
  <si>
    <t>RBC 2</t>
  </si>
  <si>
    <t>For each MA portfolio &amp; rest of Par Fund,</t>
  </si>
  <si>
    <t>For each MA portfolio &amp; rest of funds in SIF- Others,</t>
  </si>
  <si>
    <t xml:space="preserve">Catastrophe Risk </t>
  </si>
  <si>
    <r>
      <rPr>
        <u/>
        <sz val="10"/>
        <rFont val="Arial"/>
        <family val="2"/>
      </rPr>
      <t xml:space="preserve">For matrix multiplication to calculate diversified Component C2 - Pre-Counterparty </t>
    </r>
    <r>
      <rPr>
        <sz val="10"/>
        <rFont val="Arial"/>
        <family val="2"/>
      </rPr>
      <t>Default Risk</t>
    </r>
  </si>
  <si>
    <r>
      <rPr>
        <u/>
        <sz val="10"/>
        <rFont val="Arial"/>
        <family val="2"/>
      </rPr>
      <t xml:space="preserve">For matrix multiplication to calculate adjusted diversified Component C2 - Pre-Counterparty </t>
    </r>
    <r>
      <rPr>
        <sz val="10"/>
        <rFont val="Arial"/>
        <family val="2"/>
      </rPr>
      <t>Default Risk</t>
    </r>
  </si>
  <si>
    <t>Example based on lapse risk requirement. Assumes only 2 HRG and there are 3 and 2 policies in HRG A and B respectively.</t>
  </si>
  <si>
    <t xml:space="preserve">           +</t>
  </si>
  <si>
    <t xml:space="preserve">5. For calculation of C1 for mass lapse risk, the excess of surrender value over policy liability at HRG level is to be calculated as mass lapse risk requirement. For this purpose, policy liability should follow the same definitions in Insurance (Valuation and Capital) Regulations 2004. </t>
  </si>
  <si>
    <t>1. The insurer should fill in the data needed for the computation of operational risk requirement.</t>
  </si>
  <si>
    <t>Aggregate of provisions for non-guaranteed benefits and PAD</t>
  </si>
  <si>
    <t>C1 Lookup cell</t>
  </si>
  <si>
    <t>C1 Lookup Tab</t>
  </si>
  <si>
    <t xml:space="preserve">Cells highlighted in orange indicates diversification. For matrix multiplication formulas built into this workbook, to refresh the formula in the cell, enter F2+SHIFT+CTRL+ENTER </t>
  </si>
  <si>
    <t>Within each MA portfolio &amp; rest of SIF- Par Fund,</t>
  </si>
  <si>
    <t xml:space="preserve">Illustration below is based on an example in SIF assuming there are two Matching Adjustment (MA) portfolios constructed for both Par Fund and Non Par Fund. </t>
  </si>
  <si>
    <t>Minimum Condition Liability</t>
  </si>
  <si>
    <t>Basis 2</t>
  </si>
  <si>
    <t>Basis 3</t>
  </si>
  <si>
    <t>Basis 4</t>
  </si>
  <si>
    <t>Basis 5</t>
  </si>
  <si>
    <t>Scenario:</t>
  </si>
  <si>
    <t>Additional information on the contract boundary selected for long-term medical policies, and the corresponding policy liability and negative reserves.</t>
  </si>
  <si>
    <t>Liabilities of other long-term medical policies and riders, other than the private Integrated Shield policies</t>
  </si>
  <si>
    <t>Liabilities of private Integrated Shield policies</t>
  </si>
  <si>
    <t>Contract boundary</t>
  </si>
  <si>
    <t>Private Integrated Shield policies</t>
  </si>
  <si>
    <t xml:space="preserve">Description </t>
  </si>
  <si>
    <t>1. Valuation of the contracts up to the next re-pricing date</t>
  </si>
  <si>
    <t>2. Valuation of the contracts based on natural expiry of the policies</t>
  </si>
  <si>
    <t xml:space="preserve">Please fill in product name </t>
  </si>
  <si>
    <t>The insurer should select the Scenario and Basis applicable for this workbook from the drop-down list.</t>
  </si>
  <si>
    <t>Corporate Debt Securities - Investment Grade</t>
  </si>
  <si>
    <t>Corporate Debt Securities - Non-Investment Grade</t>
  </si>
  <si>
    <t>Government Debt Securities</t>
  </si>
  <si>
    <t>Equity securities</t>
  </si>
  <si>
    <t>Land and buildings</t>
  </si>
  <si>
    <t>All other assets</t>
  </si>
  <si>
    <t>Total Assets</t>
  </si>
  <si>
    <t>Fund/SAA Level IP (Weighted Average)</t>
  </si>
  <si>
    <r>
      <t>HRG with Matching Adjustments (</t>
    </r>
    <r>
      <rPr>
        <b/>
        <u/>
        <sz val="10"/>
        <color rgb="FFC00000"/>
        <rFont val="Arial"/>
        <family val="2"/>
      </rPr>
      <t>MA2</t>
    </r>
    <r>
      <rPr>
        <b/>
        <sz val="10"/>
        <color rgb="FFC00000"/>
        <rFont val="Arial"/>
        <family val="2"/>
      </rPr>
      <t>)</t>
    </r>
  </si>
  <si>
    <r>
      <t>HRG with Matching Adjustments (</t>
    </r>
    <r>
      <rPr>
        <b/>
        <u/>
        <sz val="10"/>
        <color rgb="FFC00000"/>
        <rFont val="Arial"/>
        <family val="2"/>
      </rPr>
      <t>MA1</t>
    </r>
    <r>
      <rPr>
        <b/>
        <sz val="10"/>
        <color rgb="FFC00000"/>
        <rFont val="Arial"/>
        <family val="2"/>
      </rPr>
      <t>)</t>
    </r>
  </si>
  <si>
    <r>
      <t xml:space="preserve">MA Portfolio 1
</t>
    </r>
    <r>
      <rPr>
        <i/>
        <sz val="10"/>
        <rFont val="Arial"/>
        <family val="2"/>
      </rPr>
      <t>(if any)</t>
    </r>
  </si>
  <si>
    <r>
      <t xml:space="preserve">MA Portfolio 2
</t>
    </r>
    <r>
      <rPr>
        <i/>
        <sz val="10"/>
        <rFont val="Arial"/>
        <family val="2"/>
      </rPr>
      <t>(if any)</t>
    </r>
  </si>
  <si>
    <t>Products using Matching Adjustment</t>
  </si>
  <si>
    <t>Products using Illiquidity Premium</t>
  </si>
  <si>
    <t>Products not using Matching Adjustment or Illiquidity Premium</t>
  </si>
  <si>
    <t>MINIMUM CONDITION LIABILITIES OF PARTICIPATING FUND</t>
  </si>
  <si>
    <t>Total Minimum Condition Liablilties</t>
  </si>
  <si>
    <r>
      <t>Present Value Statistics</t>
    </r>
    <r>
      <rPr>
        <strike/>
        <sz val="10"/>
        <rFont val="Arial"/>
        <family val="2"/>
      </rPr>
      <t/>
    </r>
  </si>
  <si>
    <t>IP spread:</t>
  </si>
  <si>
    <t>Fund/Product Group Strategic Asset Allocation</t>
  </si>
  <si>
    <t>a)</t>
  </si>
  <si>
    <t>b)</t>
  </si>
  <si>
    <t>Strategic asset allocation used to determine the fund level* IP</t>
  </si>
  <si>
    <t>Please add rows as necessary if there are more SAAs within the fund that are used to determine the IP</t>
  </si>
  <si>
    <t>Applicable to</t>
  </si>
  <si>
    <t>All (to note)</t>
  </si>
  <si>
    <t>C1 Info- SIF NonPar (MA)</t>
  </si>
  <si>
    <t>C1 Info- SIF NonPar (NonMA) - IP</t>
  </si>
  <si>
    <t>C1 Info- SIF Par (MA)</t>
  </si>
  <si>
    <t>C1 Info- SIF Par (NonMA) - IP</t>
  </si>
  <si>
    <t>C1 Info- SIF Par (MA) - Risk-free</t>
  </si>
  <si>
    <t>C1 Info- SIF NonPar (MA) - Risk-free</t>
  </si>
  <si>
    <t>C1 Info- OIF Par (MA)</t>
  </si>
  <si>
    <t>C1 Info- OIF Par (NonMA) - IP</t>
  </si>
  <si>
    <t>C1 Info- OIF Par (MA) - Risk-free</t>
  </si>
  <si>
    <t>C1 Info- OIF NonPar (MA)</t>
  </si>
  <si>
    <t>C1 Info- OIF NonPar (NonMA) - IP</t>
  </si>
  <si>
    <t>C1 Info- OIF NonPar (MA) - Risk-free</t>
  </si>
  <si>
    <t>Basis</t>
  </si>
  <si>
    <t>Basis:</t>
  </si>
  <si>
    <t>This tab collects information on the Strategic Asset Allocation which informs the amount of IP, and the corresponding amount of liabilities where the IP is applied</t>
  </si>
  <si>
    <t>(*where the SAA is differentiated by product segments or product lines, the asset info below are to be furninshed at the corresponding product segment/line level. Insurers may add more rows in  the table where needed)</t>
  </si>
  <si>
    <t>Please ensure the controls in column M are "ok"</t>
  </si>
  <si>
    <t>Brief description of products where SAA is applicable</t>
  </si>
  <si>
    <t>Control</t>
  </si>
  <si>
    <t>SIF</t>
  </si>
  <si>
    <t>OIF</t>
  </si>
  <si>
    <t>Non-Par</t>
  </si>
  <si>
    <t>MA1</t>
  </si>
  <si>
    <t>MA2</t>
  </si>
  <si>
    <t>SAA1</t>
  </si>
  <si>
    <t>SAA2</t>
  </si>
  <si>
    <t>Full MA beyond LLP?</t>
  </si>
  <si>
    <t>Please add columns as necessary for additional MA portfolios or additional SAAs that are used to determine the IP</t>
  </si>
  <si>
    <t>Discount rates applicable to Matching Adjustment Portfolios and Products subject to Illiquidity Premium</t>
  </si>
  <si>
    <t>Matching Adjustment - add columns as necessary to the right</t>
  </si>
  <si>
    <t>Illiquidity Premium - add columns as necessary to the right</t>
  </si>
  <si>
    <t>Please do not modify this tab</t>
  </si>
  <si>
    <t>Base</t>
  </si>
  <si>
    <t>Credit Spread Widening</t>
  </si>
  <si>
    <t>Currency:</t>
  </si>
  <si>
    <t>Spread for MA/IP:</t>
  </si>
  <si>
    <t>UFR before adjustment:</t>
  </si>
  <si>
    <t># of Years of full MA:</t>
  </si>
  <si>
    <t>Alpha:</t>
  </si>
  <si>
    <t>LLP:</t>
  </si>
  <si>
    <t>MA or IP:</t>
  </si>
  <si>
    <t>RBC 1 SGD</t>
  </si>
  <si>
    <t>RBC 1 USD</t>
  </si>
  <si>
    <t>The columns on RBC 1 should contain the discount rates for SGD and USD liabilities respectively</t>
  </si>
  <si>
    <t>Please provide the discount rates for products where MA and/or IP have been applied</t>
  </si>
  <si>
    <t>+50% on BE Conversion Rates</t>
  </si>
  <si>
    <t>-50% on BE Conversion Rates</t>
  </si>
  <si>
    <t>High conversion</t>
  </si>
  <si>
    <t>Low conversion</t>
  </si>
  <si>
    <t>Dominant Conversion condition</t>
  </si>
  <si>
    <t xml:space="preserve">Overview of How the Various Tabs (Worksheets) of this Workbook is Related </t>
  </si>
  <si>
    <t>Eg: MA1</t>
  </si>
  <si>
    <t>Eg: MA2</t>
  </si>
  <si>
    <t>Operational Risk Requirement before applying cap of 10% of total risk requirements</t>
  </si>
  <si>
    <r>
      <t xml:space="preserve">Whilst only direct life business has been included here, reinsurers keen to apply IP should assess that the </t>
    </r>
    <r>
      <rPr>
        <b/>
        <sz val="10"/>
        <rFont val="Arial"/>
        <family val="2"/>
      </rPr>
      <t>reinsurance arrangements exhibit similar characteristics as the direct life insurance products</t>
    </r>
    <r>
      <rPr>
        <sz val="10"/>
        <rFont val="Arial"/>
        <family val="2"/>
      </rPr>
      <t xml:space="preserve"> (e.g. Whole Life, Endowment and Annuity Products) that qualify for IP. The reinsurer should make its own assessment and be able to justify why the reinsurance arrangements can qualify for IP.</t>
    </r>
  </si>
  <si>
    <t>MCL, before application of IP (S$'000)</t>
  </si>
  <si>
    <t>Minimum condition liabilities in column M should be determined on risk-free rates only, i.e. before the application of IP. Please ensure that the total MCL for each fund is consistent with that provided in Basis 5 for the respective fund for HRGs subject to IP.</t>
  </si>
  <si>
    <t>From C1 Info- SIF Par (NonMA) Basis 5, HRGs subject to IP</t>
  </si>
  <si>
    <t>From C1 Info- SIF NonPar (NonMA) Basis 5, HRGs subject to IP</t>
  </si>
  <si>
    <t>From C1 Info- OIF Par (NonMA) Basis 5, HRGs subject to IP</t>
  </si>
  <si>
    <t>From C1 Info- OIF NonPar (NonMA) Basis 5, HRGs subject to IP</t>
  </si>
  <si>
    <t>Collects information on the Strategic Asset Allocation which informs the amount of IP, and the corresponding amount of liabilities where the IP is applied</t>
  </si>
  <si>
    <t xml:space="preserve">Additional Information on Strategic Asset Allocation for deriving Illiquidity Premium Adjustment  </t>
  </si>
  <si>
    <t>The information provided  should be derived from the Discount Rate Workbook, other than the discount rates under the current RBC framework</t>
  </si>
  <si>
    <t>Please provide the following info:</t>
  </si>
  <si>
    <t>As mentioned in para 6.51 of the RBC2 Third Consultation Paper ("CP"), and similarly in para 5.8 of the final technical specifications, reinsurance adjustment will be calculated as:</t>
  </si>
  <si>
    <t>A x B, where</t>
  </si>
  <si>
    <t>B = The counterparty default risk factor which depends on the credit rating of the reinsurer</t>
  </si>
  <si>
    <t>1) Total reinsurance reduction (i.e. A) currently applied under RBC1</t>
  </si>
  <si>
    <t>($'000)</t>
  </si>
  <si>
    <t>Reinsurance Reduction (A) under RBC 1</t>
  </si>
  <si>
    <t>If A has been reduced by RI deposits and collateral arrangements etc, pls provide (i) the amount and (ii) a brief description of the type of arrangment in place</t>
  </si>
  <si>
    <t>2) Reinsurance arrangement with Head Office, which will be de-recognised under RBC2</t>
  </si>
  <si>
    <t>(as mentioned in para 6.56 of the Third CP)</t>
  </si>
  <si>
    <t>Reinsurance Reduction (A) that will no longer be recognised under RBC2</t>
  </si>
  <si>
    <t>3) Reinsurance arrangement arranged by Head Office</t>
  </si>
  <si>
    <t>(as mentioned in para 6.57 of the Third CP)</t>
  </si>
  <si>
    <t xml:space="preserve">Reinsurance Reduction (A) </t>
  </si>
  <si>
    <t>4) Reinsurance arrangements with downstream entities</t>
  </si>
  <si>
    <t>(as mentioned in para 6.64 of the Third CP)</t>
  </si>
  <si>
    <r>
      <t xml:space="preserve">Where the Singapore branch does not have legal right to receive the recoveries directly or is not a named party to the contract, list the different types of safeguards that your company intend to put in place </t>
    </r>
    <r>
      <rPr>
        <sz val="10"/>
        <rFont val="Arial"/>
        <family val="2"/>
      </rPr>
      <t>(e.g. letter of comfort)</t>
    </r>
  </si>
  <si>
    <r>
      <t xml:space="preserve">List the different types of safeguards that your company intend to put in place </t>
    </r>
    <r>
      <rPr>
        <sz val="10"/>
        <rFont val="Arial"/>
        <family val="2"/>
      </rPr>
      <t>(e.g. collaterals, letter of credit, etc)</t>
    </r>
  </si>
  <si>
    <t>This tab collects information on the reinsurance reduction that an insurer has under the various reinsurance arrangement in place.</t>
  </si>
  <si>
    <t>Additional information on types of reinsurance arrangement in place</t>
  </si>
  <si>
    <t>Summary Table</t>
  </si>
  <si>
    <t>Direct Life/ Composite Insurer</t>
  </si>
  <si>
    <t>To be submitted by</t>
  </si>
  <si>
    <t>√</t>
  </si>
  <si>
    <r>
      <t xml:space="preserve">√
</t>
    </r>
    <r>
      <rPr>
        <sz val="11"/>
        <rFont val="Calibri"/>
        <family val="2"/>
      </rPr>
      <t>(all scenarios will apply)</t>
    </r>
  </si>
  <si>
    <t>The insurer should take note of the Summary Table in this tab on the number of scenarios applicable to the insurer and how the workbook should be named for each scenario in its submission to MAS.</t>
  </si>
  <si>
    <t>How the workbook should be named 
in the submission to MAS</t>
  </si>
  <si>
    <t>Please choose the scenario and basis from the drop-down list:</t>
  </si>
  <si>
    <t>2. For each tab, the insurer should insert additional rows as deemed necessary to accommodate the number of homogenous risk groups (HRG) in each insurance fund.</t>
  </si>
  <si>
    <r>
      <t>7. The tabs</t>
    </r>
    <r>
      <rPr>
        <sz val="10"/>
        <color rgb="FFFF0000"/>
        <rFont val="Arial"/>
        <family val="2"/>
      </rPr>
      <t xml:space="preserve"> </t>
    </r>
    <r>
      <rPr>
        <sz val="10"/>
        <rFont val="Arial"/>
        <family val="2"/>
      </rPr>
      <t>for MA portfolios should be left blank if the insurer has no product groups that qualify for MA.</t>
    </r>
  </si>
  <si>
    <t xml:space="preserve">Calculates C1 and negative reserve that is allowed to be recognized as financial resource in each insurance fund. </t>
  </si>
  <si>
    <t>Provides an illustration of the different forms of diversification allowed.</t>
  </si>
  <si>
    <t>Collects info on MA and IP portfolio</t>
  </si>
  <si>
    <t>Indicates the Scenario and Basis for this workbook, and provides instructions to insurer on how the workbook should be named in its submission to MAS.</t>
  </si>
  <si>
    <t>Risk-free</t>
  </si>
  <si>
    <t>CALCULATION OF OPERATIONAL RISK REQUIREMENTS</t>
  </si>
  <si>
    <t>C2 INFORMATION– BREAKDOWN OF CREDIT SPREAD RISK REQUIREMENT (EXCLUDING STRUCTURED PRODUCTS)</t>
  </si>
  <si>
    <t>C2 INFORMATION– ADDITIONAL INFORMATION ON C2 RISK REQUIREMENT</t>
  </si>
  <si>
    <t>C2 INFORMATION– BREAKDOWN OF CREDIT SPREAD RISK REQUIREMENT (STRUCTURED PRODUCTS)</t>
  </si>
  <si>
    <t>C2 INFORMATION– BREAKDOWN OF REINSURANCE ADJUSTMENT &amp; COUNTERPARTY DEFAULT RISK REQUIREMENT</t>
  </si>
  <si>
    <t>Long Term Medical Info</t>
  </si>
  <si>
    <t>Additional details for long-term medical policies Only</t>
  </si>
  <si>
    <t xml:space="preserve">ADDITIONAL INFORMATION ON BREAKDOWN OF VALUATION RESULTS OF DIRECT INSURER IN RESPECT OF LIFE BUSINESS </t>
  </si>
  <si>
    <t>Calculates operational risk requirement, before applying a cap of 10% of total risk requirements. The information in this tab will provide inputs to "Fund Level Info".</t>
  </si>
  <si>
    <t>Fund Level Info</t>
  </si>
  <si>
    <t>Tabulates the financial resources and risk requirements at each fund level before aggregation into SIF- Par and SIF-Others. The information in this tab will provide inputs to Form A.</t>
  </si>
  <si>
    <t>Form A</t>
  </si>
  <si>
    <t>Compliance to PCR &amp; MCR</t>
  </si>
  <si>
    <t>1. The insurer should ensure that columns on "SIF- Others, MA portfolios" and "OIF- Others, MA portfolios" capture all the MA porfolios under the respective funds in "Fund Level Info"</t>
  </si>
  <si>
    <t xml:space="preserve">6. This workbook has catered for only 2 MA portfolios in each insurance fund. The insurer should insert more tabs if it has more than 2 MA portfolios in each insurance fund (one tab for each distinct MA portfolio). </t>
  </si>
  <si>
    <t>1. The worksheet has catered for 2 MA portfolios in Par and Non Par Fund for both SIF and OIF. The insurer should insert more columns if it has more than 2 MA portfolios in the respective insurance fund.</t>
  </si>
  <si>
    <t>C1_SIFP_NonMA</t>
  </si>
  <si>
    <t>C1_SIFP_MA1</t>
  </si>
  <si>
    <t>C1_SIFP_MA2</t>
  </si>
  <si>
    <t>C1_SIFN_NonMA</t>
  </si>
  <si>
    <t>C1_SIFN_MA1</t>
  </si>
  <si>
    <t>C1_SIFN_MA2</t>
  </si>
  <si>
    <t>C1_SIF_ILP</t>
  </si>
  <si>
    <t>C1_OIFP_NonMA</t>
  </si>
  <si>
    <t>C1_OIFP_MA1</t>
  </si>
  <si>
    <t>C1_OIFP_MA2</t>
  </si>
  <si>
    <t>C1_OIFN_NonMA</t>
  </si>
  <si>
    <t>C1_OIFN_MA1</t>
  </si>
  <si>
    <t>C1_OIFN_MA2</t>
  </si>
  <si>
    <t>C1_OIF_ILP</t>
  </si>
  <si>
    <t>Insurer to take note of the number of scenarios applicable to the insurer and how the workbook should be named for each scenario in its submission to MAS:</t>
  </si>
  <si>
    <t>Life/Composite
Reinsurer</t>
  </si>
  <si>
    <t>MA_IP_Valn_SIF</t>
  </si>
  <si>
    <t>MA_IP_Valn_OIF</t>
  </si>
  <si>
    <t>C2_C2 Breakdown</t>
  </si>
  <si>
    <t>C2_CS BreakdownExStructuredPdt</t>
  </si>
  <si>
    <t xml:space="preserve">C2_CS BreakdownStructuredPdt </t>
  </si>
  <si>
    <t>C2_Counterparty</t>
  </si>
  <si>
    <t>SIF Non-Par</t>
  </si>
  <si>
    <t>OIF Non-Par</t>
  </si>
  <si>
    <t>Direct Life/Composite insurers</t>
  </si>
  <si>
    <t>All direct insurers</t>
  </si>
  <si>
    <t>Ops risk</t>
  </si>
  <si>
    <t>and Life/Composite reinsurers</t>
  </si>
  <si>
    <t>Direct Life/Composite insurers
Life/composite reinsurers (if IP is applicable)</t>
  </si>
  <si>
    <t>All tabs with prefix C1</t>
  </si>
  <si>
    <t>C1_SIFN_MA1 etc</t>
  </si>
  <si>
    <r>
      <t xml:space="preserve">√, 
</t>
    </r>
    <r>
      <rPr>
        <sz val="11"/>
        <rFont val="Calibri"/>
        <family val="2"/>
      </rPr>
      <t>(if IP is applicable)</t>
    </r>
  </si>
  <si>
    <r>
      <t xml:space="preserve">√
</t>
    </r>
    <r>
      <rPr>
        <sz val="11"/>
        <rFont val="Calibri"/>
        <family val="2"/>
      </rPr>
      <t>(if IP is applicable)</t>
    </r>
  </si>
  <si>
    <r>
      <t>GP</t>
    </r>
    <r>
      <rPr>
        <vertAlign val="subscript"/>
        <sz val="10"/>
        <rFont val="Arial"/>
        <family val="2"/>
      </rPr>
      <t>1</t>
    </r>
  </si>
  <si>
    <r>
      <t>GP</t>
    </r>
    <r>
      <rPr>
        <vertAlign val="subscript"/>
        <sz val="10"/>
        <rFont val="Arial"/>
        <family val="2"/>
      </rPr>
      <t>0</t>
    </r>
  </si>
  <si>
    <t xml:space="preserve">All direct insurers &amp; reinsurers 
</t>
  </si>
  <si>
    <t xml:space="preserve">All direct insurers &amp; reinsurers
</t>
  </si>
  <si>
    <t>Direct General Insurer &amp; General Reinsurer</t>
  </si>
  <si>
    <r>
      <t xml:space="preserve">This tab provides info on CI risk requirement that is captured in "Fund Level info". 
</t>
    </r>
    <r>
      <rPr>
        <b/>
        <sz val="10"/>
        <rFont val="Arial"/>
        <family val="2"/>
      </rPr>
      <t>For each additional MA portfolio, insurer should create a corresponding "C1_"Fund name"_MA#" tab.</t>
    </r>
  </si>
  <si>
    <t>1. The insurer should fill in the data for each life insurance fund (Par, NonPar and ILP) and for both Singapore and Overseas Funds. One tab has been created for each fund in SIF and OIF. Separate tabs have also been created for portfolios that qualify for matching adjustments (MA). For eg: "C1_SIFP_NonMA" is to be completed for Par policies in Singapore Insurance Fund that do not qualify for MA in the liability discounting rates, while "C1_SIFP_MA" is to be completed for Par policies that qualify for MA.</t>
  </si>
  <si>
    <t xml:space="preserve">e.g. C1_SIFP_NonMA, </t>
  </si>
  <si>
    <t>Tier 1 resource:</t>
  </si>
  <si>
    <t>Irredeemable and non-cumulative preference shares</t>
  </si>
  <si>
    <t>Tier 2 resource:</t>
  </si>
  <si>
    <t>Irredeemable and cumulative preference shares</t>
  </si>
  <si>
    <t>Other Tier 2 resource</t>
  </si>
  <si>
    <t>Adjustments for asset concentration: (13 to 19)</t>
  </si>
  <si>
    <t>Total Tier 1 resource ((1 to 4) - 5 - 6 - 12)</t>
  </si>
  <si>
    <t>Surplus/ Retained earnings</t>
  </si>
  <si>
    <t>Fund diversification of interest rate mismatch risk requirement</t>
  </si>
  <si>
    <t>Par Fund, including MA portfolios</t>
  </si>
  <si>
    <t>Others, excluding MA portfolios</t>
  </si>
  <si>
    <t>Others, MA portfolios</t>
  </si>
  <si>
    <t>Others (Total)</t>
  </si>
  <si>
    <t>Par Fund,
including MA portfolios</t>
  </si>
  <si>
    <t>Common Equity Tier 1 (CET1)</t>
  </si>
  <si>
    <t>Other Additional Tier 1 resource</t>
  </si>
  <si>
    <t>Financial resource adjustments (7 to 11)</t>
  </si>
  <si>
    <t>Total Tier 2 resource (21 to 22)</t>
  </si>
  <si>
    <t>Regulatory adjustments:</t>
  </si>
  <si>
    <t xml:space="preserve">Allowance for provision for non-guaranteed benefits (of participating fund) (25 or 26, whichever is lower): </t>
  </si>
  <si>
    <t>Allowance for recognition of negative reserves</t>
  </si>
  <si>
    <t>Total regulatory adjustments (24 + 27)</t>
  </si>
  <si>
    <t>Total Financial Resources (20 + 23 + 28)</t>
  </si>
  <si>
    <t>Life insurance risk requirement (row 31)</t>
  </si>
  <si>
    <t>Policy liability risk requirement (row 45)</t>
  </si>
  <si>
    <t>Undiversified Component C1 (sum of 33 to 41)</t>
  </si>
  <si>
    <t>Diversification benefit of Component C1</t>
  </si>
  <si>
    <t xml:space="preserve">Component C1 after diversification benefit (32 - 42) </t>
  </si>
  <si>
    <t>Provision made for any adverse deviation (PAD)</t>
  </si>
  <si>
    <t>C1 Policy liability risk requirement (less PAD)</t>
  </si>
  <si>
    <t>General insurance risk requirement (47, 50 &amp; 53):</t>
  </si>
  <si>
    <t>General (excluding accident &amp; health)</t>
  </si>
  <si>
    <t>General (accident &amp; health)</t>
  </si>
  <si>
    <t>Insurance catastrophe risk requirement</t>
  </si>
  <si>
    <t>Total C1 risk requirement before diversification benefit (30 + 46)</t>
  </si>
  <si>
    <t>Diversification benefit of life and general (excluding accident &amp; health) insurance C1 risk requirement</t>
  </si>
  <si>
    <t>Total C1 risk requirement after diversification benefit (54 - 55)</t>
  </si>
  <si>
    <t xml:space="preserve">Undiversified Component C2 (sum of 58 to 62): </t>
  </si>
  <si>
    <t>Interest rate mismatch risk requirement</t>
  </si>
  <si>
    <t>Diversification benefit of Component C2 (pre-counterparty default risk)</t>
  </si>
  <si>
    <t>Component C2 (pre-counterparty default risk) after diversification benefit (57 - 63)</t>
  </si>
  <si>
    <t>Counterparty default risk requirement (sum of 66 to 71)</t>
  </si>
  <si>
    <t>Derivative counterparty risk</t>
  </si>
  <si>
    <t>Reinsurance recoverable counterparty risk</t>
  </si>
  <si>
    <t>Outstanding premiums counterparty risk</t>
  </si>
  <si>
    <t>Bank deposit counterparty risk</t>
  </si>
  <si>
    <t>Other counterparty risk</t>
  </si>
  <si>
    <t>Diversification benefit of Component C2 (pre-counterparty) and counterparty default risk</t>
  </si>
  <si>
    <t>Miscellaneous risk requirement</t>
  </si>
  <si>
    <t>Total C2 risk requirement after diversification benefit (64 + 65 - 72 + 73)</t>
  </si>
  <si>
    <t>Total Component C1 and C2 risk requirements (before C1 and C2 diversification benefit) (56 + 74)</t>
  </si>
  <si>
    <t>C1 and C2 risk requirements diversification benefit</t>
  </si>
  <si>
    <t>Total Component C1 and C2 risk requirements after diversification benefit (75 - 76)</t>
  </si>
  <si>
    <t>Operational risk requirement before cap of 10% of the total risk requirements</t>
  </si>
  <si>
    <t>Total Risk Requirements (77 - 78 + 79)</t>
  </si>
  <si>
    <t>FUND SOLVENCY/ CAPITAL ADEQUACY RATIO (29 / 81)</t>
  </si>
  <si>
    <r>
      <t>Meet Prescribed Capital Requirement?</t>
    </r>
    <r>
      <rPr>
        <b/>
        <vertAlign val="superscript"/>
        <sz val="10"/>
        <rFont val="Arial"/>
        <family val="2"/>
      </rPr>
      <t>[1]</t>
    </r>
    <r>
      <rPr>
        <b/>
        <sz val="10"/>
        <rFont val="Arial"/>
        <family val="2"/>
      </rPr>
      <t xml:space="preserve"> </t>
    </r>
  </si>
  <si>
    <r>
      <t>Meet Minimum Capital Requirement?</t>
    </r>
    <r>
      <rPr>
        <b/>
        <vertAlign val="superscript"/>
        <sz val="10"/>
        <rFont val="Arial"/>
        <family val="2"/>
      </rPr>
      <t>[2]</t>
    </r>
  </si>
  <si>
    <t>Notes:</t>
  </si>
  <si>
    <r>
      <t>FORM A4 – STATEMENT OF</t>
    </r>
    <r>
      <rPr>
        <b/>
        <sz val="10"/>
        <rFont val="Arial"/>
        <family val="2"/>
      </rPr>
      <t xml:space="preserve"> FUND SOLVENCY AND CAPITAL ADEQUACY REQUIREMENTS</t>
    </r>
  </si>
  <si>
    <t>Adjustments for asset concentration (13 to 19)</t>
  </si>
  <si>
    <t>Allowance for provision for non-guaranteed benefits (of participating fund) (25 or 26, whichever is lower):</t>
  </si>
  <si>
    <t>Undiversified Component C1 (sum of 33 to 41):</t>
  </si>
  <si>
    <t xml:space="preserve">Catastrophe risk </t>
  </si>
  <si>
    <t xml:space="preserve">C1 Policy liability risk requirement (less PAD) </t>
  </si>
  <si>
    <t>FORM A1 – STATEMENT OF FINANCIAL POSITION</t>
  </si>
  <si>
    <t>Annex</t>
  </si>
  <si>
    <t>ASSETS</t>
  </si>
  <si>
    <t>Equity securities:</t>
  </si>
  <si>
    <t>Listed collective investment schemes</t>
  </si>
  <si>
    <t>Unlisted collective investment schemes</t>
  </si>
  <si>
    <t>Other listed equity securities</t>
  </si>
  <si>
    <t>Other unlisted equity securities</t>
  </si>
  <si>
    <t>Total (1 to 4)</t>
  </si>
  <si>
    <t>Debt securities:</t>
  </si>
  <si>
    <t>Government debt securities</t>
  </si>
  <si>
    <t>Qualifying debt securities</t>
  </si>
  <si>
    <t>Other debt securities</t>
  </si>
  <si>
    <t>Total (6 to 8)</t>
  </si>
  <si>
    <t>Cash and deposits</t>
  </si>
  <si>
    <t>Other investments</t>
  </si>
  <si>
    <t>A1-1</t>
  </si>
  <si>
    <t>Loans:</t>
  </si>
  <si>
    <t>Policy loans</t>
  </si>
  <si>
    <t>Other secured loans</t>
  </si>
  <si>
    <t>Unsecured loans</t>
  </si>
  <si>
    <t>Total (12 to 14)</t>
  </si>
  <si>
    <t>Property, plant and equipment:</t>
  </si>
  <si>
    <t>Other property, plant and equipment</t>
  </si>
  <si>
    <t>Total (16 to 17)</t>
  </si>
  <si>
    <t>Outstanding premiums</t>
  </si>
  <si>
    <t>A1-2</t>
  </si>
  <si>
    <t>Deposits withheld by cedants</t>
  </si>
  <si>
    <t>Reinsurers' share of policy liabilities</t>
  </si>
  <si>
    <t>A1-5</t>
  </si>
  <si>
    <t>Reinsurance recoverables on paid claims</t>
  </si>
  <si>
    <t>A1-3</t>
  </si>
  <si>
    <t>Balances due from Head Office/ Shareholders Fund</t>
  </si>
  <si>
    <t>Balances due from Overseas Branches/ Related corporations</t>
  </si>
  <si>
    <t>Balances due from other insurance funds</t>
  </si>
  <si>
    <t>Other assets</t>
  </si>
  <si>
    <t>A1-4</t>
  </si>
  <si>
    <t>Total Assets (5 + (9 to 11) + 15 + (18 to 26))</t>
  </si>
  <si>
    <t>LIABILITIES</t>
  </si>
  <si>
    <t>Policy liabilities (gross of reinsurance)</t>
  </si>
  <si>
    <t>Outstanding claims</t>
  </si>
  <si>
    <t>Annuities due and unpaid</t>
  </si>
  <si>
    <t>Reinsurance deposits</t>
  </si>
  <si>
    <t>Amounts owing to insurers</t>
  </si>
  <si>
    <t>Bank loans and overdrafts</t>
  </si>
  <si>
    <t>Financial liabilities</t>
  </si>
  <si>
    <t>A1-7</t>
  </si>
  <si>
    <t>Balances due to Head Office/ Shareholders Fund</t>
  </si>
  <si>
    <t>Balances due to Overseas Branches/ Related corporations</t>
  </si>
  <si>
    <t>Balances due to other insurance funds</t>
  </si>
  <si>
    <t>Other liabilities</t>
  </si>
  <si>
    <t>A1-8</t>
  </si>
  <si>
    <t>Total Liabilities (28 to 38)</t>
  </si>
  <si>
    <t>NET ASSETS (27 – 39)</t>
  </si>
  <si>
    <t>EQUITY</t>
  </si>
  <si>
    <t>Paid-up capital</t>
  </si>
  <si>
    <t>Other reserves</t>
  </si>
  <si>
    <t>A1-9</t>
  </si>
  <si>
    <t>Total Equity (41 to 43)</t>
  </si>
  <si>
    <t>Component C1 after diversification benefit</t>
  </si>
  <si>
    <t>Total C1 risk requirement after diversification benefit</t>
  </si>
  <si>
    <t xml:space="preserve">Undiversified Component C2 (sum of 58, 59, and 62 to 64): </t>
  </si>
  <si>
    <t>Component C2 (pre-counterparty default risk) after diversification benefit</t>
  </si>
  <si>
    <t>Counterparty default risk requirement (sum of 68 to 73)</t>
  </si>
  <si>
    <t>Total C2 risk requirement after diversification benefit</t>
  </si>
  <si>
    <t>Total Component C1 and C2 risk requirements (before C1 and C2 diversification benefit) (56 + 76)</t>
  </si>
  <si>
    <t xml:space="preserve">Component C1 after diversification benefit </t>
  </si>
  <si>
    <t>Total Component C1 and C2 risk requirements after diversification benefit</t>
  </si>
  <si>
    <t>Financial Resource adjustment (7 to 11)</t>
  </si>
  <si>
    <t xml:space="preserve">Undiversified Component C2 (sum of 56, 57, 60 to 62): </t>
  </si>
  <si>
    <t xml:space="preserve">Interest rate mismatch risk requirement (Higher of 58 and 59) </t>
  </si>
  <si>
    <t>Total Component C1 and C2 risk requirements (before C1 and C2 diversification benefit) (54 + 74)</t>
  </si>
  <si>
    <t>Total Risk Requirements (77 + 78)</t>
  </si>
  <si>
    <t>FUND SOLVENCY/ CAPITAL ADEQUACY RATIO (29 / 83)</t>
  </si>
  <si>
    <t>Total Risk Requirements (79 - 80 + 81)</t>
  </si>
  <si>
    <t>CAR excluding Par Fund</t>
  </si>
  <si>
    <t>Available capital</t>
  </si>
  <si>
    <t>Required capital</t>
  </si>
  <si>
    <t>CAR including Par Fund</t>
  </si>
  <si>
    <t>CAR basis</t>
  </si>
  <si>
    <t>APNGB</t>
  </si>
  <si>
    <t xml:space="preserve">CALCULATION OF FUND SOLVENCY REQUIREMENTS (INPUT TO FORM A) </t>
  </si>
  <si>
    <t xml:space="preserve">e.g. Whole Life, Single Premium </t>
  </si>
  <si>
    <t>CN7</t>
  </si>
  <si>
    <t>L7</t>
  </si>
  <si>
    <t>R7</t>
  </si>
  <si>
    <t>X7</t>
  </si>
  <si>
    <t>AD7</t>
  </si>
  <si>
    <t>AJ7</t>
  </si>
  <si>
    <t>AY7</t>
  </si>
  <si>
    <t>BH7</t>
  </si>
  <si>
    <t>BQ7</t>
  </si>
  <si>
    <t>BZ7</t>
  </si>
  <si>
    <t>G7</t>
  </si>
  <si>
    <t>Calculation of allowance for provision for non-guaranteed benefits (of participating fund)</t>
  </si>
  <si>
    <t>Total C1 risk requirement (30 + 46)</t>
  </si>
  <si>
    <t>FORM A – STATEMENT OF FUND SOLVENCY AND CAPITAL ADEQUACY REQUIREMENTS (INPUT TO MASNET FORM A4)</t>
  </si>
  <si>
    <r>
      <t>Meet Prescribed Capital Requirement?</t>
    </r>
    <r>
      <rPr>
        <b/>
        <vertAlign val="superscript"/>
        <sz val="10"/>
        <rFont val="Arial"/>
        <family val="2"/>
      </rPr>
      <t xml:space="preserve">[1] </t>
    </r>
  </si>
  <si>
    <t>Calculation of C1 and negative reserves</t>
  </si>
  <si>
    <r>
      <rPr>
        <sz val="10"/>
        <rFont val="Arial"/>
        <family val="2"/>
      </rPr>
      <t>All direct insurers &amp; reinsurers</t>
    </r>
    <r>
      <rPr>
        <sz val="10"/>
        <color rgb="FFFF0000"/>
        <rFont val="Arial"/>
        <family val="2"/>
      </rPr>
      <t xml:space="preserve">
</t>
    </r>
    <r>
      <rPr>
        <sz val="10"/>
        <rFont val="Arial"/>
        <family val="2"/>
      </rPr>
      <t xml:space="preserve">
(Cells in this Form are formula-based using inputs from Fund Level Info tab)</t>
    </r>
  </si>
  <si>
    <t>Aggregation at Par Fund, adjusted fund and overall company level</t>
  </si>
  <si>
    <t>Form A4 (MASNET)</t>
  </si>
  <si>
    <t>Tabulates inputs to MAS Form A4 to be submitted via MASNET (upon implementation of RBC 2).</t>
  </si>
  <si>
    <t>Form A1</t>
  </si>
  <si>
    <t>All direct insurers &amp; reinsurers</t>
  </si>
  <si>
    <t>Collects info on balance sheet</t>
  </si>
  <si>
    <t>Tabulates the financial resources, risk requirements, fund solvency ratio for SIF- Par, SIF-Others and overall company's capital adequacy ratio (with seggregation of MA portfolios). 
Checks compliance to PCR and MCR.
The information in this tab will provide inputs to Form A4 (MASNET).</t>
  </si>
  <si>
    <t>Form A4</t>
  </si>
  <si>
    <t>All amounts are to be shown in thousands ('000) of Singapore dollars (SGD).</t>
  </si>
  <si>
    <t>1)</t>
  </si>
  <si>
    <t>2)</t>
  </si>
  <si>
    <t>3)</t>
  </si>
  <si>
    <t>4)</t>
  </si>
  <si>
    <t>Name of contact person:</t>
  </si>
  <si>
    <t>Contact phone number:</t>
  </si>
  <si>
    <t>5)</t>
  </si>
  <si>
    <t>6)</t>
  </si>
  <si>
    <t>Email of contact person:</t>
  </si>
  <si>
    <t>Valuation date (dd/mm/yyyy):</t>
  </si>
  <si>
    <t>Reporting date (dd/mm/yyyy):</t>
  </si>
  <si>
    <t>Name of insurer:</t>
  </si>
  <si>
    <t>/</t>
  </si>
  <si>
    <t xml:space="preserve">NAME OF INSURER </t>
  </si>
  <si>
    <t xml:space="preserve">AS AT </t>
  </si>
  <si>
    <t>3a</t>
  </si>
  <si>
    <t>3b</t>
  </si>
  <si>
    <t>Notes to Form A4:</t>
  </si>
  <si>
    <t>7)</t>
  </si>
  <si>
    <t>Co Code:</t>
  </si>
  <si>
    <t>MONETARY AUTHORITY OF SINGAPORE
RBC 2 MAIN WORKBOOK</t>
  </si>
  <si>
    <t>Base_Basis 3a_RBC2_YE18</t>
  </si>
  <si>
    <t>Base_Basis 3b_RBC2_YE18</t>
  </si>
  <si>
    <t>Base_Basis 5_RBC2_YE18</t>
  </si>
  <si>
    <t>Stress_Basis 3a_RBC2_YE18</t>
  </si>
  <si>
    <t>Stress_Basis 3b_RBC2_YE18</t>
  </si>
  <si>
    <t>Stress_Basis 5_RBC2_YE18</t>
  </si>
  <si>
    <r>
      <t>Gross Written Premium</t>
    </r>
    <r>
      <rPr>
        <vertAlign val="superscript"/>
        <sz val="10"/>
        <rFont val="Arial"/>
        <family val="2"/>
      </rPr>
      <t>1</t>
    </r>
    <r>
      <rPr>
        <sz val="10"/>
        <rFont val="Arial"/>
        <family val="2"/>
      </rPr>
      <t xml:space="preserve"> For 12 months preceding valuation date (i.e. Jan 18- Dec 18)</t>
    </r>
  </si>
  <si>
    <r>
      <t>Gross Written Premium</t>
    </r>
    <r>
      <rPr>
        <vertAlign val="superscript"/>
        <sz val="10"/>
        <rFont val="Arial"/>
        <family val="2"/>
      </rPr>
      <t>1</t>
    </r>
    <r>
      <rPr>
        <sz val="10"/>
        <rFont val="Arial"/>
        <family val="2"/>
      </rPr>
      <t xml:space="preserve"> For 12 months preceding GP</t>
    </r>
    <r>
      <rPr>
        <vertAlign val="subscript"/>
        <sz val="10"/>
        <rFont val="Arial"/>
        <family val="2"/>
      </rPr>
      <t>1</t>
    </r>
    <r>
      <rPr>
        <sz val="10"/>
        <rFont val="Arial"/>
        <family val="2"/>
      </rPr>
      <t xml:space="preserve"> (i.e. Jan 17- Dec 17)</t>
    </r>
  </si>
  <si>
    <t>Gross (of reinsurance) Policy Liabilities as of valuation date 
(i.e. 31 Dec 2018)</t>
  </si>
  <si>
    <t>A = Reinsurance reduction, which is broadly the reduction in the value of liabilities due to reinsurance ceded to the reinsurance counterparty. This amount can be reduced by reinsurance deposits and collateral arrangements, trust arrangements and the use of Letter of Credit;</t>
  </si>
  <si>
    <t>Basis 3b</t>
  </si>
  <si>
    <t>THIS TAB IS TO BE COMPLETED FOR BASE SCENARIO, BASIS 3a ONLY</t>
  </si>
  <si>
    <t>The spread for IP provided below for Bases 3a - 3b should be consistent with the spreads in Column L of tab "IP_SAA_Basis3a"</t>
  </si>
  <si>
    <t>Loan counterparty risk</t>
  </si>
  <si>
    <r>
      <t>Product group in MAS Form 14</t>
    </r>
    <r>
      <rPr>
        <vertAlign val="superscript"/>
        <sz val="10"/>
        <rFont val="Arial"/>
        <family val="2"/>
      </rPr>
      <t>(1)</t>
    </r>
    <r>
      <rPr>
        <sz val="10"/>
        <rFont val="Arial"/>
        <family val="2"/>
      </rPr>
      <t xml:space="preserve"> 
</t>
    </r>
    <r>
      <rPr>
        <i/>
        <sz val="10"/>
        <rFont val="Arial"/>
        <family val="2"/>
      </rPr>
      <t>(for "others", please state the type of product, for e.g. critical illness riders)</t>
    </r>
  </si>
  <si>
    <t>Notes: (1) From 1 Jan 2019, Form 14 would be renamed as Form L6. The classification remains the same. For reinsurers, please fill in the category based on MAS Form 15 (to be renamed as Form L7).</t>
  </si>
  <si>
    <t>The insurer should submit one workbook for each scenario (Base/ Credit Spread Widening) and for each basis.</t>
  </si>
  <si>
    <t>IP_SAA_Basis3a</t>
  </si>
  <si>
    <r>
      <rPr>
        <b/>
        <sz val="10"/>
        <color rgb="FFFF0000"/>
        <rFont val="Arial"/>
        <family val="2"/>
      </rPr>
      <t>THIS TAB IS TO BE COMPLETED FOR BASE SCENARIO, BASIS 3a ONLY</t>
    </r>
    <r>
      <rPr>
        <sz val="10"/>
        <rFont val="Arial"/>
        <family val="2"/>
      </rPr>
      <t xml:space="preserve">
Please provide the following info:
a) Strategic asset allocation used to determine the fund level* IP
(*where the SAA is differentiated by product segments or product lines, the asset info below are to be furninshed at the corresponding product segment/line level. Insurers may add more rows in  the table where needed)
b) Minimum condition liabilities in column M should be determined on risk-free rates only, i.e. before the application of IP. Please ensure that the total MCL for each fund is consistent with that provided in Basis 5 for the respective fund for HRGs subject to IP.
Please add rows as necessary if there are more SAAs within the fund that are used to determine the IP
Please ensure the controls in column M are "ok"</t>
    </r>
  </si>
  <si>
    <t>Please provide the discount rates for products where MA and/or IP have been applied
The information provided should be derived from the Discount Rate Workbook, other than the discount rates under the current RBC framework
The spread for IP provided below for Bases 3a and 3b should be consistent with the spreads in Column L of tab "IP_SAA_Basis3a"
Please add columns as necessary for additional MA portfolios or additional SAAs that are used to determine the IP
The columns on RBC 1 should contain the discount rates for SGD and USD liabilities respectively</t>
  </si>
  <si>
    <t>The insurer should complete this template based on the requirements in Technical Specifications for RBC 2 (dated 6 May 2019).</t>
  </si>
  <si>
    <t xml:space="preserve">Cells highlighted in yellow and orange are formula based. Insurers should fill in the non-highlighted cells only. </t>
  </si>
  <si>
    <t xml:space="preserve">The insurer should state and explain any manual adjustment made to this workbook in the tab "Notes to Form A4". </t>
  </si>
  <si>
    <t>3. The insurer should calculate the adjustments for asset concentration at the adjusted fund level, and allocate the amounts back to the respective insurance fund including any MA portfolios,</t>
  </si>
  <si>
    <t>based on an appropriate method, for e.g. using asset size as a proxy.</t>
  </si>
  <si>
    <t xml:space="preserve">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  
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 </t>
  </si>
  <si>
    <t xml:space="preserve">1. Prescribed capital requirement (PCR) is deemed to have been met if fund solvency/ capital adequacy ratio (row 82) is greater than or equals to 100%. It has not yet been taken into account that the insurer may, where relevant, be subject to supervisory capital add-ons and high impact surcharge, which would trigger supervisory intervention at a level higher than PCR.  
2. Minimum capital requirement (MCR) is deemed to have been met if fund solvency/ capital adequacy ratio (row 82) is greater than or equals to 50%. Again it has not been taken into account that the insurer may be subject to supervisory capital add-ons and high impact surcharge (where relevant). </t>
  </si>
  <si>
    <t>Meet minimum CET 1 requirement?</t>
  </si>
  <si>
    <t>Meet minimum Tier 1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</si>
</sst>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 #,##0.00_-;_-* &quot;-&quot;??_-;_-@_-"/>
    <numFmt numFmtId="164" formatCode="_(* #,##0.00_);_(* \(#,##0.00\);_(* &quot;-&quot;??_);_(@_)"/>
    <numFmt numFmtId="165" formatCode="_(* #,##0_);_(* \(#,##0\);_(* &quot;-&quot;??_);_(@_)"/>
    <numFmt numFmtId="166" formatCode="&quot;Status&quot;\ \+\ &quot;&quot;"/>
    <numFmt numFmtId="167" formatCode="0.000%"/>
    <numFmt numFmtId="168" formatCode="&quot;Y&quot;\ 0"/>
    <numFmt numFmtId="169" formatCode="_-* #,##0_-;\-* #,##0_-;_-* &quot;-&quot;??_-;_-@_-"/>
    <numFmt numFmtId="170" formatCode="#,##0.0000"/>
  </numFmts>
  <fonts count="6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20"/>
      <color indexed="10"/>
      <name val="Arial"/>
      <family val="2"/>
    </font>
    <font>
      <sz val="10"/>
      <color rgb="FFFF0000"/>
      <name val="Arial"/>
      <family val="2"/>
    </font>
    <font>
      <b/>
      <sz val="10"/>
      <color rgb="FFFF0000"/>
      <name val="Arial"/>
      <family val="2"/>
    </font>
    <font>
      <b/>
      <sz val="20"/>
      <name val="Arial"/>
      <family val="2"/>
    </font>
    <font>
      <sz val="12"/>
      <color rgb="FF000000"/>
      <name val="Calibri"/>
      <family val="2"/>
    </font>
    <font>
      <u/>
      <sz val="10"/>
      <name val="Arial"/>
      <family val="2"/>
    </font>
    <font>
      <sz val="11"/>
      <name val="Times New Roman"/>
      <family val="1"/>
    </font>
    <font>
      <sz val="12"/>
      <name val="Calibri"/>
      <family val="2"/>
      <scheme val="minor"/>
    </font>
    <font>
      <b/>
      <i/>
      <sz val="10"/>
      <name val="Arial"/>
      <family val="2"/>
    </font>
    <font>
      <i/>
      <sz val="10"/>
      <name val="Arial"/>
      <family val="2"/>
    </font>
    <font>
      <b/>
      <sz val="9"/>
      <color indexed="81"/>
      <name val="Tahoma"/>
      <family val="2"/>
    </font>
    <font>
      <sz val="9"/>
      <color indexed="81"/>
      <name val="Tahoma"/>
      <family val="2"/>
    </font>
    <font>
      <sz val="10"/>
      <name val="Arial"/>
      <family val="2"/>
    </font>
    <font>
      <b/>
      <sz val="11"/>
      <color theme="1"/>
      <name val="Calibri"/>
      <family val="2"/>
      <scheme val="minor"/>
    </font>
    <font>
      <b/>
      <u/>
      <sz val="10"/>
      <name val="Arial"/>
      <family val="2"/>
    </font>
    <font>
      <b/>
      <sz val="12"/>
      <color rgb="FFFFFFFF"/>
      <name val="Calibri"/>
      <family val="2"/>
    </font>
    <font>
      <b/>
      <sz val="12"/>
      <name val="Calibri"/>
      <family val="2"/>
    </font>
    <font>
      <sz val="12"/>
      <name val="Calibri"/>
      <family val="2"/>
    </font>
    <font>
      <sz val="10"/>
      <color theme="0" tint="-0.34998626667073579"/>
      <name val="Arial"/>
      <family val="2"/>
    </font>
    <font>
      <b/>
      <sz val="12"/>
      <name val="Arial"/>
      <family val="2"/>
    </font>
    <font>
      <sz val="10"/>
      <name val="Arial"/>
      <family val="2"/>
    </font>
    <font>
      <sz val="12"/>
      <color rgb="FFFF0000"/>
      <name val="Calibri"/>
      <family val="2"/>
    </font>
    <font>
      <i/>
      <sz val="7"/>
      <color theme="1" tint="0.499984740745262"/>
      <name val="Arial"/>
      <family val="2"/>
    </font>
    <font>
      <vertAlign val="superscript"/>
      <sz val="10"/>
      <name val="Arial"/>
      <family val="2"/>
    </font>
    <font>
      <b/>
      <sz val="10"/>
      <color theme="0"/>
      <name val="Arial"/>
      <family val="2"/>
    </font>
    <font>
      <b/>
      <sz val="10"/>
      <color rgb="FFC00000"/>
      <name val="Arial"/>
      <family val="2"/>
    </font>
    <font>
      <b/>
      <sz val="10"/>
      <color theme="0" tint="-0.34998626667073579"/>
      <name val="Arial"/>
      <family val="2"/>
    </font>
    <font>
      <sz val="10"/>
      <color theme="0"/>
      <name val="Arial"/>
      <family val="2"/>
    </font>
    <font>
      <b/>
      <u/>
      <sz val="14"/>
      <color theme="1"/>
      <name val="Calibri"/>
      <family val="2"/>
      <scheme val="minor"/>
    </font>
    <font>
      <b/>
      <u/>
      <sz val="12"/>
      <name val="Arial"/>
      <family val="2"/>
    </font>
    <font>
      <sz val="12"/>
      <name val="Arial"/>
      <family val="2"/>
    </font>
    <font>
      <sz val="14"/>
      <name val="Arial"/>
      <family val="2"/>
    </font>
    <font>
      <i/>
      <sz val="10"/>
      <color theme="0" tint="-0.249977111117893"/>
      <name val="Arial"/>
      <family val="2"/>
    </font>
    <font>
      <sz val="11"/>
      <color rgb="FF000000"/>
      <name val="Calibri"/>
      <family val="2"/>
    </font>
    <font>
      <b/>
      <sz val="11"/>
      <name val="Calibri"/>
      <family val="2"/>
    </font>
    <font>
      <b/>
      <sz val="11"/>
      <color rgb="FF000000"/>
      <name val="Calibri"/>
      <family val="2"/>
    </font>
    <font>
      <b/>
      <u/>
      <sz val="10"/>
      <color rgb="FFC00000"/>
      <name val="Arial"/>
      <family val="2"/>
    </font>
    <font>
      <strike/>
      <sz val="10"/>
      <name val="Arial"/>
      <family val="2"/>
    </font>
    <font>
      <b/>
      <sz val="14"/>
      <color rgb="FFFF0000"/>
      <name val="Arial"/>
      <family val="2"/>
    </font>
    <font>
      <b/>
      <i/>
      <sz val="10"/>
      <color rgb="FF0000FF"/>
      <name val="Arial"/>
      <family val="2"/>
    </font>
    <font>
      <sz val="10"/>
      <color theme="0" tint="-0.499984740745262"/>
      <name val="Arial"/>
      <family val="2"/>
    </font>
    <font>
      <sz val="10"/>
      <color rgb="FF000000"/>
      <name val="Arial"/>
      <family val="2"/>
    </font>
    <font>
      <b/>
      <sz val="10"/>
      <color rgb="FF000000"/>
      <name val="Arial"/>
      <family val="2"/>
    </font>
    <font>
      <sz val="11"/>
      <name val="Calibri"/>
      <family val="2"/>
    </font>
    <font>
      <sz val="16"/>
      <name val="Calibri"/>
      <family val="2"/>
    </font>
    <font>
      <strike/>
      <sz val="10"/>
      <color rgb="FFFF0000"/>
      <name val="Arial"/>
      <family val="2"/>
    </font>
    <font>
      <sz val="14"/>
      <color rgb="FF000000"/>
      <name val="Calibri"/>
      <family val="2"/>
    </font>
    <font>
      <vertAlign val="subscript"/>
      <sz val="10"/>
      <name val="Arial"/>
      <family val="2"/>
    </font>
    <font>
      <sz val="10"/>
      <color rgb="FFFF66FF"/>
      <name val="Arial"/>
      <family val="2"/>
    </font>
    <font>
      <b/>
      <vertAlign val="superscript"/>
      <sz val="10"/>
      <name val="Arial"/>
      <family val="2"/>
    </font>
    <font>
      <sz val="10"/>
      <color rgb="FF00B0F0"/>
      <name val="Arial"/>
      <family val="2"/>
    </font>
    <font>
      <b/>
      <sz val="10"/>
      <color rgb="FFFF66FF"/>
      <name val="Arial"/>
      <family val="2"/>
    </font>
    <font>
      <sz val="10"/>
      <color theme="8"/>
      <name val="Arial"/>
      <family val="2"/>
    </font>
    <font>
      <sz val="12"/>
      <name val="Times New Roman"/>
      <family val="1"/>
    </font>
    <font>
      <b/>
      <sz val="12"/>
      <name val="Times New Roman"/>
      <family val="1"/>
    </font>
    <font>
      <u/>
      <sz val="10"/>
      <color theme="10"/>
      <name val="Arial"/>
      <family val="2"/>
    </font>
  </fonts>
  <fills count="2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499984740745262"/>
        <bgColor indexed="64"/>
      </patternFill>
    </fill>
    <fill>
      <patternFill patternType="solid">
        <fgColor rgb="FFC6D9F1"/>
        <bgColor indexed="64"/>
      </patternFill>
    </fill>
    <fill>
      <patternFill patternType="solid">
        <fgColor rgb="FFBFBFBF"/>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99"/>
        <bgColor indexed="64"/>
      </patternFill>
    </fill>
    <fill>
      <patternFill patternType="solid">
        <fgColor rgb="FF00206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rgb="FF000000"/>
      </patternFill>
    </fill>
    <fill>
      <patternFill patternType="lightTrellis">
        <bgColor theme="0"/>
      </patternFill>
    </fill>
    <fill>
      <patternFill patternType="lightTrellis">
        <bgColor theme="0" tint="-4.9989318521683403E-2"/>
      </patternFill>
    </fill>
    <fill>
      <patternFill patternType="solid">
        <fgColor theme="0" tint="-0.34998626667073579"/>
        <bgColor indexed="64"/>
      </patternFill>
    </fill>
    <fill>
      <patternFill patternType="solid">
        <fgColor theme="5" tint="0.79998168889431442"/>
        <bgColor indexed="64"/>
      </patternFill>
    </fill>
  </fills>
  <borders count="6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double">
        <color indexed="64"/>
      </left>
      <right/>
      <top/>
      <bottom/>
      <diagonal/>
    </border>
    <border>
      <left/>
      <right style="double">
        <color indexed="64"/>
      </right>
      <top/>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thin">
        <color indexed="64"/>
      </top>
      <bottom/>
      <diagonal/>
    </border>
    <border>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thin">
        <color indexed="64"/>
      </bottom>
      <diagonal/>
    </border>
    <border>
      <left style="double">
        <color indexed="64"/>
      </left>
      <right style="double">
        <color indexed="64"/>
      </right>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diagonal/>
    </border>
    <border>
      <left/>
      <right style="thin">
        <color indexed="64"/>
      </right>
      <top style="double">
        <color indexed="64"/>
      </top>
      <bottom style="thin">
        <color indexed="64"/>
      </bottom>
      <diagonal/>
    </border>
  </borders>
  <cellStyleXfs count="54">
    <xf numFmtId="0" fontId="0" fillId="0" borderId="0"/>
    <xf numFmtId="0" fontId="6" fillId="0" borderId="0"/>
    <xf numFmtId="0" fontId="6" fillId="0" borderId="0"/>
    <xf numFmtId="0" fontId="6"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164" fontId="28" fillId="0" borderId="0" applyFont="0" applyFill="0" applyBorder="0" applyAlignment="0" applyProtection="0"/>
    <xf numFmtId="164" fontId="6" fillId="0" borderId="0" applyFont="0" applyFill="0" applyBorder="0" applyAlignment="0" applyProtection="0"/>
    <xf numFmtId="0" fontId="63" fillId="0" borderId="0" applyNumberFormat="0" applyFill="0" applyBorder="0" applyAlignment="0" applyProtection="0"/>
  </cellStyleXfs>
  <cellXfs count="1513">
    <xf numFmtId="0" fontId="0" fillId="0" borderId="0" xfId="0"/>
    <xf numFmtId="0" fontId="7" fillId="2" borderId="0" xfId="1" applyFont="1" applyFill="1"/>
    <xf numFmtId="0" fontId="6" fillId="2" borderId="0" xfId="1" applyFont="1" applyFill="1" applyBorder="1" applyAlignment="1">
      <alignment horizontal="center"/>
    </xf>
    <xf numFmtId="0" fontId="6" fillId="2" borderId="0" xfId="1" applyFont="1" applyFill="1" applyBorder="1"/>
    <xf numFmtId="0" fontId="6" fillId="2" borderId="0" xfId="1" applyFont="1" applyFill="1"/>
    <xf numFmtId="0" fontId="8" fillId="2" borderId="0" xfId="1" applyFont="1" applyFill="1" applyBorder="1" applyAlignment="1"/>
    <xf numFmtId="0" fontId="7" fillId="2" borderId="0" xfId="1" applyFont="1" applyFill="1" applyBorder="1" applyAlignment="1">
      <alignment horizontal="center"/>
    </xf>
    <xf numFmtId="0" fontId="6" fillId="2" borderId="0" xfId="1" applyFont="1" applyFill="1" applyAlignment="1">
      <alignment vertical="center"/>
    </xf>
    <xf numFmtId="0" fontId="7" fillId="2" borderId="4" xfId="1" applyFont="1" applyFill="1" applyBorder="1"/>
    <xf numFmtId="0" fontId="6" fillId="2" borderId="5" xfId="1" applyFont="1" applyFill="1" applyBorder="1"/>
    <xf numFmtId="0" fontId="6" fillId="2" borderId="10" xfId="1" applyFont="1" applyFill="1" applyBorder="1"/>
    <xf numFmtId="0" fontId="6" fillId="2" borderId="2" xfId="1" applyFont="1" applyFill="1" applyBorder="1" applyAlignment="1">
      <alignment vertical="center"/>
    </xf>
    <xf numFmtId="0" fontId="6" fillId="0" borderId="2" xfId="1" applyFont="1" applyBorder="1" applyAlignment="1">
      <alignment vertical="center"/>
    </xf>
    <xf numFmtId="0" fontId="7" fillId="2" borderId="11" xfId="1" applyFont="1" applyFill="1" applyBorder="1" applyAlignment="1">
      <alignment vertical="center"/>
    </xf>
    <xf numFmtId="0" fontId="6" fillId="2" borderId="12" xfId="1" applyFont="1" applyFill="1" applyBorder="1" applyAlignment="1">
      <alignment vertical="center"/>
    </xf>
    <xf numFmtId="0" fontId="6" fillId="0" borderId="12" xfId="1" applyFont="1" applyBorder="1" applyAlignment="1">
      <alignment vertical="center"/>
    </xf>
    <xf numFmtId="0" fontId="6" fillId="2" borderId="8" xfId="1" applyFont="1" applyFill="1" applyBorder="1"/>
    <xf numFmtId="0" fontId="6" fillId="2" borderId="0" xfId="1" applyFont="1" applyFill="1" applyAlignment="1">
      <alignment horizontal="center"/>
    </xf>
    <xf numFmtId="0" fontId="7" fillId="2" borderId="0" xfId="1" applyFont="1" applyFill="1" applyBorder="1" applyAlignment="1">
      <alignment horizontal="left"/>
    </xf>
    <xf numFmtId="0" fontId="6" fillId="2" borderId="0" xfId="1" applyFont="1" applyFill="1" applyBorder="1" applyAlignment="1">
      <alignment horizontal="left" vertical="center"/>
    </xf>
    <xf numFmtId="0" fontId="6" fillId="2" borderId="4" xfId="1" applyFont="1" applyFill="1" applyBorder="1"/>
    <xf numFmtId="0" fontId="7" fillId="0" borderId="1" xfId="1" applyFont="1" applyFill="1" applyBorder="1"/>
    <xf numFmtId="0" fontId="6" fillId="0" borderId="0" xfId="1" applyFont="1" applyFill="1" applyBorder="1"/>
    <xf numFmtId="0" fontId="6" fillId="0" borderId="0" xfId="0" applyFont="1"/>
    <xf numFmtId="0" fontId="7" fillId="0" borderId="0" xfId="0" applyFont="1"/>
    <xf numFmtId="0" fontId="6" fillId="2" borderId="12" xfId="1" applyFont="1" applyFill="1" applyBorder="1"/>
    <xf numFmtId="0" fontId="6" fillId="2" borderId="0" xfId="1" applyFont="1" applyFill="1" applyBorder="1" applyAlignment="1">
      <alignment horizontal="center"/>
    </xf>
    <xf numFmtId="0" fontId="0" fillId="3" borderId="0" xfId="0" applyFill="1"/>
    <xf numFmtId="0" fontId="6" fillId="3" borderId="0" xfId="1" applyFont="1" applyFill="1" applyBorder="1"/>
    <xf numFmtId="0" fontId="6" fillId="3" borderId="0" xfId="0" applyFont="1" applyFill="1"/>
    <xf numFmtId="0" fontId="0" fillId="3" borderId="15" xfId="0" applyFill="1" applyBorder="1"/>
    <xf numFmtId="0" fontId="6" fillId="3" borderId="8" xfId="0" applyFont="1" applyFill="1" applyBorder="1"/>
    <xf numFmtId="0" fontId="0" fillId="3" borderId="0" xfId="0" applyFill="1" applyBorder="1"/>
    <xf numFmtId="0" fontId="0" fillId="3" borderId="8" xfId="0" applyFill="1" applyBorder="1"/>
    <xf numFmtId="0" fontId="0" fillId="3" borderId="11" xfId="0" applyFill="1" applyBorder="1"/>
    <xf numFmtId="0" fontId="0" fillId="3" borderId="12" xfId="0" applyFill="1" applyBorder="1"/>
    <xf numFmtId="0" fontId="7" fillId="2" borderId="0" xfId="1" applyFont="1" applyFill="1" applyAlignment="1">
      <alignment vertical="center"/>
    </xf>
    <xf numFmtId="0" fontId="7" fillId="0" borderId="11" xfId="1" applyFont="1" applyFill="1" applyBorder="1"/>
    <xf numFmtId="0" fontId="6" fillId="3" borderId="0" xfId="0" applyFont="1" applyFill="1" applyBorder="1"/>
    <xf numFmtId="0" fontId="0" fillId="3" borderId="6" xfId="0" applyFill="1" applyBorder="1" applyAlignment="1"/>
    <xf numFmtId="0" fontId="0" fillId="3" borderId="13" xfId="0" applyFill="1" applyBorder="1" applyAlignment="1"/>
    <xf numFmtId="0" fontId="0" fillId="3" borderId="9" xfId="0" applyFill="1" applyBorder="1" applyAlignment="1"/>
    <xf numFmtId="0" fontId="0" fillId="3" borderId="12" xfId="0" applyFont="1" applyFill="1" applyBorder="1"/>
    <xf numFmtId="0" fontId="0" fillId="3" borderId="0" xfId="0" applyFill="1" applyBorder="1" applyAlignment="1"/>
    <xf numFmtId="0" fontId="0" fillId="3" borderId="3" xfId="0" applyFill="1" applyBorder="1"/>
    <xf numFmtId="0" fontId="0" fillId="3" borderId="0" xfId="0" applyFont="1" applyFill="1" applyBorder="1"/>
    <xf numFmtId="0" fontId="7" fillId="3" borderId="0" xfId="0" applyFont="1" applyFill="1" applyBorder="1"/>
    <xf numFmtId="0" fontId="7" fillId="3" borderId="4" xfId="0" applyFont="1" applyFill="1" applyBorder="1" applyAlignment="1">
      <alignment horizontal="left" vertical="center"/>
    </xf>
    <xf numFmtId="0" fontId="6" fillId="3" borderId="6" xfId="0" applyFont="1" applyFill="1" applyBorder="1" applyAlignment="1">
      <alignment wrapText="1"/>
    </xf>
    <xf numFmtId="0" fontId="6" fillId="3" borderId="9" xfId="0" applyFont="1" applyFill="1" applyBorder="1" applyAlignment="1">
      <alignment wrapText="1"/>
    </xf>
    <xf numFmtId="0" fontId="6" fillId="3" borderId="0" xfId="1" applyFont="1" applyFill="1" applyBorder="1" applyAlignment="1">
      <alignment horizontal="center"/>
    </xf>
    <xf numFmtId="0" fontId="6" fillId="3" borderId="0" xfId="1" applyFont="1" applyFill="1"/>
    <xf numFmtId="0" fontId="8" fillId="3" borderId="0" xfId="1" applyFont="1" applyFill="1" applyBorder="1" applyAlignment="1"/>
    <xf numFmtId="0" fontId="6" fillId="3" borderId="2" xfId="1" applyFont="1" applyFill="1" applyBorder="1"/>
    <xf numFmtId="0" fontId="7" fillId="3" borderId="0" xfId="1" applyFont="1" applyFill="1" applyBorder="1" applyAlignment="1">
      <alignment horizontal="center"/>
    </xf>
    <xf numFmtId="0" fontId="6" fillId="3" borderId="0" xfId="0" applyFont="1" applyFill="1" applyBorder="1" applyAlignment="1">
      <alignment vertical="center"/>
    </xf>
    <xf numFmtId="0" fontId="6" fillId="3" borderId="1" xfId="1" applyFont="1" applyFill="1" applyBorder="1" applyAlignment="1"/>
    <xf numFmtId="0" fontId="6" fillId="3" borderId="2" xfId="1" applyFont="1" applyFill="1" applyBorder="1" applyAlignment="1"/>
    <xf numFmtId="0" fontId="6" fillId="3" borderId="3" xfId="1" applyFont="1" applyFill="1" applyBorder="1" applyAlignment="1"/>
    <xf numFmtId="0" fontId="6" fillId="3" borderId="0" xfId="1" applyFont="1" applyFill="1" applyBorder="1" applyAlignment="1"/>
    <xf numFmtId="0" fontId="6" fillId="3" borderId="1" xfId="0" applyFont="1" applyFill="1" applyBorder="1"/>
    <xf numFmtId="0" fontId="0" fillId="3" borderId="2" xfId="0" applyFill="1" applyBorder="1"/>
    <xf numFmtId="0" fontId="6" fillId="3" borderId="15" xfId="0" applyFont="1" applyFill="1" applyBorder="1" applyAlignment="1">
      <alignment vertical="center"/>
    </xf>
    <xf numFmtId="0" fontId="7" fillId="3" borderId="1" xfId="0" applyFont="1" applyFill="1" applyBorder="1" applyAlignment="1">
      <alignment vertical="center"/>
    </xf>
    <xf numFmtId="0" fontId="6" fillId="3" borderId="2" xfId="0" applyFont="1" applyFill="1" applyBorder="1" applyAlignment="1">
      <alignment vertical="center"/>
    </xf>
    <xf numFmtId="0" fontId="0" fillId="3" borderId="9" xfId="0" applyFill="1" applyBorder="1" applyAlignment="1">
      <alignment horizontal="center"/>
    </xf>
    <xf numFmtId="0" fontId="6" fillId="3" borderId="5" xfId="0" applyFont="1" applyFill="1" applyBorder="1" applyAlignment="1">
      <alignment horizontal="center" vertical="center"/>
    </xf>
    <xf numFmtId="0" fontId="6" fillId="3" borderId="15" xfId="0" applyFont="1" applyFill="1" applyBorder="1" applyAlignment="1">
      <alignment horizontal="center" vertical="center"/>
    </xf>
    <xf numFmtId="0" fontId="6" fillId="3" borderId="15" xfId="0" applyFont="1" applyFill="1" applyBorder="1" applyAlignment="1">
      <alignment horizontal="center"/>
    </xf>
    <xf numFmtId="0" fontId="0" fillId="3" borderId="0" xfId="0" applyFill="1" applyBorder="1" applyAlignment="1">
      <alignment horizontal="center"/>
    </xf>
    <xf numFmtId="0" fontId="12" fillId="5" borderId="17" xfId="11" applyFont="1" applyFill="1" applyBorder="1" applyAlignment="1">
      <alignment horizontal="justify" vertical="top" wrapText="1"/>
    </xf>
    <xf numFmtId="0" fontId="7" fillId="3" borderId="8" xfId="0" applyFont="1" applyFill="1" applyBorder="1"/>
    <xf numFmtId="0" fontId="0" fillId="3" borderId="4" xfId="0" applyFill="1" applyBorder="1" applyAlignment="1"/>
    <xf numFmtId="0" fontId="0" fillId="3" borderId="8" xfId="0" applyFill="1" applyBorder="1" applyAlignment="1"/>
    <xf numFmtId="0" fontId="6" fillId="2" borderId="0" xfId="1" applyFont="1" applyFill="1" applyBorder="1" applyAlignment="1">
      <alignment vertical="center"/>
    </xf>
    <xf numFmtId="0" fontId="7" fillId="2" borderId="0" xfId="1" applyFont="1" applyFill="1"/>
    <xf numFmtId="0" fontId="14" fillId="0" borderId="18" xfId="0" applyFont="1" applyBorder="1" applyAlignment="1">
      <alignment horizontal="center" wrapText="1"/>
    </xf>
    <xf numFmtId="0" fontId="14" fillId="6" borderId="18" xfId="0" applyFont="1" applyFill="1" applyBorder="1" applyAlignment="1">
      <alignment horizontal="center" wrapText="1"/>
    </xf>
    <xf numFmtId="0" fontId="14" fillId="6" borderId="18" xfId="0" applyFont="1" applyFill="1" applyBorder="1" applyAlignment="1">
      <alignment horizontal="center" vertical="top" wrapText="1"/>
    </xf>
    <xf numFmtId="0" fontId="6" fillId="2" borderId="0" xfId="1" applyFont="1" applyFill="1" applyBorder="1" applyAlignment="1">
      <alignment horizontal="center"/>
    </xf>
    <xf numFmtId="0" fontId="0" fillId="3" borderId="9" xfId="0" applyFill="1" applyBorder="1" applyAlignment="1">
      <alignment horizontal="center"/>
    </xf>
    <xf numFmtId="0" fontId="6" fillId="2" borderId="0" xfId="1" applyFont="1" applyFill="1" applyBorder="1" applyAlignment="1">
      <alignment horizontal="center"/>
    </xf>
    <xf numFmtId="0" fontId="0" fillId="3" borderId="0" xfId="0" applyFill="1" applyBorder="1" applyAlignment="1">
      <alignment horizontal="center"/>
    </xf>
    <xf numFmtId="0" fontId="6" fillId="3" borderId="15" xfId="0" applyFont="1" applyFill="1" applyBorder="1" applyAlignment="1">
      <alignment horizontal="center" vertical="center"/>
    </xf>
    <xf numFmtId="0" fontId="6" fillId="3" borderId="15" xfId="0" applyFont="1" applyFill="1" applyBorder="1" applyAlignment="1">
      <alignment horizontal="center"/>
    </xf>
    <xf numFmtId="0" fontId="6" fillId="2" borderId="0" xfId="1" applyFont="1" applyFill="1"/>
    <xf numFmtId="0" fontId="6" fillId="2" borderId="0" xfId="1" applyFont="1" applyFill="1" applyAlignment="1">
      <alignment vertical="center"/>
    </xf>
    <xf numFmtId="0" fontId="7" fillId="0" borderId="1" xfId="1" applyFont="1" applyFill="1" applyBorder="1" applyAlignment="1">
      <alignment vertical="center"/>
    </xf>
    <xf numFmtId="0" fontId="6" fillId="2" borderId="0" xfId="1" applyFont="1" applyFill="1" applyAlignment="1">
      <alignment horizontal="center"/>
    </xf>
    <xf numFmtId="0" fontId="7" fillId="2" borderId="0" xfId="1" applyFont="1" applyFill="1"/>
    <xf numFmtId="0" fontId="6" fillId="2" borderId="0" xfId="1" applyFont="1" applyFill="1" applyBorder="1"/>
    <xf numFmtId="0" fontId="6" fillId="2" borderId="2" xfId="1" applyFont="1" applyFill="1" applyBorder="1"/>
    <xf numFmtId="0" fontId="7" fillId="2" borderId="0" xfId="1" applyFont="1" applyFill="1" applyBorder="1" applyAlignment="1">
      <alignment horizontal="center"/>
    </xf>
    <xf numFmtId="0" fontId="6" fillId="0" borderId="0" xfId="1" applyFont="1" applyBorder="1"/>
    <xf numFmtId="0" fontId="7" fillId="2" borderId="0" xfId="1" applyFont="1" applyFill="1" applyBorder="1" applyAlignment="1">
      <alignment horizontal="left"/>
    </xf>
    <xf numFmtId="0" fontId="6" fillId="2" borderId="0" xfId="1" applyFont="1" applyFill="1" applyBorder="1" applyAlignment="1">
      <alignment horizontal="left" vertical="center"/>
    </xf>
    <xf numFmtId="0" fontId="6" fillId="2" borderId="15" xfId="1" applyFont="1" applyFill="1" applyBorder="1"/>
    <xf numFmtId="0" fontId="7" fillId="3" borderId="0" xfId="1" applyFont="1" applyFill="1" applyAlignment="1">
      <alignment horizontal="center"/>
    </xf>
    <xf numFmtId="0" fontId="0" fillId="3" borderId="15" xfId="0" applyFill="1" applyBorder="1" applyAlignment="1">
      <alignment horizontal="center"/>
    </xf>
    <xf numFmtId="0" fontId="6" fillId="3" borderId="15" xfId="0" applyFont="1" applyFill="1" applyBorder="1" applyAlignment="1">
      <alignment horizontal="center"/>
    </xf>
    <xf numFmtId="0" fontId="6" fillId="2" borderId="0" xfId="1" applyFont="1" applyFill="1" applyBorder="1"/>
    <xf numFmtId="0" fontId="6" fillId="3" borderId="0" xfId="1" applyFont="1" applyFill="1" applyBorder="1"/>
    <xf numFmtId="0" fontId="6" fillId="3" borderId="0" xfId="1" applyFont="1" applyFill="1" applyBorder="1" applyAlignment="1">
      <alignment horizontal="center"/>
    </xf>
    <xf numFmtId="0" fontId="6" fillId="2" borderId="0" xfId="1" applyFont="1" applyFill="1" applyBorder="1"/>
    <xf numFmtId="0" fontId="6" fillId="3" borderId="0" xfId="1" applyFont="1" applyFill="1" applyBorder="1"/>
    <xf numFmtId="0" fontId="6" fillId="3" borderId="15" xfId="19" applyFill="1" applyBorder="1"/>
    <xf numFmtId="0" fontId="6" fillId="3" borderId="0" xfId="1" applyFont="1" applyFill="1" applyBorder="1" applyAlignment="1">
      <alignment horizontal="center"/>
    </xf>
    <xf numFmtId="0" fontId="6" fillId="3" borderId="15" xfId="19" applyFont="1" applyFill="1" applyBorder="1" applyAlignment="1">
      <alignment vertical="center"/>
    </xf>
    <xf numFmtId="0" fontId="6" fillId="3" borderId="15" xfId="19" applyFont="1" applyFill="1" applyBorder="1" applyAlignment="1">
      <alignment horizontal="center"/>
    </xf>
    <xf numFmtId="0" fontId="6" fillId="3" borderId="15" xfId="19" applyFill="1" applyBorder="1" applyAlignment="1">
      <alignment horizontal="center"/>
    </xf>
    <xf numFmtId="0" fontId="7" fillId="3" borderId="0" xfId="1" applyFont="1" applyFill="1" applyAlignment="1">
      <alignment horizontal="center"/>
    </xf>
    <xf numFmtId="0" fontId="0" fillId="0" borderId="0" xfId="0"/>
    <xf numFmtId="0" fontId="0" fillId="0" borderId="0" xfId="0" applyAlignment="1">
      <alignment horizontal="right"/>
    </xf>
    <xf numFmtId="0" fontId="6" fillId="2" borderId="0" xfId="1" applyFont="1" applyFill="1" applyBorder="1" applyAlignment="1">
      <alignment horizontal="center"/>
    </xf>
    <xf numFmtId="0" fontId="12" fillId="0" borderId="16" xfId="11" applyFont="1" applyBorder="1" applyAlignment="1">
      <alignment horizontal="justify" vertical="top" wrapText="1"/>
    </xf>
    <xf numFmtId="0" fontId="12" fillId="0" borderId="17" xfId="11" applyFont="1" applyBorder="1" applyAlignment="1">
      <alignment horizontal="justify" vertical="top" wrapText="1"/>
    </xf>
    <xf numFmtId="0" fontId="12" fillId="0" borderId="19" xfId="11" applyFont="1" applyBorder="1" applyAlignment="1">
      <alignment horizontal="justify" vertical="top" wrapText="1"/>
    </xf>
    <xf numFmtId="0" fontId="12" fillId="0" borderId="23" xfId="11" applyFont="1" applyBorder="1" applyAlignment="1">
      <alignment horizontal="justify" vertical="top" wrapText="1"/>
    </xf>
    <xf numFmtId="0" fontId="12" fillId="5" borderId="20" xfId="11" applyFont="1" applyFill="1" applyBorder="1" applyAlignment="1">
      <alignment horizontal="justify" vertical="top" wrapText="1"/>
    </xf>
    <xf numFmtId="0" fontId="12" fillId="5" borderId="24" xfId="11" applyFont="1" applyFill="1" applyBorder="1" applyAlignment="1">
      <alignment horizontal="justify" vertical="top" wrapText="1"/>
    </xf>
    <xf numFmtId="0" fontId="14" fillId="6" borderId="17" xfId="0" applyFont="1" applyFill="1" applyBorder="1" applyAlignment="1">
      <alignment horizontal="center" wrapText="1"/>
    </xf>
    <xf numFmtId="0" fontId="14" fillId="0" borderId="24" xfId="0" applyFont="1" applyBorder="1" applyAlignment="1">
      <alignment horizontal="center" wrapText="1"/>
    </xf>
    <xf numFmtId="0" fontId="14" fillId="6" borderId="24" xfId="0" applyFont="1" applyFill="1" applyBorder="1" applyAlignment="1">
      <alignment horizontal="center" wrapText="1"/>
    </xf>
    <xf numFmtId="0" fontId="14" fillId="0" borderId="17" xfId="0" applyFont="1" applyBorder="1" applyAlignment="1">
      <alignment horizontal="center" wrapText="1"/>
    </xf>
    <xf numFmtId="0" fontId="14" fillId="0" borderId="24" xfId="0" applyFont="1" applyBorder="1" applyAlignment="1">
      <alignment horizontal="center" vertical="center" wrapText="1"/>
    </xf>
    <xf numFmtId="0" fontId="14" fillId="0" borderId="24" xfId="0" applyFont="1" applyBorder="1" applyAlignment="1">
      <alignment horizontal="center" vertical="top" wrapText="1"/>
    </xf>
    <xf numFmtId="0" fontId="12" fillId="9" borderId="17" xfId="11" applyFont="1" applyFill="1" applyBorder="1" applyAlignment="1">
      <alignment horizontal="justify" vertical="top" wrapText="1"/>
    </xf>
    <xf numFmtId="0" fontId="14" fillId="0" borderId="18" xfId="0" applyFont="1" applyFill="1" applyBorder="1" applyAlignment="1">
      <alignment horizontal="center" vertical="top" wrapText="1"/>
    </xf>
    <xf numFmtId="0" fontId="14" fillId="10" borderId="18" xfId="0" applyFont="1" applyFill="1" applyBorder="1" applyAlignment="1">
      <alignment horizontal="center" wrapText="1"/>
    </xf>
    <xf numFmtId="0" fontId="14" fillId="0" borderId="18" xfId="0" applyFont="1" applyFill="1" applyBorder="1" applyAlignment="1">
      <alignment horizontal="center" wrapText="1"/>
    </xf>
    <xf numFmtId="0" fontId="7" fillId="2" borderId="0" xfId="0" applyFont="1" applyFill="1" applyAlignment="1"/>
    <xf numFmtId="0" fontId="22" fillId="0" borderId="0" xfId="0" applyFont="1"/>
    <xf numFmtId="0" fontId="6" fillId="2" borderId="0" xfId="0" applyFont="1" applyFill="1" applyBorder="1" applyAlignment="1">
      <alignment horizontal="center" vertical="center" wrapText="1"/>
    </xf>
    <xf numFmtId="0" fontId="26" fillId="2" borderId="0" xfId="1" applyFont="1" applyFill="1"/>
    <xf numFmtId="0" fontId="26" fillId="2" borderId="0" xfId="1" applyFont="1" applyFill="1" applyBorder="1"/>
    <xf numFmtId="0" fontId="7" fillId="3" borderId="0" xfId="1" applyFont="1" applyFill="1" applyAlignment="1">
      <alignment horizontal="center"/>
    </xf>
    <xf numFmtId="0" fontId="0" fillId="3" borderId="0" xfId="0" applyFill="1" applyBorder="1" applyAlignment="1">
      <alignment horizontal="center"/>
    </xf>
    <xf numFmtId="0" fontId="0" fillId="3" borderId="15" xfId="0" applyFill="1" applyBorder="1" applyAlignment="1">
      <alignment horizontal="center"/>
    </xf>
    <xf numFmtId="0" fontId="6" fillId="3" borderId="15" xfId="0" applyFont="1" applyFill="1" applyBorder="1" applyAlignment="1">
      <alignment horizontal="center" vertical="center"/>
    </xf>
    <xf numFmtId="0" fontId="6" fillId="3" borderId="15" xfId="0" applyFont="1" applyFill="1" applyBorder="1" applyAlignment="1">
      <alignment horizontal="center"/>
    </xf>
    <xf numFmtId="0" fontId="6" fillId="3" borderId="0" xfId="0" applyFont="1" applyFill="1" applyBorder="1" applyAlignment="1">
      <alignment horizontal="center"/>
    </xf>
    <xf numFmtId="0" fontId="6" fillId="3" borderId="15" xfId="19" applyFont="1" applyFill="1" applyBorder="1" applyAlignment="1">
      <alignment horizontal="center" wrapText="1"/>
    </xf>
    <xf numFmtId="0" fontId="0" fillId="0" borderId="0" xfId="0" applyFill="1" applyBorder="1"/>
    <xf numFmtId="0" fontId="24" fillId="0" borderId="15" xfId="0" applyFont="1" applyFill="1" applyBorder="1" applyAlignment="1">
      <alignment horizontal="center" vertical="center" wrapText="1"/>
    </xf>
    <xf numFmtId="0" fontId="6" fillId="0" borderId="15" xfId="0" applyFont="1" applyBorder="1" applyAlignment="1">
      <alignment horizontal="center"/>
    </xf>
    <xf numFmtId="0" fontId="23" fillId="11" borderId="4" xfId="0" applyFont="1" applyFill="1" applyBorder="1" applyAlignment="1">
      <alignment horizontal="center" vertical="center" wrapText="1"/>
    </xf>
    <xf numFmtId="0" fontId="24" fillId="11" borderId="5" xfId="0" applyFont="1" applyFill="1" applyBorder="1" applyAlignment="1">
      <alignment horizontal="center" vertical="center" wrapText="1"/>
    </xf>
    <xf numFmtId="0" fontId="24" fillId="11" borderId="6" xfId="0" applyFont="1" applyFill="1" applyBorder="1" applyAlignment="1">
      <alignment horizontal="center" vertical="center" wrapText="1"/>
    </xf>
    <xf numFmtId="0" fontId="24" fillId="0" borderId="10" xfId="0" applyFont="1" applyBorder="1" applyAlignment="1">
      <alignment horizontal="center" vertical="center" wrapText="1"/>
    </xf>
    <xf numFmtId="0" fontId="24" fillId="0" borderId="15" xfId="0" applyFont="1" applyBorder="1" applyAlignment="1">
      <alignment horizontal="center" vertical="center" wrapText="1"/>
    </xf>
    <xf numFmtId="0" fontId="25" fillId="0" borderId="15" xfId="0" applyFont="1" applyBorder="1" applyAlignment="1">
      <alignment horizontal="center" vertical="center" wrapText="1"/>
    </xf>
    <xf numFmtId="0" fontId="27" fillId="0" borderId="0" xfId="0" applyFont="1"/>
    <xf numFmtId="0" fontId="17" fillId="2" borderId="0" xfId="1" applyFont="1" applyFill="1"/>
    <xf numFmtId="165" fontId="6" fillId="2" borderId="0" xfId="51" applyNumberFormat="1" applyFont="1" applyFill="1" applyBorder="1" applyAlignment="1">
      <alignment horizontal="center"/>
    </xf>
    <xf numFmtId="165" fontId="8" fillId="2" borderId="0" xfId="51" applyNumberFormat="1" applyFont="1" applyFill="1" applyBorder="1" applyAlignment="1"/>
    <xf numFmtId="165" fontId="6" fillId="0" borderId="0" xfId="51" applyNumberFormat="1" applyFont="1" applyFill="1" applyBorder="1"/>
    <xf numFmtId="165" fontId="7" fillId="2" borderId="0" xfId="51" applyNumberFormat="1" applyFont="1" applyFill="1" applyBorder="1" applyAlignment="1">
      <alignment horizontal="center"/>
    </xf>
    <xf numFmtId="165" fontId="6" fillId="2" borderId="15" xfId="51" applyNumberFormat="1" applyFont="1" applyFill="1" applyBorder="1" applyAlignment="1">
      <alignment horizontal="center"/>
    </xf>
    <xf numFmtId="165" fontId="6" fillId="2" borderId="5" xfId="51" applyNumberFormat="1" applyFont="1" applyFill="1" applyBorder="1" applyAlignment="1">
      <alignment horizontal="center"/>
    </xf>
    <xf numFmtId="165" fontId="6" fillId="2" borderId="0" xfId="51" applyNumberFormat="1" applyFont="1" applyFill="1" applyAlignment="1">
      <alignment horizontal="center"/>
    </xf>
    <xf numFmtId="165" fontId="6" fillId="2" borderId="6" xfId="51" applyNumberFormat="1" applyFont="1" applyFill="1" applyBorder="1" applyAlignment="1">
      <alignment horizontal="center"/>
    </xf>
    <xf numFmtId="165" fontId="6" fillId="2" borderId="13" xfId="51" applyNumberFormat="1" applyFont="1" applyFill="1" applyBorder="1" applyAlignment="1">
      <alignment horizontal="center"/>
    </xf>
    <xf numFmtId="165" fontId="6" fillId="2" borderId="0" xfId="51" applyNumberFormat="1" applyFont="1" applyFill="1" applyBorder="1"/>
    <xf numFmtId="165" fontId="7" fillId="2" borderId="0" xfId="51" applyNumberFormat="1" applyFont="1" applyFill="1"/>
    <xf numFmtId="165" fontId="6" fillId="2" borderId="0" xfId="51" applyNumberFormat="1" applyFont="1" applyFill="1"/>
    <xf numFmtId="165" fontId="6" fillId="2" borderId="0" xfId="51" applyNumberFormat="1" applyFont="1" applyFill="1" applyAlignment="1">
      <alignment vertical="center"/>
    </xf>
    <xf numFmtId="165" fontId="11" fillId="2" borderId="0" xfId="51" applyNumberFormat="1" applyFont="1" applyFill="1" applyBorder="1" applyAlignment="1"/>
    <xf numFmtId="165" fontId="6" fillId="2" borderId="1" xfId="51" applyNumberFormat="1" applyFont="1" applyFill="1" applyBorder="1" applyAlignment="1">
      <alignment horizontal="center"/>
    </xf>
    <xf numFmtId="165" fontId="6" fillId="2" borderId="15" xfId="51" applyNumberFormat="1" applyFont="1" applyFill="1" applyBorder="1" applyAlignment="1"/>
    <xf numFmtId="165" fontId="6" fillId="0" borderId="15" xfId="51" applyNumberFormat="1" applyFont="1" applyFill="1" applyBorder="1" applyAlignment="1">
      <alignment horizontal="center"/>
    </xf>
    <xf numFmtId="165" fontId="6" fillId="0" borderId="7" xfId="51" applyNumberFormat="1" applyFont="1" applyFill="1" applyBorder="1" applyAlignment="1">
      <alignment horizontal="center"/>
    </xf>
    <xf numFmtId="165" fontId="6" fillId="2" borderId="4" xfId="51" applyNumberFormat="1" applyFont="1" applyFill="1" applyBorder="1" applyAlignment="1">
      <alignment horizontal="center"/>
    </xf>
    <xf numFmtId="165" fontId="6" fillId="3" borderId="6" xfId="51" applyNumberFormat="1" applyFont="1" applyFill="1" applyBorder="1" applyAlignment="1">
      <alignment horizontal="center"/>
    </xf>
    <xf numFmtId="165" fontId="6" fillId="3" borderId="15" xfId="51" applyNumberFormat="1" applyFont="1" applyFill="1" applyBorder="1" applyAlignment="1">
      <alignment horizontal="center"/>
    </xf>
    <xf numFmtId="165" fontId="6" fillId="4" borderId="15" xfId="51" applyNumberFormat="1" applyFont="1" applyFill="1" applyBorder="1" applyAlignment="1">
      <alignment horizontal="center"/>
    </xf>
    <xf numFmtId="165" fontId="6" fillId="2" borderId="3" xfId="51" applyNumberFormat="1" applyFont="1" applyFill="1" applyBorder="1" applyAlignment="1">
      <alignment horizontal="center"/>
    </xf>
    <xf numFmtId="165" fontId="6" fillId="0" borderId="0" xfId="51" applyNumberFormat="1" applyFont="1" applyFill="1" applyAlignment="1">
      <alignment horizontal="center"/>
    </xf>
    <xf numFmtId="165" fontId="6" fillId="11" borderId="15" xfId="51" applyNumberFormat="1" applyFont="1" applyFill="1" applyBorder="1" applyAlignment="1">
      <alignment horizontal="center"/>
    </xf>
    <xf numFmtId="165" fontId="6" fillId="11" borderId="15" xfId="51" quotePrefix="1" applyNumberFormat="1" applyFont="1" applyFill="1" applyBorder="1" applyAlignment="1">
      <alignment horizontal="center"/>
    </xf>
    <xf numFmtId="165" fontId="6" fillId="2" borderId="11" xfId="51" applyNumberFormat="1" applyFont="1" applyFill="1" applyBorder="1" applyAlignment="1">
      <alignment horizontal="center"/>
    </xf>
    <xf numFmtId="0" fontId="7" fillId="0" borderId="0" xfId="1" applyFont="1" applyFill="1" applyBorder="1" applyAlignment="1">
      <alignment vertical="center"/>
    </xf>
    <xf numFmtId="165" fontId="0" fillId="3" borderId="0" xfId="51" applyNumberFormat="1" applyFont="1" applyFill="1"/>
    <xf numFmtId="165" fontId="6" fillId="3" borderId="0" xfId="51" applyNumberFormat="1" applyFont="1" applyFill="1" applyBorder="1" applyAlignment="1">
      <alignment horizontal="center"/>
    </xf>
    <xf numFmtId="165" fontId="8" fillId="3" borderId="0" xfId="51" applyNumberFormat="1" applyFont="1" applyFill="1" applyBorder="1" applyAlignment="1"/>
    <xf numFmtId="165" fontId="6" fillId="3" borderId="0" xfId="51" applyNumberFormat="1" applyFont="1" applyFill="1" applyBorder="1"/>
    <xf numFmtId="165" fontId="6" fillId="3" borderId="0" xfId="51" applyNumberFormat="1" applyFont="1" applyFill="1"/>
    <xf numFmtId="165" fontId="7" fillId="3" borderId="0" xfId="51" applyNumberFormat="1" applyFont="1" applyFill="1" applyBorder="1" applyAlignment="1">
      <alignment horizontal="center"/>
    </xf>
    <xf numFmtId="165" fontId="6" fillId="3" borderId="15" xfId="51" applyNumberFormat="1" applyFont="1" applyFill="1" applyBorder="1" applyAlignment="1">
      <alignment horizontal="center" vertical="center" wrapText="1"/>
    </xf>
    <xf numFmtId="165" fontId="0" fillId="3" borderId="15" xfId="51" applyNumberFormat="1" applyFont="1" applyFill="1" applyBorder="1"/>
    <xf numFmtId="165" fontId="0" fillId="3" borderId="15" xfId="51" applyNumberFormat="1" applyFont="1" applyFill="1" applyBorder="1" applyAlignment="1">
      <alignment horizontal="center"/>
    </xf>
    <xf numFmtId="165" fontId="0" fillId="3" borderId="14" xfId="51" applyNumberFormat="1" applyFont="1" applyFill="1" applyBorder="1" applyAlignment="1">
      <alignment horizontal="center"/>
    </xf>
    <xf numFmtId="165" fontId="0" fillId="3" borderId="15" xfId="51" applyNumberFormat="1" applyFont="1" applyFill="1" applyBorder="1" applyAlignment="1"/>
    <xf numFmtId="165" fontId="6" fillId="3" borderId="0" xfId="51" applyNumberFormat="1" applyFont="1" applyFill="1" applyBorder="1" applyAlignment="1"/>
    <xf numFmtId="165" fontId="6" fillId="3" borderId="3" xfId="51" applyNumberFormat="1" applyFont="1" applyFill="1" applyBorder="1" applyAlignment="1"/>
    <xf numFmtId="165" fontId="6" fillId="3" borderId="0" xfId="51" applyNumberFormat="1" applyFont="1" applyFill="1" applyBorder="1" applyAlignment="1">
      <alignment vertical="center"/>
    </xf>
    <xf numFmtId="165" fontId="6" fillId="3" borderId="15" xfId="51" applyNumberFormat="1" applyFont="1" applyFill="1" applyBorder="1" applyAlignment="1">
      <alignment horizontal="center" vertical="center"/>
    </xf>
    <xf numFmtId="165" fontId="6" fillId="3" borderId="15" xfId="51" applyNumberFormat="1" applyFont="1" applyFill="1" applyBorder="1" applyAlignment="1">
      <alignment horizontal="center" wrapText="1"/>
    </xf>
    <xf numFmtId="165" fontId="6" fillId="3" borderId="15" xfId="51" applyNumberFormat="1" applyFont="1" applyFill="1" applyBorder="1" applyAlignment="1">
      <alignment vertical="center"/>
    </xf>
    <xf numFmtId="165" fontId="0" fillId="3" borderId="0" xfId="51" applyNumberFormat="1" applyFont="1" applyFill="1" applyBorder="1"/>
    <xf numFmtId="165" fontId="0" fillId="3" borderId="0" xfId="51" applyNumberFormat="1" applyFont="1" applyFill="1" applyBorder="1" applyAlignment="1">
      <alignment horizontal="center"/>
    </xf>
    <xf numFmtId="165" fontId="6" fillId="3" borderId="15" xfId="51" applyNumberFormat="1" applyFont="1" applyFill="1" applyBorder="1"/>
    <xf numFmtId="165" fontId="7" fillId="2" borderId="0" xfId="51" applyNumberFormat="1" applyFont="1" applyFill="1" applyBorder="1" applyAlignment="1">
      <alignment horizontal="left"/>
    </xf>
    <xf numFmtId="165" fontId="6" fillId="3" borderId="1" xfId="51" applyNumberFormat="1" applyFont="1" applyFill="1" applyBorder="1" applyAlignment="1"/>
    <xf numFmtId="165" fontId="6" fillId="3" borderId="2" xfId="51" applyNumberFormat="1" applyFont="1" applyFill="1" applyBorder="1" applyAlignment="1"/>
    <xf numFmtId="165" fontId="7" fillId="3" borderId="0" xfId="51" applyNumberFormat="1" applyFont="1" applyFill="1" applyBorder="1" applyAlignment="1">
      <alignment vertical="center"/>
    </xf>
    <xf numFmtId="165" fontId="7" fillId="3" borderId="0" xfId="51" applyNumberFormat="1" applyFont="1" applyFill="1" applyBorder="1"/>
    <xf numFmtId="165" fontId="6" fillId="3" borderId="0" xfId="51" applyNumberFormat="1" applyFont="1" applyFill="1" applyBorder="1" applyAlignment="1">
      <alignment horizontal="center" vertical="center"/>
    </xf>
    <xf numFmtId="165" fontId="16" fillId="3" borderId="0" xfId="51" applyNumberFormat="1" applyFont="1" applyFill="1" applyBorder="1"/>
    <xf numFmtId="165" fontId="0" fillId="3" borderId="0" xfId="51" applyNumberFormat="1" applyFont="1" applyFill="1" applyBorder="1" applyAlignment="1"/>
    <xf numFmtId="165" fontId="6" fillId="3" borderId="1" xfId="51" applyNumberFormat="1" applyFont="1" applyFill="1" applyBorder="1"/>
    <xf numFmtId="165" fontId="6" fillId="3" borderId="2" xfId="51" applyNumberFormat="1" applyFont="1" applyFill="1" applyBorder="1"/>
    <xf numFmtId="165" fontId="0" fillId="3" borderId="2" xfId="51" applyNumberFormat="1" applyFont="1" applyFill="1" applyBorder="1"/>
    <xf numFmtId="165" fontId="0" fillId="3" borderId="3" xfId="51" applyNumberFormat="1" applyFont="1" applyFill="1" applyBorder="1"/>
    <xf numFmtId="165" fontId="6" fillId="3" borderId="11" xfId="51" applyNumberFormat="1" applyFont="1" applyFill="1" applyBorder="1"/>
    <xf numFmtId="165" fontId="0" fillId="3" borderId="12" xfId="51" applyNumberFormat="1" applyFont="1" applyFill="1" applyBorder="1"/>
    <xf numFmtId="165" fontId="0" fillId="3" borderId="13" xfId="51" applyNumberFormat="1" applyFont="1" applyFill="1" applyBorder="1"/>
    <xf numFmtId="165" fontId="6" fillId="3" borderId="12" xfId="51" applyNumberFormat="1" applyFont="1" applyFill="1" applyBorder="1" applyAlignment="1">
      <alignment horizontal="center"/>
    </xf>
    <xf numFmtId="165" fontId="6" fillId="3" borderId="14" xfId="51" applyNumberFormat="1" applyFont="1" applyFill="1" applyBorder="1" applyAlignment="1">
      <alignment horizontal="center"/>
    </xf>
    <xf numFmtId="0" fontId="6" fillId="0" borderId="15" xfId="19" applyFont="1" applyBorder="1"/>
    <xf numFmtId="17" fontId="6" fillId="0" borderId="15" xfId="19" applyNumberFormat="1" applyFont="1" applyBorder="1" applyAlignment="1">
      <alignment horizontal="center" vertical="center" wrapText="1"/>
    </xf>
    <xf numFmtId="0" fontId="6" fillId="2" borderId="0" xfId="1" applyFont="1" applyFill="1" applyBorder="1" applyAlignment="1">
      <alignment horizontal="center"/>
    </xf>
    <xf numFmtId="165" fontId="0" fillId="0" borderId="15" xfId="51" applyNumberFormat="1" applyFont="1" applyFill="1" applyBorder="1" applyAlignment="1">
      <alignment horizontal="center"/>
    </xf>
    <xf numFmtId="0" fontId="7" fillId="2" borderId="0" xfId="1" applyFont="1" applyFill="1" applyAlignment="1">
      <alignment horizontal="center"/>
    </xf>
    <xf numFmtId="0" fontId="6" fillId="2" borderId="14" xfId="1" applyFont="1" applyFill="1" applyBorder="1" applyAlignment="1">
      <alignment horizontal="center"/>
    </xf>
    <xf numFmtId="0" fontId="6" fillId="2" borderId="0" xfId="1" applyFont="1" applyFill="1" applyBorder="1" applyAlignment="1">
      <alignment horizontal="center"/>
    </xf>
    <xf numFmtId="165" fontId="6" fillId="2" borderId="14" xfId="51" applyNumberFormat="1" applyFont="1" applyFill="1" applyBorder="1" applyAlignment="1">
      <alignment horizontal="center"/>
    </xf>
    <xf numFmtId="0" fontId="29" fillId="0" borderId="0" xfId="0" applyFont="1"/>
    <xf numFmtId="0" fontId="6" fillId="0" borderId="15" xfId="1" applyNumberFormat="1" applyFont="1" applyFill="1" applyBorder="1" applyAlignment="1">
      <alignment horizontal="left"/>
    </xf>
    <xf numFmtId="0" fontId="7" fillId="0" borderId="0" xfId="1" applyFont="1" applyFill="1" applyAlignment="1">
      <alignment vertical="center"/>
    </xf>
    <xf numFmtId="17" fontId="6" fillId="0" borderId="27" xfId="19" applyNumberFormat="1" applyFont="1" applyBorder="1" applyAlignment="1">
      <alignment horizontal="center" vertical="center" wrapText="1"/>
    </xf>
    <xf numFmtId="165" fontId="6" fillId="0" borderId="15" xfId="51" applyNumberFormat="1" applyFont="1" applyFill="1" applyBorder="1" applyAlignment="1">
      <alignment horizontal="center" vertical="center" wrapText="1"/>
    </xf>
    <xf numFmtId="0" fontId="6" fillId="2" borderId="8" xfId="0" applyFont="1" applyFill="1" applyBorder="1" applyAlignment="1">
      <alignment horizontal="center" vertical="center" wrapText="1"/>
    </xf>
    <xf numFmtId="165" fontId="6" fillId="3" borderId="3" xfId="51" applyNumberFormat="1" applyFont="1" applyFill="1" applyBorder="1" applyAlignment="1">
      <alignment horizontal="center"/>
    </xf>
    <xf numFmtId="165" fontId="6" fillId="2" borderId="7" xfId="51" applyNumberFormat="1" applyFont="1" applyFill="1" applyBorder="1" applyAlignment="1">
      <alignment horizontal="center"/>
    </xf>
    <xf numFmtId="3" fontId="6" fillId="0" borderId="27" xfId="51" applyNumberFormat="1" applyFont="1" applyBorder="1" applyAlignment="1">
      <alignment horizontal="center" wrapText="1"/>
    </xf>
    <xf numFmtId="3" fontId="6" fillId="0" borderId="15" xfId="51" applyNumberFormat="1" applyFont="1" applyBorder="1" applyAlignment="1">
      <alignment horizontal="center" wrapText="1"/>
    </xf>
    <xf numFmtId="17" fontId="6" fillId="12" borderId="15" xfId="19" applyNumberFormat="1" applyFont="1" applyFill="1" applyBorder="1" applyAlignment="1">
      <alignment horizontal="center" vertical="center" wrapText="1"/>
    </xf>
    <xf numFmtId="3" fontId="0" fillId="12" borderId="15" xfId="0" applyNumberFormat="1" applyFill="1" applyBorder="1" applyAlignment="1">
      <alignment horizontal="center"/>
    </xf>
    <xf numFmtId="165" fontId="6" fillId="2" borderId="7" xfId="51" applyNumberFormat="1" applyFont="1" applyFill="1" applyBorder="1" applyAlignment="1">
      <alignment horizontal="center"/>
    </xf>
    <xf numFmtId="0" fontId="0" fillId="3" borderId="0" xfId="0" applyFill="1" applyAlignment="1">
      <alignment horizontal="left"/>
    </xf>
    <xf numFmtId="0" fontId="0" fillId="3" borderId="0" xfId="0" applyFill="1" applyBorder="1" applyAlignment="1">
      <alignment horizontal="left"/>
    </xf>
    <xf numFmtId="3" fontId="6" fillId="12" borderId="15" xfId="51" applyNumberFormat="1" applyFont="1" applyFill="1" applyBorder="1" applyAlignment="1">
      <alignment horizontal="center" wrapText="1"/>
    </xf>
    <xf numFmtId="17" fontId="6" fillId="12" borderId="1" xfId="19" applyNumberFormat="1" applyFont="1" applyFill="1" applyBorder="1" applyAlignment="1">
      <alignment horizontal="center" vertical="center" wrapText="1"/>
    </xf>
    <xf numFmtId="3" fontId="6" fillId="12" borderId="1" xfId="51" applyNumberFormat="1" applyFont="1" applyFill="1" applyBorder="1" applyAlignment="1">
      <alignment horizontal="center" wrapText="1"/>
    </xf>
    <xf numFmtId="0" fontId="0" fillId="12" borderId="15" xfId="0" applyFill="1" applyBorder="1" applyAlignment="1">
      <alignment horizontal="center" vertical="center"/>
    </xf>
    <xf numFmtId="17" fontId="6" fillId="12" borderId="33" xfId="19" applyNumberFormat="1" applyFont="1" applyFill="1" applyBorder="1" applyAlignment="1">
      <alignment horizontal="center" vertical="center" wrapText="1"/>
    </xf>
    <xf numFmtId="3" fontId="6" fillId="12" borderId="33" xfId="51" applyNumberFormat="1" applyFont="1" applyFill="1" applyBorder="1" applyAlignment="1">
      <alignment horizontal="center" wrapText="1"/>
    </xf>
    <xf numFmtId="0" fontId="6" fillId="12" borderId="15" xfId="0" applyFont="1" applyFill="1" applyBorder="1" applyAlignment="1">
      <alignment horizontal="center" vertical="center" wrapText="1"/>
    </xf>
    <xf numFmtId="165" fontId="6" fillId="12" borderId="7" xfId="51" applyNumberFormat="1" applyFont="1" applyFill="1" applyBorder="1" applyAlignment="1">
      <alignment horizontal="center"/>
    </xf>
    <xf numFmtId="165" fontId="6" fillId="12" borderId="15" xfId="51" applyNumberFormat="1" applyFont="1" applyFill="1" applyBorder="1" applyAlignment="1">
      <alignment horizontal="center"/>
    </xf>
    <xf numFmtId="3" fontId="0" fillId="12" borderId="30" xfId="0" applyNumberFormat="1" applyFill="1" applyBorder="1" applyAlignment="1">
      <alignment horizontal="center"/>
    </xf>
    <xf numFmtId="0" fontId="0" fillId="12" borderId="39" xfId="0" applyFill="1" applyBorder="1" applyAlignment="1">
      <alignment horizontal="center"/>
    </xf>
    <xf numFmtId="0" fontId="6" fillId="3" borderId="7" xfId="0" applyFont="1" applyFill="1" applyBorder="1" applyAlignment="1">
      <alignment horizontal="left" vertical="top"/>
    </xf>
    <xf numFmtId="0" fontId="0" fillId="3" borderId="7" xfId="0"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6" fillId="3" borderId="0" xfId="0" applyFont="1"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6" fillId="3" borderId="10" xfId="0" applyFont="1" applyFill="1" applyBorder="1" applyAlignment="1">
      <alignment horizontal="left" vertical="top"/>
    </xf>
    <xf numFmtId="0" fontId="33" fillId="0" borderId="0" xfId="0" applyFont="1"/>
    <xf numFmtId="0" fontId="32" fillId="13" borderId="15" xfId="0" applyFont="1" applyFill="1" applyBorder="1" applyAlignment="1">
      <alignment horizontal="left"/>
    </xf>
    <xf numFmtId="0" fontId="32" fillId="13" borderId="2" xfId="0" applyFont="1" applyFill="1" applyBorder="1" applyAlignment="1">
      <alignment horizontal="left"/>
    </xf>
    <xf numFmtId="0" fontId="32" fillId="13" borderId="3" xfId="0" applyFont="1" applyFill="1" applyBorder="1" applyAlignment="1">
      <alignment horizontal="left"/>
    </xf>
    <xf numFmtId="165" fontId="6" fillId="2" borderId="0" xfId="51" applyNumberFormat="1" applyFont="1" applyFill="1" applyBorder="1" applyAlignment="1"/>
    <xf numFmtId="165" fontId="6" fillId="12" borderId="10" xfId="51" applyNumberFormat="1" applyFont="1" applyFill="1" applyBorder="1" applyAlignment="1">
      <alignment horizontal="center"/>
    </xf>
    <xf numFmtId="165" fontId="7" fillId="12" borderId="15" xfId="51" applyNumberFormat="1" applyFont="1" applyFill="1" applyBorder="1" applyAlignment="1">
      <alignment horizontal="center"/>
    </xf>
    <xf numFmtId="165" fontId="7" fillId="11" borderId="15" xfId="51" applyNumberFormat="1" applyFont="1" applyFill="1" applyBorder="1" applyAlignment="1">
      <alignment horizontal="center"/>
    </xf>
    <xf numFmtId="165" fontId="6" fillId="12" borderId="14" xfId="51" applyNumberFormat="1" applyFont="1" applyFill="1" applyBorder="1" applyAlignment="1">
      <alignment horizontal="center"/>
    </xf>
    <xf numFmtId="165" fontId="6" fillId="12" borderId="7" xfId="51" applyNumberFormat="1" applyFont="1" applyFill="1" applyBorder="1" applyAlignment="1">
      <alignment horizontal="center" vertical="center"/>
    </xf>
    <xf numFmtId="165" fontId="6" fillId="2" borderId="3" xfId="51" applyNumberFormat="1" applyFont="1" applyFill="1" applyBorder="1" applyAlignment="1"/>
    <xf numFmtId="165" fontId="6" fillId="2" borderId="33" xfId="51" applyNumberFormat="1" applyFont="1" applyFill="1" applyBorder="1" applyAlignment="1">
      <alignment horizontal="center"/>
    </xf>
    <xf numFmtId="165" fontId="7" fillId="12" borderId="33" xfId="51" applyNumberFormat="1" applyFont="1" applyFill="1" applyBorder="1" applyAlignment="1">
      <alignment horizontal="center"/>
    </xf>
    <xf numFmtId="165" fontId="6" fillId="12" borderId="33" xfId="51" applyNumberFormat="1" applyFont="1" applyFill="1" applyBorder="1" applyAlignment="1">
      <alignment horizontal="center"/>
    </xf>
    <xf numFmtId="165" fontId="6" fillId="0" borderId="41" xfId="51" applyNumberFormat="1" applyFont="1" applyFill="1" applyBorder="1" applyAlignment="1">
      <alignment horizontal="center"/>
    </xf>
    <xf numFmtId="165" fontId="6" fillId="2" borderId="41" xfId="51" applyNumberFormat="1" applyFont="1" applyFill="1" applyBorder="1" applyAlignment="1">
      <alignment horizontal="center"/>
    </xf>
    <xf numFmtId="165" fontId="6" fillId="11" borderId="33" xfId="51" applyNumberFormat="1" applyFont="1" applyFill="1" applyBorder="1" applyAlignment="1">
      <alignment horizontal="center"/>
    </xf>
    <xf numFmtId="165" fontId="6" fillId="11" borderId="41" xfId="51" applyNumberFormat="1" applyFont="1" applyFill="1" applyBorder="1" applyAlignment="1">
      <alignment horizontal="center"/>
    </xf>
    <xf numFmtId="165" fontId="7" fillId="12" borderId="33" xfId="51" applyNumberFormat="1" applyFont="1" applyFill="1" applyBorder="1" applyAlignment="1">
      <alignment horizontal="center" vertical="center"/>
    </xf>
    <xf numFmtId="9" fontId="6" fillId="12" borderId="33" xfId="50" applyFont="1" applyFill="1" applyBorder="1" applyAlignment="1">
      <alignment horizontal="center" vertical="center"/>
    </xf>
    <xf numFmtId="165" fontId="6" fillId="0" borderId="27" xfId="51" applyNumberFormat="1" applyFont="1" applyFill="1" applyBorder="1" applyAlignment="1">
      <alignment horizontal="center" vertical="center" wrapText="1"/>
    </xf>
    <xf numFmtId="165" fontId="6" fillId="2" borderId="27" xfId="51" applyNumberFormat="1" applyFont="1" applyFill="1" applyBorder="1" applyAlignment="1">
      <alignment horizontal="center"/>
    </xf>
    <xf numFmtId="165" fontId="6" fillId="2" borderId="45" xfId="51" applyNumberFormat="1" applyFont="1" applyFill="1" applyBorder="1" applyAlignment="1">
      <alignment horizontal="center"/>
    </xf>
    <xf numFmtId="165" fontId="6" fillId="2" borderId="46" xfId="51" applyNumberFormat="1" applyFont="1" applyFill="1" applyBorder="1" applyAlignment="1">
      <alignment horizontal="center"/>
    </xf>
    <xf numFmtId="165" fontId="7" fillId="12" borderId="27" xfId="51" applyNumberFormat="1" applyFont="1" applyFill="1" applyBorder="1" applyAlignment="1">
      <alignment horizontal="center"/>
    </xf>
    <xf numFmtId="165" fontId="6" fillId="0" borderId="46" xfId="51" applyNumberFormat="1" applyFont="1" applyFill="1" applyBorder="1" applyAlignment="1">
      <alignment horizontal="center"/>
    </xf>
    <xf numFmtId="165" fontId="6" fillId="12" borderId="46" xfId="51" applyNumberFormat="1" applyFont="1" applyFill="1" applyBorder="1" applyAlignment="1">
      <alignment horizontal="center"/>
    </xf>
    <xf numFmtId="165" fontId="6" fillId="12" borderId="46" xfId="51" applyNumberFormat="1" applyFont="1" applyFill="1" applyBorder="1" applyAlignment="1">
      <alignment horizontal="center" vertical="center"/>
    </xf>
    <xf numFmtId="165" fontId="6" fillId="12" borderId="45" xfId="51" applyNumberFormat="1" applyFont="1" applyFill="1" applyBorder="1" applyAlignment="1">
      <alignment horizontal="center"/>
    </xf>
    <xf numFmtId="165" fontId="6" fillId="12" borderId="27" xfId="51" applyNumberFormat="1" applyFont="1" applyFill="1" applyBorder="1" applyAlignment="1">
      <alignment horizontal="center"/>
    </xf>
    <xf numFmtId="165" fontId="7" fillId="11" borderId="27" xfId="51" applyNumberFormat="1" applyFont="1" applyFill="1" applyBorder="1" applyAlignment="1">
      <alignment horizontal="center"/>
    </xf>
    <xf numFmtId="165" fontId="7" fillId="0" borderId="33" xfId="51" applyNumberFormat="1" applyFont="1" applyFill="1" applyBorder="1" applyAlignment="1">
      <alignment horizontal="center" vertical="center" wrapText="1"/>
    </xf>
    <xf numFmtId="165" fontId="6" fillId="2" borderId="2" xfId="51" applyNumberFormat="1" applyFont="1" applyFill="1" applyBorder="1" applyAlignment="1">
      <alignment horizontal="center"/>
    </xf>
    <xf numFmtId="165" fontId="6" fillId="0" borderId="35" xfId="51" applyNumberFormat="1" applyFont="1" applyFill="1" applyBorder="1" applyAlignment="1">
      <alignment horizontal="center" vertical="center" wrapText="1"/>
    </xf>
    <xf numFmtId="165" fontId="6" fillId="2" borderId="35" xfId="51" applyNumberFormat="1" applyFont="1" applyFill="1" applyBorder="1" applyAlignment="1">
      <alignment horizontal="center"/>
    </xf>
    <xf numFmtId="165" fontId="6" fillId="2" borderId="27" xfId="51" applyNumberFormat="1" applyFont="1" applyFill="1" applyBorder="1" applyAlignment="1"/>
    <xf numFmtId="165" fontId="6" fillId="2" borderId="35" xfId="51" applyNumberFormat="1" applyFont="1" applyFill="1" applyBorder="1" applyAlignment="1"/>
    <xf numFmtId="165" fontId="6" fillId="2" borderId="32" xfId="51" applyNumberFormat="1" applyFont="1" applyFill="1" applyBorder="1" applyAlignment="1">
      <alignment horizontal="center"/>
    </xf>
    <xf numFmtId="165" fontId="6" fillId="2" borderId="31" xfId="51" applyNumberFormat="1" applyFont="1" applyFill="1" applyBorder="1" applyAlignment="1">
      <alignment horizontal="center"/>
    </xf>
    <xf numFmtId="165" fontId="6" fillId="0" borderId="31" xfId="51" applyNumberFormat="1" applyFont="1" applyFill="1" applyBorder="1" applyAlignment="1">
      <alignment horizontal="center"/>
    </xf>
    <xf numFmtId="165" fontId="6" fillId="2" borderId="28" xfId="51" applyNumberFormat="1" applyFont="1" applyFill="1" applyBorder="1" applyAlignment="1">
      <alignment horizontal="center"/>
    </xf>
    <xf numFmtId="165" fontId="6" fillId="2" borderId="26" xfId="51" applyNumberFormat="1" applyFont="1" applyFill="1" applyBorder="1" applyAlignment="1">
      <alignment horizontal="center"/>
    </xf>
    <xf numFmtId="165" fontId="6" fillId="12" borderId="44" xfId="51" applyNumberFormat="1" applyFont="1" applyFill="1" applyBorder="1" applyAlignment="1">
      <alignment horizontal="center"/>
    </xf>
    <xf numFmtId="165" fontId="6" fillId="12" borderId="6" xfId="51" applyNumberFormat="1" applyFont="1" applyFill="1" applyBorder="1" applyAlignment="1">
      <alignment horizontal="center"/>
    </xf>
    <xf numFmtId="165" fontId="7" fillId="11" borderId="33" xfId="51" applyNumberFormat="1" applyFont="1" applyFill="1" applyBorder="1" applyAlignment="1">
      <alignment horizontal="center"/>
    </xf>
    <xf numFmtId="165" fontId="6" fillId="12" borderId="6" xfId="51" applyNumberFormat="1" applyFont="1" applyFill="1" applyBorder="1" applyAlignment="1">
      <alignment horizontal="center" vertical="center"/>
    </xf>
    <xf numFmtId="165" fontId="6" fillId="12" borderId="13" xfId="51" applyNumberFormat="1" applyFont="1" applyFill="1" applyBorder="1" applyAlignment="1">
      <alignment horizontal="center"/>
    </xf>
    <xf numFmtId="165" fontId="6" fillId="0" borderId="3" xfId="51" applyNumberFormat="1" applyFont="1" applyFill="1" applyBorder="1" applyAlignment="1">
      <alignment horizontal="center"/>
    </xf>
    <xf numFmtId="165" fontId="6" fillId="12" borderId="3" xfId="51" applyNumberFormat="1" applyFont="1" applyFill="1" applyBorder="1" applyAlignment="1">
      <alignment horizontal="center"/>
    </xf>
    <xf numFmtId="165" fontId="6" fillId="12" borderId="34" xfId="51" applyNumberFormat="1" applyFont="1" applyFill="1" applyBorder="1" applyAlignment="1">
      <alignment horizontal="center"/>
    </xf>
    <xf numFmtId="165" fontId="6" fillId="12" borderId="35" xfId="51" applyNumberFormat="1" applyFont="1" applyFill="1" applyBorder="1" applyAlignment="1">
      <alignment horizontal="center"/>
    </xf>
    <xf numFmtId="165" fontId="6" fillId="12" borderId="28" xfId="51" applyNumberFormat="1" applyFont="1" applyFill="1" applyBorder="1" applyAlignment="1">
      <alignment horizontal="center"/>
    </xf>
    <xf numFmtId="165" fontId="6" fillId="0" borderId="28" xfId="51" applyNumberFormat="1" applyFont="1" applyFill="1" applyBorder="1" applyAlignment="1">
      <alignment horizontal="center"/>
    </xf>
    <xf numFmtId="165" fontId="6" fillId="2" borderId="34" xfId="51" applyNumberFormat="1" applyFont="1" applyFill="1" applyBorder="1" applyAlignment="1">
      <alignment horizontal="center"/>
    </xf>
    <xf numFmtId="165" fontId="7" fillId="12" borderId="3" xfId="51" applyNumberFormat="1" applyFont="1" applyFill="1" applyBorder="1" applyAlignment="1">
      <alignment horizontal="center"/>
    </xf>
    <xf numFmtId="165" fontId="7" fillId="11" borderId="3" xfId="51" applyNumberFormat="1" applyFont="1" applyFill="1" applyBorder="1" applyAlignment="1">
      <alignment horizontal="center"/>
    </xf>
    <xf numFmtId="165" fontId="6" fillId="11" borderId="27" xfId="51" applyNumberFormat="1" applyFont="1" applyFill="1" applyBorder="1" applyAlignment="1">
      <alignment horizontal="center" vertical="center"/>
    </xf>
    <xf numFmtId="9" fontId="6" fillId="11" borderId="27" xfId="50" applyFont="1" applyFill="1" applyBorder="1" applyAlignment="1">
      <alignment horizontal="center" vertical="center"/>
    </xf>
    <xf numFmtId="165" fontId="6" fillId="12" borderId="9" xfId="51" applyNumberFormat="1" applyFont="1" applyFill="1" applyBorder="1" applyAlignment="1">
      <alignment horizontal="center"/>
    </xf>
    <xf numFmtId="165" fontId="7" fillId="12" borderId="7" xfId="51" applyNumberFormat="1" applyFont="1" applyFill="1" applyBorder="1" applyAlignment="1">
      <alignment horizontal="center" vertical="center"/>
    </xf>
    <xf numFmtId="165" fontId="7" fillId="12" borderId="2" xfId="51" applyNumberFormat="1" applyFont="1" applyFill="1" applyBorder="1" applyAlignment="1">
      <alignment horizontal="center"/>
    </xf>
    <xf numFmtId="165" fontId="6" fillId="0" borderId="36" xfId="51" applyNumberFormat="1" applyFont="1" applyFill="1" applyBorder="1" applyAlignment="1">
      <alignment horizontal="center"/>
    </xf>
    <xf numFmtId="165" fontId="7" fillId="12" borderId="41" xfId="51" applyNumberFormat="1" applyFont="1" applyFill="1" applyBorder="1" applyAlignment="1">
      <alignment horizontal="center" vertical="center"/>
    </xf>
    <xf numFmtId="165" fontId="6" fillId="2" borderId="33" xfId="51" applyNumberFormat="1" applyFont="1" applyFill="1" applyBorder="1" applyAlignment="1"/>
    <xf numFmtId="165" fontId="6" fillId="2" borderId="43" xfId="51" applyNumberFormat="1" applyFont="1" applyFill="1" applyBorder="1" applyAlignment="1">
      <alignment horizontal="center"/>
    </xf>
    <xf numFmtId="0" fontId="7" fillId="0" borderId="0" xfId="19" applyFont="1"/>
    <xf numFmtId="0" fontId="6" fillId="0" borderId="0" xfId="19"/>
    <xf numFmtId="0" fontId="6" fillId="0" borderId="0" xfId="19" applyFont="1"/>
    <xf numFmtId="17" fontId="6" fillId="0" borderId="15" xfId="19" applyNumberFormat="1" applyFont="1" applyBorder="1" applyAlignment="1">
      <alignment wrapText="1"/>
    </xf>
    <xf numFmtId="0" fontId="6" fillId="0" borderId="15" xfId="19" applyFont="1" applyBorder="1" applyAlignment="1">
      <alignment wrapText="1"/>
    </xf>
    <xf numFmtId="0" fontId="6" fillId="0" borderId="0" xfId="19" applyFont="1" applyFill="1" applyBorder="1"/>
    <xf numFmtId="0" fontId="6" fillId="0" borderId="15" xfId="19" applyBorder="1" applyAlignment="1">
      <alignment horizontal="left" wrapText="1"/>
    </xf>
    <xf numFmtId="165" fontId="6" fillId="12" borderId="2" xfId="51" applyNumberFormat="1" applyFont="1" applyFill="1" applyBorder="1" applyAlignment="1">
      <alignment horizontal="center"/>
    </xf>
    <xf numFmtId="165" fontId="6" fillId="12" borderId="26" xfId="51" applyNumberFormat="1" applyFont="1" applyFill="1" applyBorder="1" applyAlignment="1">
      <alignment horizontal="center"/>
    </xf>
    <xf numFmtId="165" fontId="7" fillId="12" borderId="31" xfId="51" applyNumberFormat="1" applyFont="1" applyFill="1" applyBorder="1" applyAlignment="1">
      <alignment horizontal="center" vertical="center"/>
    </xf>
    <xf numFmtId="165" fontId="6" fillId="12" borderId="37" xfId="51" applyNumberFormat="1" applyFont="1" applyFill="1" applyBorder="1" applyAlignment="1">
      <alignment horizontal="center"/>
    </xf>
    <xf numFmtId="165" fontId="6" fillId="12" borderId="30" xfId="51" applyNumberFormat="1" applyFont="1" applyFill="1" applyBorder="1" applyAlignment="1">
      <alignment horizontal="center"/>
    </xf>
    <xf numFmtId="165" fontId="6" fillId="0" borderId="30" xfId="51" applyNumberFormat="1" applyFont="1" applyFill="1" applyBorder="1" applyAlignment="1">
      <alignment horizontal="center"/>
    </xf>
    <xf numFmtId="165" fontId="6" fillId="2" borderId="30" xfId="51" applyNumberFormat="1" applyFont="1" applyFill="1" applyBorder="1" applyAlignment="1">
      <alignment horizontal="center"/>
    </xf>
    <xf numFmtId="165" fontId="7" fillId="12" borderId="30" xfId="51" applyNumberFormat="1" applyFont="1" applyFill="1" applyBorder="1" applyAlignment="1">
      <alignment horizontal="center"/>
    </xf>
    <xf numFmtId="165" fontId="7" fillId="12" borderId="35" xfId="51" applyNumberFormat="1" applyFont="1" applyFill="1" applyBorder="1" applyAlignment="1">
      <alignment horizontal="center" vertical="center"/>
    </xf>
    <xf numFmtId="165" fontId="6" fillId="12" borderId="42" xfId="51" applyNumberFormat="1" applyFont="1" applyFill="1" applyBorder="1" applyAlignment="1">
      <alignment horizontal="center"/>
    </xf>
    <xf numFmtId="165" fontId="7" fillId="12" borderId="34" xfId="51" applyNumberFormat="1" applyFont="1" applyFill="1" applyBorder="1" applyAlignment="1">
      <alignment horizontal="center"/>
    </xf>
    <xf numFmtId="165" fontId="6" fillId="12" borderId="41" xfId="51" applyNumberFormat="1" applyFont="1" applyFill="1" applyBorder="1" applyAlignment="1">
      <alignment horizontal="center"/>
    </xf>
    <xf numFmtId="165" fontId="6" fillId="12" borderId="41" xfId="51" applyNumberFormat="1" applyFont="1" applyFill="1" applyBorder="1" applyAlignment="1">
      <alignment horizontal="center" vertical="center"/>
    </xf>
    <xf numFmtId="165" fontId="6" fillId="0" borderId="45" xfId="51" applyNumberFormat="1" applyFont="1" applyFill="1" applyBorder="1" applyAlignment="1">
      <alignment horizontal="center"/>
    </xf>
    <xf numFmtId="165" fontId="6" fillId="12" borderId="27" xfId="51" applyNumberFormat="1" applyFont="1" applyFill="1" applyBorder="1" applyAlignment="1">
      <alignment horizontal="center" vertical="center"/>
    </xf>
    <xf numFmtId="165" fontId="6" fillId="12" borderId="33" xfId="51" applyNumberFormat="1" applyFont="1" applyFill="1" applyBorder="1" applyAlignment="1">
      <alignment horizontal="center" vertical="center"/>
    </xf>
    <xf numFmtId="165" fontId="6" fillId="2" borderId="1" xfId="51" applyNumberFormat="1" applyFont="1" applyFill="1" applyBorder="1" applyAlignment="1"/>
    <xf numFmtId="165" fontId="6" fillId="12" borderId="3" xfId="51" applyNumberFormat="1" applyFont="1" applyFill="1" applyBorder="1" applyAlignment="1">
      <alignment horizontal="center" vertical="center"/>
    </xf>
    <xf numFmtId="165" fontId="6" fillId="12" borderId="15" xfId="51" applyNumberFormat="1" applyFont="1" applyFill="1" applyBorder="1" applyAlignment="1">
      <alignment horizontal="center" vertical="center"/>
    </xf>
    <xf numFmtId="165" fontId="6" fillId="0" borderId="4" xfId="51" applyNumberFormat="1" applyFont="1" applyFill="1" applyBorder="1" applyAlignment="1">
      <alignment horizontal="center"/>
    </xf>
    <xf numFmtId="165" fontId="6" fillId="2" borderId="30" xfId="51" applyNumberFormat="1" applyFont="1" applyFill="1" applyBorder="1" applyAlignment="1"/>
    <xf numFmtId="165" fontId="6" fillId="2" borderId="37" xfId="51" applyNumberFormat="1" applyFont="1" applyFill="1" applyBorder="1" applyAlignment="1">
      <alignment horizontal="center"/>
    </xf>
    <xf numFmtId="165" fontId="6" fillId="2" borderId="36" xfId="51" applyNumberFormat="1" applyFont="1" applyFill="1" applyBorder="1" applyAlignment="1">
      <alignment horizontal="center"/>
    </xf>
    <xf numFmtId="0" fontId="6" fillId="3" borderId="0" xfId="1" applyFont="1" applyFill="1" applyAlignment="1">
      <alignment vertical="center"/>
    </xf>
    <xf numFmtId="0" fontId="7" fillId="3" borderId="0" xfId="1" applyFont="1" applyFill="1" applyBorder="1" applyAlignment="1">
      <alignment vertical="center"/>
    </xf>
    <xf numFmtId="0" fontId="6" fillId="3" borderId="0" xfId="1" applyFont="1" applyFill="1" applyBorder="1" applyAlignment="1">
      <alignment vertical="center"/>
    </xf>
    <xf numFmtId="0" fontId="6" fillId="3" borderId="0" xfId="1" applyFont="1" applyFill="1" applyBorder="1" applyAlignment="1">
      <alignment horizontal="center" vertical="center"/>
    </xf>
    <xf numFmtId="9" fontId="6" fillId="3" borderId="0" xfId="50" applyFont="1" applyFill="1" applyBorder="1" applyAlignment="1">
      <alignment horizontal="center" vertical="center"/>
    </xf>
    <xf numFmtId="9" fontId="6" fillId="3" borderId="0" xfId="50" applyFont="1" applyFill="1" applyBorder="1" applyAlignment="1">
      <alignment horizontal="center"/>
    </xf>
    <xf numFmtId="0" fontId="34" fillId="2" borderId="0" xfId="1" applyFont="1" applyFill="1"/>
    <xf numFmtId="0" fontId="26" fillId="2" borderId="0" xfId="1" applyFont="1" applyFill="1" applyAlignment="1">
      <alignment vertical="center"/>
    </xf>
    <xf numFmtId="0" fontId="34" fillId="2" borderId="0" xfId="1" applyFont="1" applyFill="1" applyAlignment="1">
      <alignment vertical="center"/>
    </xf>
    <xf numFmtId="0" fontId="34" fillId="0" borderId="0" xfId="1" applyFont="1" applyFill="1" applyAlignment="1">
      <alignment vertical="center"/>
    </xf>
    <xf numFmtId="0" fontId="26" fillId="3" borderId="0" xfId="1" applyFont="1" applyFill="1" applyAlignment="1">
      <alignment vertical="center"/>
    </xf>
    <xf numFmtId="165" fontId="7" fillId="12" borderId="28" xfId="51" applyNumberFormat="1" applyFont="1" applyFill="1" applyBorder="1" applyAlignment="1">
      <alignment horizontal="center"/>
    </xf>
    <xf numFmtId="165" fontId="6" fillId="0" borderId="15" xfId="51" applyNumberFormat="1" applyFont="1" applyFill="1" applyBorder="1" applyAlignment="1">
      <alignment horizontal="center" vertical="center" wrapText="1"/>
    </xf>
    <xf numFmtId="165" fontId="6" fillId="0" borderId="3" xfId="51" applyNumberFormat="1" applyFont="1" applyFill="1" applyBorder="1" applyAlignment="1">
      <alignment horizontal="center" vertical="center" wrapText="1"/>
    </xf>
    <xf numFmtId="0" fontId="6" fillId="3" borderId="10" xfId="0" applyFont="1" applyFill="1" applyBorder="1" applyAlignment="1">
      <alignment horizontal="left" vertical="top" wrapText="1"/>
    </xf>
    <xf numFmtId="0" fontId="0" fillId="12" borderId="15" xfId="0" applyFill="1" applyBorder="1" applyAlignment="1">
      <alignment horizontal="center" vertical="center"/>
    </xf>
    <xf numFmtId="17" fontId="6" fillId="12" borderId="15" xfId="19" applyNumberFormat="1" applyFont="1" applyFill="1" applyBorder="1" applyAlignment="1">
      <alignment horizontal="center" vertical="center" wrapText="1"/>
    </xf>
    <xf numFmtId="0" fontId="6" fillId="12" borderId="15" xfId="0" applyFont="1" applyFill="1" applyBorder="1" applyAlignment="1">
      <alignment horizontal="center" vertical="center" wrapText="1"/>
    </xf>
    <xf numFmtId="165" fontId="6" fillId="3" borderId="1" xfId="51" applyNumberFormat="1" applyFont="1" applyFill="1" applyBorder="1" applyAlignment="1">
      <alignment horizontal="center"/>
    </xf>
    <xf numFmtId="165" fontId="7" fillId="3" borderId="27" xfId="51" applyNumberFormat="1" applyFont="1" applyFill="1" applyBorder="1" applyAlignment="1">
      <alignment horizontal="center"/>
    </xf>
    <xf numFmtId="165" fontId="7" fillId="3" borderId="15" xfId="51" applyNumberFormat="1" applyFont="1" applyFill="1" applyBorder="1" applyAlignment="1">
      <alignment horizontal="center"/>
    </xf>
    <xf numFmtId="165" fontId="6" fillId="3" borderId="46" xfId="51" applyNumberFormat="1" applyFont="1" applyFill="1" applyBorder="1" applyAlignment="1">
      <alignment horizontal="center"/>
    </xf>
    <xf numFmtId="165" fontId="7" fillId="12" borderId="35" xfId="51" applyNumberFormat="1" applyFont="1" applyFill="1" applyBorder="1" applyAlignment="1">
      <alignment horizontal="center"/>
    </xf>
    <xf numFmtId="165" fontId="6" fillId="12" borderId="1" xfId="51" applyNumberFormat="1" applyFont="1" applyFill="1" applyBorder="1" applyAlignment="1">
      <alignment horizontal="center"/>
    </xf>
    <xf numFmtId="165" fontId="6" fillId="12" borderId="8" xfId="51" applyNumberFormat="1" applyFont="1" applyFill="1" applyBorder="1" applyAlignment="1">
      <alignment horizontal="center"/>
    </xf>
    <xf numFmtId="165" fontId="6" fillId="12" borderId="4" xfId="51" applyNumberFormat="1" applyFont="1" applyFill="1" applyBorder="1" applyAlignment="1">
      <alignment horizontal="center"/>
    </xf>
    <xf numFmtId="165" fontId="6" fillId="12" borderId="4" xfId="51" applyNumberFormat="1" applyFont="1" applyFill="1" applyBorder="1" applyAlignment="1">
      <alignment horizontal="center" vertical="center"/>
    </xf>
    <xf numFmtId="165" fontId="6" fillId="3" borderId="4" xfId="51" applyNumberFormat="1" applyFont="1" applyFill="1" applyBorder="1" applyAlignment="1">
      <alignment horizontal="center"/>
    </xf>
    <xf numFmtId="165" fontId="6" fillId="12" borderId="1" xfId="51" applyNumberFormat="1" applyFont="1" applyFill="1" applyBorder="1" applyAlignment="1">
      <alignment horizontal="center" vertical="center"/>
    </xf>
    <xf numFmtId="165" fontId="6" fillId="12" borderId="38" xfId="51" applyNumberFormat="1" applyFont="1" applyFill="1" applyBorder="1" applyAlignment="1">
      <alignment horizontal="center"/>
    </xf>
    <xf numFmtId="165" fontId="6" fillId="11" borderId="30" xfId="51" applyNumberFormat="1" applyFont="1" applyFill="1" applyBorder="1" applyAlignment="1">
      <alignment horizontal="center"/>
    </xf>
    <xf numFmtId="165" fontId="6" fillId="11" borderId="37" xfId="51" applyNumberFormat="1" applyFont="1" applyFill="1" applyBorder="1" applyAlignment="1">
      <alignment horizontal="center"/>
    </xf>
    <xf numFmtId="165" fontId="6" fillId="12" borderId="36" xfId="51" applyNumberFormat="1" applyFont="1" applyFill="1" applyBorder="1" applyAlignment="1">
      <alignment horizontal="center"/>
    </xf>
    <xf numFmtId="165" fontId="6" fillId="12" borderId="36" xfId="51" applyNumberFormat="1" applyFont="1" applyFill="1" applyBorder="1" applyAlignment="1">
      <alignment horizontal="center" vertical="center"/>
    </xf>
    <xf numFmtId="165" fontId="6" fillId="11" borderId="36" xfId="51" applyNumberFormat="1" applyFont="1" applyFill="1" applyBorder="1" applyAlignment="1">
      <alignment horizontal="center"/>
    </xf>
    <xf numFmtId="165" fontId="7" fillId="11" borderId="30" xfId="51" applyNumberFormat="1" applyFont="1" applyFill="1" applyBorder="1" applyAlignment="1">
      <alignment horizontal="center"/>
    </xf>
    <xf numFmtId="165" fontId="6" fillId="3" borderId="30" xfId="51" applyNumberFormat="1" applyFont="1" applyFill="1" applyBorder="1" applyAlignment="1"/>
    <xf numFmtId="165" fontId="6" fillId="12" borderId="30" xfId="51" applyNumberFormat="1" applyFont="1" applyFill="1" applyBorder="1" applyAlignment="1">
      <alignment horizontal="center" vertical="center"/>
    </xf>
    <xf numFmtId="9" fontId="6" fillId="12" borderId="30" xfId="50" applyFont="1" applyFill="1" applyBorder="1" applyAlignment="1">
      <alignment horizontal="center" vertical="center"/>
    </xf>
    <xf numFmtId="0" fontId="7" fillId="3" borderId="8" xfId="1" applyFont="1" applyFill="1" applyBorder="1" applyAlignment="1">
      <alignment vertical="center"/>
    </xf>
    <xf numFmtId="0" fontId="7" fillId="3" borderId="0" xfId="1" applyFont="1" applyFill="1" applyAlignment="1">
      <alignment vertical="center"/>
    </xf>
    <xf numFmtId="0" fontId="7" fillId="3" borderId="0" xfId="1" applyFont="1" applyFill="1" applyBorder="1"/>
    <xf numFmtId="165" fontId="6" fillId="11" borderId="3" xfId="51" applyNumberFormat="1" applyFont="1" applyFill="1" applyBorder="1" applyAlignment="1">
      <alignment horizontal="center"/>
    </xf>
    <xf numFmtId="165" fontId="6" fillId="11" borderId="7" xfId="51" applyNumberFormat="1" applyFont="1" applyFill="1" applyBorder="1" applyAlignment="1">
      <alignment horizontal="center"/>
    </xf>
    <xf numFmtId="165" fontId="6" fillId="11" borderId="1" xfId="51" applyNumberFormat="1" applyFont="1" applyFill="1" applyBorder="1" applyAlignment="1">
      <alignment horizontal="center"/>
    </xf>
    <xf numFmtId="165" fontId="6" fillId="11" borderId="10" xfId="51" applyNumberFormat="1" applyFont="1" applyFill="1" applyBorder="1" applyAlignment="1">
      <alignment horizontal="center"/>
    </xf>
    <xf numFmtId="165" fontId="6" fillId="11" borderId="15" xfId="51" applyNumberFormat="1" applyFont="1" applyFill="1" applyBorder="1" applyAlignment="1">
      <alignment horizontal="center" vertical="center"/>
    </xf>
    <xf numFmtId="9" fontId="6" fillId="11" borderId="15" xfId="50" applyFont="1" applyFill="1" applyBorder="1" applyAlignment="1">
      <alignment horizontal="center" vertical="center"/>
    </xf>
    <xf numFmtId="165" fontId="6" fillId="3" borderId="27" xfId="51" applyNumberFormat="1" applyFont="1" applyFill="1" applyBorder="1" applyAlignment="1">
      <alignment horizontal="center" vertical="center" wrapText="1"/>
    </xf>
    <xf numFmtId="165" fontId="7" fillId="3" borderId="35" xfId="51" applyNumberFormat="1" applyFont="1" applyFill="1" applyBorder="1" applyAlignment="1">
      <alignment horizontal="center" vertical="center" wrapText="1"/>
    </xf>
    <xf numFmtId="165" fontId="7" fillId="8" borderId="7" xfId="51" applyNumberFormat="1" applyFont="1" applyFill="1" applyBorder="1" applyAlignment="1">
      <alignment horizontal="center"/>
    </xf>
    <xf numFmtId="165" fontId="6" fillId="8" borderId="27" xfId="51" applyNumberFormat="1" applyFont="1" applyFill="1" applyBorder="1" applyAlignment="1">
      <alignment horizontal="center"/>
    </xf>
    <xf numFmtId="165" fontId="7" fillId="8" borderId="46" xfId="51" applyNumberFormat="1" applyFont="1" applyFill="1" applyBorder="1" applyAlignment="1">
      <alignment horizontal="center"/>
    </xf>
    <xf numFmtId="165" fontId="6" fillId="8" borderId="3" xfId="51" applyNumberFormat="1" applyFont="1" applyFill="1" applyBorder="1" applyAlignment="1">
      <alignment horizontal="center"/>
    </xf>
    <xf numFmtId="165" fontId="7" fillId="8" borderId="6" xfId="51" applyNumberFormat="1" applyFont="1" applyFill="1" applyBorder="1" applyAlignment="1">
      <alignment horizontal="center"/>
    </xf>
    <xf numFmtId="0" fontId="0" fillId="15" borderId="10" xfId="0" applyFill="1" applyBorder="1" applyAlignment="1">
      <alignment horizontal="left" vertical="top"/>
    </xf>
    <xf numFmtId="0" fontId="0" fillId="15" borderId="14" xfId="0" applyFill="1" applyBorder="1" applyAlignment="1">
      <alignment horizontal="left" vertical="top"/>
    </xf>
    <xf numFmtId="165" fontId="6" fillId="11" borderId="27" xfId="51" applyNumberFormat="1" applyFont="1" applyFill="1" applyBorder="1" applyAlignment="1">
      <alignment horizontal="center"/>
    </xf>
    <xf numFmtId="165" fontId="6" fillId="11" borderId="34" xfId="51" applyNumberFormat="1" applyFont="1" applyFill="1" applyBorder="1" applyAlignment="1">
      <alignment horizontal="center"/>
    </xf>
    <xf numFmtId="165" fontId="6" fillId="12" borderId="25" xfId="51" applyNumberFormat="1" applyFont="1" applyFill="1" applyBorder="1" applyAlignment="1">
      <alignment horizontal="center"/>
    </xf>
    <xf numFmtId="165" fontId="6" fillId="12" borderId="28" xfId="51" applyNumberFormat="1" applyFont="1" applyFill="1" applyBorder="1" applyAlignment="1">
      <alignment horizontal="center" vertical="center"/>
    </xf>
    <xf numFmtId="165" fontId="6" fillId="11" borderId="28" xfId="51" applyNumberFormat="1" applyFont="1" applyFill="1" applyBorder="1" applyAlignment="1">
      <alignment horizontal="center"/>
    </xf>
    <xf numFmtId="165" fontId="7" fillId="3" borderId="28" xfId="51" applyNumberFormat="1" applyFont="1" applyFill="1" applyBorder="1" applyAlignment="1">
      <alignment horizontal="center"/>
    </xf>
    <xf numFmtId="165" fontId="6" fillId="12" borderId="34" xfId="51" applyNumberFormat="1" applyFont="1" applyFill="1" applyBorder="1" applyAlignment="1">
      <alignment horizontal="center" vertical="center"/>
    </xf>
    <xf numFmtId="9" fontId="6" fillId="12" borderId="34" xfId="50" applyFont="1" applyFill="1" applyBorder="1" applyAlignment="1">
      <alignment horizontal="center" vertical="center"/>
    </xf>
    <xf numFmtId="165" fontId="6" fillId="11" borderId="44" xfId="51" applyNumberFormat="1" applyFont="1" applyFill="1" applyBorder="1" applyAlignment="1">
      <alignment horizontal="center"/>
    </xf>
    <xf numFmtId="165" fontId="7" fillId="8" borderId="27" xfId="51" applyNumberFormat="1" applyFont="1" applyFill="1" applyBorder="1" applyAlignment="1">
      <alignment horizontal="center"/>
    </xf>
    <xf numFmtId="165" fontId="6" fillId="11" borderId="33" xfId="51" applyNumberFormat="1" applyFont="1" applyFill="1" applyBorder="1" applyAlignment="1"/>
    <xf numFmtId="165" fontId="7" fillId="3" borderId="33" xfId="51" applyNumberFormat="1" applyFont="1" applyFill="1" applyBorder="1" applyAlignment="1">
      <alignment horizontal="center" vertical="center" wrapText="1"/>
    </xf>
    <xf numFmtId="165" fontId="6" fillId="3" borderId="30" xfId="51" applyNumberFormat="1" applyFont="1" applyFill="1" applyBorder="1" applyAlignment="1">
      <alignment horizontal="center" vertical="center" wrapText="1"/>
    </xf>
    <xf numFmtId="165" fontId="6" fillId="3" borderId="2" xfId="51" applyNumberFormat="1" applyFont="1" applyFill="1" applyBorder="1" applyAlignment="1">
      <alignment horizontal="center"/>
    </xf>
    <xf numFmtId="165" fontId="7" fillId="12" borderId="12" xfId="51" applyNumberFormat="1" applyFont="1" applyFill="1" applyBorder="1" applyAlignment="1">
      <alignment horizontal="center"/>
    </xf>
    <xf numFmtId="165" fontId="6" fillId="12" borderId="2" xfId="51" applyNumberFormat="1" applyFont="1" applyFill="1" applyBorder="1" applyAlignment="1">
      <alignment horizontal="center" vertical="center"/>
    </xf>
    <xf numFmtId="165" fontId="7" fillId="12" borderId="14" xfId="51" applyNumberFormat="1" applyFont="1" applyFill="1" applyBorder="1" applyAlignment="1">
      <alignment horizontal="center"/>
    </xf>
    <xf numFmtId="165" fontId="7" fillId="11" borderId="43" xfId="51" applyNumberFormat="1" applyFont="1" applyFill="1" applyBorder="1" applyAlignment="1">
      <alignment horizontal="center"/>
    </xf>
    <xf numFmtId="165" fontId="6" fillId="2" borderId="12" xfId="51" applyNumberFormat="1" applyFont="1" applyFill="1" applyBorder="1" applyAlignment="1">
      <alignment horizontal="center"/>
    </xf>
    <xf numFmtId="165" fontId="6" fillId="0" borderId="13" xfId="51" applyNumberFormat="1" applyFont="1" applyFill="1" applyBorder="1" applyAlignment="1">
      <alignment horizontal="center"/>
    </xf>
    <xf numFmtId="165" fontId="7" fillId="8" borderId="31" xfId="51" applyNumberFormat="1" applyFont="1" applyFill="1" applyBorder="1" applyAlignment="1">
      <alignment horizontal="center"/>
    </xf>
    <xf numFmtId="165" fontId="7" fillId="8" borderId="41" xfId="51" applyNumberFormat="1" applyFont="1" applyFill="1" applyBorder="1" applyAlignment="1">
      <alignment horizontal="center"/>
    </xf>
    <xf numFmtId="165" fontId="7" fillId="8" borderId="4" xfId="51" applyNumberFormat="1" applyFont="1" applyFill="1" applyBorder="1" applyAlignment="1">
      <alignment horizontal="center"/>
    </xf>
    <xf numFmtId="165" fontId="7" fillId="8" borderId="3" xfId="51" applyNumberFormat="1" applyFont="1" applyFill="1" applyBorder="1" applyAlignment="1">
      <alignment horizontal="center"/>
    </xf>
    <xf numFmtId="165" fontId="7" fillId="8" borderId="1" xfId="51" applyNumberFormat="1" applyFont="1" applyFill="1" applyBorder="1" applyAlignment="1">
      <alignment horizontal="center"/>
    </xf>
    <xf numFmtId="165" fontId="7" fillId="8" borderId="36" xfId="51" applyNumberFormat="1" applyFont="1" applyFill="1" applyBorder="1" applyAlignment="1">
      <alignment horizontal="center"/>
    </xf>
    <xf numFmtId="165" fontId="7" fillId="8" borderId="30" xfId="51" applyNumberFormat="1" applyFont="1" applyFill="1" applyBorder="1" applyAlignment="1">
      <alignment horizontal="center"/>
    </xf>
    <xf numFmtId="9" fontId="6" fillId="12" borderId="13" xfId="50" applyFont="1" applyFill="1" applyBorder="1" applyAlignment="1">
      <alignment horizontal="center"/>
    </xf>
    <xf numFmtId="0" fontId="21" fillId="3" borderId="0" xfId="0" applyFont="1" applyFill="1"/>
    <xf numFmtId="0" fontId="6" fillId="3" borderId="5" xfId="0" applyFont="1" applyFill="1" applyBorder="1" applyAlignment="1">
      <alignment horizontal="left" vertical="top"/>
    </xf>
    <xf numFmtId="0" fontId="6" fillId="16" borderId="4" xfId="0" applyFont="1" applyFill="1" applyBorder="1" applyAlignment="1">
      <alignment horizontal="left" vertical="top"/>
    </xf>
    <xf numFmtId="0" fontId="0" fillId="16" borderId="8" xfId="0" applyFill="1" applyBorder="1" applyAlignment="1">
      <alignment horizontal="left" vertical="top"/>
    </xf>
    <xf numFmtId="0" fontId="6" fillId="3" borderId="5" xfId="0" applyFont="1" applyFill="1" applyBorder="1" applyAlignment="1">
      <alignment horizontal="left"/>
    </xf>
    <xf numFmtId="0" fontId="0" fillId="12" borderId="0" xfId="0" applyFill="1" applyBorder="1" applyAlignment="1">
      <alignment horizontal="left"/>
    </xf>
    <xf numFmtId="0" fontId="36" fillId="3" borderId="0" xfId="0" applyFont="1" applyFill="1"/>
    <xf numFmtId="0" fontId="0" fillId="3" borderId="10" xfId="0" applyFill="1" applyBorder="1" applyAlignment="1">
      <alignment horizontal="left" vertical="top" wrapText="1"/>
    </xf>
    <xf numFmtId="0" fontId="6" fillId="3" borderId="8" xfId="0" applyFont="1" applyFill="1" applyBorder="1" applyAlignment="1">
      <alignment horizontal="left" vertical="top"/>
    </xf>
    <xf numFmtId="0" fontId="0" fillId="3" borderId="14" xfId="0" applyFill="1" applyBorder="1" applyAlignment="1">
      <alignment vertical="top" wrapText="1"/>
    </xf>
    <xf numFmtId="0" fontId="6" fillId="16" borderId="8" xfId="0" applyFont="1" applyFill="1" applyBorder="1" applyAlignment="1">
      <alignment horizontal="left" vertical="top"/>
    </xf>
    <xf numFmtId="0" fontId="6" fillId="3" borderId="4" xfId="0" applyFont="1" applyFill="1" applyBorder="1" applyAlignment="1">
      <alignment horizontal="left" vertical="top"/>
    </xf>
    <xf numFmtId="0" fontId="37" fillId="3" borderId="0" xfId="0" applyFont="1" applyFill="1"/>
    <xf numFmtId="0" fontId="22" fillId="3" borderId="0" xfId="0" applyFont="1" applyFill="1" applyAlignment="1"/>
    <xf numFmtId="0" fontId="7" fillId="3" borderId="0" xfId="0" applyFont="1" applyFill="1"/>
    <xf numFmtId="0" fontId="27" fillId="3" borderId="0" xfId="0" quotePrefix="1" applyFont="1" applyFill="1" applyAlignment="1"/>
    <xf numFmtId="0" fontId="27" fillId="3" borderId="0" xfId="0" applyFont="1" applyFill="1" applyAlignment="1"/>
    <xf numFmtId="0" fontId="7" fillId="3" borderId="0" xfId="0" quotePrefix="1" applyFont="1" applyFill="1" applyAlignment="1"/>
    <xf numFmtId="0" fontId="7" fillId="3" borderId="0" xfId="0" applyFont="1" applyFill="1" applyAlignment="1"/>
    <xf numFmtId="0" fontId="7" fillId="3" borderId="0" xfId="0" applyFont="1" applyFill="1" applyAlignment="1">
      <alignment wrapText="1"/>
    </xf>
    <xf numFmtId="0" fontId="6" fillId="3" borderId="4" xfId="0" applyFont="1" applyFill="1" applyBorder="1"/>
    <xf numFmtId="0" fontId="0" fillId="3" borderId="5" xfId="0" applyFill="1" applyBorder="1"/>
    <xf numFmtId="0" fontId="0" fillId="3" borderId="6" xfId="0" applyFill="1" applyBorder="1"/>
    <xf numFmtId="0" fontId="0" fillId="3" borderId="9" xfId="0" applyFill="1" applyBorder="1"/>
    <xf numFmtId="0" fontId="6" fillId="3" borderId="11" xfId="0" applyFont="1" applyFill="1" applyBorder="1"/>
    <xf numFmtId="0" fontId="0" fillId="3" borderId="13" xfId="0" applyFill="1" applyBorder="1"/>
    <xf numFmtId="0" fontId="38" fillId="3" borderId="0" xfId="0" quotePrefix="1" applyFont="1" applyFill="1"/>
    <xf numFmtId="0" fontId="13" fillId="3" borderId="0" xfId="0" applyFont="1" applyFill="1" applyBorder="1"/>
    <xf numFmtId="0" fontId="24" fillId="0" borderId="7" xfId="0" applyFont="1" applyBorder="1" applyAlignment="1">
      <alignment horizontal="center" vertical="center" wrapText="1"/>
    </xf>
    <xf numFmtId="0" fontId="39" fillId="3" borderId="0" xfId="0" quotePrefix="1" applyFont="1" applyFill="1"/>
    <xf numFmtId="0" fontId="12" fillId="0" borderId="47" xfId="11" applyFont="1" applyBorder="1" applyAlignment="1">
      <alignment horizontal="justify" vertical="top" wrapText="1"/>
    </xf>
    <xf numFmtId="0" fontId="12" fillId="0" borderId="16" xfId="11" applyFont="1" applyBorder="1" applyAlignment="1">
      <alignment horizontal="center" vertical="top" wrapText="1"/>
    </xf>
    <xf numFmtId="0" fontId="15" fillId="0" borderId="22" xfId="0" applyFont="1" applyBorder="1" applyAlignment="1">
      <alignment wrapText="1"/>
    </xf>
    <xf numFmtId="0" fontId="25" fillId="11" borderId="15"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12" fillId="9" borderId="20" xfId="11" applyFont="1" applyFill="1" applyBorder="1" applyAlignment="1">
      <alignment horizontal="justify" vertical="top" wrapText="1"/>
    </xf>
    <xf numFmtId="165" fontId="6" fillId="2" borderId="27" xfId="52" applyNumberFormat="1" applyFont="1" applyFill="1" applyBorder="1" applyAlignment="1">
      <alignment horizontal="center"/>
    </xf>
    <xf numFmtId="165" fontId="6" fillId="12" borderId="27" xfId="52" applyNumberFormat="1" applyFont="1" applyFill="1" applyBorder="1" applyAlignment="1">
      <alignment horizontal="center"/>
    </xf>
    <xf numFmtId="0" fontId="6" fillId="2" borderId="5" xfId="1" applyFont="1" applyFill="1" applyBorder="1" applyAlignment="1">
      <alignment horizontal="center"/>
    </xf>
    <xf numFmtId="0" fontId="6" fillId="2" borderId="0" xfId="1" applyFont="1" applyFill="1" applyBorder="1" applyAlignment="1">
      <alignment horizontal="center"/>
    </xf>
    <xf numFmtId="0" fontId="6" fillId="2" borderId="12" xfId="1" applyFont="1" applyFill="1" applyBorder="1" applyAlignment="1">
      <alignment horizontal="center"/>
    </xf>
    <xf numFmtId="165" fontId="6" fillId="2" borderId="5" xfId="51" applyNumberFormat="1" applyFont="1" applyFill="1" applyBorder="1"/>
    <xf numFmtId="165" fontId="6" fillId="2" borderId="6" xfId="51" applyNumberFormat="1" applyFont="1" applyFill="1" applyBorder="1"/>
    <xf numFmtId="165" fontId="6" fillId="2" borderId="9" xfId="51" applyNumberFormat="1" applyFont="1" applyFill="1" applyBorder="1"/>
    <xf numFmtId="165" fontId="6" fillId="2" borderId="12" xfId="51" applyNumberFormat="1" applyFont="1" applyFill="1" applyBorder="1"/>
    <xf numFmtId="165" fontId="6" fillId="2" borderId="13" xfId="51" applyNumberFormat="1" applyFont="1" applyFill="1" applyBorder="1"/>
    <xf numFmtId="0" fontId="6" fillId="0" borderId="4" xfId="1" applyFont="1" applyBorder="1"/>
    <xf numFmtId="165" fontId="6" fillId="2" borderId="5" xfId="52" applyNumberFormat="1" applyFont="1" applyFill="1" applyBorder="1" applyAlignment="1">
      <alignment horizontal="center"/>
    </xf>
    <xf numFmtId="0" fontId="6" fillId="0" borderId="8" xfId="1" applyFont="1" applyBorder="1"/>
    <xf numFmtId="165" fontId="6" fillId="2" borderId="0" xfId="52" applyNumberFormat="1" applyFont="1" applyFill="1" applyBorder="1" applyAlignment="1">
      <alignment horizontal="center"/>
    </xf>
    <xf numFmtId="0" fontId="6" fillId="2" borderId="8" xfId="1" applyFont="1" applyFill="1" applyBorder="1" applyAlignment="1">
      <alignment horizontal="left" vertical="center"/>
    </xf>
    <xf numFmtId="0" fontId="6" fillId="2" borderId="8" xfId="1" applyFont="1" applyFill="1" applyBorder="1" applyAlignment="1">
      <alignment vertical="center"/>
    </xf>
    <xf numFmtId="0" fontId="6" fillId="2" borderId="11" xfId="1" applyFont="1" applyFill="1" applyBorder="1" applyAlignment="1">
      <alignment vertical="center"/>
    </xf>
    <xf numFmtId="165" fontId="6" fillId="2" borderId="12" xfId="52" applyNumberFormat="1" applyFont="1" applyFill="1" applyBorder="1" applyAlignment="1">
      <alignment horizontal="center"/>
    </xf>
    <xf numFmtId="165" fontId="6" fillId="2" borderId="4" xfId="51" applyNumberFormat="1" applyFont="1" applyFill="1" applyBorder="1"/>
    <xf numFmtId="3" fontId="6" fillId="0" borderId="15" xfId="19" applyNumberFormat="1" applyFont="1" applyBorder="1"/>
    <xf numFmtId="3" fontId="0" fillId="0" borderId="15" xfId="52" applyNumberFormat="1" applyFont="1" applyBorder="1"/>
    <xf numFmtId="3" fontId="6" fillId="12" borderId="15" xfId="19" applyNumberFormat="1" applyFill="1" applyBorder="1"/>
    <xf numFmtId="3" fontId="6" fillId="0" borderId="15" xfId="19" applyNumberFormat="1" applyFont="1" applyFill="1" applyBorder="1" applyAlignment="1">
      <alignment wrapText="1"/>
    </xf>
    <xf numFmtId="3" fontId="6" fillId="0" borderId="15" xfId="19" applyNumberFormat="1" applyFont="1" applyBorder="1" applyAlignment="1">
      <alignment horizontal="center"/>
    </xf>
    <xf numFmtId="3" fontId="6" fillId="0" borderId="1" xfId="19" applyNumberFormat="1" applyFont="1" applyBorder="1" applyAlignment="1">
      <alignment horizontal="center"/>
    </xf>
    <xf numFmtId="3" fontId="6" fillId="0" borderId="30" xfId="19" applyNumberFormat="1" applyFont="1" applyFill="1" applyBorder="1" applyAlignment="1">
      <alignment horizontal="center"/>
    </xf>
    <xf numFmtId="3" fontId="0" fillId="0" borderId="0" xfId="0" applyNumberFormat="1"/>
    <xf numFmtId="3" fontId="0" fillId="12" borderId="15" xfId="0" applyNumberFormat="1" applyFill="1" applyBorder="1" applyAlignment="1">
      <alignment horizontal="center" vertical="center" wrapText="1"/>
    </xf>
    <xf numFmtId="3" fontId="0" fillId="8" borderId="1" xfId="0" applyNumberFormat="1" applyFill="1" applyBorder="1" applyAlignment="1">
      <alignment horizontal="center"/>
    </xf>
    <xf numFmtId="3" fontId="30" fillId="0" borderId="15" xfId="19" applyNumberFormat="1" applyFont="1" applyBorder="1"/>
    <xf numFmtId="3" fontId="6" fillId="0" borderId="15" xfId="0" applyNumberFormat="1" applyFont="1" applyBorder="1"/>
    <xf numFmtId="3" fontId="6" fillId="0" borderId="15" xfId="0" applyNumberFormat="1" applyFont="1" applyBorder="1" applyAlignment="1">
      <alignment horizontal="center"/>
    </xf>
    <xf numFmtId="3" fontId="6" fillId="0" borderId="1" xfId="0" applyNumberFormat="1" applyFont="1" applyBorder="1" applyAlignment="1">
      <alignment horizontal="center"/>
    </xf>
    <xf numFmtId="3" fontId="6" fillId="0" borderId="30" xfId="0" applyNumberFormat="1" applyFont="1" applyFill="1" applyBorder="1" applyAlignment="1">
      <alignment horizontal="center"/>
    </xf>
    <xf numFmtId="3" fontId="0" fillId="12" borderId="39" xfId="0" applyNumberFormat="1" applyFill="1" applyBorder="1" applyAlignment="1">
      <alignment horizontal="center"/>
    </xf>
    <xf numFmtId="165" fontId="6" fillId="2" borderId="2" xfId="51" applyNumberFormat="1" applyFont="1" applyFill="1" applyBorder="1" applyAlignment="1"/>
    <xf numFmtId="165" fontId="6" fillId="11" borderId="6" xfId="51" applyNumberFormat="1" applyFont="1" applyFill="1" applyBorder="1" applyAlignment="1">
      <alignment horizontal="center"/>
    </xf>
    <xf numFmtId="165" fontId="6" fillId="11" borderId="35" xfId="51" applyNumberFormat="1" applyFont="1" applyFill="1" applyBorder="1" applyAlignment="1">
      <alignment horizontal="center"/>
    </xf>
    <xf numFmtId="0" fontId="6" fillId="2" borderId="10" xfId="1" applyFont="1" applyFill="1" applyBorder="1" applyAlignment="1">
      <alignment vertical="center"/>
    </xf>
    <xf numFmtId="0" fontId="7" fillId="2" borderId="10" xfId="1" applyFont="1" applyFill="1" applyBorder="1" applyAlignment="1">
      <alignment vertical="center"/>
    </xf>
    <xf numFmtId="0" fontId="7" fillId="0" borderId="10" xfId="1" applyFont="1" applyFill="1" applyBorder="1" applyAlignment="1">
      <alignment vertical="center"/>
    </xf>
    <xf numFmtId="0" fontId="6" fillId="2" borderId="14" xfId="1" applyFont="1" applyFill="1" applyBorder="1" applyAlignment="1">
      <alignment vertical="center"/>
    </xf>
    <xf numFmtId="0" fontId="6" fillId="2" borderId="7" xfId="1" applyFont="1" applyFill="1" applyBorder="1" applyAlignment="1">
      <alignment vertical="center" wrapText="1"/>
    </xf>
    <xf numFmtId="165" fontId="7" fillId="11" borderId="34" xfId="51" applyNumberFormat="1" applyFont="1" applyFill="1" applyBorder="1" applyAlignment="1">
      <alignment horizontal="center"/>
    </xf>
    <xf numFmtId="165" fontId="6" fillId="8" borderId="34" xfId="51" applyNumberFormat="1" applyFont="1" applyFill="1" applyBorder="1" applyAlignment="1">
      <alignment horizontal="center"/>
    </xf>
    <xf numFmtId="165" fontId="6" fillId="8" borderId="15" xfId="51" applyNumberFormat="1" applyFont="1" applyFill="1" applyBorder="1" applyAlignment="1">
      <alignment horizontal="center"/>
    </xf>
    <xf numFmtId="0" fontId="6" fillId="3" borderId="12" xfId="0" applyFont="1" applyFill="1" applyBorder="1" applyAlignment="1">
      <alignment horizontal="left" vertical="top"/>
    </xf>
    <xf numFmtId="0" fontId="6" fillId="11" borderId="15" xfId="1" applyFont="1" applyFill="1" applyBorder="1" applyAlignment="1">
      <alignment horizontal="center"/>
    </xf>
    <xf numFmtId="0" fontId="6" fillId="2" borderId="14" xfId="1" applyFont="1" applyFill="1" applyBorder="1" applyAlignment="1">
      <alignment horizontal="center"/>
    </xf>
    <xf numFmtId="0" fontId="7" fillId="2" borderId="0" xfId="1" applyFont="1" applyFill="1" applyAlignment="1">
      <alignment horizontal="center"/>
    </xf>
    <xf numFmtId="0" fontId="0" fillId="14" borderId="14" xfId="0" applyFill="1" applyBorder="1" applyAlignment="1">
      <alignment horizontal="left" vertical="top"/>
    </xf>
    <xf numFmtId="0" fontId="6" fillId="2" borderId="0" xfId="1" applyFont="1" applyFill="1" applyBorder="1" applyAlignment="1">
      <alignment horizontal="center"/>
    </xf>
    <xf numFmtId="0" fontId="6" fillId="0" borderId="15" xfId="0" applyFont="1" applyFill="1" applyBorder="1" applyAlignment="1">
      <alignment horizontal="center" vertical="center" wrapText="1"/>
    </xf>
    <xf numFmtId="3" fontId="7" fillId="0" borderId="34" xfId="51" applyNumberFormat="1" applyFont="1" applyFill="1" applyBorder="1" applyAlignment="1">
      <alignment horizontal="center" vertical="center" wrapText="1"/>
    </xf>
    <xf numFmtId="3" fontId="7" fillId="0" borderId="30" xfId="51" applyNumberFormat="1" applyFont="1" applyFill="1" applyBorder="1" applyAlignment="1">
      <alignment horizontal="center" vertical="center" wrapText="1"/>
    </xf>
    <xf numFmtId="0" fontId="6" fillId="14" borderId="7" xfId="0" applyFont="1" applyFill="1" applyBorder="1" applyAlignment="1">
      <alignment horizontal="left" vertical="top"/>
    </xf>
    <xf numFmtId="0" fontId="13" fillId="2" borderId="0" xfId="1" applyFont="1" applyFill="1" applyBorder="1" applyAlignment="1">
      <alignment horizontal="left" vertical="center"/>
    </xf>
    <xf numFmtId="0" fontId="7" fillId="0" borderId="2" xfId="1" applyFont="1" applyFill="1" applyBorder="1"/>
    <xf numFmtId="0" fontId="6" fillId="0" borderId="1" xfId="1" applyNumberFormat="1" applyFont="1" applyFill="1" applyBorder="1" applyAlignment="1">
      <alignment horizontal="left"/>
    </xf>
    <xf numFmtId="0" fontId="6" fillId="2" borderId="15" xfId="0" applyFont="1" applyFill="1" applyBorder="1" applyAlignment="1">
      <alignment vertical="center"/>
    </xf>
    <xf numFmtId="0" fontId="6" fillId="2" borderId="1" xfId="1" applyFont="1" applyFill="1" applyBorder="1" applyAlignment="1">
      <alignment horizontal="left"/>
    </xf>
    <xf numFmtId="0" fontId="40" fillId="0" borderId="1" xfId="1" applyNumberFormat="1" applyFont="1" applyFill="1" applyBorder="1" applyAlignment="1">
      <alignment horizontal="left"/>
    </xf>
    <xf numFmtId="17" fontId="6" fillId="12" borderId="15" xfId="19" applyNumberFormat="1" applyFont="1" applyFill="1" applyBorder="1" applyAlignment="1">
      <alignment horizontal="center" vertical="center" wrapText="1"/>
    </xf>
    <xf numFmtId="0" fontId="6" fillId="12" borderId="15" xfId="0" applyFont="1" applyFill="1" applyBorder="1" applyAlignment="1">
      <alignment horizontal="center" vertical="center" wrapText="1"/>
    </xf>
    <xf numFmtId="0" fontId="0" fillId="12" borderId="15" xfId="0" applyFill="1" applyBorder="1" applyAlignment="1">
      <alignment horizontal="center" vertical="center"/>
    </xf>
    <xf numFmtId="165" fontId="6" fillId="0" borderId="15" xfId="51" applyNumberFormat="1" applyFont="1" applyFill="1" applyBorder="1" applyAlignment="1">
      <alignment horizontal="center" vertical="center" wrapText="1"/>
    </xf>
    <xf numFmtId="165" fontId="6" fillId="2" borderId="15" xfId="51" applyNumberFormat="1" applyFont="1" applyFill="1" applyBorder="1" applyAlignment="1">
      <alignment horizontal="center"/>
    </xf>
    <xf numFmtId="0" fontId="6" fillId="0" borderId="0" xfId="0" applyFont="1" applyFill="1" applyBorder="1" applyAlignment="1">
      <alignment horizontal="right"/>
    </xf>
    <xf numFmtId="0" fontId="7" fillId="0" borderId="0" xfId="0" applyFont="1" applyFill="1" applyBorder="1"/>
    <xf numFmtId="0" fontId="6" fillId="0" borderId="0" xfId="0" applyFont="1" applyFill="1" applyBorder="1"/>
    <xf numFmtId="0" fontId="7" fillId="0" borderId="0" xfId="0" applyFont="1" applyFill="1" applyBorder="1" applyAlignment="1">
      <alignment horizontal="right"/>
    </xf>
    <xf numFmtId="0" fontId="6" fillId="2" borderId="0" xfId="1" applyFont="1" applyFill="1" applyBorder="1" applyAlignment="1">
      <alignment horizontal="center"/>
    </xf>
    <xf numFmtId="0" fontId="6" fillId="0" borderId="0" xfId="1" applyFont="1" applyFill="1"/>
    <xf numFmtId="165" fontId="6" fillId="0" borderId="0" xfId="51" applyNumberFormat="1" applyFont="1" applyFill="1" applyBorder="1" applyAlignment="1">
      <alignment horizontal="center"/>
    </xf>
    <xf numFmtId="165" fontId="6" fillId="0" borderId="14" xfId="51" applyNumberFormat="1" applyFont="1" applyFill="1" applyBorder="1" applyAlignment="1">
      <alignment horizontal="center"/>
    </xf>
    <xf numFmtId="0" fontId="7" fillId="0" borderId="27" xfId="0" applyFont="1" applyBorder="1"/>
    <xf numFmtId="9" fontId="41" fillId="0" borderId="15" xfId="49" applyFont="1" applyFill="1" applyBorder="1" applyAlignment="1">
      <alignment horizontal="center" vertical="center" wrapText="1"/>
    </xf>
    <xf numFmtId="0" fontId="0" fillId="0" borderId="33" xfId="0" applyBorder="1" applyAlignment="1">
      <alignment horizontal="center"/>
    </xf>
    <xf numFmtId="0" fontId="42" fillId="7" borderId="51" xfId="0" applyFont="1" applyFill="1" applyBorder="1" applyAlignment="1">
      <alignment horizontal="center" vertical="center" wrapText="1"/>
    </xf>
    <xf numFmtId="0" fontId="42" fillId="7" borderId="52" xfId="0" applyFont="1" applyFill="1" applyBorder="1" applyAlignment="1">
      <alignment horizontal="center" vertical="center" wrapText="1"/>
    </xf>
    <xf numFmtId="0" fontId="7" fillId="0" borderId="0" xfId="0" applyFont="1" applyFill="1" applyBorder="1" applyAlignment="1"/>
    <xf numFmtId="10" fontId="7" fillId="0" borderId="0" xfId="0" applyNumberFormat="1" applyFont="1" applyFill="1" applyBorder="1" applyAlignment="1">
      <alignment horizontal="left"/>
    </xf>
    <xf numFmtId="10" fontId="43" fillId="8" borderId="15" xfId="0" applyNumberFormat="1" applyFont="1" applyFill="1" applyBorder="1" applyAlignment="1">
      <alignment horizontal="center" vertical="center" wrapText="1"/>
    </xf>
    <xf numFmtId="9" fontId="43" fillId="8" borderId="15" xfId="49" applyFont="1" applyFill="1" applyBorder="1" applyAlignment="1">
      <alignment horizontal="center" vertical="center" wrapText="1"/>
    </xf>
    <xf numFmtId="0" fontId="6" fillId="14" borderId="10" xfId="0" applyFont="1" applyFill="1" applyBorder="1" applyAlignment="1">
      <alignment horizontal="left" vertical="top"/>
    </xf>
    <xf numFmtId="0" fontId="7" fillId="0" borderId="58" xfId="0" applyFont="1" applyBorder="1"/>
    <xf numFmtId="9" fontId="41" fillId="0" borderId="59" xfId="49" applyFont="1" applyFill="1" applyBorder="1" applyAlignment="1">
      <alignment horizontal="center" vertical="center" wrapText="1"/>
    </xf>
    <xf numFmtId="9" fontId="43" fillId="8" borderId="59" xfId="49" applyFont="1" applyFill="1" applyBorder="1" applyAlignment="1">
      <alignment horizontal="center" vertical="center" wrapText="1"/>
    </xf>
    <xf numFmtId="10" fontId="43" fillId="8" borderId="59" xfId="0" applyNumberFormat="1" applyFont="1" applyFill="1" applyBorder="1" applyAlignment="1">
      <alignment horizontal="center" vertical="center" wrapText="1"/>
    </xf>
    <xf numFmtId="0" fontId="0" fillId="0" borderId="60" xfId="0" applyBorder="1" applyAlignment="1">
      <alignment horizontal="center"/>
    </xf>
    <xf numFmtId="0" fontId="6" fillId="0" borderId="0" xfId="0" applyFont="1" applyAlignment="1">
      <alignment horizontal="center"/>
    </xf>
    <xf numFmtId="0" fontId="0" fillId="0" borderId="14" xfId="0" applyBorder="1"/>
    <xf numFmtId="3" fontId="0" fillId="8" borderId="14" xfId="0" applyNumberFormat="1" applyFill="1" applyBorder="1"/>
    <xf numFmtId="165" fontId="6" fillId="11" borderId="2" xfId="51" applyNumberFormat="1" applyFont="1" applyFill="1" applyBorder="1" applyAlignment="1">
      <alignment horizontal="center"/>
    </xf>
    <xf numFmtId="0" fontId="6" fillId="3" borderId="11" xfId="0" applyFont="1" applyFill="1" applyBorder="1" applyAlignment="1">
      <alignment horizontal="left" vertical="top"/>
    </xf>
    <xf numFmtId="0" fontId="6" fillId="3" borderId="1" xfId="0" applyFont="1" applyFill="1" applyBorder="1" applyAlignment="1">
      <alignment horizontal="left" vertical="top"/>
    </xf>
    <xf numFmtId="0" fontId="6" fillId="3" borderId="2"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6" fillId="3" borderId="15" xfId="0" applyFont="1" applyFill="1" applyBorder="1" applyAlignment="1">
      <alignment horizontal="left" vertical="top" wrapText="1"/>
    </xf>
    <xf numFmtId="0" fontId="6" fillId="2" borderId="0" xfId="1" applyFont="1" applyFill="1" applyBorder="1" applyAlignment="1">
      <alignment horizontal="center"/>
    </xf>
    <xf numFmtId="0" fontId="6" fillId="3" borderId="7"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16" borderId="10" xfId="0" applyFont="1" applyFill="1" applyBorder="1" applyAlignment="1">
      <alignment horizontal="left" vertical="top" wrapText="1"/>
    </xf>
    <xf numFmtId="0" fontId="35" fillId="17" borderId="10" xfId="0" applyFont="1" applyFill="1" applyBorder="1" applyAlignment="1">
      <alignment horizontal="left" vertical="top" wrapText="1"/>
    </xf>
    <xf numFmtId="0" fontId="35" fillId="17" borderId="14" xfId="0" applyFont="1" applyFill="1" applyBorder="1" applyAlignment="1">
      <alignment horizontal="left" vertical="top" wrapText="1"/>
    </xf>
    <xf numFmtId="0" fontId="0" fillId="18" borderId="10" xfId="0" applyFill="1" applyBorder="1" applyAlignment="1">
      <alignment horizontal="left" vertical="top" wrapText="1"/>
    </xf>
    <xf numFmtId="0" fontId="7" fillId="0" borderId="0" xfId="0" applyFont="1" applyAlignment="1">
      <alignment horizontal="center"/>
    </xf>
    <xf numFmtId="165" fontId="6" fillId="0" borderId="6" xfId="51" applyNumberFormat="1" applyFont="1" applyFill="1" applyBorder="1" applyAlignment="1">
      <alignment horizontal="center"/>
    </xf>
    <xf numFmtId="165" fontId="6" fillId="0" borderId="27" xfId="51" applyNumberFormat="1" applyFont="1" applyFill="1" applyBorder="1" applyAlignment="1">
      <alignment horizontal="center"/>
    </xf>
    <xf numFmtId="165" fontId="6" fillId="0" borderId="43" xfId="51" applyNumberFormat="1" applyFont="1" applyFill="1" applyBorder="1" applyAlignment="1">
      <alignment vertical="center" wrapText="1"/>
    </xf>
    <xf numFmtId="0" fontId="6" fillId="2" borderId="56" xfId="1" applyFont="1" applyFill="1" applyBorder="1"/>
    <xf numFmtId="0" fontId="6" fillId="2" borderId="54" xfId="1" applyFont="1" applyFill="1" applyBorder="1" applyAlignment="1">
      <alignment horizontal="center"/>
    </xf>
    <xf numFmtId="0" fontId="6" fillId="2" borderId="54" xfId="1" applyFont="1" applyFill="1" applyBorder="1"/>
    <xf numFmtId="0" fontId="6" fillId="2" borderId="55" xfId="1" applyFont="1" applyFill="1" applyBorder="1"/>
    <xf numFmtId="165" fontId="6" fillId="0" borderId="58" xfId="51" applyNumberFormat="1" applyFont="1" applyFill="1" applyBorder="1" applyAlignment="1">
      <alignment horizontal="center"/>
    </xf>
    <xf numFmtId="165" fontId="6" fillId="0" borderId="59" xfId="51" applyNumberFormat="1" applyFont="1" applyFill="1" applyBorder="1" applyAlignment="1">
      <alignment horizontal="center"/>
    </xf>
    <xf numFmtId="165" fontId="6" fillId="2" borderId="60" xfId="51" applyNumberFormat="1" applyFont="1" applyFill="1" applyBorder="1" applyAlignment="1">
      <alignment horizontal="center"/>
    </xf>
    <xf numFmtId="165" fontId="6" fillId="0" borderId="55" xfId="51" applyNumberFormat="1" applyFont="1" applyFill="1" applyBorder="1" applyAlignment="1">
      <alignment horizontal="center"/>
    </xf>
    <xf numFmtId="165" fontId="6" fillId="0" borderId="52" xfId="51" applyNumberFormat="1" applyFont="1" applyFill="1" applyBorder="1" applyAlignment="1">
      <alignment vertical="center" wrapText="1"/>
    </xf>
    <xf numFmtId="0" fontId="6" fillId="0" borderId="54" xfId="1" applyFont="1" applyBorder="1"/>
    <xf numFmtId="0" fontId="7" fillId="0" borderId="58" xfId="1" applyFont="1" applyFill="1" applyBorder="1" applyAlignment="1">
      <alignment vertical="center"/>
    </xf>
    <xf numFmtId="0" fontId="6" fillId="2" borderId="59" xfId="1" applyFont="1" applyFill="1" applyBorder="1"/>
    <xf numFmtId="0" fontId="6" fillId="0" borderId="59" xfId="1" applyFont="1" applyBorder="1"/>
    <xf numFmtId="0" fontId="7" fillId="0" borderId="53" xfId="1" applyFont="1" applyFill="1" applyBorder="1"/>
    <xf numFmtId="165" fontId="6" fillId="0" borderId="62" xfId="51" applyNumberFormat="1" applyFont="1" applyFill="1" applyBorder="1" applyAlignment="1">
      <alignment horizontal="center"/>
    </xf>
    <xf numFmtId="165" fontId="7" fillId="0" borderId="64" xfId="51" applyNumberFormat="1" applyFont="1" applyFill="1" applyBorder="1" applyAlignment="1">
      <alignment horizontal="right"/>
    </xf>
    <xf numFmtId="165" fontId="7" fillId="0" borderId="57" xfId="51" applyNumberFormat="1" applyFont="1" applyFill="1" applyBorder="1" applyAlignment="1">
      <alignment horizontal="right"/>
    </xf>
    <xf numFmtId="165" fontId="7" fillId="2" borderId="51" xfId="51" applyNumberFormat="1" applyFont="1" applyFill="1" applyBorder="1" applyAlignment="1">
      <alignment horizontal="center"/>
    </xf>
    <xf numFmtId="165" fontId="6" fillId="2" borderId="15" xfId="51" applyNumberFormat="1" applyFont="1" applyFill="1" applyBorder="1" applyAlignment="1">
      <alignment horizontal="right"/>
    </xf>
    <xf numFmtId="17" fontId="6" fillId="12" borderId="15" xfId="19" applyNumberFormat="1" applyFont="1" applyFill="1" applyBorder="1" applyAlignment="1">
      <alignment horizontal="center" vertical="center" wrapText="1"/>
    </xf>
    <xf numFmtId="0" fontId="46" fillId="0" borderId="0" xfId="0" applyFont="1" applyFill="1" applyBorder="1"/>
    <xf numFmtId="0" fontId="7" fillId="0" borderId="3" xfId="0" applyFont="1" applyBorder="1"/>
    <xf numFmtId="0" fontId="7" fillId="0" borderId="55" xfId="0" applyFont="1" applyBorder="1"/>
    <xf numFmtId="0" fontId="7" fillId="7" borderId="50" xfId="0" applyFont="1" applyFill="1" applyBorder="1" applyAlignment="1">
      <alignment horizontal="left" vertical="center" wrapText="1"/>
    </xf>
    <xf numFmtId="0" fontId="7" fillId="7" borderId="64" xfId="0" applyFont="1" applyFill="1" applyBorder="1" applyAlignment="1">
      <alignment horizontal="left" vertical="center" wrapText="1"/>
    </xf>
    <xf numFmtId="3" fontId="43" fillId="0" borderId="15" xfId="0" applyNumberFormat="1" applyFont="1" applyFill="1" applyBorder="1" applyAlignment="1">
      <alignment horizontal="center" vertical="center" wrapText="1"/>
    </xf>
    <xf numFmtId="0" fontId="32" fillId="13" borderId="15" xfId="0" applyFont="1" applyFill="1" applyBorder="1" applyAlignment="1">
      <alignment horizontal="left" wrapText="1"/>
    </xf>
    <xf numFmtId="0" fontId="6" fillId="14" borderId="10" xfId="0" applyFont="1" applyFill="1" applyBorder="1" applyAlignment="1">
      <alignment horizontal="left" vertical="top" wrapText="1"/>
    </xf>
    <xf numFmtId="0" fontId="0" fillId="14" borderId="14" xfId="0" applyFill="1" applyBorder="1" applyAlignment="1">
      <alignment horizontal="left" vertical="top" wrapText="1"/>
    </xf>
    <xf numFmtId="0" fontId="0" fillId="14" borderId="10" xfId="0" applyFill="1" applyBorder="1" applyAlignment="1">
      <alignment horizontal="left" vertical="top" wrapText="1"/>
    </xf>
    <xf numFmtId="0" fontId="0" fillId="16" borderId="10" xfId="0" applyFill="1" applyBorder="1" applyAlignment="1">
      <alignment horizontal="left" vertical="top" wrapText="1"/>
    </xf>
    <xf numFmtId="0" fontId="0" fillId="16" borderId="14" xfId="0" applyFill="1" applyBorder="1" applyAlignment="1">
      <alignment horizontal="left" vertical="top" wrapText="1"/>
    </xf>
    <xf numFmtId="0" fontId="6" fillId="16" borderId="8" xfId="0" applyFont="1" applyFill="1" applyBorder="1" applyAlignment="1">
      <alignment horizontal="left" vertical="top" wrapText="1"/>
    </xf>
    <xf numFmtId="0" fontId="0" fillId="16" borderId="8" xfId="0" applyFill="1" applyBorder="1" applyAlignment="1">
      <alignment horizontal="left" vertical="top" wrapText="1"/>
    </xf>
    <xf numFmtId="0" fontId="0" fillId="18" borderId="14" xfId="0" applyFill="1" applyBorder="1" applyAlignment="1">
      <alignment horizontal="left" vertical="top" wrapText="1"/>
    </xf>
    <xf numFmtId="0" fontId="0" fillId="0" borderId="0" xfId="0" applyFill="1"/>
    <xf numFmtId="0" fontId="6" fillId="0" borderId="0" xfId="0" applyFont="1" applyAlignment="1">
      <alignment horizontal="right"/>
    </xf>
    <xf numFmtId="0" fontId="0" fillId="0" borderId="15" xfId="0" applyBorder="1" applyAlignment="1">
      <alignment horizontal="center"/>
    </xf>
    <xf numFmtId="10" fontId="0" fillId="0" borderId="15" xfId="0" applyNumberFormat="1" applyBorder="1" applyAlignment="1">
      <alignment horizontal="center"/>
    </xf>
    <xf numFmtId="9" fontId="0" fillId="0" borderId="15" xfId="0" applyNumberFormat="1" applyBorder="1" applyAlignment="1">
      <alignment horizontal="center"/>
    </xf>
    <xf numFmtId="3" fontId="0" fillId="0" borderId="15" xfId="0" applyNumberFormat="1" applyBorder="1" applyAlignment="1">
      <alignment horizontal="center"/>
    </xf>
    <xf numFmtId="167" fontId="0" fillId="0" borderId="15" xfId="50" applyNumberFormat="1" applyFont="1" applyFill="1" applyBorder="1" applyAlignment="1">
      <alignment horizontal="center"/>
    </xf>
    <xf numFmtId="0" fontId="7" fillId="0" borderId="0" xfId="0" applyFont="1" applyAlignment="1"/>
    <xf numFmtId="0" fontId="7" fillId="0" borderId="0" xfId="0" applyFont="1" applyAlignment="1">
      <alignment horizontal="left"/>
    </xf>
    <xf numFmtId="168" fontId="16" fillId="0" borderId="15" xfId="0" applyNumberFormat="1" applyFont="1" applyFill="1" applyBorder="1" applyAlignment="1">
      <alignment horizontal="center"/>
    </xf>
    <xf numFmtId="0" fontId="47" fillId="0" borderId="0" xfId="0" applyFont="1"/>
    <xf numFmtId="3" fontId="0" fillId="0" borderId="2" xfId="0" applyNumberFormat="1" applyBorder="1" applyAlignment="1">
      <alignment horizontal="center"/>
    </xf>
    <xf numFmtId="0" fontId="7" fillId="0" borderId="15" xfId="0" applyFont="1" applyBorder="1" applyAlignment="1">
      <alignment horizontal="center" wrapText="1"/>
    </xf>
    <xf numFmtId="167" fontId="0" fillId="0" borderId="10" xfId="50" applyNumberFormat="1" applyFont="1" applyFill="1" applyBorder="1" applyAlignment="1">
      <alignment horizontal="center"/>
    </xf>
    <xf numFmtId="167" fontId="0" fillId="0" borderId="8" xfId="50" applyNumberFormat="1" applyFont="1" applyFill="1" applyBorder="1" applyAlignment="1">
      <alignment horizontal="center"/>
    </xf>
    <xf numFmtId="167" fontId="0" fillId="0" borderId="9" xfId="50" applyNumberFormat="1" applyFont="1" applyFill="1" applyBorder="1" applyAlignment="1">
      <alignment horizontal="center"/>
    </xf>
    <xf numFmtId="167" fontId="0" fillId="0" borderId="0" xfId="50" applyNumberFormat="1" applyFont="1" applyFill="1" applyBorder="1" applyAlignment="1">
      <alignment horizontal="center"/>
    </xf>
    <xf numFmtId="3" fontId="7" fillId="0" borderId="15" xfId="0" applyNumberFormat="1" applyFont="1" applyBorder="1" applyAlignment="1">
      <alignment horizontal="center" vertical="center"/>
    </xf>
    <xf numFmtId="17" fontId="6" fillId="0" borderId="1" xfId="19" applyNumberFormat="1" applyFont="1" applyBorder="1" applyAlignment="1">
      <alignment horizontal="center" vertical="center" wrapText="1"/>
    </xf>
    <xf numFmtId="0" fontId="0" fillId="12" borderId="40" xfId="0" applyFill="1" applyBorder="1" applyAlignment="1">
      <alignment horizontal="center"/>
    </xf>
    <xf numFmtId="17" fontId="7" fillId="12" borderId="14" xfId="19" applyNumberFormat="1" applyFont="1" applyFill="1" applyBorder="1" applyAlignment="1">
      <alignment horizontal="center" vertical="center"/>
    </xf>
    <xf numFmtId="17" fontId="6" fillId="12" borderId="3" xfId="19" applyNumberFormat="1" applyFont="1" applyFill="1" applyBorder="1" applyAlignment="1">
      <alignment horizontal="center" vertical="center" wrapText="1"/>
    </xf>
    <xf numFmtId="0" fontId="0" fillId="0" borderId="0" xfId="0" applyFill="1" applyBorder="1" applyAlignment="1">
      <alignment horizontal="center"/>
    </xf>
    <xf numFmtId="0" fontId="36" fillId="3" borderId="0" xfId="0" applyFont="1" applyFill="1" applyAlignment="1">
      <alignment horizontal="left"/>
    </xf>
    <xf numFmtId="3" fontId="48" fillId="0" borderId="30" xfId="19" applyNumberFormat="1" applyFont="1" applyFill="1" applyBorder="1" applyAlignment="1">
      <alignment horizontal="center"/>
    </xf>
    <xf numFmtId="165" fontId="7" fillId="11" borderId="28" xfId="51" applyNumberFormat="1" applyFont="1" applyFill="1" applyBorder="1" applyAlignment="1">
      <alignment horizontal="center"/>
    </xf>
    <xf numFmtId="165" fontId="6" fillId="11" borderId="35" xfId="51" applyNumberFormat="1" applyFont="1" applyFill="1" applyBorder="1" applyAlignment="1"/>
    <xf numFmtId="165" fontId="6" fillId="11" borderId="27" xfId="51" applyNumberFormat="1" applyFont="1" applyFill="1" applyBorder="1" applyAlignment="1"/>
    <xf numFmtId="165" fontId="6" fillId="11" borderId="1" xfId="51" applyNumberFormat="1" applyFont="1" applyFill="1" applyBorder="1" applyAlignment="1"/>
    <xf numFmtId="0" fontId="6" fillId="0" borderId="15" xfId="0" applyFont="1" applyBorder="1" applyAlignment="1">
      <alignment wrapText="1"/>
    </xf>
    <xf numFmtId="166" fontId="10" fillId="0" borderId="0" xfId="0" applyNumberFormat="1" applyFont="1" applyAlignment="1">
      <alignment horizontal="center" vertical="center"/>
    </xf>
    <xf numFmtId="0" fontId="6" fillId="14" borderId="10" xfId="0" applyFont="1" applyFill="1" applyBorder="1" applyAlignment="1">
      <alignment horizontal="left" vertical="top"/>
    </xf>
    <xf numFmtId="0" fontId="0" fillId="3" borderId="0" xfId="0" applyFill="1" applyBorder="1" applyAlignment="1">
      <alignment horizontal="center"/>
    </xf>
    <xf numFmtId="0" fontId="49" fillId="0" borderId="0" xfId="0" applyFont="1" applyFill="1" applyBorder="1"/>
    <xf numFmtId="0" fontId="50" fillId="19" borderId="0" xfId="0" applyFont="1" applyFill="1" applyBorder="1"/>
    <xf numFmtId="0" fontId="49" fillId="19" borderId="0" xfId="0" applyFont="1" applyFill="1" applyBorder="1"/>
    <xf numFmtId="0" fontId="50" fillId="0" borderId="0" xfId="0" applyFont="1" applyFill="1" applyBorder="1"/>
    <xf numFmtId="0" fontId="49" fillId="0" borderId="15" xfId="0" applyFont="1" applyFill="1" applyBorder="1"/>
    <xf numFmtId="0" fontId="50" fillId="0" borderId="15" xfId="0" applyFont="1" applyFill="1" applyBorder="1" applyAlignment="1">
      <alignment horizontal="center" vertical="center"/>
    </xf>
    <xf numFmtId="0" fontId="6" fillId="0" borderId="15" xfId="0" applyFont="1" applyFill="1" applyBorder="1"/>
    <xf numFmtId="169" fontId="49" fillId="0" borderId="15" xfId="51" applyNumberFormat="1" applyFont="1" applyFill="1" applyBorder="1"/>
    <xf numFmtId="0" fontId="49" fillId="0" borderId="15" xfId="0" applyFont="1" applyFill="1" applyBorder="1" applyAlignment="1">
      <alignment vertical="center"/>
    </xf>
    <xf numFmtId="0" fontId="49" fillId="0" borderId="15" xfId="0" applyFont="1" applyFill="1" applyBorder="1" applyAlignment="1">
      <alignment horizontal="center" vertical="center"/>
    </xf>
    <xf numFmtId="0" fontId="6" fillId="0" borderId="15" xfId="0" applyFont="1" applyFill="1" applyBorder="1" applyAlignment="1">
      <alignment horizontal="center" vertical="center"/>
    </xf>
    <xf numFmtId="0" fontId="7" fillId="0" borderId="15" xfId="0" applyFont="1" applyFill="1" applyBorder="1" applyAlignment="1">
      <alignment horizontal="center" vertical="center" wrapText="1"/>
    </xf>
    <xf numFmtId="165" fontId="49" fillId="0" borderId="15" xfId="51" applyNumberFormat="1" applyFont="1" applyFill="1" applyBorder="1"/>
    <xf numFmtId="0" fontId="7" fillId="19" borderId="0" xfId="0" applyFont="1" applyFill="1" applyBorder="1"/>
    <xf numFmtId="165" fontId="49" fillId="0" borderId="0" xfId="51" applyNumberFormat="1" applyFont="1" applyFill="1" applyBorder="1"/>
    <xf numFmtId="0" fontId="10" fillId="0" borderId="0" xfId="0" applyFont="1" applyAlignment="1">
      <alignment vertical="center"/>
    </xf>
    <xf numFmtId="0" fontId="22" fillId="3" borderId="0" xfId="0" applyFont="1" applyFill="1"/>
    <xf numFmtId="0" fontId="10" fillId="3" borderId="0" xfId="0" applyFont="1" applyFill="1" applyAlignment="1">
      <alignment vertical="center"/>
    </xf>
    <xf numFmtId="0" fontId="52" fillId="3" borderId="15" xfId="0" applyFont="1" applyFill="1" applyBorder="1" applyAlignment="1">
      <alignment horizontal="center" vertical="center"/>
    </xf>
    <xf numFmtId="0" fontId="6" fillId="3" borderId="15" xfId="0" applyFont="1" applyFill="1" applyBorder="1" applyAlignment="1">
      <alignment horizontal="left" vertical="center"/>
    </xf>
    <xf numFmtId="0" fontId="0" fillId="8" borderId="8" xfId="0" applyFill="1" applyBorder="1" applyAlignment="1">
      <alignment horizontal="left" vertical="top"/>
    </xf>
    <xf numFmtId="0" fontId="6" fillId="3" borderId="0" xfId="0" applyFont="1" applyFill="1" applyBorder="1" applyAlignment="1">
      <alignment vertical="top" wrapText="1"/>
    </xf>
    <xf numFmtId="0" fontId="6" fillId="3" borderId="9" xfId="0" applyFont="1" applyFill="1" applyBorder="1" applyAlignment="1">
      <alignment vertical="top" wrapText="1"/>
    </xf>
    <xf numFmtId="0" fontId="0" fillId="3" borderId="11" xfId="0" applyFill="1" applyBorder="1" applyAlignment="1">
      <alignment horizontal="left"/>
    </xf>
    <xf numFmtId="0" fontId="0" fillId="3" borderId="12" xfId="0" applyFill="1" applyBorder="1" applyAlignment="1">
      <alignment horizontal="left"/>
    </xf>
    <xf numFmtId="0" fontId="0" fillId="3" borderId="13" xfId="0" applyFill="1" applyBorder="1" applyAlignment="1">
      <alignment horizontal="left"/>
    </xf>
    <xf numFmtId="165" fontId="6" fillId="8" borderId="30" xfId="51" applyNumberFormat="1" applyFont="1" applyFill="1" applyBorder="1" applyAlignment="1">
      <alignment horizontal="center"/>
    </xf>
    <xf numFmtId="0" fontId="6" fillId="0" borderId="0" xfId="0" applyFont="1" applyAlignment="1">
      <alignment horizontal="left"/>
    </xf>
    <xf numFmtId="0" fontId="0" fillId="3" borderId="0" xfId="0" applyFill="1" applyBorder="1" applyAlignment="1">
      <alignment horizontal="center"/>
    </xf>
    <xf numFmtId="0" fontId="6" fillId="3" borderId="14" xfId="0" applyFont="1" applyFill="1" applyBorder="1" applyAlignment="1">
      <alignment horizontal="center" vertical="center" wrapText="1"/>
    </xf>
    <xf numFmtId="0" fontId="9" fillId="3" borderId="10" xfId="0" applyFont="1" applyFill="1" applyBorder="1" applyAlignment="1">
      <alignment horizontal="left" vertical="top"/>
    </xf>
    <xf numFmtId="0" fontId="0" fillId="0" borderId="15" xfId="0" applyFill="1" applyBorder="1" applyAlignment="1">
      <alignment vertical="center"/>
    </xf>
    <xf numFmtId="0" fontId="7" fillId="0" borderId="46" xfId="0" applyFont="1" applyBorder="1"/>
    <xf numFmtId="0" fontId="7" fillId="0" borderId="6" xfId="0" applyFont="1" applyBorder="1"/>
    <xf numFmtId="9" fontId="41" fillId="0" borderId="7" xfId="49" applyFont="1" applyFill="1" applyBorder="1" applyAlignment="1">
      <alignment horizontal="center" vertical="center" wrapText="1"/>
    </xf>
    <xf numFmtId="9" fontId="43" fillId="8" borderId="7" xfId="49" applyFont="1" applyFill="1" applyBorder="1" applyAlignment="1">
      <alignment horizontal="center" vertical="center" wrapText="1"/>
    </xf>
    <xf numFmtId="10" fontId="43" fillId="8" borderId="7" xfId="0" applyNumberFormat="1" applyFont="1" applyFill="1" applyBorder="1" applyAlignment="1">
      <alignment horizontal="center" vertical="center" wrapText="1"/>
    </xf>
    <xf numFmtId="0" fontId="9" fillId="3" borderId="0" xfId="0" applyFont="1" applyFill="1"/>
    <xf numFmtId="0" fontId="6" fillId="3" borderId="15" xfId="0" applyFont="1" applyFill="1" applyBorder="1" applyAlignment="1">
      <alignment horizontal="center" vertical="center"/>
    </xf>
    <xf numFmtId="0" fontId="7" fillId="0" borderId="0" xfId="0" applyFont="1" applyAlignment="1">
      <alignment vertical="center"/>
    </xf>
    <xf numFmtId="0" fontId="54" fillId="0" borderId="0" xfId="0" applyFont="1" applyAlignment="1">
      <alignment horizontal="left" vertical="center"/>
    </xf>
    <xf numFmtId="0" fontId="7" fillId="3" borderId="0" xfId="0" applyFont="1" applyFill="1" applyAlignment="1">
      <alignment vertical="center"/>
    </xf>
    <xf numFmtId="0" fontId="49" fillId="7" borderId="0" xfId="0" applyFont="1" applyFill="1" applyBorder="1"/>
    <xf numFmtId="0" fontId="6" fillId="2" borderId="6" xfId="1" applyFont="1" applyFill="1" applyBorder="1"/>
    <xf numFmtId="0" fontId="7" fillId="2" borderId="11" xfId="1" applyFont="1" applyFill="1" applyBorder="1"/>
    <xf numFmtId="0" fontId="6" fillId="2" borderId="13" xfId="1" applyFont="1" applyFill="1" applyBorder="1"/>
    <xf numFmtId="165" fontId="7" fillId="11" borderId="46" xfId="51" applyNumberFormat="1" applyFont="1" applyFill="1" applyBorder="1" applyAlignment="1">
      <alignment horizontal="center"/>
    </xf>
    <xf numFmtId="165" fontId="6" fillId="11" borderId="46" xfId="51" applyNumberFormat="1" applyFont="1" applyFill="1" applyBorder="1" applyAlignment="1">
      <alignment horizontal="center"/>
    </xf>
    <xf numFmtId="0" fontId="6" fillId="2" borderId="4" xfId="1" applyFont="1" applyFill="1" applyBorder="1" applyAlignment="1">
      <alignment horizontal="center"/>
    </xf>
    <xf numFmtId="0" fontId="6" fillId="2" borderId="5" xfId="1" applyFont="1" applyFill="1" applyBorder="1" applyAlignment="1">
      <alignment horizontal="center"/>
    </xf>
    <xf numFmtId="0" fontId="6" fillId="2" borderId="8" xfId="1" applyFont="1" applyFill="1" applyBorder="1" applyAlignment="1">
      <alignment horizontal="center"/>
    </xf>
    <xf numFmtId="0" fontId="6" fillId="2" borderId="0" xfId="1" applyFont="1" applyFill="1" applyBorder="1" applyAlignment="1">
      <alignment horizontal="center"/>
    </xf>
    <xf numFmtId="0" fontId="6" fillId="2" borderId="1" xfId="1" applyFont="1" applyFill="1" applyBorder="1" applyAlignment="1">
      <alignment horizontal="center"/>
    </xf>
    <xf numFmtId="0" fontId="6" fillId="2" borderId="15" xfId="1" applyFont="1" applyFill="1" applyBorder="1" applyAlignment="1">
      <alignment horizontal="center"/>
    </xf>
    <xf numFmtId="0" fontId="6" fillId="2" borderId="4" xfId="1" applyFont="1" applyFill="1" applyBorder="1" applyAlignment="1">
      <alignment horizontal="center"/>
    </xf>
    <xf numFmtId="0" fontId="6" fillId="2" borderId="14" xfId="1" applyFont="1" applyFill="1" applyBorder="1" applyAlignment="1">
      <alignment horizontal="center"/>
    </xf>
    <xf numFmtId="0" fontId="6" fillId="2" borderId="11" xfId="1" applyFont="1" applyFill="1" applyBorder="1" applyAlignment="1">
      <alignment horizontal="center"/>
    </xf>
    <xf numFmtId="0" fontId="6" fillId="2" borderId="13" xfId="1" applyFont="1" applyFill="1" applyBorder="1" applyAlignment="1">
      <alignment horizontal="center"/>
    </xf>
    <xf numFmtId="0" fontId="6" fillId="2" borderId="8" xfId="1" applyFont="1" applyFill="1" applyBorder="1" applyAlignment="1">
      <alignment horizontal="center"/>
    </xf>
    <xf numFmtId="0" fontId="6" fillId="2" borderId="0" xfId="1" applyFont="1" applyFill="1" applyBorder="1" applyAlignment="1">
      <alignment horizontal="center"/>
    </xf>
    <xf numFmtId="165" fontId="6" fillId="11" borderId="31" xfId="51" applyNumberFormat="1" applyFont="1" applyFill="1" applyBorder="1" applyAlignment="1">
      <alignment horizontal="center"/>
    </xf>
    <xf numFmtId="165" fontId="6" fillId="11" borderId="46" xfId="51" applyNumberFormat="1" applyFont="1" applyFill="1" applyBorder="1" applyAlignment="1"/>
    <xf numFmtId="165" fontId="6" fillId="11" borderId="7" xfId="51" applyNumberFormat="1" applyFont="1" applyFill="1" applyBorder="1" applyAlignment="1"/>
    <xf numFmtId="165" fontId="6" fillId="11" borderId="15" xfId="51" applyNumberFormat="1" applyFont="1" applyFill="1" applyBorder="1" applyAlignment="1"/>
    <xf numFmtId="165" fontId="6" fillId="12" borderId="27" xfId="51" applyNumberFormat="1" applyFont="1" applyFill="1" applyBorder="1" applyAlignment="1"/>
    <xf numFmtId="165" fontId="7" fillId="12" borderId="31" xfId="51" applyNumberFormat="1" applyFont="1" applyFill="1" applyBorder="1" applyAlignment="1">
      <alignment horizontal="center"/>
    </xf>
    <xf numFmtId="165" fontId="7" fillId="11" borderId="31" xfId="51" applyNumberFormat="1" applyFont="1" applyFill="1" applyBorder="1" applyAlignment="1">
      <alignment horizontal="center"/>
    </xf>
    <xf numFmtId="165" fontId="7" fillId="11" borderId="36" xfId="51" applyNumberFormat="1" applyFont="1" applyFill="1" applyBorder="1" applyAlignment="1">
      <alignment horizontal="center"/>
    </xf>
    <xf numFmtId="165" fontId="6" fillId="12" borderId="35" xfId="51" applyNumberFormat="1" applyFont="1" applyFill="1" applyBorder="1" applyAlignment="1"/>
    <xf numFmtId="165" fontId="7" fillId="12" borderId="46" xfId="51" applyNumberFormat="1" applyFont="1" applyFill="1" applyBorder="1" applyAlignment="1">
      <alignment horizontal="center"/>
    </xf>
    <xf numFmtId="0" fontId="6" fillId="0" borderId="0" xfId="1"/>
    <xf numFmtId="165" fontId="6" fillId="2" borderId="0" xfId="52" applyNumberFormat="1" applyFont="1" applyFill="1" applyBorder="1"/>
    <xf numFmtId="165" fontId="11" fillId="2" borderId="0" xfId="52" applyNumberFormat="1" applyFont="1" applyFill="1" applyBorder="1" applyAlignment="1"/>
    <xf numFmtId="165" fontId="7" fillId="2" borderId="0" xfId="52" applyNumberFormat="1" applyFont="1" applyFill="1" applyBorder="1" applyAlignment="1">
      <alignment horizontal="center"/>
    </xf>
    <xf numFmtId="3" fontId="7" fillId="0" borderId="34" xfId="52" applyNumberFormat="1" applyFont="1" applyFill="1" applyBorder="1" applyAlignment="1">
      <alignment horizontal="center" vertical="center" wrapText="1"/>
    </xf>
    <xf numFmtId="165" fontId="7" fillId="0" borderId="33" xfId="52" applyNumberFormat="1" applyFont="1" applyFill="1" applyBorder="1" applyAlignment="1">
      <alignment horizontal="center" vertical="center" wrapText="1"/>
    </xf>
    <xf numFmtId="3" fontId="7" fillId="0" borderId="27" xfId="52" applyNumberFormat="1" applyFont="1" applyFill="1" applyBorder="1" applyAlignment="1">
      <alignment horizontal="center" vertical="center" wrapText="1"/>
    </xf>
    <xf numFmtId="165" fontId="7" fillId="0" borderId="35" xfId="52" applyNumberFormat="1" applyFont="1" applyFill="1" applyBorder="1" applyAlignment="1">
      <alignment horizontal="center" vertical="center" wrapText="1"/>
    </xf>
    <xf numFmtId="0" fontId="6" fillId="2" borderId="26" xfId="1" applyFont="1" applyFill="1" applyBorder="1" applyAlignment="1">
      <alignment horizontal="center"/>
    </xf>
    <xf numFmtId="165" fontId="6" fillId="11" borderId="45" xfId="52" applyNumberFormat="1" applyFont="1" applyFill="1" applyBorder="1" applyAlignment="1">
      <alignment horizontal="center"/>
    </xf>
    <xf numFmtId="165" fontId="6" fillId="11" borderId="32" xfId="52" applyNumberFormat="1" applyFont="1" applyFill="1" applyBorder="1" applyAlignment="1">
      <alignment horizontal="center"/>
    </xf>
    <xf numFmtId="165" fontId="6" fillId="11" borderId="14" xfId="52" applyNumberFormat="1" applyFont="1" applyFill="1" applyBorder="1" applyAlignment="1">
      <alignment horizontal="center"/>
    </xf>
    <xf numFmtId="165" fontId="6" fillId="12" borderId="13" xfId="52" applyNumberFormat="1" applyFont="1" applyFill="1" applyBorder="1" applyAlignment="1">
      <alignment horizontal="center"/>
    </xf>
    <xf numFmtId="165" fontId="6" fillId="12" borderId="3" xfId="52" applyNumberFormat="1" applyFont="1" applyFill="1" applyBorder="1" applyAlignment="1">
      <alignment horizontal="center"/>
    </xf>
    <xf numFmtId="165" fontId="6" fillId="11" borderId="34" xfId="52" applyNumberFormat="1" applyFont="1" applyFill="1" applyBorder="1" applyAlignment="1">
      <alignment horizontal="center"/>
    </xf>
    <xf numFmtId="165" fontId="6" fillId="11" borderId="33" xfId="52" applyNumberFormat="1" applyFont="1" applyFill="1" applyBorder="1" applyAlignment="1">
      <alignment horizontal="center"/>
    </xf>
    <xf numFmtId="165" fontId="6" fillId="11" borderId="27" xfId="52" applyNumberFormat="1" applyFont="1" applyFill="1" applyBorder="1" applyAlignment="1">
      <alignment horizontal="center"/>
    </xf>
    <xf numFmtId="165" fontId="6" fillId="11" borderId="35" xfId="52" applyNumberFormat="1" applyFont="1" applyFill="1" applyBorder="1" applyAlignment="1">
      <alignment horizontal="center"/>
    </xf>
    <xf numFmtId="165" fontId="6" fillId="11" borderId="2" xfId="52" applyNumberFormat="1" applyFont="1" applyFill="1" applyBorder="1" applyAlignment="1">
      <alignment horizontal="center"/>
    </xf>
    <xf numFmtId="165" fontId="6" fillId="11" borderId="1" xfId="52" applyNumberFormat="1" applyFont="1" applyFill="1" applyBorder="1" applyAlignment="1">
      <alignment horizontal="center"/>
    </xf>
    <xf numFmtId="165" fontId="6" fillId="12" borderId="34" xfId="52" applyNumberFormat="1" applyFont="1" applyFill="1" applyBorder="1" applyAlignment="1">
      <alignment horizontal="center"/>
    </xf>
    <xf numFmtId="165" fontId="6" fillId="12" borderId="33" xfId="52" applyNumberFormat="1" applyFont="1" applyFill="1" applyBorder="1" applyAlignment="1">
      <alignment horizontal="center"/>
    </xf>
    <xf numFmtId="165" fontId="6" fillId="12" borderId="44" xfId="52" applyNumberFormat="1" applyFont="1" applyFill="1" applyBorder="1" applyAlignment="1">
      <alignment horizontal="center"/>
    </xf>
    <xf numFmtId="165" fontId="6" fillId="12" borderId="35" xfId="52" applyNumberFormat="1" applyFont="1" applyFill="1" applyBorder="1" applyAlignment="1">
      <alignment horizontal="center"/>
    </xf>
    <xf numFmtId="165" fontId="6" fillId="12" borderId="2" xfId="52" applyNumberFormat="1" applyFont="1" applyFill="1" applyBorder="1" applyAlignment="1">
      <alignment horizontal="center"/>
    </xf>
    <xf numFmtId="165" fontId="6" fillId="12" borderId="15" xfId="52" applyNumberFormat="1" applyFont="1" applyFill="1" applyBorder="1" applyAlignment="1">
      <alignment horizontal="center"/>
    </xf>
    <xf numFmtId="165" fontId="6" fillId="11" borderId="15" xfId="52" applyNumberFormat="1" applyFont="1" applyFill="1" applyBorder="1" applyAlignment="1">
      <alignment horizontal="center"/>
    </xf>
    <xf numFmtId="165" fontId="6" fillId="11" borderId="28" xfId="52" applyNumberFormat="1" applyFont="1" applyFill="1" applyBorder="1" applyAlignment="1">
      <alignment horizontal="center"/>
    </xf>
    <xf numFmtId="165" fontId="6" fillId="11" borderId="46" xfId="52" applyNumberFormat="1" applyFont="1" applyFill="1" applyBorder="1" applyAlignment="1">
      <alignment horizontal="center"/>
    </xf>
    <xf numFmtId="165" fontId="6" fillId="11" borderId="43" xfId="52" applyNumberFormat="1" applyFont="1" applyFill="1" applyBorder="1" applyAlignment="1">
      <alignment horizontal="center"/>
    </xf>
    <xf numFmtId="165" fontId="6" fillId="12" borderId="45" xfId="52" applyNumberFormat="1" applyFont="1" applyFill="1" applyBorder="1" applyAlignment="1">
      <alignment horizontal="center"/>
    </xf>
    <xf numFmtId="165" fontId="6" fillId="12" borderId="29" xfId="52" applyNumberFormat="1" applyFont="1" applyFill="1" applyBorder="1" applyAlignment="1">
      <alignment horizontal="center"/>
    </xf>
    <xf numFmtId="165" fontId="6" fillId="11" borderId="35" xfId="52" applyNumberFormat="1" applyFont="1" applyFill="1" applyBorder="1" applyAlignment="1"/>
    <xf numFmtId="165" fontId="6" fillId="11" borderId="33" xfId="52" applyNumberFormat="1" applyFont="1" applyFill="1" applyBorder="1" applyAlignment="1"/>
    <xf numFmtId="165" fontId="6" fillId="12" borderId="28" xfId="52" applyNumberFormat="1" applyFont="1" applyFill="1" applyBorder="1" applyAlignment="1">
      <alignment horizontal="center" vertical="center"/>
    </xf>
    <xf numFmtId="165" fontId="6" fillId="12" borderId="41" xfId="52" applyNumberFormat="1" applyFont="1" applyFill="1" applyBorder="1" applyAlignment="1">
      <alignment horizontal="center" vertical="center"/>
    </xf>
    <xf numFmtId="165" fontId="6" fillId="12" borderId="46" xfId="52" applyNumberFormat="1" applyFont="1" applyFill="1" applyBorder="1" applyAlignment="1">
      <alignment horizontal="center" vertical="center"/>
    </xf>
    <xf numFmtId="165" fontId="6" fillId="12" borderId="31" xfId="52" applyNumberFormat="1" applyFont="1" applyFill="1" applyBorder="1" applyAlignment="1">
      <alignment horizontal="center" vertical="center"/>
    </xf>
    <xf numFmtId="165" fontId="6" fillId="12" borderId="32" xfId="52" applyNumberFormat="1" applyFont="1" applyFill="1" applyBorder="1" applyAlignment="1">
      <alignment horizontal="center"/>
    </xf>
    <xf numFmtId="165" fontId="6" fillId="12" borderId="12" xfId="52" applyNumberFormat="1" applyFont="1" applyFill="1" applyBorder="1" applyAlignment="1">
      <alignment horizontal="center"/>
    </xf>
    <xf numFmtId="165" fontId="6" fillId="12" borderId="43" xfId="52" applyNumberFormat="1" applyFont="1" applyFill="1" applyBorder="1" applyAlignment="1">
      <alignment horizontal="center"/>
    </xf>
    <xf numFmtId="165" fontId="6" fillId="12" borderId="28" xfId="52" applyNumberFormat="1" applyFont="1" applyFill="1" applyBorder="1" applyAlignment="1">
      <alignment horizontal="center"/>
    </xf>
    <xf numFmtId="165" fontId="6" fillId="12" borderId="41" xfId="52" applyNumberFormat="1" applyFont="1" applyFill="1" applyBorder="1" applyAlignment="1">
      <alignment horizontal="center"/>
    </xf>
    <xf numFmtId="165" fontId="6" fillId="12" borderId="46" xfId="52" applyNumberFormat="1" applyFont="1" applyFill="1" applyBorder="1" applyAlignment="1">
      <alignment horizontal="center"/>
    </xf>
    <xf numFmtId="165" fontId="6" fillId="12" borderId="31" xfId="52" applyNumberFormat="1" applyFont="1" applyFill="1" applyBorder="1" applyAlignment="1">
      <alignment horizontal="center"/>
    </xf>
    <xf numFmtId="165" fontId="6" fillId="12" borderId="5" xfId="52" applyNumberFormat="1" applyFont="1" applyFill="1" applyBorder="1" applyAlignment="1">
      <alignment horizontal="center"/>
    </xf>
    <xf numFmtId="165" fontId="6" fillId="11" borderId="7" xfId="52" applyNumberFormat="1" applyFont="1" applyFill="1" applyBorder="1" applyAlignment="1">
      <alignment horizontal="center"/>
    </xf>
    <xf numFmtId="165" fontId="6" fillId="11" borderId="31" xfId="52" applyNumberFormat="1" applyFont="1" applyFill="1" applyBorder="1" applyAlignment="1">
      <alignment horizontal="center"/>
    </xf>
    <xf numFmtId="165" fontId="6" fillId="12" borderId="6" xfId="52" applyNumberFormat="1" applyFont="1" applyFill="1" applyBorder="1" applyAlignment="1">
      <alignment horizontal="center"/>
    </xf>
    <xf numFmtId="165" fontId="6" fillId="11" borderId="29" xfId="52" applyNumberFormat="1" applyFont="1" applyFill="1" applyBorder="1" applyAlignment="1">
      <alignment horizontal="center"/>
    </xf>
    <xf numFmtId="165" fontId="6" fillId="11" borderId="12" xfId="52" applyNumberFormat="1" applyFont="1" applyFill="1" applyBorder="1" applyAlignment="1">
      <alignment horizontal="center"/>
    </xf>
    <xf numFmtId="165" fontId="6" fillId="12" borderId="14" xfId="52" applyNumberFormat="1" applyFont="1" applyFill="1" applyBorder="1" applyAlignment="1">
      <alignment horizontal="center"/>
    </xf>
    <xf numFmtId="165" fontId="6" fillId="11" borderId="5" xfId="52" applyNumberFormat="1" applyFont="1" applyFill="1" applyBorder="1" applyAlignment="1">
      <alignment horizontal="center"/>
    </xf>
    <xf numFmtId="165" fontId="7" fillId="12" borderId="45" xfId="52" applyNumberFormat="1" applyFont="1" applyFill="1" applyBorder="1" applyAlignment="1">
      <alignment horizontal="center"/>
    </xf>
    <xf numFmtId="165" fontId="7" fillId="12" borderId="43" xfId="52" applyNumberFormat="1" applyFont="1" applyFill="1" applyBorder="1" applyAlignment="1">
      <alignment horizontal="center"/>
    </xf>
    <xf numFmtId="165" fontId="7" fillId="11" borderId="43" xfId="52" applyNumberFormat="1" applyFont="1" applyFill="1" applyBorder="1" applyAlignment="1">
      <alignment horizontal="center"/>
    </xf>
    <xf numFmtId="165" fontId="7" fillId="11" borderId="34" xfId="52" applyNumberFormat="1" applyFont="1" applyFill="1" applyBorder="1" applyAlignment="1">
      <alignment horizontal="center"/>
    </xf>
    <xf numFmtId="165" fontId="7" fillId="11" borderId="44" xfId="52" applyNumberFormat="1" applyFont="1" applyFill="1" applyBorder="1" applyAlignment="1">
      <alignment horizontal="center"/>
    </xf>
    <xf numFmtId="165" fontId="7" fillId="11" borderId="33" xfId="52" applyNumberFormat="1" applyFont="1" applyFill="1" applyBorder="1" applyAlignment="1">
      <alignment horizontal="center"/>
    </xf>
    <xf numFmtId="165" fontId="7" fillId="12" borderId="25" xfId="52" applyNumberFormat="1" applyFont="1" applyFill="1" applyBorder="1" applyAlignment="1">
      <alignment horizontal="center"/>
    </xf>
    <xf numFmtId="165" fontId="7" fillId="12" borderId="42" xfId="52" applyNumberFormat="1" applyFont="1" applyFill="1" applyBorder="1" applyAlignment="1">
      <alignment horizontal="center"/>
    </xf>
    <xf numFmtId="165" fontId="7" fillId="12" borderId="27" xfId="52" applyNumberFormat="1" applyFont="1" applyFill="1" applyBorder="1" applyAlignment="1">
      <alignment horizontal="center"/>
    </xf>
    <xf numFmtId="165" fontId="7" fillId="12" borderId="35" xfId="52" applyNumberFormat="1" applyFont="1" applyFill="1" applyBorder="1" applyAlignment="1">
      <alignment horizontal="center"/>
    </xf>
    <xf numFmtId="165" fontId="7" fillId="11" borderId="26" xfId="52" applyNumberFormat="1" applyFont="1" applyFill="1" applyBorder="1" applyAlignment="1">
      <alignment horizontal="center"/>
    </xf>
    <xf numFmtId="165" fontId="6" fillId="12" borderId="9" xfId="52" applyNumberFormat="1" applyFont="1" applyFill="1" applyBorder="1" applyAlignment="1">
      <alignment horizontal="center"/>
    </xf>
    <xf numFmtId="165" fontId="6" fillId="12" borderId="34" xfId="52" applyNumberFormat="1" applyFont="1" applyFill="1" applyBorder="1" applyAlignment="1">
      <alignment horizontal="center" vertical="center"/>
    </xf>
    <xf numFmtId="165" fontId="6" fillId="12" borderId="33" xfId="52" applyNumberFormat="1" applyFont="1" applyFill="1" applyBorder="1" applyAlignment="1">
      <alignment horizontal="center" vertical="center"/>
    </xf>
    <xf numFmtId="165" fontId="6" fillId="12" borderId="27" xfId="52" applyNumberFormat="1" applyFont="1" applyFill="1" applyBorder="1" applyAlignment="1">
      <alignment horizontal="center" vertical="center"/>
    </xf>
    <xf numFmtId="165" fontId="6" fillId="12" borderId="35" xfId="52" applyNumberFormat="1" applyFont="1" applyFill="1" applyBorder="1" applyAlignment="1">
      <alignment horizontal="center" vertical="center"/>
    </xf>
    <xf numFmtId="165" fontId="6" fillId="12" borderId="2" xfId="52" applyNumberFormat="1" applyFont="1" applyFill="1" applyBorder="1" applyAlignment="1">
      <alignment horizontal="center" vertical="center"/>
    </xf>
    <xf numFmtId="165" fontId="6" fillId="12" borderId="15" xfId="52" applyNumberFormat="1" applyFont="1" applyFill="1" applyBorder="1" applyAlignment="1">
      <alignment horizontal="center" vertical="center"/>
    </xf>
    <xf numFmtId="9" fontId="6" fillId="12" borderId="34" xfId="49" applyFont="1" applyFill="1" applyBorder="1" applyAlignment="1">
      <alignment horizontal="center" vertical="center"/>
    </xf>
    <xf numFmtId="9" fontId="6" fillId="12" borderId="33" xfId="49" applyFont="1" applyFill="1" applyBorder="1" applyAlignment="1">
      <alignment horizontal="center" vertical="center"/>
    </xf>
    <xf numFmtId="9" fontId="6" fillId="12" borderId="27" xfId="49" applyFont="1" applyFill="1" applyBorder="1" applyAlignment="1">
      <alignment horizontal="center" vertical="center"/>
    </xf>
    <xf numFmtId="9" fontId="6" fillId="12" borderId="35" xfId="49" applyFont="1" applyFill="1" applyBorder="1" applyAlignment="1">
      <alignment horizontal="center" vertical="center"/>
    </xf>
    <xf numFmtId="9" fontId="6" fillId="11" borderId="2" xfId="49" applyFont="1" applyFill="1" applyBorder="1" applyAlignment="1">
      <alignment horizontal="center" vertical="center"/>
    </xf>
    <xf numFmtId="9" fontId="6" fillId="11" borderId="15" xfId="49" applyFont="1" applyFill="1" applyBorder="1" applyAlignment="1">
      <alignment horizontal="center" vertical="center"/>
    </xf>
    <xf numFmtId="9" fontId="6" fillId="11" borderId="33" xfId="49" applyFont="1" applyFill="1" applyBorder="1" applyAlignment="1">
      <alignment horizontal="center" vertical="center"/>
    </xf>
    <xf numFmtId="9" fontId="6" fillId="12" borderId="13" xfId="49" applyFont="1" applyFill="1" applyBorder="1" applyAlignment="1">
      <alignment horizontal="center"/>
    </xf>
    <xf numFmtId="165" fontId="6" fillId="2" borderId="0" xfId="52" applyNumberFormat="1" applyFont="1" applyFill="1"/>
    <xf numFmtId="0" fontId="60" fillId="2" borderId="5" xfId="1" applyFont="1" applyFill="1" applyBorder="1"/>
    <xf numFmtId="165" fontId="6" fillId="11" borderId="27" xfId="52" applyNumberFormat="1" applyFont="1" applyFill="1" applyBorder="1" applyAlignment="1">
      <alignment horizontal="center" vertical="center"/>
    </xf>
    <xf numFmtId="165" fontId="7" fillId="11" borderId="15" xfId="52" applyNumberFormat="1" applyFont="1" applyFill="1" applyBorder="1" applyAlignment="1">
      <alignment horizontal="center"/>
    </xf>
    <xf numFmtId="0" fontId="60" fillId="2" borderId="12" xfId="1" applyFont="1" applyFill="1" applyBorder="1"/>
    <xf numFmtId="9" fontId="6" fillId="11" borderId="27" xfId="49" applyFont="1" applyFill="1" applyBorder="1" applyAlignment="1">
      <alignment horizontal="center" vertical="center"/>
    </xf>
    <xf numFmtId="165" fontId="6" fillId="2" borderId="0" xfId="52" applyNumberFormat="1" applyFont="1" applyFill="1" applyAlignment="1">
      <alignment horizontal="center"/>
    </xf>
    <xf numFmtId="165" fontId="6" fillId="11" borderId="6" xfId="52" applyNumberFormat="1" applyFont="1" applyFill="1" applyBorder="1" applyAlignment="1">
      <alignment horizontal="center"/>
    </xf>
    <xf numFmtId="165" fontId="6" fillId="11" borderId="44" xfId="52" applyNumberFormat="1" applyFont="1" applyFill="1" applyBorder="1" applyAlignment="1">
      <alignment horizontal="center"/>
    </xf>
    <xf numFmtId="165" fontId="6" fillId="11" borderId="26" xfId="52" applyNumberFormat="1" applyFont="1" applyFill="1" applyBorder="1" applyAlignment="1">
      <alignment horizontal="center"/>
    </xf>
    <xf numFmtId="165" fontId="6" fillId="11" borderId="10" xfId="52" applyNumberFormat="1" applyFont="1" applyFill="1" applyBorder="1" applyAlignment="1">
      <alignment horizontal="center"/>
    </xf>
    <xf numFmtId="165" fontId="6" fillId="11" borderId="9" xfId="52" applyNumberFormat="1" applyFont="1" applyFill="1" applyBorder="1" applyAlignment="1">
      <alignment horizontal="center"/>
    </xf>
    <xf numFmtId="165" fontId="6" fillId="11" borderId="41" xfId="52" applyNumberFormat="1" applyFont="1" applyFill="1" applyBorder="1" applyAlignment="1">
      <alignment horizontal="center"/>
    </xf>
    <xf numFmtId="165" fontId="6" fillId="11" borderId="46" xfId="52" applyNumberFormat="1" applyFont="1" applyFill="1" applyBorder="1" applyAlignment="1"/>
    <xf numFmtId="165" fontId="6" fillId="11" borderId="7" xfId="52" applyNumberFormat="1" applyFont="1" applyFill="1" applyBorder="1" applyAlignment="1"/>
    <xf numFmtId="165" fontId="6" fillId="11" borderId="44" xfId="52" applyNumberFormat="1" applyFont="1" applyFill="1" applyBorder="1" applyAlignment="1"/>
    <xf numFmtId="165" fontId="6" fillId="11" borderId="10" xfId="52" applyNumberFormat="1" applyFont="1" applyFill="1" applyBorder="1" applyAlignment="1"/>
    <xf numFmtId="165" fontId="6" fillId="11" borderId="26" xfId="52" applyNumberFormat="1" applyFont="1" applyFill="1" applyBorder="1" applyAlignment="1"/>
    <xf numFmtId="165" fontId="6" fillId="12" borderId="32" xfId="52" applyNumberFormat="1" applyFont="1" applyFill="1" applyBorder="1" applyAlignment="1"/>
    <xf numFmtId="165" fontId="6" fillId="11" borderId="42" xfId="52" applyNumberFormat="1" applyFont="1" applyFill="1" applyBorder="1" applyAlignment="1">
      <alignment horizontal="center"/>
    </xf>
    <xf numFmtId="0" fontId="6" fillId="2" borderId="10" xfId="1" applyFont="1" applyFill="1" applyBorder="1" applyAlignment="1">
      <alignment horizontal="center"/>
    </xf>
    <xf numFmtId="0" fontId="6" fillId="0" borderId="15" xfId="1" applyFont="1" applyFill="1" applyBorder="1" applyAlignment="1">
      <alignment horizontal="center"/>
    </xf>
    <xf numFmtId="0" fontId="6" fillId="0" borderId="11" xfId="1" applyFont="1" applyFill="1" applyBorder="1" applyAlignment="1">
      <alignment horizontal="center"/>
    </xf>
    <xf numFmtId="0" fontId="6" fillId="20" borderId="15" xfId="1" applyFont="1" applyFill="1" applyBorder="1" applyAlignment="1">
      <alignment horizontal="center"/>
    </xf>
    <xf numFmtId="0" fontId="6" fillId="2" borderId="14" xfId="1" applyFont="1" applyFill="1" applyBorder="1" applyAlignment="1">
      <alignment horizontal="center" vertical="center"/>
    </xf>
    <xf numFmtId="0" fontId="7" fillId="2" borderId="14" xfId="1" applyFont="1" applyFill="1" applyBorder="1" applyAlignment="1">
      <alignment horizontal="center" vertical="center"/>
    </xf>
    <xf numFmtId="0" fontId="7" fillId="2" borderId="1" xfId="1" applyFont="1" applyFill="1" applyBorder="1" applyAlignment="1">
      <alignment horizontal="center" vertical="center"/>
    </xf>
    <xf numFmtId="0" fontId="7" fillId="2" borderId="0" xfId="1" applyFont="1" applyFill="1" applyAlignment="1"/>
    <xf numFmtId="0" fontId="6" fillId="2" borderId="4" xfId="1" applyFont="1" applyFill="1" applyBorder="1" applyAlignment="1">
      <alignment horizontal="center"/>
    </xf>
    <xf numFmtId="0" fontId="6" fillId="2" borderId="1" xfId="1" applyFont="1" applyFill="1" applyBorder="1" applyAlignment="1">
      <alignment horizontal="center"/>
    </xf>
    <xf numFmtId="0" fontId="6" fillId="2" borderId="5" xfId="1" applyFont="1" applyFill="1" applyBorder="1" applyAlignment="1">
      <alignment horizontal="center"/>
    </xf>
    <xf numFmtId="9" fontId="6" fillId="11" borderId="2" xfId="50" applyFont="1" applyFill="1" applyBorder="1" applyAlignment="1">
      <alignment horizontal="center" vertical="center"/>
    </xf>
    <xf numFmtId="9" fontId="6" fillId="11" borderId="33" xfId="50" applyFont="1" applyFill="1" applyBorder="1" applyAlignment="1">
      <alignment horizontal="center" vertical="center"/>
    </xf>
    <xf numFmtId="165" fontId="6" fillId="8" borderId="27" xfId="52" applyNumberFormat="1" applyFont="1" applyFill="1" applyBorder="1" applyAlignment="1">
      <alignment horizontal="center"/>
    </xf>
    <xf numFmtId="165" fontId="6" fillId="12" borderId="30" xfId="52" applyNumberFormat="1" applyFont="1" applyFill="1" applyBorder="1" applyAlignment="1">
      <alignment horizontal="center"/>
    </xf>
    <xf numFmtId="165" fontId="7" fillId="12" borderId="34" xfId="52" applyNumberFormat="1" applyFont="1" applyFill="1" applyBorder="1" applyAlignment="1">
      <alignment horizontal="center"/>
    </xf>
    <xf numFmtId="165" fontId="7" fillId="8" borderId="27" xfId="52" applyNumberFormat="1" applyFont="1" applyFill="1" applyBorder="1" applyAlignment="1">
      <alignment horizontal="center"/>
    </xf>
    <xf numFmtId="165" fontId="7" fillId="12" borderId="15" xfId="52" applyNumberFormat="1" applyFont="1" applyFill="1" applyBorder="1" applyAlignment="1">
      <alignment horizontal="center"/>
    </xf>
    <xf numFmtId="165" fontId="7" fillId="12" borderId="33" xfId="52" applyNumberFormat="1" applyFont="1" applyFill="1" applyBorder="1" applyAlignment="1">
      <alignment horizontal="center"/>
    </xf>
    <xf numFmtId="165" fontId="7" fillId="12" borderId="30" xfId="52" applyNumberFormat="1" applyFont="1" applyFill="1" applyBorder="1" applyAlignment="1">
      <alignment horizontal="center"/>
    </xf>
    <xf numFmtId="165" fontId="6" fillId="11" borderId="30" xfId="52" applyNumberFormat="1" applyFont="1" applyFill="1" applyBorder="1" applyAlignment="1">
      <alignment horizontal="center"/>
    </xf>
    <xf numFmtId="165" fontId="7" fillId="8" borderId="46" xfId="52" applyNumberFormat="1" applyFont="1" applyFill="1" applyBorder="1" applyAlignment="1">
      <alignment horizontal="center"/>
    </xf>
    <xf numFmtId="165" fontId="6" fillId="2" borderId="15" xfId="51" applyNumberFormat="1" applyFont="1" applyFill="1" applyBorder="1" applyAlignment="1">
      <alignment horizontal="center"/>
    </xf>
    <xf numFmtId="165" fontId="6" fillId="12" borderId="31" xfId="51" applyNumberFormat="1" applyFont="1" applyFill="1" applyBorder="1" applyAlignment="1">
      <alignment horizontal="center"/>
    </xf>
    <xf numFmtId="165" fontId="6" fillId="12" borderId="5" xfId="51" applyNumberFormat="1" applyFont="1" applyFill="1" applyBorder="1" applyAlignment="1">
      <alignment horizontal="center"/>
    </xf>
    <xf numFmtId="165" fontId="6" fillId="11" borderId="30" xfId="51" applyNumberFormat="1" applyFont="1" applyFill="1" applyBorder="1" applyAlignment="1"/>
    <xf numFmtId="165" fontId="6" fillId="11" borderId="4" xfId="51" applyNumberFormat="1" applyFont="1" applyFill="1" applyBorder="1" applyAlignment="1">
      <alignment horizontal="center"/>
    </xf>
    <xf numFmtId="165" fontId="6" fillId="11" borderId="5" xfId="51" applyNumberFormat="1" applyFont="1" applyFill="1" applyBorder="1" applyAlignment="1">
      <alignment horizontal="center"/>
    </xf>
    <xf numFmtId="165" fontId="6" fillId="12" borderId="32" xfId="51" applyNumberFormat="1" applyFont="1" applyFill="1" applyBorder="1" applyAlignment="1">
      <alignment horizontal="center"/>
    </xf>
    <xf numFmtId="165" fontId="6" fillId="3" borderId="0" xfId="51" applyNumberFormat="1" applyFont="1" applyFill="1" applyBorder="1" applyAlignment="1">
      <alignment horizontal="center"/>
    </xf>
    <xf numFmtId="165" fontId="6" fillId="12" borderId="0" xfId="51" applyNumberFormat="1" applyFont="1" applyFill="1" applyBorder="1" applyAlignment="1">
      <alignment horizontal="center"/>
    </xf>
    <xf numFmtId="165" fontId="6" fillId="11" borderId="2" xfId="51" applyNumberFormat="1" applyFont="1" applyFill="1" applyBorder="1" applyAlignment="1"/>
    <xf numFmtId="165" fontId="6" fillId="11" borderId="11" xfId="51" applyNumberFormat="1" applyFont="1" applyFill="1" applyBorder="1" applyAlignment="1">
      <alignment horizontal="center"/>
    </xf>
    <xf numFmtId="165" fontId="7" fillId="11" borderId="35" xfId="51" applyNumberFormat="1" applyFont="1" applyFill="1" applyBorder="1" applyAlignment="1">
      <alignment horizontal="center"/>
    </xf>
    <xf numFmtId="165" fontId="7" fillId="11" borderId="2" xfId="51" applyNumberFormat="1" applyFont="1" applyFill="1" applyBorder="1" applyAlignment="1">
      <alignment horizontal="center"/>
    </xf>
    <xf numFmtId="165" fontId="6" fillId="11" borderId="45" xfId="51" applyNumberFormat="1" applyFont="1" applyFill="1" applyBorder="1" applyAlignment="1">
      <alignment horizontal="center"/>
    </xf>
    <xf numFmtId="165" fontId="6" fillId="11" borderId="14" xfId="51" applyNumberFormat="1" applyFont="1" applyFill="1" applyBorder="1" applyAlignment="1">
      <alignment horizontal="center"/>
    </xf>
    <xf numFmtId="165" fontId="6" fillId="11" borderId="13" xfId="51" applyNumberFormat="1" applyFont="1" applyFill="1" applyBorder="1" applyAlignment="1">
      <alignment horizontal="center"/>
    </xf>
    <xf numFmtId="165" fontId="6" fillId="11" borderId="32" xfId="51" applyNumberFormat="1" applyFont="1" applyFill="1" applyBorder="1" applyAlignment="1">
      <alignment horizontal="center"/>
    </xf>
    <xf numFmtId="0" fontId="7" fillId="3" borderId="8" xfId="1" applyFont="1" applyFill="1" applyBorder="1" applyAlignment="1"/>
    <xf numFmtId="0" fontId="7" fillId="3" borderId="0" xfId="1" applyFont="1" applyFill="1" applyAlignment="1"/>
    <xf numFmtId="0" fontId="7" fillId="3" borderId="0" xfId="1" applyFont="1" applyFill="1" applyBorder="1" applyAlignment="1"/>
    <xf numFmtId="165" fontId="7" fillId="11" borderId="7" xfId="51" applyNumberFormat="1" applyFont="1" applyFill="1" applyBorder="1" applyAlignment="1">
      <alignment horizontal="center"/>
    </xf>
    <xf numFmtId="165" fontId="7" fillId="11" borderId="6" xfId="51" applyNumberFormat="1" applyFont="1" applyFill="1" applyBorder="1" applyAlignment="1">
      <alignment horizontal="center"/>
    </xf>
    <xf numFmtId="165" fontId="7" fillId="11" borderId="41" xfId="51" applyNumberFormat="1" applyFont="1" applyFill="1" applyBorder="1" applyAlignment="1">
      <alignment horizontal="center"/>
    </xf>
    <xf numFmtId="165" fontId="7" fillId="11" borderId="4" xfId="51" applyNumberFormat="1" applyFont="1" applyFill="1" applyBorder="1" applyAlignment="1">
      <alignment horizontal="center"/>
    </xf>
    <xf numFmtId="165" fontId="7" fillId="12" borderId="7" xfId="51" applyNumberFormat="1" applyFont="1" applyFill="1" applyBorder="1" applyAlignment="1">
      <alignment horizontal="center"/>
    </xf>
    <xf numFmtId="165" fontId="7" fillId="12" borderId="6" xfId="51" applyNumberFormat="1" applyFont="1" applyFill="1" applyBorder="1" applyAlignment="1">
      <alignment horizontal="center"/>
    </xf>
    <xf numFmtId="165" fontId="7" fillId="12" borderId="41" xfId="51" applyNumberFormat="1" applyFont="1" applyFill="1" applyBorder="1" applyAlignment="1">
      <alignment horizontal="center"/>
    </xf>
    <xf numFmtId="165" fontId="7" fillId="12" borderId="4" xfId="51" applyNumberFormat="1" applyFont="1" applyFill="1" applyBorder="1" applyAlignment="1">
      <alignment horizontal="center"/>
    </xf>
    <xf numFmtId="165" fontId="7" fillId="12" borderId="36" xfId="51" applyNumberFormat="1" applyFont="1" applyFill="1" applyBorder="1" applyAlignment="1">
      <alignment horizontal="center"/>
    </xf>
    <xf numFmtId="165" fontId="7" fillId="11" borderId="37" xfId="51" applyNumberFormat="1" applyFont="1" applyFill="1" applyBorder="1" applyAlignment="1">
      <alignment horizontal="center"/>
    </xf>
    <xf numFmtId="165" fontId="6" fillId="11" borderId="3" xfId="52" applyNumberFormat="1" applyFont="1" applyFill="1" applyBorder="1" applyAlignment="1">
      <alignment horizontal="center"/>
    </xf>
    <xf numFmtId="0" fontId="13" fillId="12" borderId="4" xfId="1" applyFont="1" applyFill="1" applyBorder="1" applyAlignment="1">
      <alignment vertical="center"/>
    </xf>
    <xf numFmtId="0" fontId="6" fillId="12" borderId="5" xfId="1" applyFont="1" applyFill="1" applyBorder="1" applyAlignment="1">
      <alignment vertical="center"/>
    </xf>
    <xf numFmtId="0" fontId="6" fillId="12" borderId="6" xfId="1" applyFont="1" applyFill="1" applyBorder="1" applyAlignment="1">
      <alignment vertical="center"/>
    </xf>
    <xf numFmtId="0" fontId="6" fillId="12" borderId="8" xfId="1" applyFont="1" applyFill="1" applyBorder="1" applyAlignment="1">
      <alignment vertical="center"/>
    </xf>
    <xf numFmtId="0" fontId="6" fillId="12" borderId="0" xfId="1" applyFont="1" applyFill="1" applyBorder="1" applyAlignment="1">
      <alignment vertical="center"/>
    </xf>
    <xf numFmtId="9" fontId="6" fillId="12" borderId="0" xfId="49" applyNumberFormat="1" applyFont="1" applyFill="1" applyBorder="1" applyAlignment="1">
      <alignment horizontal="center" vertical="center"/>
    </xf>
    <xf numFmtId="0" fontId="6" fillId="12" borderId="9" xfId="1" applyFont="1" applyFill="1" applyBorder="1" applyAlignment="1">
      <alignment vertical="center"/>
    </xf>
    <xf numFmtId="3" fontId="6" fillId="12" borderId="0" xfId="1" applyNumberFormat="1" applyFont="1" applyFill="1" applyBorder="1" applyAlignment="1">
      <alignment horizontal="center" vertical="center"/>
    </xf>
    <xf numFmtId="0" fontId="6" fillId="12" borderId="8" xfId="1" applyFont="1" applyFill="1" applyBorder="1"/>
    <xf numFmtId="0" fontId="6" fillId="12" borderId="0" xfId="1" applyFont="1" applyFill="1" applyBorder="1"/>
    <xf numFmtId="3" fontId="6" fillId="12" borderId="0" xfId="1" applyNumberFormat="1" applyFont="1" applyFill="1" applyBorder="1" applyAlignment="1">
      <alignment horizontal="center"/>
    </xf>
    <xf numFmtId="0" fontId="6" fillId="12" borderId="9" xfId="1" applyFont="1" applyFill="1" applyBorder="1"/>
    <xf numFmtId="0" fontId="6" fillId="12" borderId="0" xfId="1" applyFont="1" applyFill="1" applyBorder="1" applyAlignment="1">
      <alignment horizontal="center" vertical="center"/>
    </xf>
    <xf numFmtId="0" fontId="6" fillId="12" borderId="0" xfId="1" applyFont="1" applyFill="1" applyBorder="1" applyAlignment="1">
      <alignment horizontal="center"/>
    </xf>
    <xf numFmtId="0" fontId="6" fillId="12" borderId="11" xfId="1" applyFont="1" applyFill="1" applyBorder="1"/>
    <xf numFmtId="0" fontId="6" fillId="12" borderId="12" xfId="1" applyFont="1" applyFill="1" applyBorder="1"/>
    <xf numFmtId="0" fontId="6" fillId="12" borderId="13" xfId="1" applyFont="1" applyFill="1" applyBorder="1"/>
    <xf numFmtId="165" fontId="6" fillId="11" borderId="43" xfId="51" applyNumberFormat="1" applyFont="1" applyFill="1" applyBorder="1" applyAlignment="1">
      <alignment horizontal="center"/>
    </xf>
    <xf numFmtId="3" fontId="48" fillId="0" borderId="1" xfId="19" applyNumberFormat="1" applyFont="1" applyBorder="1" applyAlignment="1">
      <alignment horizontal="left"/>
    </xf>
    <xf numFmtId="170" fontId="6" fillId="12" borderId="0" xfId="1" applyNumberFormat="1" applyFont="1" applyFill="1" applyBorder="1"/>
    <xf numFmtId="0" fontId="6" fillId="3" borderId="10" xfId="0" applyFont="1" applyFill="1" applyBorder="1" applyAlignment="1">
      <alignment horizontal="left" vertical="top" wrapText="1"/>
    </xf>
    <xf numFmtId="0" fontId="0" fillId="18" borderId="10" xfId="0" applyFill="1" applyBorder="1" applyAlignment="1">
      <alignment horizontal="left" vertical="top" wrapText="1"/>
    </xf>
    <xf numFmtId="165" fontId="7" fillId="3" borderId="14" xfId="51" applyNumberFormat="1" applyFont="1" applyFill="1" applyBorder="1" applyAlignment="1">
      <alignment horizontal="center"/>
    </xf>
    <xf numFmtId="165" fontId="7" fillId="12" borderId="27" xfId="51" applyNumberFormat="1" applyFont="1" applyFill="1" applyBorder="1" applyAlignment="1">
      <alignment horizontal="center" vertical="center"/>
    </xf>
    <xf numFmtId="165" fontId="6" fillId="12" borderId="43" xfId="51" applyNumberFormat="1" applyFont="1" applyFill="1" applyBorder="1" applyAlignment="1">
      <alignment horizontal="center"/>
    </xf>
    <xf numFmtId="0" fontId="6" fillId="2" borderId="0" xfId="1" applyFont="1" applyFill="1" applyBorder="1" applyAlignment="1">
      <alignment horizontal="center"/>
    </xf>
    <xf numFmtId="0" fontId="6" fillId="3" borderId="15" xfId="0" applyFont="1" applyFill="1" applyBorder="1" applyAlignment="1">
      <alignment horizontal="center" vertical="center"/>
    </xf>
    <xf numFmtId="3" fontId="6" fillId="0" borderId="0" xfId="0" applyNumberFormat="1" applyFont="1"/>
    <xf numFmtId="165" fontId="7" fillId="12" borderId="29" xfId="52" applyNumberFormat="1" applyFont="1" applyFill="1" applyBorder="1" applyAlignment="1">
      <alignment horizontal="center"/>
    </xf>
    <xf numFmtId="165" fontId="7" fillId="12" borderId="32" xfId="52" applyNumberFormat="1" applyFont="1" applyFill="1" applyBorder="1" applyAlignment="1">
      <alignment horizontal="center"/>
    </xf>
    <xf numFmtId="165" fontId="7" fillId="12" borderId="12" xfId="52" applyNumberFormat="1" applyFont="1" applyFill="1" applyBorder="1" applyAlignment="1">
      <alignment horizontal="center"/>
    </xf>
    <xf numFmtId="165" fontId="7" fillId="12" borderId="14" xfId="52" applyNumberFormat="1" applyFont="1" applyFill="1" applyBorder="1" applyAlignment="1">
      <alignment horizontal="center"/>
    </xf>
    <xf numFmtId="165" fontId="6" fillId="12" borderId="25" xfId="52" applyNumberFormat="1" applyFont="1" applyFill="1" applyBorder="1" applyAlignment="1">
      <alignment horizontal="center"/>
    </xf>
    <xf numFmtId="165" fontId="6" fillId="12" borderId="7" xfId="52" applyNumberFormat="1" applyFont="1" applyFill="1" applyBorder="1" applyAlignment="1">
      <alignment horizontal="center"/>
    </xf>
    <xf numFmtId="165" fontId="7" fillId="12" borderId="26" xfId="52" applyNumberFormat="1" applyFont="1" applyFill="1" applyBorder="1" applyAlignment="1">
      <alignment horizontal="center"/>
    </xf>
    <xf numFmtId="165" fontId="6" fillId="12" borderId="0" xfId="52" applyNumberFormat="1" applyFont="1" applyFill="1" applyBorder="1" applyAlignment="1">
      <alignment horizontal="center"/>
    </xf>
    <xf numFmtId="165" fontId="6" fillId="12" borderId="10" xfId="52" applyNumberFormat="1" applyFont="1" applyFill="1" applyBorder="1" applyAlignment="1">
      <alignment horizontal="center"/>
    </xf>
    <xf numFmtId="165" fontId="6" fillId="12" borderId="35" xfId="52" applyNumberFormat="1" applyFont="1" applyFill="1" applyBorder="1" applyAlignment="1"/>
    <xf numFmtId="0" fontId="6" fillId="15" borderId="10" xfId="0" applyFont="1" applyFill="1" applyBorder="1" applyAlignment="1">
      <alignment horizontal="left" vertical="top" wrapText="1"/>
    </xf>
    <xf numFmtId="0" fontId="6" fillId="3" borderId="1" xfId="0" applyFont="1" applyFill="1" applyBorder="1" applyAlignment="1">
      <alignment horizontal="left" vertical="top" wrapText="1"/>
    </xf>
    <xf numFmtId="0" fontId="0" fillId="22" borderId="0" xfId="0" applyFill="1"/>
    <xf numFmtId="0" fontId="61" fillId="3" borderId="0" xfId="0" applyFont="1" applyFill="1"/>
    <xf numFmtId="17" fontId="61" fillId="3" borderId="0" xfId="0" applyNumberFormat="1" applyFont="1" applyFill="1"/>
    <xf numFmtId="0" fontId="61" fillId="22" borderId="0" xfId="0" applyFont="1" applyFill="1"/>
    <xf numFmtId="0" fontId="61" fillId="3" borderId="15" xfId="0" applyFont="1" applyFill="1" applyBorder="1" applyAlignment="1">
      <alignment horizontal="center"/>
    </xf>
    <xf numFmtId="0" fontId="61" fillId="23" borderId="0" xfId="0" applyFont="1" applyFill="1"/>
    <xf numFmtId="0" fontId="61" fillId="23" borderId="0" xfId="0" applyFont="1" applyFill="1" applyBorder="1" applyAlignment="1"/>
    <xf numFmtId="0" fontId="62" fillId="23" borderId="0" xfId="0" applyFont="1" applyFill="1" applyAlignment="1">
      <alignment horizontal="center"/>
    </xf>
    <xf numFmtId="0" fontId="7" fillId="2" borderId="12" xfId="1" applyFont="1" applyFill="1" applyBorder="1" applyAlignment="1"/>
    <xf numFmtId="0" fontId="7" fillId="2" borderId="0" xfId="1" applyFont="1" applyFill="1" applyAlignment="1">
      <alignment horizontal="right"/>
    </xf>
    <xf numFmtId="0" fontId="7" fillId="2" borderId="12" xfId="1" applyFont="1" applyFill="1" applyBorder="1" applyAlignment="1">
      <alignment horizontal="left"/>
    </xf>
    <xf numFmtId="14" fontId="7" fillId="2" borderId="12" xfId="1" applyNumberFormat="1" applyFont="1" applyFill="1" applyBorder="1" applyAlignment="1">
      <alignment horizontal="left"/>
    </xf>
    <xf numFmtId="0" fontId="6" fillId="3" borderId="0" xfId="1" applyFill="1"/>
    <xf numFmtId="0" fontId="6" fillId="3" borderId="1" xfId="0" applyFont="1" applyFill="1" applyBorder="1" applyAlignment="1">
      <alignment horizontal="center" vertical="center"/>
    </xf>
    <xf numFmtId="0" fontId="6" fillId="2" borderId="0" xfId="1" applyFont="1" applyFill="1" applyBorder="1" applyAlignment="1">
      <alignment horizontal="center"/>
    </xf>
    <xf numFmtId="0" fontId="0" fillId="3" borderId="0" xfId="0" applyFill="1" applyBorder="1" applyAlignment="1">
      <alignment horizontal="center"/>
    </xf>
    <xf numFmtId="0" fontId="0" fillId="3" borderId="15" xfId="0" applyFill="1" applyBorder="1" applyAlignment="1">
      <alignment horizontal="center"/>
    </xf>
    <xf numFmtId="0" fontId="0" fillId="3" borderId="1" xfId="0" applyFill="1" applyBorder="1" applyAlignment="1">
      <alignment horizontal="center"/>
    </xf>
    <xf numFmtId="0" fontId="6" fillId="3" borderId="0" xfId="0" applyFont="1" applyFill="1" applyBorder="1" applyAlignment="1">
      <alignment horizontal="center" vertical="center"/>
    </xf>
    <xf numFmtId="0" fontId="6" fillId="3" borderId="15" xfId="0" applyFont="1" applyFill="1" applyBorder="1" applyAlignment="1">
      <alignment horizontal="center" vertical="center"/>
    </xf>
    <xf numFmtId="165" fontId="6" fillId="3" borderId="15" xfId="51" applyNumberFormat="1" applyFont="1" applyFill="1" applyBorder="1" applyAlignment="1">
      <alignment horizontal="center" vertical="center"/>
    </xf>
    <xf numFmtId="165" fontId="6" fillId="3" borderId="15" xfId="51" applyNumberFormat="1" applyFont="1" applyFill="1" applyBorder="1" applyAlignment="1">
      <alignment horizontal="center"/>
    </xf>
    <xf numFmtId="165" fontId="0" fillId="3" borderId="1" xfId="51" applyNumberFormat="1" applyFont="1" applyFill="1" applyBorder="1" applyAlignment="1">
      <alignment horizontal="center"/>
    </xf>
    <xf numFmtId="165" fontId="6" fillId="3" borderId="1" xfId="51" applyNumberFormat="1" applyFont="1" applyFill="1" applyBorder="1" applyAlignment="1">
      <alignment horizontal="center" vertical="center"/>
    </xf>
    <xf numFmtId="165" fontId="0" fillId="0" borderId="1" xfId="51" applyNumberFormat="1" applyFont="1" applyFill="1" applyBorder="1" applyAlignment="1">
      <alignment horizontal="center"/>
    </xf>
    <xf numFmtId="0" fontId="6" fillId="3" borderId="15" xfId="0" applyFont="1" applyFill="1" applyBorder="1" applyAlignment="1">
      <alignment horizontal="center"/>
    </xf>
    <xf numFmtId="165" fontId="0" fillId="3" borderId="0" xfId="51" applyNumberFormat="1" applyFont="1" applyFill="1" applyBorder="1" applyAlignment="1">
      <alignment horizontal="center"/>
    </xf>
    <xf numFmtId="165" fontId="6" fillId="3" borderId="1" xfId="51" applyNumberFormat="1" applyFont="1" applyFill="1" applyBorder="1" applyAlignment="1">
      <alignment horizontal="center"/>
    </xf>
    <xf numFmtId="165" fontId="6" fillId="3" borderId="0" xfId="51" applyNumberFormat="1" applyFont="1" applyFill="1" applyBorder="1" applyAlignment="1">
      <alignment horizontal="center"/>
    </xf>
    <xf numFmtId="165" fontId="6" fillId="3" borderId="0" xfId="51" applyNumberFormat="1" applyFont="1" applyFill="1" applyBorder="1" applyAlignment="1">
      <alignment horizontal="center" vertical="center"/>
    </xf>
    <xf numFmtId="165" fontId="6" fillId="18" borderId="3" xfId="52" applyNumberFormat="1" applyFont="1" applyFill="1" applyBorder="1" applyAlignment="1">
      <alignment horizontal="center"/>
    </xf>
    <xf numFmtId="9" fontId="6" fillId="18" borderId="13" xfId="49" applyFont="1" applyFill="1" applyBorder="1" applyAlignment="1">
      <alignment horizontal="center"/>
    </xf>
    <xf numFmtId="0" fontId="6" fillId="2" borderId="14" xfId="1" applyFont="1" applyFill="1" applyBorder="1" applyAlignment="1"/>
    <xf numFmtId="0" fontId="6" fillId="2" borderId="11" xfId="1" applyFont="1" applyFill="1" applyBorder="1" applyAlignment="1"/>
    <xf numFmtId="0" fontId="6" fillId="0" borderId="14" xfId="1" applyFont="1" applyFill="1" applyBorder="1" applyAlignment="1"/>
    <xf numFmtId="165" fontId="6" fillId="3" borderId="1" xfId="51" applyNumberFormat="1" applyFont="1" applyFill="1" applyBorder="1" applyAlignment="1">
      <alignment vertical="center"/>
    </xf>
    <xf numFmtId="165" fontId="0" fillId="3" borderId="1" xfId="51" applyNumberFormat="1" applyFont="1" applyFill="1" applyBorder="1" applyAlignment="1"/>
    <xf numFmtId="165" fontId="0" fillId="0" borderId="1" xfId="51" applyNumberFormat="1" applyFont="1" applyFill="1" applyBorder="1" applyAlignment="1"/>
    <xf numFmtId="0" fontId="6" fillId="3" borderId="1" xfId="0" applyFont="1" applyFill="1" applyBorder="1" applyAlignment="1">
      <alignment vertical="center"/>
    </xf>
    <xf numFmtId="0" fontId="0" fillId="3" borderId="1" xfId="0" applyFill="1" applyBorder="1" applyAlignment="1"/>
    <xf numFmtId="0" fontId="7" fillId="0" borderId="15" xfId="0" applyFont="1" applyFill="1" applyBorder="1" applyAlignment="1">
      <alignment wrapText="1"/>
    </xf>
    <xf numFmtId="0" fontId="7" fillId="0" borderId="0" xfId="0" applyFont="1" applyFill="1" applyBorder="1" applyAlignment="1">
      <alignment wrapText="1"/>
    </xf>
    <xf numFmtId="0" fontId="6" fillId="3" borderId="1" xfId="0" applyFont="1" applyFill="1" applyBorder="1" applyAlignment="1">
      <alignment horizontal="center"/>
    </xf>
    <xf numFmtId="0" fontId="0" fillId="3" borderId="0" xfId="0" applyFill="1" applyAlignment="1">
      <alignment horizontal="center"/>
    </xf>
    <xf numFmtId="165" fontId="6" fillId="3" borderId="0" xfId="51" applyNumberFormat="1" applyFont="1" applyFill="1" applyAlignment="1">
      <alignment horizontal="center"/>
    </xf>
    <xf numFmtId="165" fontId="0" fillId="3" borderId="0" xfId="51" applyNumberFormat="1" applyFont="1" applyFill="1" applyAlignment="1">
      <alignment horizontal="center"/>
    </xf>
    <xf numFmtId="165" fontId="8" fillId="3" borderId="0" xfId="51" applyNumberFormat="1" applyFont="1" applyFill="1" applyBorder="1" applyAlignment="1">
      <alignment horizontal="center"/>
    </xf>
    <xf numFmtId="0" fontId="7" fillId="2" borderId="0" xfId="0" applyFont="1" applyFill="1" applyAlignment="1">
      <alignment horizontal="right"/>
    </xf>
    <xf numFmtId="14" fontId="7" fillId="2" borderId="12" xfId="1" applyNumberFormat="1" applyFont="1" applyFill="1" applyBorder="1"/>
    <xf numFmtId="164" fontId="0" fillId="3" borderId="15" xfId="51" applyFont="1" applyFill="1" applyBorder="1"/>
    <xf numFmtId="164" fontId="0" fillId="3" borderId="1" xfId="51" applyFont="1" applyFill="1" applyBorder="1" applyAlignment="1">
      <alignment horizontal="center"/>
    </xf>
    <xf numFmtId="164" fontId="6" fillId="3" borderId="15" xfId="51" applyFont="1" applyFill="1" applyBorder="1"/>
    <xf numFmtId="164" fontId="0" fillId="3" borderId="15" xfId="51" applyFont="1" applyFill="1" applyBorder="1" applyAlignment="1">
      <alignment horizontal="center"/>
    </xf>
    <xf numFmtId="164" fontId="0" fillId="3" borderId="1" xfId="51" applyFont="1" applyFill="1" applyBorder="1" applyAlignment="1"/>
    <xf numFmtId="164" fontId="6" fillId="3" borderId="15" xfId="51" applyFont="1" applyFill="1" applyBorder="1" applyAlignment="1">
      <alignment horizontal="center"/>
    </xf>
    <xf numFmtId="0" fontId="6" fillId="3" borderId="2" xfId="1" applyFont="1" applyFill="1" applyBorder="1" applyAlignment="1">
      <alignment horizontal="center"/>
    </xf>
    <xf numFmtId="0" fontId="6" fillId="3" borderId="2" xfId="1" applyFont="1" applyFill="1" applyBorder="1" applyAlignment="1"/>
    <xf numFmtId="165" fontId="7" fillId="3" borderId="0" xfId="51" applyNumberFormat="1" applyFont="1" applyFill="1" applyAlignment="1"/>
    <xf numFmtId="0" fontId="6" fillId="3" borderId="0" xfId="1" applyFill="1" applyBorder="1"/>
    <xf numFmtId="0" fontId="7" fillId="3" borderId="4" xfId="1" applyFont="1" applyFill="1" applyBorder="1"/>
    <xf numFmtId="0" fontId="6" fillId="3" borderId="5" xfId="1" applyFont="1" applyFill="1" applyBorder="1"/>
    <xf numFmtId="0" fontId="7" fillId="3" borderId="5" xfId="1" applyFont="1" applyFill="1" applyBorder="1"/>
    <xf numFmtId="0" fontId="6" fillId="3" borderId="8" xfId="1" applyFont="1" applyFill="1" applyBorder="1"/>
    <xf numFmtId="0" fontId="7" fillId="3" borderId="8" xfId="1" applyFont="1" applyFill="1" applyBorder="1"/>
    <xf numFmtId="0" fontId="56" fillId="3" borderId="8" xfId="1" applyFont="1" applyFill="1" applyBorder="1"/>
    <xf numFmtId="0" fontId="56" fillId="3" borderId="0" xfId="1" applyFont="1" applyFill="1" applyBorder="1"/>
    <xf numFmtId="0" fontId="58" fillId="3" borderId="0" xfId="1" applyFont="1" applyFill="1" applyBorder="1" applyAlignment="1">
      <alignment vertical="center"/>
    </xf>
    <xf numFmtId="0" fontId="56" fillId="3" borderId="0" xfId="1" applyFont="1" applyFill="1" applyBorder="1" applyAlignment="1">
      <alignment vertical="center"/>
    </xf>
    <xf numFmtId="0" fontId="6" fillId="3" borderId="0" xfId="1" applyFont="1" applyFill="1" applyBorder="1" applyAlignment="1">
      <alignment horizontal="left" vertical="center"/>
    </xf>
    <xf numFmtId="0" fontId="45" fillId="3" borderId="0" xfId="1" applyFont="1" applyFill="1" applyBorder="1" applyAlignment="1">
      <alignment vertical="center"/>
    </xf>
    <xf numFmtId="0" fontId="59" fillId="3" borderId="8" xfId="1" applyFont="1" applyFill="1" applyBorder="1"/>
    <xf numFmtId="0" fontId="59" fillId="3" borderId="0" xfId="1" applyFont="1" applyFill="1" applyBorder="1" applyAlignment="1">
      <alignment vertical="center"/>
    </xf>
    <xf numFmtId="0" fontId="59" fillId="3" borderId="0" xfId="1" applyFont="1" applyFill="1" applyBorder="1"/>
    <xf numFmtId="0" fontId="6" fillId="3" borderId="7" xfId="1" applyFont="1" applyFill="1" applyBorder="1"/>
    <xf numFmtId="0" fontId="6" fillId="3" borderId="10" xfId="1" applyFont="1" applyFill="1" applyBorder="1"/>
    <xf numFmtId="0" fontId="6" fillId="3" borderId="14" xfId="1" applyFont="1" applyFill="1" applyBorder="1" applyAlignment="1">
      <alignment horizontal="center"/>
    </xf>
    <xf numFmtId="0" fontId="6" fillId="3" borderId="15" xfId="1" applyFont="1" applyFill="1" applyBorder="1" applyAlignment="1">
      <alignment horizontal="center"/>
    </xf>
    <xf numFmtId="0" fontId="6" fillId="3" borderId="10" xfId="1" applyFont="1" applyFill="1" applyBorder="1" applyAlignment="1">
      <alignment horizontal="center"/>
    </xf>
    <xf numFmtId="0" fontId="6" fillId="3" borderId="0" xfId="1" applyFont="1" applyFill="1" applyBorder="1" applyAlignment="1">
      <alignment vertical="top" wrapText="1"/>
    </xf>
    <xf numFmtId="0" fontId="6" fillId="3" borderId="15" xfId="1" applyFill="1" applyBorder="1" applyAlignment="1">
      <alignment horizontal="center"/>
    </xf>
    <xf numFmtId="0" fontId="6" fillId="3" borderId="15" xfId="1" applyFont="1" applyFill="1" applyBorder="1" applyAlignment="1">
      <alignment horizontal="center" vertical="center"/>
    </xf>
    <xf numFmtId="0" fontId="7" fillId="3" borderId="15" xfId="1" applyFont="1" applyFill="1" applyBorder="1" applyAlignment="1">
      <alignment horizontal="center"/>
    </xf>
    <xf numFmtId="0" fontId="6" fillId="3" borderId="11" xfId="1" applyFont="1" applyFill="1" applyBorder="1"/>
    <xf numFmtId="0" fontId="6" fillId="3" borderId="12" xfId="1" applyFont="1" applyFill="1" applyBorder="1"/>
    <xf numFmtId="0" fontId="7" fillId="3" borderId="1" xfId="1" applyFont="1" applyFill="1" applyBorder="1" applyAlignment="1">
      <alignment vertical="center"/>
    </xf>
    <xf numFmtId="0" fontId="6" fillId="3" borderId="2" xfId="1" applyFont="1" applyFill="1" applyBorder="1" applyAlignment="1">
      <alignment vertical="center"/>
    </xf>
    <xf numFmtId="0" fontId="7" fillId="3" borderId="15" xfId="1" applyFont="1" applyFill="1" applyBorder="1" applyAlignment="1">
      <alignment horizontal="center" vertical="center"/>
    </xf>
    <xf numFmtId="0" fontId="6" fillId="3" borderId="0" xfId="1" applyFont="1" applyFill="1" applyBorder="1" applyAlignment="1">
      <alignment wrapText="1"/>
    </xf>
    <xf numFmtId="0" fontId="6" fillId="3" borderId="10" xfId="1" applyFont="1" applyFill="1" applyBorder="1" applyAlignment="1">
      <alignment horizontal="center" wrapText="1"/>
    </xf>
    <xf numFmtId="0" fontId="7" fillId="3" borderId="11" xfId="1" applyFont="1" applyFill="1" applyBorder="1" applyAlignment="1">
      <alignment vertical="center"/>
    </xf>
    <xf numFmtId="0" fontId="6" fillId="3" borderId="12" xfId="1" applyFont="1" applyFill="1" applyBorder="1" applyAlignment="1">
      <alignment vertical="center"/>
    </xf>
    <xf numFmtId="0" fontId="6" fillId="3" borderId="14" xfId="1" applyFont="1" applyFill="1" applyBorder="1" applyAlignment="1">
      <alignment horizontal="center" vertical="center"/>
    </xf>
    <xf numFmtId="0" fontId="7" fillId="3" borderId="10" xfId="1" applyFont="1" applyFill="1" applyBorder="1" applyAlignment="1">
      <alignment horizontal="center"/>
    </xf>
    <xf numFmtId="165" fontId="7" fillId="3" borderId="0" xfId="52" applyNumberFormat="1" applyFont="1" applyFill="1" applyBorder="1" applyAlignment="1">
      <alignment horizontal="left"/>
    </xf>
    <xf numFmtId="165" fontId="6" fillId="3" borderId="0" xfId="52" applyNumberFormat="1" applyFont="1" applyFill="1" applyBorder="1"/>
    <xf numFmtId="165" fontId="6" fillId="3" borderId="0" xfId="52" applyNumberFormat="1" applyFont="1" applyFill="1" applyBorder="1" applyAlignment="1">
      <alignment horizontal="center"/>
    </xf>
    <xf numFmtId="165" fontId="6" fillId="3" borderId="0" xfId="52" applyNumberFormat="1" applyFont="1" applyFill="1"/>
    <xf numFmtId="0" fontId="6" fillId="3" borderId="0" xfId="1" applyFont="1" applyFill="1" applyAlignment="1">
      <alignment horizontal="center"/>
    </xf>
    <xf numFmtId="165" fontId="6" fillId="3" borderId="0" xfId="52" applyNumberFormat="1" applyFont="1" applyFill="1" applyAlignment="1">
      <alignment horizontal="center"/>
    </xf>
    <xf numFmtId="0" fontId="6" fillId="3" borderId="1" xfId="1" applyFont="1" applyFill="1" applyBorder="1"/>
    <xf numFmtId="1" fontId="6" fillId="3" borderId="2" xfId="50" applyNumberFormat="1" applyFont="1" applyFill="1" applyBorder="1" applyAlignment="1">
      <alignment horizontal="center"/>
    </xf>
    <xf numFmtId="165" fontId="6" fillId="3" borderId="3" xfId="51" applyNumberFormat="1" applyFont="1" applyFill="1" applyBorder="1"/>
    <xf numFmtId="0" fontId="7" fillId="3" borderId="4" xfId="1" applyFont="1" applyFill="1" applyBorder="1" applyAlignment="1"/>
    <xf numFmtId="0" fontId="6" fillId="3" borderId="5" xfId="1" applyFont="1" applyFill="1" applyBorder="1" applyAlignment="1"/>
    <xf numFmtId="0" fontId="7" fillId="3" borderId="5" xfId="1" applyFont="1" applyFill="1" applyBorder="1" applyAlignment="1"/>
    <xf numFmtId="0" fontId="6" fillId="3" borderId="8" xfId="1" applyFont="1" applyFill="1" applyBorder="1" applyAlignment="1"/>
    <xf numFmtId="0" fontId="6" fillId="3" borderId="0" xfId="1" applyFont="1" applyFill="1" applyAlignment="1"/>
    <xf numFmtId="0" fontId="7" fillId="3" borderId="1" xfId="1" applyFont="1" applyFill="1" applyBorder="1" applyAlignment="1"/>
    <xf numFmtId="0" fontId="6" fillId="3" borderId="0" xfId="1" applyFont="1" applyFill="1" applyBorder="1" applyAlignment="1">
      <alignment horizontal="left"/>
    </xf>
    <xf numFmtId="0" fontId="56" fillId="3" borderId="0" xfId="1" applyFont="1" applyFill="1" applyBorder="1" applyAlignment="1"/>
    <xf numFmtId="0" fontId="56" fillId="3" borderId="8" xfId="1" applyFont="1" applyFill="1" applyBorder="1" applyAlignment="1"/>
    <xf numFmtId="0" fontId="7" fillId="3" borderId="11" xfId="1" applyFont="1" applyFill="1" applyBorder="1" applyAlignment="1"/>
    <xf numFmtId="0" fontId="6" fillId="3" borderId="12" xfId="1" applyFont="1" applyFill="1" applyBorder="1" applyAlignment="1"/>
    <xf numFmtId="0" fontId="6" fillId="3" borderId="6" xfId="1" applyFont="1" applyFill="1" applyBorder="1" applyAlignment="1"/>
    <xf numFmtId="0" fontId="6" fillId="3" borderId="13" xfId="1" applyFont="1" applyFill="1" applyBorder="1" applyAlignment="1"/>
    <xf numFmtId="0" fontId="6" fillId="3" borderId="4" xfId="1" applyFont="1" applyFill="1" applyBorder="1" applyAlignment="1">
      <alignment vertical="center"/>
    </xf>
    <xf numFmtId="0" fontId="6" fillId="3" borderId="5" xfId="1" applyFont="1" applyFill="1" applyBorder="1" applyAlignment="1">
      <alignment vertical="center"/>
    </xf>
    <xf numFmtId="0" fontId="6" fillId="3" borderId="5" xfId="1" applyFont="1" applyFill="1" applyBorder="1" applyAlignment="1">
      <alignment horizontal="center" vertical="center"/>
    </xf>
    <xf numFmtId="165" fontId="6" fillId="3" borderId="5" xfId="51" applyNumberFormat="1" applyFont="1" applyFill="1" applyBorder="1" applyAlignment="1">
      <alignment horizontal="center" vertical="center"/>
    </xf>
    <xf numFmtId="165" fontId="6" fillId="3" borderId="6" xfId="51" applyNumberFormat="1" applyFont="1" applyFill="1" applyBorder="1" applyAlignment="1">
      <alignment horizontal="center" vertical="center"/>
    </xf>
    <xf numFmtId="165" fontId="26" fillId="3" borderId="0" xfId="51" applyNumberFormat="1" applyFont="1" applyFill="1" applyBorder="1" applyAlignment="1">
      <alignment horizontal="center"/>
    </xf>
    <xf numFmtId="0" fontId="26" fillId="3" borderId="0" xfId="1" applyFont="1" applyFill="1"/>
    <xf numFmtId="0" fontId="6" fillId="3" borderId="12" xfId="1" applyFont="1" applyFill="1" applyBorder="1" applyAlignment="1">
      <alignment horizontal="center"/>
    </xf>
    <xf numFmtId="3" fontId="6" fillId="3" borderId="12" xfId="50" applyNumberFormat="1" applyFont="1" applyFill="1" applyBorder="1" applyAlignment="1">
      <alignment horizontal="center"/>
    </xf>
    <xf numFmtId="3" fontId="6" fillId="3" borderId="13" xfId="50" applyNumberFormat="1" applyFont="1" applyFill="1" applyBorder="1" applyAlignment="1">
      <alignment horizontal="center"/>
    </xf>
    <xf numFmtId="9" fontId="6" fillId="3" borderId="0" xfId="50" applyFont="1" applyFill="1"/>
    <xf numFmtId="0" fontId="6" fillId="3" borderId="4" xfId="1" applyFont="1" applyFill="1" applyBorder="1"/>
    <xf numFmtId="0" fontId="6" fillId="3" borderId="5" xfId="1" applyFont="1" applyFill="1" applyBorder="1" applyAlignment="1">
      <alignment horizontal="center"/>
    </xf>
    <xf numFmtId="165" fontId="6" fillId="3" borderId="5" xfId="52" applyNumberFormat="1" applyFont="1" applyFill="1" applyBorder="1" applyAlignment="1">
      <alignment horizontal="center"/>
    </xf>
    <xf numFmtId="165" fontId="6" fillId="3" borderId="5" xfId="51" applyNumberFormat="1" applyFont="1" applyFill="1" applyBorder="1" applyAlignment="1">
      <alignment horizontal="center"/>
    </xf>
    <xf numFmtId="165" fontId="6" fillId="3" borderId="6" xfId="52" applyNumberFormat="1" applyFont="1" applyFill="1" applyBorder="1" applyAlignment="1">
      <alignment horizontal="center"/>
    </xf>
    <xf numFmtId="165" fontId="6" fillId="3" borderId="9" xfId="52" applyNumberFormat="1" applyFont="1" applyFill="1" applyBorder="1" applyAlignment="1">
      <alignment horizontal="center"/>
    </xf>
    <xf numFmtId="0" fontId="6" fillId="3" borderId="8" xfId="1" applyFont="1" applyFill="1" applyBorder="1" applyAlignment="1">
      <alignment horizontal="left" vertical="center"/>
    </xf>
    <xf numFmtId="0" fontId="6" fillId="3" borderId="8" xfId="1" applyFont="1" applyFill="1" applyBorder="1" applyAlignment="1">
      <alignment vertical="center"/>
    </xf>
    <xf numFmtId="0" fontId="6" fillId="3" borderId="11" xfId="1" applyFont="1" applyFill="1" applyBorder="1" applyAlignment="1">
      <alignment vertical="center"/>
    </xf>
    <xf numFmtId="165" fontId="6" fillId="3" borderId="12" xfId="52" applyNumberFormat="1" applyFont="1" applyFill="1" applyBorder="1" applyAlignment="1">
      <alignment horizontal="center"/>
    </xf>
    <xf numFmtId="165" fontId="6" fillId="3" borderId="13" xfId="52" applyNumberFormat="1" applyFont="1" applyFill="1" applyBorder="1" applyAlignment="1">
      <alignment horizontal="center"/>
    </xf>
    <xf numFmtId="0" fontId="39" fillId="3" borderId="0" xfId="0" applyFont="1" applyFill="1"/>
    <xf numFmtId="0" fontId="63" fillId="14" borderId="10" xfId="53" applyFill="1" applyBorder="1" applyAlignment="1">
      <alignment horizontal="left" vertical="top" wrapText="1"/>
    </xf>
    <xf numFmtId="0" fontId="63" fillId="14" borderId="0" xfId="53" applyFill="1"/>
    <xf numFmtId="0" fontId="63" fillId="16" borderId="7" xfId="53" applyFill="1" applyBorder="1" applyAlignment="1">
      <alignment horizontal="left" vertical="top" wrapText="1"/>
    </xf>
    <xf numFmtId="0" fontId="63" fillId="16" borderId="4" xfId="53" applyFill="1" applyBorder="1" applyAlignment="1">
      <alignment horizontal="left" vertical="top" wrapText="1"/>
    </xf>
    <xf numFmtId="0" fontId="63" fillId="17" borderId="7" xfId="53" applyFill="1" applyBorder="1" applyAlignment="1">
      <alignment horizontal="left" vertical="top" wrapText="1"/>
    </xf>
    <xf numFmtId="0" fontId="63" fillId="18" borderId="7" xfId="53" applyFill="1" applyBorder="1" applyAlignment="1">
      <alignment horizontal="left" vertical="top" wrapText="1"/>
    </xf>
    <xf numFmtId="0" fontId="63" fillId="15" borderId="15" xfId="53" applyFill="1" applyBorder="1" applyAlignment="1">
      <alignment horizontal="left" vertical="top" wrapText="1"/>
    </xf>
    <xf numFmtId="0" fontId="63" fillId="15" borderId="10" xfId="53" applyFill="1" applyBorder="1" applyAlignment="1">
      <alignment horizontal="left" vertical="top"/>
    </xf>
    <xf numFmtId="0" fontId="63" fillId="15" borderId="7" xfId="53" applyFill="1" applyBorder="1" applyAlignment="1">
      <alignment horizontal="left" vertical="top"/>
    </xf>
    <xf numFmtId="0" fontId="63" fillId="15" borderId="14" xfId="53" applyFill="1" applyBorder="1" applyAlignment="1">
      <alignment horizontal="left" vertical="top"/>
    </xf>
    <xf numFmtId="0" fontId="7" fillId="3" borderId="28" xfId="1" applyFont="1" applyFill="1" applyBorder="1"/>
    <xf numFmtId="0" fontId="6" fillId="3" borderId="25" xfId="1" applyFont="1" applyFill="1" applyBorder="1"/>
    <xf numFmtId="0" fontId="7" fillId="3" borderId="25" xfId="1" applyFont="1" applyFill="1" applyBorder="1"/>
    <xf numFmtId="165" fontId="6" fillId="3" borderId="31" xfId="51" applyNumberFormat="1" applyFont="1" applyFill="1" applyBorder="1" applyAlignment="1">
      <alignment horizontal="center"/>
    </xf>
    <xf numFmtId="165" fontId="6" fillId="3" borderId="26" xfId="51" applyNumberFormat="1" applyFont="1" applyFill="1" applyBorder="1" applyAlignment="1">
      <alignment horizontal="center"/>
    </xf>
    <xf numFmtId="165" fontId="6" fillId="3" borderId="32" xfId="51" applyNumberFormat="1" applyFont="1" applyFill="1" applyBorder="1" applyAlignment="1">
      <alignment horizontal="center"/>
    </xf>
    <xf numFmtId="0" fontId="7" fillId="3" borderId="0" xfId="1" applyFont="1" applyFill="1"/>
    <xf numFmtId="0" fontId="6" fillId="3" borderId="9" xfId="1" applyFont="1" applyFill="1" applyBorder="1"/>
    <xf numFmtId="165" fontId="6" fillId="3" borderId="15" xfId="51" applyNumberFormat="1" applyFont="1" applyFill="1" applyBorder="1" applyAlignment="1">
      <alignment horizontal="right"/>
    </xf>
    <xf numFmtId="0" fontId="7" fillId="3" borderId="58" xfId="1" applyFont="1" applyFill="1" applyBorder="1" applyAlignment="1">
      <alignment vertical="center"/>
    </xf>
    <xf numFmtId="0" fontId="6" fillId="3" borderId="59" xfId="1" applyFont="1" applyFill="1" applyBorder="1"/>
    <xf numFmtId="0" fontId="6" fillId="3" borderId="56" xfId="1" applyFont="1" applyFill="1" applyBorder="1"/>
    <xf numFmtId="0" fontId="6" fillId="3" borderId="54" xfId="1" applyFont="1" applyFill="1" applyBorder="1" applyAlignment="1">
      <alignment horizontal="center"/>
    </xf>
    <xf numFmtId="0" fontId="6" fillId="3" borderId="54" xfId="1" applyFont="1" applyFill="1" applyBorder="1"/>
    <xf numFmtId="0" fontId="6" fillId="3" borderId="55" xfId="1" applyFont="1" applyFill="1" applyBorder="1"/>
    <xf numFmtId="165" fontId="6" fillId="3" borderId="58" xfId="51" applyNumberFormat="1" applyFont="1" applyFill="1" applyBorder="1" applyAlignment="1">
      <alignment horizontal="center"/>
    </xf>
    <xf numFmtId="165" fontId="6" fillId="3" borderId="59" xfId="51" applyNumberFormat="1" applyFont="1" applyFill="1" applyBorder="1" applyAlignment="1">
      <alignment horizontal="center"/>
    </xf>
    <xf numFmtId="165" fontId="6" fillId="3" borderId="60" xfId="51" applyNumberFormat="1" applyFont="1" applyFill="1" applyBorder="1" applyAlignment="1">
      <alignment horizontal="center"/>
    </xf>
    <xf numFmtId="165" fontId="6" fillId="3" borderId="55" xfId="51" applyNumberFormat="1" applyFont="1" applyFill="1" applyBorder="1" applyAlignment="1">
      <alignment horizontal="center"/>
    </xf>
    <xf numFmtId="165" fontId="6" fillId="3" borderId="62" xfId="51" applyNumberFormat="1" applyFont="1" applyFill="1" applyBorder="1" applyAlignment="1">
      <alignment horizontal="center"/>
    </xf>
    <xf numFmtId="165" fontId="7" fillId="3" borderId="57" xfId="51" applyNumberFormat="1" applyFont="1" applyFill="1" applyBorder="1" applyAlignment="1">
      <alignment horizontal="right"/>
    </xf>
    <xf numFmtId="165" fontId="7" fillId="3" borderId="51" xfId="51" applyNumberFormat="1" applyFont="1" applyFill="1" applyBorder="1" applyAlignment="1">
      <alignment horizontal="center"/>
    </xf>
    <xf numFmtId="165" fontId="7" fillId="3" borderId="64" xfId="51" applyNumberFormat="1" applyFont="1" applyFill="1" applyBorder="1" applyAlignment="1">
      <alignment horizontal="right"/>
    </xf>
    <xf numFmtId="0" fontId="7" fillId="3" borderId="53" xfId="1" applyFont="1" applyFill="1" applyBorder="1"/>
    <xf numFmtId="0" fontId="6" fillId="3" borderId="15" xfId="51" applyNumberFormat="1" applyFont="1" applyFill="1" applyBorder="1" applyAlignment="1">
      <alignment horizontal="center"/>
    </xf>
    <xf numFmtId="0" fontId="6" fillId="3" borderId="15" xfId="51" applyNumberFormat="1" applyFont="1" applyFill="1" applyBorder="1" applyAlignment="1">
      <alignment horizontal="center" vertical="center"/>
    </xf>
    <xf numFmtId="165" fontId="6" fillId="3" borderId="0" xfId="51" applyNumberFormat="1" applyFont="1" applyFill="1" applyBorder="1" applyAlignment="1">
      <alignment horizontal="left"/>
    </xf>
    <xf numFmtId="0" fontId="10" fillId="3" borderId="0" xfId="0" applyFont="1" applyFill="1" applyAlignment="1">
      <alignment horizontal="left"/>
    </xf>
    <xf numFmtId="0" fontId="6" fillId="0" borderId="0" xfId="1" applyFont="1" applyFill="1" applyBorder="1" applyAlignment="1"/>
    <xf numFmtId="0" fontId="6" fillId="0" borderId="0" xfId="1" applyFont="1" applyFill="1" applyAlignment="1"/>
    <xf numFmtId="0" fontId="63" fillId="15" borderId="0" xfId="53" applyFill="1" applyAlignment="1">
      <alignment vertical="top"/>
    </xf>
    <xf numFmtId="0" fontId="53" fillId="3" borderId="10" xfId="0" applyFont="1" applyFill="1" applyBorder="1" applyAlignment="1">
      <alignment horizontal="left" vertical="top" wrapText="1"/>
    </xf>
    <xf numFmtId="0" fontId="53" fillId="3" borderId="14"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8" xfId="0" applyFill="1" applyBorder="1" applyAlignment="1">
      <alignment horizontal="left" vertical="top"/>
    </xf>
    <xf numFmtId="0" fontId="0" fillId="3" borderId="11" xfId="0" applyFill="1" applyBorder="1" applyAlignment="1">
      <alignment horizontal="left" vertical="top" wrapText="1"/>
    </xf>
    <xf numFmtId="0" fontId="61" fillId="3" borderId="1" xfId="0" applyFont="1" applyFill="1" applyBorder="1" applyAlignment="1">
      <alignment horizontal="left"/>
    </xf>
    <xf numFmtId="0" fontId="61" fillId="3" borderId="2" xfId="0" applyFont="1" applyFill="1" applyBorder="1" applyAlignment="1">
      <alignment horizontal="left"/>
    </xf>
    <xf numFmtId="0" fontId="61" fillId="3" borderId="3" xfId="0" applyFont="1" applyFill="1" applyBorder="1" applyAlignment="1">
      <alignment horizontal="left"/>
    </xf>
    <xf numFmtId="0" fontId="62" fillId="3" borderId="15" xfId="0" applyFont="1" applyFill="1" applyBorder="1" applyAlignment="1">
      <alignment horizontal="center" wrapText="1"/>
    </xf>
    <xf numFmtId="0" fontId="61" fillId="3" borderId="15" xfId="0" applyFont="1" applyFill="1" applyBorder="1" applyAlignment="1">
      <alignment horizontal="left"/>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7"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14" xfId="0" applyFont="1" applyFill="1" applyBorder="1" applyAlignment="1">
      <alignment horizontal="left" vertical="top" wrapText="1"/>
    </xf>
    <xf numFmtId="0" fontId="6" fillId="3" borderId="8" xfId="0" applyFont="1" applyFill="1" applyBorder="1" applyAlignment="1">
      <alignment horizontal="left" vertical="center"/>
    </xf>
    <xf numFmtId="0" fontId="6" fillId="3" borderId="11" xfId="0" applyFont="1" applyFill="1" applyBorder="1" applyAlignment="1">
      <alignment horizontal="left" vertical="center"/>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53" fillId="3" borderId="7" xfId="0" applyFont="1" applyFill="1" applyBorder="1" applyAlignment="1">
      <alignment horizontal="left" vertical="top" wrapText="1"/>
    </xf>
    <xf numFmtId="0" fontId="53" fillId="3" borderId="10"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0"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35" fillId="17" borderId="7" xfId="0" applyFont="1" applyFill="1" applyBorder="1" applyAlignment="1">
      <alignment horizontal="left" vertical="top" wrapText="1"/>
    </xf>
    <xf numFmtId="0" fontId="35" fillId="17" borderId="10" xfId="0" applyFont="1" applyFill="1" applyBorder="1" applyAlignment="1">
      <alignment horizontal="left" vertical="top" wrapText="1"/>
    </xf>
    <xf numFmtId="0" fontId="35" fillId="17" borderId="14" xfId="0" applyFont="1" applyFill="1" applyBorder="1" applyAlignment="1">
      <alignment horizontal="left" vertical="top" wrapText="1"/>
    </xf>
    <xf numFmtId="0" fontId="6" fillId="18" borderId="7" xfId="0" applyFont="1" applyFill="1" applyBorder="1" applyAlignment="1">
      <alignment horizontal="left" vertical="top" wrapText="1"/>
    </xf>
    <xf numFmtId="0" fontId="6" fillId="18" borderId="10" xfId="0" applyFont="1" applyFill="1" applyBorder="1" applyAlignment="1">
      <alignment horizontal="left" vertical="top" wrapText="1"/>
    </xf>
    <xf numFmtId="0" fontId="6" fillId="18" borderId="14" xfId="0" applyFont="1" applyFill="1" applyBorder="1" applyAlignment="1">
      <alignment horizontal="left" vertical="top" wrapText="1"/>
    </xf>
    <xf numFmtId="0" fontId="0" fillId="18" borderId="10" xfId="0" applyFill="1" applyBorder="1" applyAlignment="1">
      <alignment horizontal="left" vertical="top" wrapText="1"/>
    </xf>
    <xf numFmtId="0" fontId="9" fillId="3" borderId="7" xfId="0" applyFont="1" applyFill="1" applyBorder="1" applyAlignment="1">
      <alignment horizontal="left" vertical="top" wrapText="1"/>
    </xf>
    <xf numFmtId="0" fontId="9" fillId="3" borderId="10" xfId="0" applyFont="1" applyFill="1" applyBorder="1" applyAlignment="1">
      <alignment horizontal="left" vertical="top" wrapText="1"/>
    </xf>
    <xf numFmtId="0" fontId="9" fillId="3" borderId="14" xfId="0" applyFont="1" applyFill="1" applyBorder="1" applyAlignment="1">
      <alignment horizontal="left" vertical="top" wrapText="1"/>
    </xf>
    <xf numFmtId="0" fontId="0" fillId="18" borderId="14" xfId="0" applyFill="1" applyBorder="1" applyAlignment="1">
      <alignment horizontal="left" vertical="top" wrapText="1"/>
    </xf>
    <xf numFmtId="0" fontId="6" fillId="14" borderId="10" xfId="0" applyFont="1" applyFill="1" applyBorder="1" applyAlignment="1">
      <alignment horizontal="left" vertical="top"/>
    </xf>
    <xf numFmtId="0" fontId="0" fillId="14" borderId="14" xfId="0" applyFill="1" applyBorder="1" applyAlignment="1">
      <alignment horizontal="left" vertical="top"/>
    </xf>
    <xf numFmtId="0" fontId="6" fillId="16" borderId="7" xfId="0" applyFont="1" applyFill="1" applyBorder="1" applyAlignment="1">
      <alignment horizontal="left" vertical="top" wrapText="1"/>
    </xf>
    <xf numFmtId="0" fontId="6" fillId="16" borderId="10" xfId="0" applyFont="1" applyFill="1" applyBorder="1" applyAlignment="1">
      <alignment horizontal="left" vertical="top" wrapText="1"/>
    </xf>
    <xf numFmtId="0" fontId="6" fillId="16" borderId="14" xfId="0" applyFont="1" applyFill="1" applyBorder="1" applyAlignment="1">
      <alignment horizontal="left" vertical="top" wrapText="1"/>
    </xf>
    <xf numFmtId="0" fontId="0" fillId="3" borderId="10" xfId="0" applyFill="1" applyBorder="1" applyAlignment="1">
      <alignment horizontal="left" vertical="top" wrapText="1"/>
    </xf>
    <xf numFmtId="0" fontId="6" fillId="3" borderId="7" xfId="0" applyFont="1" applyFill="1" applyBorder="1" applyAlignment="1">
      <alignment horizontal="center" vertical="center"/>
    </xf>
    <xf numFmtId="0" fontId="6" fillId="3" borderId="14" xfId="0" applyFont="1" applyFill="1" applyBorder="1" applyAlignment="1">
      <alignment horizontal="center" vertical="center"/>
    </xf>
    <xf numFmtId="0" fontId="52" fillId="11" borderId="7" xfId="0" applyFont="1" applyFill="1" applyBorder="1" applyAlignment="1">
      <alignment horizontal="center" vertical="center"/>
    </xf>
    <xf numFmtId="0" fontId="52" fillId="11" borderId="10" xfId="0" applyFont="1" applyFill="1" applyBorder="1" applyAlignment="1">
      <alignment horizontal="center" vertical="center"/>
    </xf>
    <xf numFmtId="0" fontId="6" fillId="11" borderId="7" xfId="0" applyFont="1" applyFill="1" applyBorder="1" applyAlignment="1">
      <alignment horizontal="center" vertical="center"/>
    </xf>
    <xf numFmtId="0" fontId="6" fillId="11" borderId="10" xfId="0" applyFont="1" applyFill="1" applyBorder="1" applyAlignment="1">
      <alignment horizontal="center" vertical="center"/>
    </xf>
    <xf numFmtId="0" fontId="6" fillId="11" borderId="14" xfId="0" applyFont="1" applyFill="1" applyBorder="1" applyAlignment="1">
      <alignment horizontal="center" vertical="center"/>
    </xf>
    <xf numFmtId="0" fontId="52" fillId="3" borderId="7" xfId="0" applyFont="1" applyFill="1" applyBorder="1" applyAlignment="1">
      <alignment horizontal="center" vertical="center" wrapText="1"/>
    </xf>
    <xf numFmtId="0" fontId="52" fillId="3" borderId="10" xfId="0" applyFont="1" applyFill="1" applyBorder="1" applyAlignment="1">
      <alignment horizontal="center" vertical="center"/>
    </xf>
    <xf numFmtId="0" fontId="52" fillId="3" borderId="14"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7" xfId="0" applyFont="1" applyFill="1" applyBorder="1" applyAlignment="1">
      <alignment horizontal="center" vertical="center" wrapText="1"/>
    </xf>
    <xf numFmtId="0" fontId="0" fillId="3" borderId="15" xfId="0" applyFill="1" applyBorder="1" applyAlignment="1">
      <alignment horizontal="center" vertical="center"/>
    </xf>
    <xf numFmtId="0" fontId="52" fillId="3" borderId="10" xfId="0" applyFont="1" applyFill="1" applyBorder="1" applyAlignment="1">
      <alignment horizontal="center" vertical="center" wrapText="1"/>
    </xf>
    <xf numFmtId="0" fontId="52" fillId="3" borderId="14" xfId="0" applyFont="1" applyFill="1" applyBorder="1" applyAlignment="1">
      <alignment horizontal="center" vertical="center" wrapText="1"/>
    </xf>
    <xf numFmtId="0" fontId="6" fillId="3" borderId="4" xfId="1" applyFont="1" applyFill="1" applyBorder="1" applyAlignment="1">
      <alignment horizontal="center"/>
    </xf>
    <xf numFmtId="0" fontId="6" fillId="3" borderId="6" xfId="1" applyFont="1" applyFill="1" applyBorder="1" applyAlignment="1">
      <alignment horizontal="center"/>
    </xf>
    <xf numFmtId="0" fontId="6" fillId="3" borderId="15" xfId="1" applyFont="1" applyFill="1" applyBorder="1" applyAlignment="1">
      <alignment horizontal="center"/>
    </xf>
    <xf numFmtId="0" fontId="6" fillId="3" borderId="15" xfId="1" applyFont="1" applyFill="1" applyBorder="1" applyAlignment="1">
      <alignment horizontal="center" vertical="center"/>
    </xf>
    <xf numFmtId="0" fontId="6" fillId="3" borderId="7" xfId="1" applyFont="1" applyFill="1" applyBorder="1" applyAlignment="1">
      <alignment horizontal="center"/>
    </xf>
    <xf numFmtId="0" fontId="6" fillId="20" borderId="1" xfId="1" applyFont="1" applyFill="1" applyBorder="1" applyAlignment="1">
      <alignment horizontal="center"/>
    </xf>
    <xf numFmtId="0" fontId="6" fillId="20" borderId="3" xfId="1" applyFont="1" applyFill="1" applyBorder="1" applyAlignment="1">
      <alignment horizontal="center"/>
    </xf>
    <xf numFmtId="0" fontId="6" fillId="20" borderId="7" xfId="1" applyFont="1" applyFill="1" applyBorder="1" applyAlignment="1">
      <alignment horizontal="center"/>
    </xf>
    <xf numFmtId="0" fontId="6" fillId="20" borderId="10" xfId="1" applyFont="1" applyFill="1" applyBorder="1" applyAlignment="1">
      <alignment horizontal="center"/>
    </xf>
    <xf numFmtId="0" fontId="6" fillId="20" borderId="14" xfId="1" applyFont="1" applyFill="1" applyBorder="1" applyAlignment="1">
      <alignment horizontal="center"/>
    </xf>
    <xf numFmtId="0" fontId="6" fillId="3" borderId="11" xfId="1" applyFont="1" applyFill="1" applyBorder="1" applyAlignment="1">
      <alignment horizontal="center"/>
    </xf>
    <xf numFmtId="0" fontId="6" fillId="3" borderId="13" xfId="1" applyFont="1" applyFill="1" applyBorder="1" applyAlignment="1">
      <alignment horizontal="center"/>
    </xf>
    <xf numFmtId="0" fontId="6" fillId="20" borderId="2" xfId="1" applyFont="1" applyFill="1" applyBorder="1" applyAlignment="1">
      <alignment horizontal="center"/>
    </xf>
    <xf numFmtId="0" fontId="6" fillId="21" borderId="4" xfId="1" applyFont="1" applyFill="1" applyBorder="1" applyAlignment="1">
      <alignment horizontal="center"/>
    </xf>
    <xf numFmtId="0" fontId="6" fillId="21" borderId="5" xfId="1" applyFont="1" applyFill="1" applyBorder="1" applyAlignment="1">
      <alignment horizontal="center"/>
    </xf>
    <xf numFmtId="0" fontId="6" fillId="21" borderId="6" xfId="1" applyFont="1" applyFill="1" applyBorder="1" applyAlignment="1">
      <alignment horizontal="center"/>
    </xf>
    <xf numFmtId="0" fontId="6" fillId="21" borderId="11" xfId="1" applyFont="1" applyFill="1" applyBorder="1" applyAlignment="1">
      <alignment horizontal="center"/>
    </xf>
    <xf numFmtId="0" fontId="6" fillId="21" borderId="12" xfId="1" applyFont="1" applyFill="1" applyBorder="1" applyAlignment="1">
      <alignment horizontal="center"/>
    </xf>
    <xf numFmtId="0" fontId="6" fillId="21" borderId="13" xfId="1" applyFont="1" applyFill="1" applyBorder="1" applyAlignment="1">
      <alignment horizontal="center"/>
    </xf>
    <xf numFmtId="0" fontId="6" fillId="3" borderId="14" xfId="1" applyFont="1" applyFill="1" applyBorder="1" applyAlignment="1">
      <alignment horizontal="center"/>
    </xf>
    <xf numFmtId="0" fontId="6" fillId="20" borderId="4" xfId="1" applyFont="1" applyFill="1" applyBorder="1" applyAlignment="1">
      <alignment horizontal="center"/>
    </xf>
    <xf numFmtId="0" fontId="6" fillId="20" borderId="6" xfId="1" applyFont="1" applyFill="1" applyBorder="1" applyAlignment="1">
      <alignment horizontal="center"/>
    </xf>
    <xf numFmtId="0" fontId="6" fillId="20" borderId="11" xfId="1" applyFont="1" applyFill="1" applyBorder="1" applyAlignment="1">
      <alignment horizontal="center"/>
    </xf>
    <xf numFmtId="0" fontId="6" fillId="20" borderId="13" xfId="1" applyFont="1" applyFill="1" applyBorder="1" applyAlignment="1">
      <alignment horizontal="center"/>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3" borderId="8" xfId="1" applyFont="1" applyFill="1" applyBorder="1" applyAlignment="1">
      <alignment horizontal="center"/>
    </xf>
    <xf numFmtId="0" fontId="6" fillId="3" borderId="9" xfId="1" applyFont="1" applyFill="1" applyBorder="1" applyAlignment="1">
      <alignment horizontal="center"/>
    </xf>
    <xf numFmtId="0" fontId="6" fillId="20" borderId="5" xfId="1" applyFont="1" applyFill="1" applyBorder="1" applyAlignment="1">
      <alignment horizontal="center"/>
    </xf>
    <xf numFmtId="0" fontId="6" fillId="20" borderId="12" xfId="1" applyFont="1" applyFill="1" applyBorder="1" applyAlignment="1">
      <alignment horizontal="center"/>
    </xf>
    <xf numFmtId="0" fontId="7" fillId="2" borderId="0" xfId="1" applyFont="1" applyFill="1" applyAlignment="1">
      <alignment horizont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 xfId="1" applyFont="1" applyFill="1" applyBorder="1" applyAlignment="1">
      <alignment horizontal="left"/>
    </xf>
    <xf numFmtId="0" fontId="6" fillId="2" borderId="2" xfId="1" applyFont="1" applyFill="1" applyBorder="1" applyAlignment="1">
      <alignment horizontal="left"/>
    </xf>
    <xf numFmtId="0" fontId="6" fillId="2" borderId="3" xfId="1" applyFont="1" applyFill="1" applyBorder="1" applyAlignment="1">
      <alignment horizontal="left"/>
    </xf>
    <xf numFmtId="165" fontId="6" fillId="0" borderId="41" xfId="52" applyNumberFormat="1" applyFont="1" applyFill="1" applyBorder="1" applyAlignment="1">
      <alignment horizontal="center" vertical="center" wrapText="1"/>
    </xf>
    <xf numFmtId="165" fontId="6" fillId="0" borderId="42" xfId="52" applyNumberFormat="1" applyFont="1" applyFill="1" applyBorder="1" applyAlignment="1">
      <alignment horizontal="center" vertical="center" wrapText="1"/>
    </xf>
    <xf numFmtId="165" fontId="6" fillId="0" borderId="43" xfId="52" applyNumberFormat="1" applyFont="1" applyFill="1" applyBorder="1" applyAlignment="1">
      <alignment horizontal="center" vertical="center" wrapText="1"/>
    </xf>
    <xf numFmtId="165" fontId="6" fillId="0" borderId="34" xfId="52" applyNumberFormat="1" applyFont="1" applyFill="1" applyBorder="1" applyAlignment="1">
      <alignment horizontal="center" vertical="center" wrapText="1"/>
    </xf>
    <xf numFmtId="165" fontId="6" fillId="0" borderId="35" xfId="52" applyNumberFormat="1" applyFont="1" applyFill="1" applyBorder="1" applyAlignment="1">
      <alignment horizontal="center" vertical="center" wrapText="1"/>
    </xf>
    <xf numFmtId="165" fontId="6" fillId="0" borderId="6" xfId="52" applyNumberFormat="1" applyFont="1" applyFill="1" applyBorder="1" applyAlignment="1">
      <alignment horizontal="center" vertical="center" wrapText="1"/>
    </xf>
    <xf numFmtId="165" fontId="6" fillId="0" borderId="13" xfId="52" applyNumberFormat="1" applyFont="1" applyFill="1" applyBorder="1" applyAlignment="1">
      <alignment horizontal="center" vertical="center" wrapText="1"/>
    </xf>
    <xf numFmtId="165" fontId="6" fillId="0" borderId="7" xfId="52" applyNumberFormat="1" applyFont="1" applyFill="1" applyBorder="1" applyAlignment="1">
      <alignment horizontal="center" vertical="center" wrapText="1"/>
    </xf>
    <xf numFmtId="165" fontId="6" fillId="0" borderId="14" xfId="52" applyNumberFormat="1" applyFont="1" applyFill="1" applyBorder="1" applyAlignment="1">
      <alignment horizontal="center" vertical="center" wrapText="1"/>
    </xf>
    <xf numFmtId="0" fontId="6" fillId="2" borderId="7" xfId="1" applyFont="1" applyFill="1" applyBorder="1" applyAlignment="1">
      <alignment horizontal="center"/>
    </xf>
    <xf numFmtId="0" fontId="6" fillId="2" borderId="4" xfId="1" applyFont="1" applyFill="1" applyBorder="1" applyAlignment="1">
      <alignment horizontal="center"/>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6" fillId="2" borderId="8" xfId="1" applyFont="1" applyFill="1" applyBorder="1" applyAlignment="1">
      <alignment horizontal="center" vertical="center"/>
    </xf>
    <xf numFmtId="0" fontId="6" fillId="2" borderId="0" xfId="1" applyFont="1" applyFill="1" applyBorder="1" applyAlignment="1">
      <alignment horizontal="center" vertical="center"/>
    </xf>
    <xf numFmtId="0" fontId="6" fillId="2" borderId="9"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2" xfId="1" applyFont="1" applyFill="1" applyBorder="1" applyAlignment="1">
      <alignment horizontal="center" vertical="center"/>
    </xf>
    <xf numFmtId="0" fontId="6" fillId="2" borderId="13" xfId="1" applyFont="1" applyFill="1" applyBorder="1" applyAlignment="1">
      <alignment horizontal="center" vertical="center"/>
    </xf>
    <xf numFmtId="0" fontId="6" fillId="2" borderId="4"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6" fillId="2" borderId="8"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12" xfId="1" applyFont="1" applyFill="1" applyBorder="1" applyAlignment="1">
      <alignment horizontal="center" vertical="center" wrapText="1"/>
    </xf>
    <xf numFmtId="165" fontId="6" fillId="0" borderId="1" xfId="52" applyNumberFormat="1" applyFont="1" applyFill="1" applyBorder="1" applyAlignment="1">
      <alignment horizontal="center" vertical="center" wrapText="1"/>
    </xf>
    <xf numFmtId="165" fontId="6" fillId="0" borderId="2" xfId="52" applyNumberFormat="1" applyFont="1" applyFill="1" applyBorder="1" applyAlignment="1">
      <alignment horizontal="center" vertical="center" wrapText="1"/>
    </xf>
    <xf numFmtId="165" fontId="6" fillId="0" borderId="3" xfId="52" applyNumberFormat="1" applyFont="1" applyFill="1" applyBorder="1" applyAlignment="1">
      <alignment horizontal="center" vertical="center" wrapText="1"/>
    </xf>
    <xf numFmtId="165" fontId="7" fillId="2" borderId="6" xfId="52" applyNumberFormat="1" applyFont="1" applyFill="1" applyBorder="1" applyAlignment="1">
      <alignment horizontal="center" vertical="center" wrapText="1"/>
    </xf>
    <xf numFmtId="165" fontId="7" fillId="2" borderId="9" xfId="52" applyNumberFormat="1" applyFont="1" applyFill="1" applyBorder="1" applyAlignment="1">
      <alignment horizontal="center" vertical="center" wrapText="1"/>
    </xf>
    <xf numFmtId="165" fontId="7" fillId="2" borderId="13" xfId="52" applyNumberFormat="1" applyFont="1" applyFill="1" applyBorder="1" applyAlignment="1">
      <alignment horizontal="center" vertical="center" wrapText="1"/>
    </xf>
    <xf numFmtId="0" fontId="6" fillId="3" borderId="1" xfId="1" applyFont="1" applyFill="1" applyBorder="1" applyAlignment="1">
      <alignment horizontal="left"/>
    </xf>
    <xf numFmtId="0" fontId="6" fillId="3" borderId="2" xfId="1" applyFont="1" applyFill="1" applyBorder="1" applyAlignment="1">
      <alignment horizontal="left"/>
    </xf>
    <xf numFmtId="0" fontId="6" fillId="3" borderId="3" xfId="1" applyFont="1" applyFill="1" applyBorder="1" applyAlignment="1">
      <alignment horizontal="left"/>
    </xf>
    <xf numFmtId="0" fontId="6" fillId="2" borderId="15" xfId="1" applyFont="1" applyFill="1" applyBorder="1" applyAlignment="1">
      <alignment horizontal="center"/>
    </xf>
    <xf numFmtId="0" fontId="6" fillId="2" borderId="1" xfId="1" applyFont="1" applyFill="1" applyBorder="1" applyAlignment="1">
      <alignment horizontal="center"/>
    </xf>
    <xf numFmtId="0" fontId="6" fillId="2" borderId="11" xfId="1" applyFont="1" applyFill="1" applyBorder="1" applyAlignment="1">
      <alignment horizontal="center"/>
    </xf>
    <xf numFmtId="0" fontId="6" fillId="2" borderId="12" xfId="1" applyFont="1" applyFill="1" applyBorder="1" applyAlignment="1">
      <alignment horizontal="center"/>
    </xf>
    <xf numFmtId="0" fontId="6" fillId="2" borderId="2" xfId="1" applyFont="1" applyFill="1" applyBorder="1" applyAlignment="1">
      <alignment horizontal="center"/>
    </xf>
    <xf numFmtId="0" fontId="6" fillId="2" borderId="14" xfId="1" applyFont="1" applyFill="1" applyBorder="1" applyAlignment="1">
      <alignment horizontal="center"/>
    </xf>
    <xf numFmtId="0" fontId="6" fillId="2" borderId="8" xfId="1" applyFont="1" applyFill="1" applyBorder="1" applyAlignment="1">
      <alignment horizontal="center"/>
    </xf>
    <xf numFmtId="0" fontId="6" fillId="2" borderId="26" xfId="1" applyFont="1" applyFill="1" applyBorder="1" applyAlignment="1">
      <alignment horizontal="center"/>
    </xf>
    <xf numFmtId="0" fontId="6" fillId="2" borderId="32" xfId="1" applyFont="1" applyFill="1" applyBorder="1" applyAlignment="1">
      <alignment horizontal="center"/>
    </xf>
    <xf numFmtId="0" fontId="6" fillId="2" borderId="35" xfId="1" applyFont="1" applyFill="1" applyBorder="1" applyAlignment="1">
      <alignment horizontal="center"/>
    </xf>
    <xf numFmtId="0" fontId="6" fillId="2" borderId="31" xfId="1" applyFont="1" applyFill="1" applyBorder="1" applyAlignment="1">
      <alignment horizontal="center"/>
    </xf>
    <xf numFmtId="0" fontId="6" fillId="2" borderId="5" xfId="1" applyFont="1" applyFill="1" applyBorder="1" applyAlignment="1">
      <alignment horizontal="center"/>
    </xf>
    <xf numFmtId="0" fontId="6" fillId="2" borderId="0" xfId="1" applyFont="1" applyFill="1" applyBorder="1" applyAlignment="1">
      <alignment horizontal="center"/>
    </xf>
    <xf numFmtId="0" fontId="6" fillId="2" borderId="43" xfId="1" applyFont="1" applyFill="1" applyBorder="1" applyAlignment="1">
      <alignment horizontal="center"/>
    </xf>
    <xf numFmtId="0" fontId="6" fillId="3" borderId="4" xfId="1" applyFont="1" applyFill="1" applyBorder="1" applyAlignment="1">
      <alignment horizontal="left" vertical="top" wrapText="1"/>
    </xf>
    <xf numFmtId="0" fontId="6" fillId="3" borderId="5" xfId="1" applyFont="1" applyFill="1" applyBorder="1" applyAlignment="1">
      <alignment horizontal="left" vertical="top" wrapText="1"/>
    </xf>
    <xf numFmtId="0" fontId="6" fillId="3" borderId="6" xfId="1" applyFont="1" applyFill="1" applyBorder="1" applyAlignment="1">
      <alignment horizontal="left" vertical="top" wrapText="1"/>
    </xf>
    <xf numFmtId="0" fontId="6" fillId="3" borderId="8" xfId="1" applyFont="1" applyFill="1" applyBorder="1" applyAlignment="1">
      <alignment horizontal="left" vertical="top" wrapText="1"/>
    </xf>
    <xf numFmtId="0" fontId="6" fillId="3" borderId="0" xfId="1" applyFont="1" applyFill="1" applyBorder="1" applyAlignment="1">
      <alignment horizontal="left" vertical="top" wrapText="1"/>
    </xf>
    <xf numFmtId="0" fontId="6" fillId="3" borderId="9" xfId="1" applyFont="1" applyFill="1" applyBorder="1" applyAlignment="1">
      <alignment horizontal="left" vertical="top" wrapText="1"/>
    </xf>
    <xf numFmtId="0" fontId="6" fillId="3" borderId="11" xfId="1" applyFont="1" applyFill="1" applyBorder="1" applyAlignment="1">
      <alignment horizontal="left" vertical="top" wrapText="1"/>
    </xf>
    <xf numFmtId="0" fontId="6" fillId="3" borderId="12" xfId="1" applyFont="1" applyFill="1" applyBorder="1" applyAlignment="1">
      <alignment horizontal="left" vertical="top" wrapText="1"/>
    </xf>
    <xf numFmtId="0" fontId="6" fillId="3" borderId="13" xfId="1" applyFont="1" applyFill="1" applyBorder="1" applyAlignment="1">
      <alignment horizontal="left" vertical="top" wrapText="1"/>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15" xfId="1" applyFont="1" applyFill="1" applyBorder="1" applyAlignment="1">
      <alignment horizontal="center" vertical="center"/>
    </xf>
    <xf numFmtId="165" fontId="7" fillId="0" borderId="0" xfId="51" applyNumberFormat="1" applyFont="1" applyFill="1" applyBorder="1" applyAlignment="1">
      <alignment horizontal="left"/>
    </xf>
    <xf numFmtId="0" fontId="6" fillId="2" borderId="0" xfId="0" applyFont="1" applyFill="1" applyBorder="1" applyAlignment="1">
      <alignment horizontal="center" vertical="center" wrapText="1"/>
    </xf>
    <xf numFmtId="0" fontId="6" fillId="2" borderId="12" xfId="0" applyFont="1" applyFill="1" applyBorder="1" applyAlignment="1">
      <alignment horizontal="center" vertical="center" wrapText="1"/>
    </xf>
    <xf numFmtId="165" fontId="6" fillId="0" borderId="1" xfId="51" applyNumberFormat="1" applyFont="1" applyFill="1" applyBorder="1" applyAlignment="1">
      <alignment horizontal="center" vertical="center" wrapText="1"/>
    </xf>
    <xf numFmtId="165" fontId="6" fillId="0" borderId="2" xfId="51" applyNumberFormat="1" applyFont="1" applyFill="1" applyBorder="1" applyAlignment="1">
      <alignment horizontal="center" vertical="center" wrapText="1"/>
    </xf>
    <xf numFmtId="165" fontId="6" fillId="0" borderId="35" xfId="51" applyNumberFormat="1" applyFont="1" applyFill="1" applyBorder="1" applyAlignment="1">
      <alignment horizontal="center" vertical="center" wrapText="1"/>
    </xf>
    <xf numFmtId="165" fontId="7" fillId="2" borderId="6" xfId="51" applyNumberFormat="1" applyFont="1" applyFill="1" applyBorder="1" applyAlignment="1">
      <alignment horizontal="center" vertical="center" wrapText="1"/>
    </xf>
    <xf numFmtId="165" fontId="7" fillId="2" borderId="9" xfId="51" applyNumberFormat="1" applyFont="1" applyFill="1" applyBorder="1" applyAlignment="1">
      <alignment horizontal="center" vertical="center" wrapText="1"/>
    </xf>
    <xf numFmtId="165" fontId="7" fillId="2" borderId="13" xfId="51" applyNumberFormat="1" applyFont="1" applyFill="1" applyBorder="1" applyAlignment="1">
      <alignment horizontal="center" vertical="center" wrapText="1"/>
    </xf>
    <xf numFmtId="165" fontId="6" fillId="0" borderId="3" xfId="51" applyNumberFormat="1" applyFont="1" applyFill="1" applyBorder="1" applyAlignment="1">
      <alignment horizontal="center" vertical="center" wrapText="1"/>
    </xf>
    <xf numFmtId="165" fontId="6" fillId="0" borderId="41" xfId="51" applyNumberFormat="1" applyFont="1" applyFill="1" applyBorder="1" applyAlignment="1">
      <alignment horizontal="center" vertical="center" wrapText="1"/>
    </xf>
    <xf numFmtId="165" fontId="6" fillId="0" borderId="42" xfId="51" applyNumberFormat="1" applyFont="1" applyFill="1" applyBorder="1" applyAlignment="1">
      <alignment horizontal="center" vertical="center" wrapText="1"/>
    </xf>
    <xf numFmtId="165" fontId="6" fillId="0" borderId="43" xfId="51" applyNumberFormat="1" applyFont="1" applyFill="1" applyBorder="1" applyAlignment="1">
      <alignment horizontal="center" vertical="center" wrapText="1"/>
    </xf>
    <xf numFmtId="165" fontId="6" fillId="0" borderId="34" xfId="51" applyNumberFormat="1" applyFont="1" applyFill="1" applyBorder="1" applyAlignment="1">
      <alignment horizontal="center" vertical="center" wrapText="1"/>
    </xf>
    <xf numFmtId="165" fontId="6" fillId="0" borderId="6" xfId="51" applyNumberFormat="1" applyFont="1" applyFill="1" applyBorder="1" applyAlignment="1">
      <alignment horizontal="center" vertical="center" wrapText="1"/>
    </xf>
    <xf numFmtId="165" fontId="6" fillId="0" borderId="13" xfId="51" applyNumberFormat="1" applyFont="1" applyFill="1" applyBorder="1" applyAlignment="1">
      <alignment horizontal="center" vertical="center" wrapText="1"/>
    </xf>
    <xf numFmtId="165" fontId="6" fillId="0" borderId="7" xfId="51" applyNumberFormat="1" applyFont="1" applyFill="1" applyBorder="1" applyAlignment="1">
      <alignment horizontal="center" vertical="center" wrapText="1"/>
    </xf>
    <xf numFmtId="165" fontId="6" fillId="0" borderId="14" xfId="51" applyNumberFormat="1" applyFont="1" applyFill="1" applyBorder="1" applyAlignment="1">
      <alignment horizontal="center" vertical="center" wrapText="1"/>
    </xf>
    <xf numFmtId="0" fontId="7" fillId="2" borderId="1" xfId="1" applyFont="1" applyFill="1" applyBorder="1" applyAlignment="1">
      <alignment horizontal="center"/>
    </xf>
    <xf numFmtId="0" fontId="7" fillId="2" borderId="35" xfId="1" applyFont="1" applyFill="1" applyBorder="1" applyAlignment="1">
      <alignment horizontal="center"/>
    </xf>
    <xf numFmtId="0" fontId="7" fillId="0" borderId="1" xfId="1" applyFont="1" applyFill="1" applyBorder="1" applyAlignment="1">
      <alignment horizontal="center"/>
    </xf>
    <xf numFmtId="0" fontId="7" fillId="0" borderId="35" xfId="1" applyFont="1" applyFill="1" applyBorder="1" applyAlignment="1">
      <alignment horizontal="center"/>
    </xf>
    <xf numFmtId="165" fontId="10" fillId="2" borderId="0" xfId="51" applyNumberFormat="1" applyFont="1" applyFill="1" applyBorder="1" applyAlignment="1">
      <alignment horizontal="center"/>
    </xf>
    <xf numFmtId="165" fontId="6" fillId="0" borderId="4" xfId="51" applyNumberFormat="1" applyFont="1" applyFill="1" applyBorder="1" applyAlignment="1">
      <alignment horizontal="center" vertical="center" wrapText="1"/>
    </xf>
    <xf numFmtId="165" fontId="6" fillId="0" borderId="8" xfId="51" applyNumberFormat="1" applyFont="1" applyFill="1" applyBorder="1" applyAlignment="1">
      <alignment horizontal="center" vertical="center" wrapText="1"/>
    </xf>
    <xf numFmtId="165" fontId="6" fillId="0" borderId="11" xfId="51" applyNumberFormat="1" applyFont="1" applyFill="1" applyBorder="1" applyAlignment="1">
      <alignment horizontal="center" vertical="center" wrapText="1"/>
    </xf>
    <xf numFmtId="165" fontId="6" fillId="0" borderId="36" xfId="51" applyNumberFormat="1" applyFont="1" applyFill="1" applyBorder="1" applyAlignment="1">
      <alignment horizontal="center" vertical="center" wrapText="1"/>
    </xf>
    <xf numFmtId="165" fontId="6" fillId="0" borderId="38" xfId="51" applyNumberFormat="1" applyFont="1" applyFill="1" applyBorder="1" applyAlignment="1">
      <alignment horizontal="center" vertical="center" wrapText="1"/>
    </xf>
    <xf numFmtId="165" fontId="6" fillId="0" borderId="37" xfId="51" applyNumberFormat="1" applyFont="1" applyFill="1" applyBorder="1" applyAlignment="1">
      <alignment horizontal="center" vertical="center" wrapText="1"/>
    </xf>
    <xf numFmtId="165" fontId="6" fillId="3" borderId="41" xfId="51" applyNumberFormat="1" applyFont="1" applyFill="1" applyBorder="1" applyAlignment="1">
      <alignment horizontal="center" vertical="center" wrapText="1"/>
    </xf>
    <xf numFmtId="165" fontId="6" fillId="3" borderId="42" xfId="51" applyNumberFormat="1" applyFont="1" applyFill="1" applyBorder="1" applyAlignment="1">
      <alignment horizontal="center" vertical="center" wrapText="1"/>
    </xf>
    <xf numFmtId="165" fontId="6" fillId="3" borderId="43" xfId="51" applyNumberFormat="1" applyFont="1" applyFill="1" applyBorder="1" applyAlignment="1">
      <alignment horizontal="center" vertical="center" wrapText="1"/>
    </xf>
    <xf numFmtId="165" fontId="6" fillId="3" borderId="34" xfId="51" applyNumberFormat="1" applyFont="1" applyFill="1" applyBorder="1" applyAlignment="1">
      <alignment horizontal="center" vertical="center" wrapText="1"/>
    </xf>
    <xf numFmtId="165" fontId="6" fillId="3" borderId="2" xfId="51" applyNumberFormat="1" applyFont="1" applyFill="1" applyBorder="1" applyAlignment="1">
      <alignment horizontal="center" vertical="center" wrapText="1"/>
    </xf>
    <xf numFmtId="165" fontId="6" fillId="3" borderId="35" xfId="51" applyNumberFormat="1" applyFont="1" applyFill="1" applyBorder="1" applyAlignment="1">
      <alignment horizontal="center" vertical="center" wrapText="1"/>
    </xf>
    <xf numFmtId="165" fontId="6" fillId="0" borderId="46" xfId="51" applyNumberFormat="1" applyFont="1" applyFill="1" applyBorder="1" applyAlignment="1">
      <alignment horizontal="center" vertical="center" wrapText="1"/>
    </xf>
    <xf numFmtId="165" fontId="6" fillId="0" borderId="44" xfId="51" applyNumberFormat="1" applyFont="1" applyFill="1" applyBorder="1" applyAlignment="1">
      <alignment horizontal="center" vertical="center" wrapText="1"/>
    </xf>
    <xf numFmtId="165" fontId="6" fillId="0" borderId="45" xfId="51" applyNumberFormat="1" applyFont="1" applyFill="1" applyBorder="1" applyAlignment="1">
      <alignment horizontal="center" vertical="center" wrapText="1"/>
    </xf>
    <xf numFmtId="165" fontId="6" fillId="3" borderId="46" xfId="51" applyNumberFormat="1" applyFont="1" applyFill="1" applyBorder="1" applyAlignment="1">
      <alignment horizontal="center" vertical="center" wrapText="1"/>
    </xf>
    <xf numFmtId="165" fontId="6" fillId="3" borderId="44" xfId="51" applyNumberFormat="1" applyFont="1" applyFill="1" applyBorder="1" applyAlignment="1">
      <alignment horizontal="center" vertical="center" wrapText="1"/>
    </xf>
    <xf numFmtId="165" fontId="6" fillId="3" borderId="45" xfId="51" applyNumberFormat="1" applyFont="1" applyFill="1" applyBorder="1" applyAlignment="1">
      <alignment horizontal="center" vertical="center" wrapText="1"/>
    </xf>
    <xf numFmtId="0" fontId="6" fillId="2" borderId="33" xfId="1" applyFont="1" applyFill="1" applyBorder="1" applyAlignment="1">
      <alignment horizontal="center"/>
    </xf>
    <xf numFmtId="0" fontId="6" fillId="0" borderId="7" xfId="19" applyFont="1" applyBorder="1" applyAlignment="1">
      <alignment horizontal="center" vertical="center" wrapText="1"/>
    </xf>
    <xf numFmtId="0" fontId="6" fillId="0" borderId="10" xfId="19" applyFont="1" applyBorder="1" applyAlignment="1">
      <alignment horizontal="center" vertical="center" wrapText="1"/>
    </xf>
    <xf numFmtId="0" fontId="6" fillId="0" borderId="14" xfId="19" applyFont="1" applyBorder="1" applyAlignment="1">
      <alignment horizontal="center" vertical="center" wrapText="1"/>
    </xf>
    <xf numFmtId="17" fontId="7" fillId="0" borderId="28" xfId="19" applyNumberFormat="1" applyFont="1" applyBorder="1" applyAlignment="1">
      <alignment horizontal="center" vertical="center"/>
    </xf>
    <xf numFmtId="17" fontId="7" fillId="0" borderId="5" xfId="19" applyNumberFormat="1" applyFont="1" applyBorder="1" applyAlignment="1">
      <alignment horizontal="center" vertical="center"/>
    </xf>
    <xf numFmtId="17" fontId="7" fillId="0" borderId="29" xfId="19" applyNumberFormat="1" applyFont="1" applyBorder="1" applyAlignment="1">
      <alignment horizontal="center" vertical="center"/>
    </xf>
    <xf numFmtId="17" fontId="7" fillId="0" borderId="12" xfId="19" applyNumberFormat="1" applyFont="1" applyBorder="1" applyAlignment="1">
      <alignment horizontal="center" vertical="center"/>
    </xf>
    <xf numFmtId="0" fontId="6" fillId="0" borderId="15" xfId="19" applyFont="1" applyBorder="1" applyAlignment="1">
      <alignment horizontal="left" vertical="center" wrapText="1"/>
    </xf>
    <xf numFmtId="0" fontId="6" fillId="0" borderId="15" xfId="19" applyFont="1" applyBorder="1" applyAlignment="1">
      <alignment horizontal="center" vertical="center" wrapText="1"/>
    </xf>
    <xf numFmtId="0" fontId="6" fillId="0" borderId="1" xfId="19" applyFont="1" applyBorder="1" applyAlignment="1">
      <alignment horizontal="center" vertical="center" wrapText="1"/>
    </xf>
    <xf numFmtId="17" fontId="7" fillId="0" borderId="1" xfId="19" quotePrefix="1" applyNumberFormat="1" applyFont="1" applyBorder="1" applyAlignment="1">
      <alignment horizontal="center" vertical="center" wrapText="1"/>
    </xf>
    <xf numFmtId="17" fontId="7" fillId="0" borderId="3" xfId="19" quotePrefix="1" applyNumberFormat="1" applyFont="1" applyBorder="1" applyAlignment="1">
      <alignment horizontal="center" vertical="center" wrapText="1"/>
    </xf>
    <xf numFmtId="17" fontId="7" fillId="0" borderId="34" xfId="19" quotePrefix="1" applyNumberFormat="1" applyFont="1" applyBorder="1" applyAlignment="1">
      <alignment horizontal="center" vertical="center" wrapText="1"/>
    </xf>
    <xf numFmtId="0" fontId="6" fillId="0" borderId="36" xfId="19" applyFont="1" applyFill="1" applyBorder="1" applyAlignment="1">
      <alignment horizontal="center" vertical="center" wrapText="1"/>
    </xf>
    <xf numFmtId="0" fontId="6" fillId="0" borderId="38" xfId="19" applyFont="1" applyFill="1" applyBorder="1" applyAlignment="1">
      <alignment horizontal="center" vertical="center" wrapText="1"/>
    </xf>
    <xf numFmtId="0" fontId="6" fillId="0" borderId="37" xfId="19" applyFont="1" applyFill="1" applyBorder="1" applyAlignment="1">
      <alignment horizontal="center" vertical="center" wrapText="1"/>
    </xf>
    <xf numFmtId="17" fontId="7" fillId="0" borderId="6" xfId="19" applyNumberFormat="1" applyFont="1" applyBorder="1" applyAlignment="1">
      <alignment horizontal="center" vertical="center"/>
    </xf>
    <xf numFmtId="17" fontId="7" fillId="0" borderId="13" xfId="19" applyNumberFormat="1" applyFont="1" applyBorder="1" applyAlignment="1">
      <alignment horizontal="center" vertical="center"/>
    </xf>
    <xf numFmtId="17" fontId="7" fillId="12" borderId="4" xfId="19" applyNumberFormat="1" applyFont="1" applyFill="1" applyBorder="1" applyAlignment="1">
      <alignment horizontal="center" vertical="center"/>
    </xf>
    <xf numFmtId="17" fontId="7" fillId="12" borderId="5" xfId="19" applyNumberFormat="1" applyFont="1" applyFill="1" applyBorder="1" applyAlignment="1">
      <alignment horizontal="center" vertical="center"/>
    </xf>
    <xf numFmtId="17" fontId="7" fillId="12" borderId="11" xfId="19" applyNumberFormat="1" applyFont="1" applyFill="1" applyBorder="1" applyAlignment="1">
      <alignment horizontal="center" vertical="center"/>
    </xf>
    <xf numFmtId="17" fontId="7" fillId="12" borderId="12" xfId="19" applyNumberFormat="1" applyFont="1" applyFill="1" applyBorder="1" applyAlignment="1">
      <alignment horizontal="center" vertical="center"/>
    </xf>
    <xf numFmtId="0" fontId="7" fillId="0" borderId="34"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17" fontId="7" fillId="0" borderId="1" xfId="19" applyNumberFormat="1" applyFont="1" applyBorder="1" applyAlignment="1">
      <alignment horizontal="center" vertical="center" wrapText="1"/>
    </xf>
    <xf numFmtId="17" fontId="7" fillId="0" borderId="2" xfId="19" applyNumberFormat="1" applyFont="1" applyBorder="1" applyAlignment="1">
      <alignment horizontal="center" vertical="center" wrapText="1"/>
    </xf>
    <xf numFmtId="17" fontId="7" fillId="0" borderId="3" xfId="19" applyNumberFormat="1" applyFont="1" applyBorder="1" applyAlignment="1">
      <alignment horizontal="center" vertical="center" wrapText="1"/>
    </xf>
    <xf numFmtId="17" fontId="6" fillId="12" borderId="15" xfId="19" applyNumberFormat="1" applyFont="1" applyFill="1" applyBorder="1" applyAlignment="1">
      <alignment horizontal="center" vertical="center" wrapText="1"/>
    </xf>
    <xf numFmtId="0" fontId="6" fillId="12" borderId="15" xfId="0" applyFont="1" applyFill="1" applyBorder="1" applyAlignment="1">
      <alignment horizontal="center" vertical="center" wrapText="1"/>
    </xf>
    <xf numFmtId="0" fontId="0" fillId="12" borderId="15" xfId="0" applyFill="1" applyBorder="1" applyAlignment="1">
      <alignment horizontal="center" vertical="center" wrapText="1"/>
    </xf>
    <xf numFmtId="17" fontId="7" fillId="12" borderId="15" xfId="19" applyNumberFormat="1" applyFont="1" applyFill="1" applyBorder="1" applyAlignment="1">
      <alignment horizontal="center" vertical="center" wrapText="1"/>
    </xf>
    <xf numFmtId="0" fontId="6" fillId="12" borderId="15" xfId="0" applyFont="1" applyFill="1" applyBorder="1" applyAlignment="1">
      <alignment horizontal="center" vertical="center"/>
    </xf>
    <xf numFmtId="0" fontId="0" fillId="12" borderId="15" xfId="0" applyFill="1" applyBorder="1" applyAlignment="1">
      <alignment horizontal="center" vertical="center"/>
    </xf>
    <xf numFmtId="0" fontId="6" fillId="12" borderId="4" xfId="0" applyFont="1" applyFill="1" applyBorder="1" applyAlignment="1">
      <alignment horizontal="center" vertical="center"/>
    </xf>
    <xf numFmtId="0" fontId="0" fillId="12" borderId="5"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17" fontId="7" fillId="12" borderId="40" xfId="19" applyNumberFormat="1" applyFont="1" applyFill="1" applyBorder="1" applyAlignment="1">
      <alignment horizontal="center" vertical="center" wrapText="1"/>
    </xf>
    <xf numFmtId="17" fontId="7" fillId="12" borderId="38" xfId="19" applyNumberFormat="1" applyFont="1" applyFill="1" applyBorder="1" applyAlignment="1">
      <alignment horizontal="center" vertical="center" wrapText="1"/>
    </xf>
    <xf numFmtId="17" fontId="7" fillId="12" borderId="37" xfId="19" applyNumberFormat="1" applyFont="1" applyFill="1" applyBorder="1" applyAlignment="1">
      <alignment horizontal="center" vertical="center" wrapText="1"/>
    </xf>
    <xf numFmtId="0" fontId="6" fillId="8" borderId="1" xfId="0" applyFont="1" applyFill="1" applyBorder="1" applyAlignment="1">
      <alignment horizontal="center" vertical="center" wrapText="1"/>
    </xf>
    <xf numFmtId="17" fontId="7" fillId="12" borderId="31" xfId="19" applyNumberFormat="1" applyFont="1" applyFill="1" applyBorder="1" applyAlignment="1">
      <alignment horizontal="center" vertical="center"/>
    </xf>
    <xf numFmtId="17" fontId="7" fillId="12" borderId="32" xfId="19" applyNumberFormat="1" applyFont="1" applyFill="1" applyBorder="1" applyAlignment="1">
      <alignment horizontal="center" vertical="center"/>
    </xf>
    <xf numFmtId="17" fontId="7" fillId="0" borderId="5" xfId="19" applyNumberFormat="1" applyFont="1" applyBorder="1" applyAlignment="1">
      <alignment horizontal="center" vertical="center" wrapText="1"/>
    </xf>
    <xf numFmtId="17" fontId="7" fillId="0" borderId="6" xfId="19" applyNumberFormat="1" applyFont="1" applyBorder="1" applyAlignment="1">
      <alignment horizontal="center" vertical="center" wrapText="1"/>
    </xf>
    <xf numFmtId="17" fontId="7" fillId="0" borderId="29" xfId="19" applyNumberFormat="1" applyFont="1" applyBorder="1" applyAlignment="1">
      <alignment horizontal="center" vertical="center" wrapText="1"/>
    </xf>
    <xf numFmtId="17" fontId="7" fillId="0" borderId="12" xfId="19" applyNumberFormat="1" applyFont="1" applyBorder="1" applyAlignment="1">
      <alignment horizontal="center" vertical="center" wrapText="1"/>
    </xf>
    <xf numFmtId="17" fontId="7" fillId="0" borderId="13" xfId="19" applyNumberFormat="1" applyFont="1" applyBorder="1" applyAlignment="1">
      <alignment horizontal="center" vertical="center" wrapText="1"/>
    </xf>
    <xf numFmtId="17" fontId="7" fillId="0" borderId="34" xfId="19" applyNumberFormat="1" applyFont="1" applyBorder="1" applyAlignment="1">
      <alignment horizontal="center" vertical="center" wrapText="1"/>
    </xf>
    <xf numFmtId="17" fontId="7" fillId="0" borderId="29" xfId="19" quotePrefix="1" applyNumberFormat="1" applyFont="1" applyBorder="1" applyAlignment="1">
      <alignment horizontal="center" vertical="center" wrapText="1"/>
    </xf>
    <xf numFmtId="17" fontId="7" fillId="0" borderId="11" xfId="19" quotePrefix="1" applyNumberFormat="1" applyFont="1" applyBorder="1" applyAlignment="1">
      <alignment horizontal="center" vertical="center" wrapText="1"/>
    </xf>
    <xf numFmtId="17" fontId="7" fillId="12" borderId="15" xfId="19" applyNumberFormat="1" applyFont="1" applyFill="1" applyBorder="1" applyAlignment="1">
      <alignment horizontal="center" vertical="center"/>
    </xf>
    <xf numFmtId="17" fontId="6" fillId="12" borderId="4" xfId="19" applyNumberFormat="1" applyFont="1" applyFill="1" applyBorder="1" applyAlignment="1">
      <alignment horizontal="center" vertical="center" wrapText="1"/>
    </xf>
    <xf numFmtId="17" fontId="6" fillId="12" borderId="11" xfId="19" applyNumberFormat="1" applyFont="1" applyFill="1" applyBorder="1" applyAlignment="1">
      <alignment horizontal="center" vertical="center" wrapText="1"/>
    </xf>
    <xf numFmtId="17" fontId="6" fillId="12" borderId="41" xfId="19" applyNumberFormat="1" applyFont="1" applyFill="1" applyBorder="1" applyAlignment="1">
      <alignment horizontal="center" vertical="center" wrapText="1"/>
    </xf>
    <xf numFmtId="17" fontId="6" fillId="12" borderId="43" xfId="19" applyNumberFormat="1" applyFont="1" applyFill="1" applyBorder="1" applyAlignment="1">
      <alignment horizontal="center" vertical="center" wrapText="1"/>
    </xf>
    <xf numFmtId="0" fontId="6" fillId="14" borderId="19" xfId="0" applyFont="1" applyFill="1" applyBorder="1" applyAlignment="1">
      <alignment horizontal="center" vertical="center" wrapText="1"/>
    </xf>
    <xf numFmtId="0" fontId="6" fillId="14" borderId="23" xfId="0" applyFont="1" applyFill="1" applyBorder="1" applyAlignment="1">
      <alignment horizontal="center" vertical="center" wrapText="1"/>
    </xf>
    <xf numFmtId="0" fontId="6" fillId="14" borderId="47" xfId="0" applyFont="1" applyFill="1" applyBorder="1" applyAlignment="1">
      <alignment horizontal="center" vertical="center" wrapText="1"/>
    </xf>
    <xf numFmtId="0" fontId="6" fillId="14" borderId="49" xfId="0" applyFont="1" applyFill="1" applyBorder="1" applyAlignment="1">
      <alignment horizontal="center" vertical="center" wrapText="1"/>
    </xf>
    <xf numFmtId="0" fontId="6" fillId="14" borderId="0" xfId="0" applyFont="1" applyFill="1" applyBorder="1" applyAlignment="1">
      <alignment horizontal="center" vertical="center" wrapText="1"/>
    </xf>
    <xf numFmtId="0" fontId="6" fillId="14" borderId="48" xfId="0" applyFont="1" applyFill="1" applyBorder="1" applyAlignment="1">
      <alignment horizontal="center" vertical="center" wrapText="1"/>
    </xf>
    <xf numFmtId="0" fontId="6" fillId="14" borderId="20" xfId="0" applyFont="1" applyFill="1" applyBorder="1" applyAlignment="1">
      <alignment horizontal="center" vertical="center" wrapText="1"/>
    </xf>
    <xf numFmtId="0" fontId="6" fillId="14" borderId="24" xfId="0" applyFont="1" applyFill="1" applyBorder="1" applyAlignment="1">
      <alignment horizontal="center" vertical="center" wrapText="1"/>
    </xf>
    <xf numFmtId="0" fontId="6" fillId="14" borderId="18" xfId="0" applyFont="1" applyFill="1" applyBorder="1" applyAlignment="1">
      <alignment horizontal="center" vertical="center" wrapText="1"/>
    </xf>
    <xf numFmtId="3" fontId="6" fillId="0" borderId="1" xfId="19" applyNumberFormat="1" applyBorder="1" applyAlignment="1">
      <alignment horizontal="center"/>
    </xf>
    <xf numFmtId="3" fontId="6" fillId="0" borderId="2" xfId="19" applyNumberFormat="1" applyBorder="1" applyAlignment="1">
      <alignment horizontal="center"/>
    </xf>
    <xf numFmtId="3" fontId="6" fillId="0" borderId="3" xfId="19" applyNumberFormat="1" applyBorder="1" applyAlignment="1">
      <alignment horizontal="center"/>
    </xf>
    <xf numFmtId="0" fontId="15" fillId="0" borderId="22" xfId="0" applyFont="1" applyBorder="1" applyAlignment="1">
      <alignment horizontal="center" wrapText="1"/>
    </xf>
    <xf numFmtId="0" fontId="15" fillId="0" borderId="21" xfId="0" applyFont="1" applyBorder="1" applyAlignment="1">
      <alignment horizontal="center" wrapText="1"/>
    </xf>
    <xf numFmtId="0" fontId="12" fillId="0" borderId="20" xfId="11" applyFont="1" applyBorder="1" applyAlignment="1">
      <alignment horizontal="center" vertical="top" wrapText="1"/>
    </xf>
    <xf numFmtId="0" fontId="12" fillId="0" borderId="24" xfId="11" applyFont="1" applyBorder="1" applyAlignment="1">
      <alignment horizontal="center" vertical="top" wrapText="1"/>
    </xf>
    <xf numFmtId="0" fontId="12" fillId="0" borderId="18" xfId="11" applyFont="1" applyBorder="1" applyAlignment="1">
      <alignment horizontal="center" vertical="top" wrapText="1"/>
    </xf>
    <xf numFmtId="0" fontId="6" fillId="3" borderId="12" xfId="1" applyFont="1" applyFill="1" applyBorder="1" applyAlignment="1">
      <alignment horizontal="center"/>
    </xf>
    <xf numFmtId="0" fontId="6" fillId="2" borderId="50" xfId="0" applyFont="1" applyFill="1" applyBorder="1" applyAlignment="1">
      <alignment horizontal="center" vertical="center"/>
    </xf>
    <xf numFmtId="0" fontId="6" fillId="2" borderId="51" xfId="0" applyFont="1" applyFill="1" applyBorder="1" applyAlignment="1">
      <alignment horizontal="center" vertical="center"/>
    </xf>
    <xf numFmtId="0" fontId="6" fillId="2" borderId="27"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51"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7" fillId="2" borderId="0" xfId="0" applyFont="1" applyFill="1" applyAlignment="1">
      <alignment horizontal="center"/>
    </xf>
    <xf numFmtId="0" fontId="7" fillId="7" borderId="39" xfId="1" applyFont="1" applyFill="1" applyBorder="1" applyAlignment="1">
      <alignment horizontal="center" vertical="center"/>
    </xf>
    <xf numFmtId="165" fontId="6" fillId="0" borderId="33" xfId="51" applyNumberFormat="1" applyFont="1" applyFill="1" applyBorder="1" applyAlignment="1">
      <alignment horizontal="center" vertical="center" wrapText="1"/>
    </xf>
    <xf numFmtId="165" fontId="6" fillId="0" borderId="27" xfId="51" applyNumberFormat="1" applyFont="1" applyFill="1" applyBorder="1" applyAlignment="1">
      <alignment horizontal="center" vertical="center" wrapText="1"/>
    </xf>
    <xf numFmtId="165" fontId="6" fillId="0" borderId="15" xfId="51" applyNumberFormat="1" applyFont="1" applyFill="1" applyBorder="1" applyAlignment="1">
      <alignment horizontal="center" vertical="center" wrapText="1"/>
    </xf>
    <xf numFmtId="0" fontId="6" fillId="2" borderId="3" xfId="1" applyFont="1" applyFill="1" applyBorder="1" applyAlignment="1">
      <alignment horizontal="center"/>
    </xf>
    <xf numFmtId="165" fontId="6" fillId="4" borderId="1" xfId="51" applyNumberFormat="1" applyFont="1" applyFill="1" applyBorder="1" applyAlignment="1">
      <alignment horizontal="center"/>
    </xf>
    <xf numFmtId="165" fontId="6" fillId="4" borderId="2" xfId="51" applyNumberFormat="1" applyFont="1" applyFill="1" applyBorder="1" applyAlignment="1">
      <alignment horizontal="center"/>
    </xf>
    <xf numFmtId="165" fontId="6" fillId="4" borderId="3" xfId="51" applyNumberFormat="1" applyFont="1" applyFill="1" applyBorder="1" applyAlignment="1">
      <alignment horizontal="center"/>
    </xf>
    <xf numFmtId="0" fontId="7" fillId="7" borderId="63" xfId="1" applyFont="1" applyFill="1" applyBorder="1" applyAlignment="1">
      <alignment horizontal="center" vertical="center"/>
    </xf>
    <xf numFmtId="0" fontId="7" fillId="7" borderId="40" xfId="1" applyFont="1" applyFill="1" applyBorder="1" applyAlignment="1">
      <alignment horizontal="center" vertical="center"/>
    </xf>
    <xf numFmtId="0" fontId="7" fillId="7" borderId="61" xfId="1" applyFont="1" applyFill="1" applyBorder="1" applyAlignment="1">
      <alignment horizontal="center" vertical="center"/>
    </xf>
    <xf numFmtId="0" fontId="6" fillId="2" borderId="62" xfId="0" applyFont="1" applyFill="1" applyBorder="1" applyAlignment="1">
      <alignment horizontal="center" vertical="center" wrapText="1"/>
    </xf>
    <xf numFmtId="0" fontId="6" fillId="2" borderId="1" xfId="0" applyFont="1" applyFill="1" applyBorder="1" applyAlignment="1">
      <alignment horizontal="center" vertical="center" wrapText="1"/>
    </xf>
    <xf numFmtId="165" fontId="6" fillId="0" borderId="50" xfId="51" applyNumberFormat="1" applyFont="1" applyFill="1" applyBorder="1" applyAlignment="1">
      <alignment horizontal="center" vertical="center" wrapText="1"/>
    </xf>
    <xf numFmtId="165" fontId="6" fillId="0" borderId="51" xfId="51" applyNumberFormat="1" applyFont="1" applyFill="1" applyBorder="1" applyAlignment="1">
      <alignment horizontal="center" vertical="center" wrapText="1"/>
    </xf>
    <xf numFmtId="0" fontId="6" fillId="2" borderId="59" xfId="1" applyFont="1" applyFill="1" applyBorder="1" applyAlignment="1">
      <alignment horizontal="center"/>
    </xf>
    <xf numFmtId="0" fontId="6" fillId="2" borderId="56" xfId="1" applyFont="1" applyFill="1" applyBorder="1" applyAlignment="1">
      <alignment horizontal="center"/>
    </xf>
    <xf numFmtId="0" fontId="6" fillId="2" borderId="54" xfId="1" applyFont="1" applyFill="1" applyBorder="1" applyAlignment="1">
      <alignment horizontal="center"/>
    </xf>
    <xf numFmtId="165" fontId="6" fillId="4" borderId="4" xfId="51" applyNumberFormat="1" applyFont="1" applyFill="1" applyBorder="1" applyAlignment="1">
      <alignment horizontal="center"/>
    </xf>
    <xf numFmtId="165" fontId="6" fillId="4" borderId="5" xfId="51" applyNumberFormat="1" applyFont="1" applyFill="1" applyBorder="1" applyAlignment="1">
      <alignment horizontal="center"/>
    </xf>
    <xf numFmtId="165" fontId="6" fillId="4" borderId="6" xfId="51" applyNumberFormat="1" applyFont="1" applyFill="1" applyBorder="1" applyAlignment="1">
      <alignment horizontal="center"/>
    </xf>
    <xf numFmtId="165" fontId="6" fillId="4" borderId="11" xfId="51" applyNumberFormat="1" applyFont="1" applyFill="1" applyBorder="1" applyAlignment="1">
      <alignment horizontal="center"/>
    </xf>
    <xf numFmtId="165" fontId="6" fillId="4" borderId="12" xfId="51" applyNumberFormat="1" applyFont="1" applyFill="1" applyBorder="1" applyAlignment="1">
      <alignment horizontal="center"/>
    </xf>
    <xf numFmtId="165" fontId="6" fillId="4" borderId="13" xfId="51" applyNumberFormat="1" applyFont="1" applyFill="1" applyBorder="1" applyAlignment="1">
      <alignment horizontal="center"/>
    </xf>
    <xf numFmtId="0" fontId="6" fillId="14" borderId="19" xfId="0" applyFont="1" applyFill="1" applyBorder="1" applyAlignment="1">
      <alignment horizontal="left" vertical="center" wrapText="1"/>
    </xf>
    <xf numFmtId="0" fontId="6" fillId="14" borderId="23" xfId="0" applyFont="1" applyFill="1" applyBorder="1" applyAlignment="1">
      <alignment horizontal="left" vertical="center" wrapText="1"/>
    </xf>
    <xf numFmtId="0" fontId="6" fillId="14" borderId="47" xfId="0" applyFont="1" applyFill="1" applyBorder="1" applyAlignment="1">
      <alignment horizontal="left" vertical="center" wrapText="1"/>
    </xf>
    <xf numFmtId="0" fontId="6" fillId="14" borderId="49" xfId="0" applyFont="1" applyFill="1" applyBorder="1" applyAlignment="1">
      <alignment horizontal="left" vertical="center" wrapText="1"/>
    </xf>
    <xf numFmtId="0" fontId="6" fillId="14" borderId="0" xfId="0" applyFont="1" applyFill="1" applyBorder="1" applyAlignment="1">
      <alignment horizontal="left" vertical="center" wrapText="1"/>
    </xf>
    <xf numFmtId="0" fontId="6" fillId="14" borderId="48" xfId="0" applyFont="1" applyFill="1" applyBorder="1" applyAlignment="1">
      <alignment horizontal="left" vertical="center" wrapText="1"/>
    </xf>
    <xf numFmtId="0" fontId="6" fillId="14" borderId="20" xfId="0" applyFont="1" applyFill="1" applyBorder="1" applyAlignment="1">
      <alignment horizontal="left" vertical="center" wrapText="1"/>
    </xf>
    <xf numFmtId="0" fontId="6" fillId="14" borderId="24" xfId="0" applyFont="1" applyFill="1" applyBorder="1" applyAlignment="1">
      <alignment horizontal="left" vertical="center" wrapText="1"/>
    </xf>
    <xf numFmtId="0" fontId="6" fillId="14" borderId="18" xfId="0" applyFont="1" applyFill="1" applyBorder="1" applyAlignment="1">
      <alignment horizontal="left" vertical="center" wrapText="1"/>
    </xf>
    <xf numFmtId="165" fontId="6" fillId="0" borderId="64" xfId="51" applyNumberFormat="1" applyFont="1" applyFill="1" applyBorder="1" applyAlignment="1">
      <alignment horizontal="center" vertical="center" wrapText="1"/>
    </xf>
    <xf numFmtId="0" fontId="6" fillId="3" borderId="50" xfId="0" applyFont="1" applyFill="1" applyBorder="1" applyAlignment="1">
      <alignment horizontal="center" vertical="center"/>
    </xf>
    <xf numFmtId="0" fontId="6" fillId="3" borderId="51"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15"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9" xfId="0" applyFont="1" applyFill="1" applyBorder="1" applyAlignment="1">
      <alignment horizontal="center" vertical="center"/>
    </xf>
    <xf numFmtId="0" fontId="0" fillId="3" borderId="3" xfId="0" applyFill="1" applyBorder="1" applyAlignment="1">
      <alignment horizontal="center"/>
    </xf>
    <xf numFmtId="0" fontId="0" fillId="3" borderId="15" xfId="0" applyFill="1" applyBorder="1" applyAlignment="1">
      <alignment horizontal="center"/>
    </xf>
    <xf numFmtId="0" fontId="0" fillId="3" borderId="2" xfId="0" applyFill="1" applyBorder="1" applyAlignment="1">
      <alignment horizontal="center"/>
    </xf>
    <xf numFmtId="0" fontId="6" fillId="3" borderId="8" xfId="0" applyFont="1" applyFill="1" applyBorder="1" applyAlignment="1">
      <alignment wrapText="1"/>
    </xf>
    <xf numFmtId="0" fontId="0" fillId="0" borderId="0" xfId="0" applyAlignment="1">
      <alignment wrapText="1"/>
    </xf>
    <xf numFmtId="0" fontId="0" fillId="0" borderId="9" xfId="0" applyBorder="1" applyAlignment="1">
      <alignment wrapText="1"/>
    </xf>
    <xf numFmtId="0" fontId="0" fillId="3" borderId="0" xfId="0" applyFill="1" applyBorder="1" applyAlignment="1">
      <alignment horizontal="center"/>
    </xf>
    <xf numFmtId="0" fontId="0" fillId="3" borderId="9"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165" fontId="6" fillId="3" borderId="7" xfId="51" applyNumberFormat="1" applyFont="1" applyFill="1" applyBorder="1" applyAlignment="1">
      <alignment horizontal="center" vertical="center" wrapText="1"/>
    </xf>
    <xf numFmtId="165" fontId="6" fillId="3" borderId="10" xfId="51" applyNumberFormat="1" applyFont="1" applyFill="1" applyBorder="1" applyAlignment="1">
      <alignment horizontal="center" vertical="center" wrapText="1"/>
    </xf>
    <xf numFmtId="165" fontId="6" fillId="3" borderId="14" xfId="51" applyNumberFormat="1" applyFont="1" applyFill="1" applyBorder="1" applyAlignment="1">
      <alignment horizontal="center" vertical="center" wrapText="1"/>
    </xf>
    <xf numFmtId="165" fontId="6" fillId="3" borderId="1" xfId="51" applyNumberFormat="1" applyFont="1" applyFill="1" applyBorder="1" applyAlignment="1">
      <alignment horizontal="center" vertical="center" wrapText="1"/>
    </xf>
    <xf numFmtId="165" fontId="6" fillId="3" borderId="3" xfId="51" applyNumberFormat="1" applyFont="1" applyFill="1" applyBorder="1" applyAlignment="1">
      <alignment horizontal="center" vertical="center" wrapText="1"/>
    </xf>
    <xf numFmtId="165" fontId="6" fillId="3" borderId="4" xfId="51" applyNumberFormat="1" applyFont="1" applyFill="1" applyBorder="1" applyAlignment="1">
      <alignment horizontal="center" vertical="center" wrapText="1"/>
    </xf>
    <xf numFmtId="165" fontId="6" fillId="3" borderId="8" xfId="51" applyNumberFormat="1" applyFont="1" applyFill="1" applyBorder="1" applyAlignment="1">
      <alignment horizontal="center" vertical="center" wrapText="1"/>
    </xf>
    <xf numFmtId="165" fontId="6" fillId="3" borderId="11" xfId="51" applyNumberFormat="1" applyFont="1" applyFill="1" applyBorder="1" applyAlignment="1">
      <alignment horizontal="center" vertical="center" wrapText="1"/>
    </xf>
    <xf numFmtId="0" fontId="0" fillId="3" borderId="1" xfId="0" applyFill="1" applyBorder="1" applyAlignment="1">
      <alignment horizontal="center"/>
    </xf>
    <xf numFmtId="0" fontId="7" fillId="3" borderId="0" xfId="1" applyFont="1" applyFill="1" applyAlignment="1">
      <alignment horizontal="center"/>
    </xf>
    <xf numFmtId="0" fontId="6" fillId="3" borderId="3" xfId="0" applyFont="1" applyFill="1" applyBorder="1" applyAlignment="1">
      <alignment horizontal="center" wrapText="1"/>
    </xf>
    <xf numFmtId="0" fontId="6" fillId="3" borderId="15" xfId="0" applyFont="1" applyFill="1" applyBorder="1" applyAlignment="1">
      <alignment horizontal="center" wrapText="1"/>
    </xf>
    <xf numFmtId="0" fontId="6" fillId="3" borderId="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6" fillId="3" borderId="12" xfId="0" applyFont="1" applyFill="1" applyBorder="1" applyAlignment="1">
      <alignment horizontal="center" wrapText="1"/>
    </xf>
    <xf numFmtId="0" fontId="6" fillId="3" borderId="13" xfId="0" applyFont="1" applyFill="1" applyBorder="1" applyAlignment="1">
      <alignment horizontal="center" wrapText="1"/>
    </xf>
    <xf numFmtId="0" fontId="6" fillId="3" borderId="1" xfId="1" applyFont="1" applyFill="1" applyBorder="1" applyAlignment="1">
      <alignment horizontal="center" vertical="center"/>
    </xf>
    <xf numFmtId="0" fontId="6" fillId="3" borderId="2" xfId="1" applyFont="1" applyFill="1" applyBorder="1" applyAlignment="1">
      <alignment horizontal="center" vertical="center"/>
    </xf>
    <xf numFmtId="0" fontId="6" fillId="3" borderId="3" xfId="1" applyFont="1" applyFill="1" applyBorder="1" applyAlignment="1">
      <alignment horizontal="center" vertical="center"/>
    </xf>
    <xf numFmtId="0" fontId="6" fillId="3" borderId="0" xfId="0" applyFont="1" applyFill="1" applyBorder="1" applyAlignment="1">
      <alignment horizontal="center" vertical="center" wrapText="1"/>
    </xf>
    <xf numFmtId="0" fontId="6" fillId="3" borderId="1" xfId="1" applyFont="1" applyFill="1" applyBorder="1" applyAlignment="1">
      <alignment horizontal="center"/>
    </xf>
    <xf numFmtId="0" fontId="6" fillId="3" borderId="2" xfId="1" applyFont="1" applyFill="1" applyBorder="1" applyAlignment="1">
      <alignment horizontal="center"/>
    </xf>
    <xf numFmtId="0" fontId="6" fillId="3" borderId="3" xfId="1" applyFont="1" applyFill="1" applyBorder="1" applyAlignment="1">
      <alignment horizontal="center"/>
    </xf>
    <xf numFmtId="165" fontId="0" fillId="3" borderId="0" xfId="51" applyNumberFormat="1" applyFont="1" applyFill="1" applyBorder="1" applyAlignment="1">
      <alignment horizontal="center"/>
    </xf>
    <xf numFmtId="165" fontId="6" fillId="3" borderId="0" xfId="51" applyNumberFormat="1" applyFont="1" applyFill="1" applyBorder="1" applyAlignment="1">
      <alignment horizontal="center" vertical="center" wrapText="1"/>
    </xf>
    <xf numFmtId="165" fontId="7" fillId="3" borderId="0" xfId="51" applyNumberFormat="1" applyFont="1" applyFill="1" applyAlignment="1">
      <alignment horizontal="center"/>
    </xf>
    <xf numFmtId="0" fontId="6" fillId="0" borderId="7" xfId="1" applyNumberFormat="1" applyFont="1" applyFill="1" applyBorder="1" applyAlignment="1">
      <alignment horizontal="left" wrapText="1"/>
    </xf>
    <xf numFmtId="0" fontId="6" fillId="0" borderId="14" xfId="1" applyNumberFormat="1" applyFont="1" applyFill="1" applyBorder="1" applyAlignment="1">
      <alignment horizontal="left" wrapText="1"/>
    </xf>
    <xf numFmtId="0" fontId="6" fillId="0" borderId="7" xfId="1" applyNumberFormat="1" applyFont="1" applyFill="1" applyBorder="1" applyAlignment="1">
      <alignment horizontal="left" vertical="center"/>
    </xf>
    <xf numFmtId="0" fontId="6" fillId="0" borderId="14" xfId="1" applyNumberFormat="1" applyFont="1" applyFill="1" applyBorder="1" applyAlignment="1">
      <alignment horizontal="left" vertical="center"/>
    </xf>
    <xf numFmtId="165" fontId="6" fillId="2" borderId="15" xfId="51" applyNumberFormat="1" applyFont="1" applyFill="1" applyBorder="1" applyAlignment="1">
      <alignment horizontal="center"/>
    </xf>
    <xf numFmtId="0" fontId="6" fillId="0" borderId="0" xfId="0" applyFont="1" applyFill="1" applyBorder="1" applyAlignment="1">
      <alignment horizontal="left" indent="1"/>
    </xf>
    <xf numFmtId="0" fontId="6" fillId="0" borderId="0" xfId="0" applyFont="1" applyFill="1" applyBorder="1" applyAlignment="1">
      <alignment horizontal="left" wrapText="1" indent="1"/>
    </xf>
    <xf numFmtId="0" fontId="6" fillId="12" borderId="1" xfId="0" applyFont="1" applyFill="1" applyBorder="1" applyAlignment="1"/>
    <xf numFmtId="0" fontId="6" fillId="12" borderId="2" xfId="0" applyFont="1" applyFill="1" applyBorder="1" applyAlignment="1"/>
    <xf numFmtId="0" fontId="6" fillId="12" borderId="3" xfId="0" applyFont="1" applyFill="1" applyBorder="1" applyAlignment="1"/>
    <xf numFmtId="0" fontId="9" fillId="3" borderId="0" xfId="0" applyFont="1" applyFill="1" applyBorder="1" applyAlignment="1">
      <alignment horizontal="left" vertical="top"/>
    </xf>
    <xf numFmtId="0" fontId="9" fillId="3" borderId="9" xfId="0" applyFont="1" applyFill="1" applyBorder="1" applyAlignment="1">
      <alignment horizontal="left" vertical="top"/>
    </xf>
    <xf numFmtId="165" fontId="6" fillId="11" borderId="34" xfId="51" applyNumberFormat="1" applyFont="1" applyFill="1" applyBorder="1" applyAlignment="1">
      <alignment horizontal="center" vertical="center"/>
    </xf>
    <xf numFmtId="165" fontId="6" fillId="11" borderId="33" xfId="51" applyNumberFormat="1" applyFont="1" applyFill="1" applyBorder="1" applyAlignment="1">
      <alignment horizontal="center" vertical="center"/>
    </xf>
    <xf numFmtId="165" fontId="6" fillId="11" borderId="30" xfId="51" applyNumberFormat="1" applyFont="1" applyFill="1" applyBorder="1" applyAlignment="1">
      <alignment horizontal="center" vertical="center"/>
    </xf>
    <xf numFmtId="165" fontId="6" fillId="11" borderId="34" xfId="52" applyNumberFormat="1" applyFont="1" applyFill="1" applyBorder="1" applyAlignment="1">
      <alignment horizontal="center" vertical="center"/>
    </xf>
    <xf numFmtId="165" fontId="6" fillId="11" borderId="33" xfId="52" applyNumberFormat="1" applyFont="1" applyFill="1" applyBorder="1" applyAlignment="1">
      <alignment horizontal="center" vertical="center"/>
    </xf>
    <xf numFmtId="9" fontId="6" fillId="11" borderId="34" xfId="49" applyFont="1" applyFill="1" applyBorder="1" applyAlignment="1">
      <alignment horizontal="center" vertical="center"/>
    </xf>
  </cellXfs>
  <cellStyles count="54">
    <cellStyle name="Comma" xfId="51" builtinId="3"/>
    <cellStyle name="Comma 2" xfId="48"/>
    <cellStyle name="Comma 3" xfId="52"/>
    <cellStyle name="Hyperlink" xfId="53" builtinId="8"/>
    <cellStyle name="Normal" xfId="0" builtinId="0"/>
    <cellStyle name="Normal 10" xfId="11"/>
    <cellStyle name="Normal 10 2" xfId="18"/>
    <cellStyle name="Normal 10 2 2" xfId="33"/>
    <cellStyle name="Normal 10 2 3" xfId="47"/>
    <cellStyle name="Normal 10 3" xfId="26"/>
    <cellStyle name="Normal 10 4" xfId="40"/>
    <cellStyle name="Normal 11" xfId="19"/>
    <cellStyle name="Normal 2" xfId="2"/>
    <cellStyle name="Normal 2 2" xfId="1"/>
    <cellStyle name="Normal 2 2 2" xfId="3"/>
    <cellStyle name="Normal 3" xfId="4"/>
    <cellStyle name="Normal 3 2" xfId="12"/>
    <cellStyle name="Normal 3 2 2" xfId="27"/>
    <cellStyle name="Normal 3 2 3" xfId="41"/>
    <cellStyle name="Normal 3 3" xfId="20"/>
    <cellStyle name="Normal 3 4" xfId="34"/>
    <cellStyle name="Normal 4" xfId="5"/>
    <cellStyle name="Normal 4 2" xfId="13"/>
    <cellStyle name="Normal 4 2 2" xfId="28"/>
    <cellStyle name="Normal 4 2 3" xfId="42"/>
    <cellStyle name="Normal 4 3" xfId="21"/>
    <cellStyle name="Normal 4 4" xfId="35"/>
    <cellStyle name="Normal 5" xfId="6"/>
    <cellStyle name="Normal 5 2" xfId="14"/>
    <cellStyle name="Normal 5 2 2" xfId="29"/>
    <cellStyle name="Normal 5 2 3" xfId="43"/>
    <cellStyle name="Normal 5 3" xfId="22"/>
    <cellStyle name="Normal 5 4" xfId="36"/>
    <cellStyle name="Normal 6" xfId="7"/>
    <cellStyle name="Normal 7" xfId="8"/>
    <cellStyle name="Normal 7 2" xfId="15"/>
    <cellStyle name="Normal 7 2 2" xfId="30"/>
    <cellStyle name="Normal 7 2 3" xfId="44"/>
    <cellStyle name="Normal 7 3" xfId="23"/>
    <cellStyle name="Normal 7 4" xfId="37"/>
    <cellStyle name="Normal 8" xfId="9"/>
    <cellStyle name="Normal 8 2" xfId="16"/>
    <cellStyle name="Normal 8 2 2" xfId="31"/>
    <cellStyle name="Normal 8 2 3" xfId="45"/>
    <cellStyle name="Normal 8 3" xfId="24"/>
    <cellStyle name="Normal 8 4" xfId="38"/>
    <cellStyle name="Normal 9" xfId="10"/>
    <cellStyle name="Normal 9 2" xfId="17"/>
    <cellStyle name="Normal 9 2 2" xfId="32"/>
    <cellStyle name="Normal 9 2 3" xfId="46"/>
    <cellStyle name="Normal 9 3" xfId="25"/>
    <cellStyle name="Normal 9 4" xfId="39"/>
    <cellStyle name="Percent" xfId="50" builtinId="5"/>
    <cellStyle name="Percent 2" xfId="49"/>
  </cellStyles>
  <dxfs count="37">
    <dxf>
      <fill>
        <patternFill>
          <bgColor theme="1"/>
        </patternFill>
      </fill>
    </dxf>
    <dxf>
      <fill>
        <patternFill>
          <bgColor theme="1"/>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colors>
    <mruColors>
      <color rgb="FFFFFF99"/>
      <color rgb="FFFF66CC"/>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1.xml"/><Relationship Id="rId46"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314682</xdr:colOff>
      <xdr:row>22</xdr:row>
      <xdr:rowOff>9196</xdr:rowOff>
    </xdr:from>
    <xdr:to>
      <xdr:col>13</xdr:col>
      <xdr:colOff>213691</xdr:colOff>
      <xdr:row>43</xdr:row>
      <xdr:rowOff>135742</xdr:rowOff>
    </xdr:to>
    <xdr:sp macro="" textlink="">
      <xdr:nvSpPr>
        <xdr:cNvPr id="60" name="Rectangle 59"/>
        <xdr:cNvSpPr/>
      </xdr:nvSpPr>
      <xdr:spPr>
        <a:xfrm>
          <a:off x="314682" y="3647746"/>
          <a:ext cx="7680934" cy="3526971"/>
        </a:xfrm>
        <a:prstGeom prst="rect">
          <a:avLst/>
        </a:prstGeom>
        <a:solidFill>
          <a:schemeClr val="accent4">
            <a:lumMod val="40000"/>
            <a:lumOff val="60000"/>
            <a:alpha val="2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0</xdr:col>
      <xdr:colOff>314325</xdr:colOff>
      <xdr:row>2</xdr:row>
      <xdr:rowOff>75599</xdr:rowOff>
    </xdr:from>
    <xdr:to>
      <xdr:col>13</xdr:col>
      <xdr:colOff>213691</xdr:colOff>
      <xdr:row>20</xdr:row>
      <xdr:rowOff>147038</xdr:rowOff>
    </xdr:to>
    <xdr:sp macro="" textlink="">
      <xdr:nvSpPr>
        <xdr:cNvPr id="61" name="Rectangle 60"/>
        <xdr:cNvSpPr/>
      </xdr:nvSpPr>
      <xdr:spPr>
        <a:xfrm>
          <a:off x="314325" y="475649"/>
          <a:ext cx="7681291" cy="2986089"/>
        </a:xfrm>
        <a:prstGeom prst="rect">
          <a:avLst/>
        </a:prstGeom>
        <a:solidFill>
          <a:schemeClr val="accent5">
            <a:lumMod val="40000"/>
            <a:lumOff val="60000"/>
            <a:alpha val="2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15</xdr:col>
      <xdr:colOff>387802</xdr:colOff>
      <xdr:row>20</xdr:row>
      <xdr:rowOff>116721</xdr:rowOff>
    </xdr:from>
    <xdr:to>
      <xdr:col>18</xdr:col>
      <xdr:colOff>552449</xdr:colOff>
      <xdr:row>25</xdr:row>
      <xdr:rowOff>152400</xdr:rowOff>
    </xdr:to>
    <xdr:sp macro="" textlink="">
      <xdr:nvSpPr>
        <xdr:cNvPr id="63" name="TextBox 4"/>
        <xdr:cNvSpPr txBox="1"/>
      </xdr:nvSpPr>
      <xdr:spPr>
        <a:xfrm>
          <a:off x="9388927" y="3431421"/>
          <a:ext cx="1993447" cy="845304"/>
        </a:xfrm>
        <a:prstGeom prst="rect">
          <a:avLst/>
        </a:prstGeom>
        <a:solidFill>
          <a:schemeClr val="accent2">
            <a:lumMod val="40000"/>
            <a:lumOff val="6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SG" sz="1200" b="1"/>
            <a:t>Form A4 (MASNET) </a:t>
          </a:r>
          <a:r>
            <a:rPr lang="en-SG" sz="1200"/>
            <a:t>– </a:t>
          </a:r>
          <a:r>
            <a:rPr lang="en-SG" sz="1200" kern="1200">
              <a:solidFill>
                <a:schemeClr val="tx1"/>
              </a:solidFill>
              <a:effectLst/>
              <a:latin typeface="+mn-lt"/>
              <a:ea typeface="+mn-ea"/>
              <a:cs typeface="+mn-cs"/>
            </a:rPr>
            <a:t>Statement of Fund Solvency </a:t>
          </a:r>
          <a:r>
            <a:rPr lang="en-SG" sz="1200" kern="1200" baseline="0">
              <a:solidFill>
                <a:schemeClr val="tx1"/>
              </a:solidFill>
              <a:effectLst/>
              <a:latin typeface="+mn-lt"/>
              <a:ea typeface="+mn-ea"/>
              <a:cs typeface="+mn-cs"/>
            </a:rPr>
            <a:t>and Company Adequacy Requirements </a:t>
          </a:r>
          <a:endParaRPr lang="en-SG" sz="1200">
            <a:effectLst/>
          </a:endParaRPr>
        </a:p>
        <a:p>
          <a:endParaRPr lang="en-SG" sz="1200"/>
        </a:p>
      </xdr:txBody>
    </xdr:sp>
    <xdr:clientData/>
  </xdr:twoCellAnchor>
  <xdr:twoCellAnchor>
    <xdr:from>
      <xdr:col>15</xdr:col>
      <xdr:colOff>387802</xdr:colOff>
      <xdr:row>9</xdr:row>
      <xdr:rowOff>33989</xdr:rowOff>
    </xdr:from>
    <xdr:to>
      <xdr:col>18</xdr:col>
      <xdr:colOff>552449</xdr:colOff>
      <xdr:row>15</xdr:row>
      <xdr:rowOff>66675</xdr:rowOff>
    </xdr:to>
    <xdr:sp macro="" textlink="">
      <xdr:nvSpPr>
        <xdr:cNvPr id="64" name="TextBox 5"/>
        <xdr:cNvSpPr txBox="1"/>
      </xdr:nvSpPr>
      <xdr:spPr>
        <a:xfrm>
          <a:off x="9388927" y="1567514"/>
          <a:ext cx="1993447" cy="1004236"/>
        </a:xfrm>
        <a:prstGeom prst="rect">
          <a:avLst/>
        </a:prstGeom>
        <a:solidFill>
          <a:schemeClr val="accent2">
            <a:lumMod val="40000"/>
            <a:lumOff val="6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b="1"/>
            <a:t>Form A </a:t>
          </a:r>
          <a:r>
            <a:rPr lang="en-SG" sz="1200"/>
            <a:t>– Statement of Fund Solvency </a:t>
          </a:r>
          <a:r>
            <a:rPr lang="en-SG" sz="1200" baseline="0"/>
            <a:t>and Company Adequacy Requirements (with seggregation of MA portfolios)</a:t>
          </a:r>
          <a:endParaRPr lang="en-SG" sz="1200"/>
        </a:p>
      </xdr:txBody>
    </xdr:sp>
    <xdr:clientData/>
  </xdr:twoCellAnchor>
  <xdr:twoCellAnchor>
    <xdr:from>
      <xdr:col>4</xdr:col>
      <xdr:colOff>390920</xdr:colOff>
      <xdr:row>6</xdr:row>
      <xdr:rowOff>71274</xdr:rowOff>
    </xdr:from>
    <xdr:to>
      <xdr:col>8</xdr:col>
      <xdr:colOff>74051</xdr:colOff>
      <xdr:row>8</xdr:row>
      <xdr:rowOff>27629</xdr:rowOff>
    </xdr:to>
    <xdr:sp macro="" textlink="">
      <xdr:nvSpPr>
        <xdr:cNvPr id="65" name="TextBox 16"/>
        <xdr:cNvSpPr txBox="1"/>
      </xdr:nvSpPr>
      <xdr:spPr>
        <a:xfrm>
          <a:off x="2686445" y="1119024"/>
          <a:ext cx="2121531"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C1_OIFP_NonMA</a:t>
          </a:r>
        </a:p>
      </xdr:txBody>
    </xdr:sp>
    <xdr:clientData/>
  </xdr:twoCellAnchor>
  <xdr:twoCellAnchor>
    <xdr:from>
      <xdr:col>4</xdr:col>
      <xdr:colOff>399627</xdr:colOff>
      <xdr:row>8</xdr:row>
      <xdr:rowOff>95770</xdr:rowOff>
    </xdr:from>
    <xdr:to>
      <xdr:col>8</xdr:col>
      <xdr:colOff>74050</xdr:colOff>
      <xdr:row>10</xdr:row>
      <xdr:rowOff>52125</xdr:rowOff>
    </xdr:to>
    <xdr:sp macro="" textlink="">
      <xdr:nvSpPr>
        <xdr:cNvPr id="66" name="TextBox 18"/>
        <xdr:cNvSpPr txBox="1"/>
      </xdr:nvSpPr>
      <xdr:spPr>
        <a:xfrm>
          <a:off x="2695152" y="1467370"/>
          <a:ext cx="2112823"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C1_OIFP_MA</a:t>
          </a:r>
        </a:p>
      </xdr:txBody>
    </xdr:sp>
    <xdr:clientData/>
  </xdr:twoCellAnchor>
  <xdr:twoCellAnchor>
    <xdr:from>
      <xdr:col>4</xdr:col>
      <xdr:colOff>395272</xdr:colOff>
      <xdr:row>15</xdr:row>
      <xdr:rowOff>29105</xdr:rowOff>
    </xdr:from>
    <xdr:to>
      <xdr:col>8</xdr:col>
      <xdr:colOff>74050</xdr:colOff>
      <xdr:row>16</xdr:row>
      <xdr:rowOff>147385</xdr:rowOff>
    </xdr:to>
    <xdr:sp macro="" textlink="">
      <xdr:nvSpPr>
        <xdr:cNvPr id="67" name="TextBox 19"/>
        <xdr:cNvSpPr txBox="1"/>
      </xdr:nvSpPr>
      <xdr:spPr>
        <a:xfrm>
          <a:off x="2690797" y="2534180"/>
          <a:ext cx="2117178"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C1_OIF_ILP</a:t>
          </a:r>
        </a:p>
      </xdr:txBody>
    </xdr:sp>
    <xdr:clientData/>
  </xdr:twoCellAnchor>
  <xdr:twoCellAnchor>
    <xdr:from>
      <xdr:col>1</xdr:col>
      <xdr:colOff>224644</xdr:colOff>
      <xdr:row>6</xdr:row>
      <xdr:rowOff>79983</xdr:rowOff>
    </xdr:from>
    <xdr:to>
      <xdr:col>4</xdr:col>
      <xdr:colOff>323507</xdr:colOff>
      <xdr:row>8</xdr:row>
      <xdr:rowOff>36338</xdr:rowOff>
    </xdr:to>
    <xdr:sp macro="" textlink="">
      <xdr:nvSpPr>
        <xdr:cNvPr id="68" name="TextBox 20"/>
        <xdr:cNvSpPr txBox="1"/>
      </xdr:nvSpPr>
      <xdr:spPr>
        <a:xfrm>
          <a:off x="548494" y="1127733"/>
          <a:ext cx="2070538"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C1_SIFP_NonMA</a:t>
          </a:r>
        </a:p>
      </xdr:txBody>
    </xdr:sp>
    <xdr:clientData/>
  </xdr:twoCellAnchor>
  <xdr:twoCellAnchor>
    <xdr:from>
      <xdr:col>1</xdr:col>
      <xdr:colOff>224644</xdr:colOff>
      <xdr:row>8</xdr:row>
      <xdr:rowOff>104477</xdr:rowOff>
    </xdr:from>
    <xdr:to>
      <xdr:col>4</xdr:col>
      <xdr:colOff>323507</xdr:colOff>
      <xdr:row>10</xdr:row>
      <xdr:rowOff>60832</xdr:rowOff>
    </xdr:to>
    <xdr:sp macro="" textlink="">
      <xdr:nvSpPr>
        <xdr:cNvPr id="69" name="TextBox 21"/>
        <xdr:cNvSpPr txBox="1"/>
      </xdr:nvSpPr>
      <xdr:spPr>
        <a:xfrm>
          <a:off x="548494" y="1476077"/>
          <a:ext cx="2070538"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C1_SIFP_MA</a:t>
          </a:r>
        </a:p>
      </xdr:txBody>
    </xdr:sp>
    <xdr:clientData/>
  </xdr:twoCellAnchor>
  <xdr:twoCellAnchor>
    <xdr:from>
      <xdr:col>1</xdr:col>
      <xdr:colOff>224644</xdr:colOff>
      <xdr:row>15</xdr:row>
      <xdr:rowOff>37813</xdr:rowOff>
    </xdr:from>
    <xdr:to>
      <xdr:col>4</xdr:col>
      <xdr:colOff>324940</xdr:colOff>
      <xdr:row>16</xdr:row>
      <xdr:rowOff>156093</xdr:rowOff>
    </xdr:to>
    <xdr:sp macro="" textlink="">
      <xdr:nvSpPr>
        <xdr:cNvPr id="70" name="TextBox 22"/>
        <xdr:cNvSpPr txBox="1"/>
      </xdr:nvSpPr>
      <xdr:spPr>
        <a:xfrm>
          <a:off x="548494" y="2542888"/>
          <a:ext cx="2071971"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 SIF_ILP</a:t>
          </a:r>
        </a:p>
      </xdr:txBody>
    </xdr:sp>
    <xdr:clientData/>
  </xdr:twoCellAnchor>
  <xdr:twoCellAnchor>
    <xdr:from>
      <xdr:col>1</xdr:col>
      <xdr:colOff>80953</xdr:colOff>
      <xdr:row>5</xdr:row>
      <xdr:rowOff>154821</xdr:rowOff>
    </xdr:from>
    <xdr:to>
      <xdr:col>8</xdr:col>
      <xdr:colOff>308194</xdr:colOff>
      <xdr:row>18</xdr:row>
      <xdr:rowOff>50461</xdr:rowOff>
    </xdr:to>
    <xdr:sp macro="" textlink="">
      <xdr:nvSpPr>
        <xdr:cNvPr id="71" name="Rounded Rectangle 70"/>
        <xdr:cNvSpPr/>
      </xdr:nvSpPr>
      <xdr:spPr>
        <a:xfrm>
          <a:off x="404803" y="1040646"/>
          <a:ext cx="4637316" cy="2000665"/>
        </a:xfrm>
        <a:prstGeom prst="round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4</xdr:col>
      <xdr:colOff>534614</xdr:colOff>
      <xdr:row>23</xdr:row>
      <xdr:rowOff>76492</xdr:rowOff>
    </xdr:from>
    <xdr:to>
      <xdr:col>8</xdr:col>
      <xdr:colOff>16454</xdr:colOff>
      <xdr:row>25</xdr:row>
      <xdr:rowOff>32847</xdr:rowOff>
    </xdr:to>
    <xdr:sp macro="" textlink="">
      <xdr:nvSpPr>
        <xdr:cNvPr id="72" name="TextBox 24"/>
        <xdr:cNvSpPr txBox="1"/>
      </xdr:nvSpPr>
      <xdr:spPr>
        <a:xfrm>
          <a:off x="2830139" y="3876967"/>
          <a:ext cx="1920240" cy="280205"/>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C2_Counterparty</a:t>
          </a:r>
        </a:p>
      </xdr:txBody>
    </xdr:sp>
    <xdr:clientData/>
  </xdr:twoCellAnchor>
  <xdr:twoCellAnchor>
    <xdr:from>
      <xdr:col>1</xdr:col>
      <xdr:colOff>464129</xdr:colOff>
      <xdr:row>23</xdr:row>
      <xdr:rowOff>85200</xdr:rowOff>
    </xdr:from>
    <xdr:to>
      <xdr:col>4</xdr:col>
      <xdr:colOff>412694</xdr:colOff>
      <xdr:row>25</xdr:row>
      <xdr:rowOff>41555</xdr:rowOff>
    </xdr:to>
    <xdr:sp macro="" textlink="">
      <xdr:nvSpPr>
        <xdr:cNvPr id="74" name="TextBox 27"/>
        <xdr:cNvSpPr txBox="1"/>
      </xdr:nvSpPr>
      <xdr:spPr>
        <a:xfrm>
          <a:off x="787979" y="3885675"/>
          <a:ext cx="1920240" cy="280205"/>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C2_C2 Breakdown</a:t>
          </a:r>
        </a:p>
      </xdr:txBody>
    </xdr:sp>
    <xdr:clientData/>
  </xdr:twoCellAnchor>
  <xdr:twoCellAnchor>
    <xdr:from>
      <xdr:col>1</xdr:col>
      <xdr:colOff>455202</xdr:colOff>
      <xdr:row>25</xdr:row>
      <xdr:rowOff>109695</xdr:rowOff>
    </xdr:from>
    <xdr:to>
      <xdr:col>4</xdr:col>
      <xdr:colOff>412694</xdr:colOff>
      <xdr:row>28</xdr:row>
      <xdr:rowOff>91997</xdr:rowOff>
    </xdr:to>
    <xdr:sp macro="" textlink="">
      <xdr:nvSpPr>
        <xdr:cNvPr id="75" name="TextBox 28"/>
        <xdr:cNvSpPr txBox="1"/>
      </xdr:nvSpPr>
      <xdr:spPr>
        <a:xfrm>
          <a:off x="779052" y="4234020"/>
          <a:ext cx="1929167" cy="468077"/>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C2_CS BreakdownExStructuredPdt</a:t>
          </a:r>
        </a:p>
      </xdr:txBody>
    </xdr:sp>
    <xdr:clientData/>
  </xdr:twoCellAnchor>
  <xdr:twoCellAnchor>
    <xdr:from>
      <xdr:col>1</xdr:col>
      <xdr:colOff>224646</xdr:colOff>
      <xdr:row>22</xdr:row>
      <xdr:rowOff>79094</xdr:rowOff>
    </xdr:from>
    <xdr:to>
      <xdr:col>8</xdr:col>
      <xdr:colOff>308194</xdr:colOff>
      <xdr:row>34</xdr:row>
      <xdr:rowOff>64944</xdr:rowOff>
    </xdr:to>
    <xdr:sp macro="" textlink="">
      <xdr:nvSpPr>
        <xdr:cNvPr id="76" name="Rounded Rectangle 75"/>
        <xdr:cNvSpPr/>
      </xdr:nvSpPr>
      <xdr:spPr>
        <a:xfrm>
          <a:off x="548496" y="3717644"/>
          <a:ext cx="4493623" cy="1928950"/>
        </a:xfrm>
        <a:prstGeom prst="round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9</xdr:col>
      <xdr:colOff>513659</xdr:colOff>
      <xdr:row>8</xdr:row>
      <xdr:rowOff>103581</xdr:rowOff>
    </xdr:from>
    <xdr:to>
      <xdr:col>12</xdr:col>
      <xdr:colOff>605099</xdr:colOff>
      <xdr:row>13</xdr:row>
      <xdr:rowOff>137777</xdr:rowOff>
    </xdr:to>
    <xdr:sp macro="" textlink="">
      <xdr:nvSpPr>
        <xdr:cNvPr id="77" name="TextBox 31"/>
        <xdr:cNvSpPr txBox="1"/>
      </xdr:nvSpPr>
      <xdr:spPr>
        <a:xfrm>
          <a:off x="5857184" y="1475181"/>
          <a:ext cx="1920240" cy="843821"/>
        </a:xfrm>
        <a:prstGeom prst="rect">
          <a:avLst/>
        </a:prstGeom>
        <a:solidFill>
          <a:schemeClr val="accent5">
            <a:lumMod val="75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b="1">
              <a:solidFill>
                <a:schemeClr val="bg1"/>
              </a:solidFill>
            </a:rPr>
            <a:t>Fund Level Info </a:t>
          </a:r>
          <a:r>
            <a:rPr lang="en-SG" sz="1200">
              <a:solidFill>
                <a:schemeClr val="bg1"/>
              </a:solidFill>
            </a:rPr>
            <a:t>– Calculation of Fund Solvency Requirements (Input to Form A) </a:t>
          </a:r>
        </a:p>
      </xdr:txBody>
    </xdr:sp>
    <xdr:clientData/>
  </xdr:twoCellAnchor>
  <xdr:twoCellAnchor>
    <xdr:from>
      <xdr:col>5</xdr:col>
      <xdr:colOff>69373</xdr:colOff>
      <xdr:row>18</xdr:row>
      <xdr:rowOff>147702</xdr:rowOff>
    </xdr:from>
    <xdr:to>
      <xdr:col>8</xdr:col>
      <xdr:colOff>160813</xdr:colOff>
      <xdr:row>20</xdr:row>
      <xdr:rowOff>104057</xdr:rowOff>
    </xdr:to>
    <xdr:sp macro="" textlink="">
      <xdr:nvSpPr>
        <xdr:cNvPr id="78" name="TextBox 38"/>
        <xdr:cNvSpPr txBox="1"/>
      </xdr:nvSpPr>
      <xdr:spPr>
        <a:xfrm>
          <a:off x="2974498" y="3138552"/>
          <a:ext cx="1920240"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Ops risk</a:t>
          </a:r>
        </a:p>
      </xdr:txBody>
    </xdr:sp>
    <xdr:clientData/>
  </xdr:twoCellAnchor>
  <xdr:twoCellAnchor>
    <xdr:from>
      <xdr:col>4</xdr:col>
      <xdr:colOff>551009</xdr:colOff>
      <xdr:row>38</xdr:row>
      <xdr:rowOff>48679</xdr:rowOff>
    </xdr:from>
    <xdr:to>
      <xdr:col>8</xdr:col>
      <xdr:colOff>470295</xdr:colOff>
      <xdr:row>40</xdr:row>
      <xdr:rowOff>1828</xdr:rowOff>
    </xdr:to>
    <xdr:sp macro="" textlink="">
      <xdr:nvSpPr>
        <xdr:cNvPr id="79" name="TextBox 39"/>
        <xdr:cNvSpPr txBox="1"/>
      </xdr:nvSpPr>
      <xdr:spPr>
        <a:xfrm>
          <a:off x="2846534" y="6278029"/>
          <a:ext cx="2357686" cy="276999"/>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Rein Info</a:t>
          </a:r>
        </a:p>
      </xdr:txBody>
    </xdr:sp>
    <xdr:clientData/>
  </xdr:twoCellAnchor>
  <xdr:twoCellAnchor>
    <xdr:from>
      <xdr:col>1</xdr:col>
      <xdr:colOff>463909</xdr:colOff>
      <xdr:row>30</xdr:row>
      <xdr:rowOff>27235</xdr:rowOff>
    </xdr:from>
    <xdr:to>
      <xdr:col>4</xdr:col>
      <xdr:colOff>421401</xdr:colOff>
      <xdr:row>33</xdr:row>
      <xdr:rowOff>9537</xdr:rowOff>
    </xdr:to>
    <xdr:sp macro="" textlink="">
      <xdr:nvSpPr>
        <xdr:cNvPr id="80" name="TextBox 26"/>
        <xdr:cNvSpPr txBox="1"/>
      </xdr:nvSpPr>
      <xdr:spPr>
        <a:xfrm>
          <a:off x="787759" y="4961185"/>
          <a:ext cx="1929167" cy="468077"/>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C2_CS BreakdownStructuredPdt</a:t>
          </a:r>
        </a:p>
      </xdr:txBody>
    </xdr:sp>
    <xdr:clientData/>
  </xdr:twoCellAnchor>
  <xdr:twoCellAnchor>
    <xdr:from>
      <xdr:col>17</xdr:col>
      <xdr:colOff>165326</xdr:colOff>
      <xdr:row>15</xdr:row>
      <xdr:rowOff>66675</xdr:rowOff>
    </xdr:from>
    <xdr:to>
      <xdr:col>17</xdr:col>
      <xdr:colOff>165326</xdr:colOff>
      <xdr:row>20</xdr:row>
      <xdr:rowOff>116721</xdr:rowOff>
    </xdr:to>
    <xdr:cxnSp macro="">
      <xdr:nvCxnSpPr>
        <xdr:cNvPr id="83" name="Straight Arrow Connector 82"/>
        <xdr:cNvCxnSpPr>
          <a:stCxn id="64" idx="2"/>
          <a:endCxn id="63" idx="0"/>
        </xdr:cNvCxnSpPr>
      </xdr:nvCxnSpPr>
      <xdr:spPr>
        <a:xfrm>
          <a:off x="10385651" y="2571750"/>
          <a:ext cx="0" cy="8596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264822</xdr:colOff>
      <xdr:row>11</xdr:row>
      <xdr:rowOff>33305</xdr:rowOff>
    </xdr:from>
    <xdr:to>
      <xdr:col>9</xdr:col>
      <xdr:colOff>513659</xdr:colOff>
      <xdr:row>11</xdr:row>
      <xdr:rowOff>39717</xdr:rowOff>
    </xdr:to>
    <xdr:cxnSp macro="">
      <xdr:nvCxnSpPr>
        <xdr:cNvPr id="84" name="Straight Arrow Connector 83"/>
        <xdr:cNvCxnSpPr>
          <a:endCxn id="77" idx="1"/>
        </xdr:cNvCxnSpPr>
      </xdr:nvCxnSpPr>
      <xdr:spPr>
        <a:xfrm>
          <a:off x="4998747" y="1890680"/>
          <a:ext cx="858437" cy="6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427936</xdr:colOff>
      <xdr:row>5</xdr:row>
      <xdr:rowOff>154821</xdr:rowOff>
    </xdr:from>
    <xdr:to>
      <xdr:col>17</xdr:col>
      <xdr:colOff>165326</xdr:colOff>
      <xdr:row>9</xdr:row>
      <xdr:rowOff>33989</xdr:rowOff>
    </xdr:to>
    <xdr:cxnSp macro="">
      <xdr:nvCxnSpPr>
        <xdr:cNvPr id="85" name="Elbow Connector 84"/>
        <xdr:cNvCxnSpPr>
          <a:stCxn id="71" idx="0"/>
          <a:endCxn id="64" idx="0"/>
        </xdr:cNvCxnSpPr>
      </xdr:nvCxnSpPr>
      <xdr:spPr>
        <a:xfrm rot="16200000" flipH="1">
          <a:off x="6291122" y="-2527015"/>
          <a:ext cx="526868" cy="7662190"/>
        </a:xfrm>
        <a:prstGeom prst="bentConnector3">
          <a:avLst>
            <a:gd name="adj1" fmla="val -4338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160813</xdr:colOff>
      <xdr:row>13</xdr:row>
      <xdr:rowOff>137777</xdr:rowOff>
    </xdr:from>
    <xdr:to>
      <xdr:col>11</xdr:col>
      <xdr:colOff>254579</xdr:colOff>
      <xdr:row>19</xdr:row>
      <xdr:rowOff>125880</xdr:rowOff>
    </xdr:to>
    <xdr:cxnSp macro="">
      <xdr:nvCxnSpPr>
        <xdr:cNvPr id="86" name="Elbow Connector 85"/>
        <xdr:cNvCxnSpPr>
          <a:stCxn id="78" idx="3"/>
          <a:endCxn id="77" idx="2"/>
        </xdr:cNvCxnSpPr>
      </xdr:nvCxnSpPr>
      <xdr:spPr>
        <a:xfrm flipV="1">
          <a:off x="4894738" y="2319002"/>
          <a:ext cx="1922566" cy="95965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605099</xdr:colOff>
      <xdr:row>11</xdr:row>
      <xdr:rowOff>39717</xdr:rowOff>
    </xdr:from>
    <xdr:to>
      <xdr:col>15</xdr:col>
      <xdr:colOff>352425</xdr:colOff>
      <xdr:row>11</xdr:row>
      <xdr:rowOff>47625</xdr:rowOff>
    </xdr:to>
    <xdr:cxnSp macro="">
      <xdr:nvCxnSpPr>
        <xdr:cNvPr id="87" name="Straight Arrow Connector 86"/>
        <xdr:cNvCxnSpPr>
          <a:stCxn id="77" idx="3"/>
        </xdr:cNvCxnSpPr>
      </xdr:nvCxnSpPr>
      <xdr:spPr>
        <a:xfrm>
          <a:off x="7777424" y="1897092"/>
          <a:ext cx="1576126" cy="7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534614</xdr:colOff>
      <xdr:row>35</xdr:row>
      <xdr:rowOff>134030</xdr:rowOff>
    </xdr:from>
    <xdr:to>
      <xdr:col>8</xdr:col>
      <xdr:colOff>446536</xdr:colOff>
      <xdr:row>37</xdr:row>
      <xdr:rowOff>87179</xdr:rowOff>
    </xdr:to>
    <xdr:sp macro="" textlink="">
      <xdr:nvSpPr>
        <xdr:cNvPr id="88" name="TextBox 60"/>
        <xdr:cNvSpPr txBox="1"/>
      </xdr:nvSpPr>
      <xdr:spPr>
        <a:xfrm>
          <a:off x="2830139" y="5877605"/>
          <a:ext cx="2350322" cy="276999"/>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Discount Rate Info</a:t>
          </a:r>
        </a:p>
      </xdr:txBody>
    </xdr:sp>
    <xdr:clientData/>
  </xdr:twoCellAnchor>
  <xdr:twoCellAnchor>
    <xdr:from>
      <xdr:col>1</xdr:col>
      <xdr:colOff>224646</xdr:colOff>
      <xdr:row>37</xdr:row>
      <xdr:rowOff>24311</xdr:rowOff>
    </xdr:from>
    <xdr:to>
      <xdr:col>4</xdr:col>
      <xdr:colOff>250583</xdr:colOff>
      <xdr:row>40</xdr:row>
      <xdr:rowOff>123311</xdr:rowOff>
    </xdr:to>
    <xdr:sp macro="" textlink="">
      <xdr:nvSpPr>
        <xdr:cNvPr id="89" name="TextBox 62"/>
        <xdr:cNvSpPr txBox="1"/>
      </xdr:nvSpPr>
      <xdr:spPr>
        <a:xfrm>
          <a:off x="548496" y="6091736"/>
          <a:ext cx="1997612" cy="58477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600" b="1"/>
            <a:t>Supplementary Information Tabs</a:t>
          </a:r>
        </a:p>
      </xdr:txBody>
    </xdr:sp>
    <xdr:clientData/>
  </xdr:twoCellAnchor>
  <xdr:twoCellAnchor>
    <xdr:from>
      <xdr:col>1</xdr:col>
      <xdr:colOff>224644</xdr:colOff>
      <xdr:row>2</xdr:row>
      <xdr:rowOff>150277</xdr:rowOff>
    </xdr:from>
    <xdr:to>
      <xdr:col>4</xdr:col>
      <xdr:colOff>250581</xdr:colOff>
      <xdr:row>5</xdr:row>
      <xdr:rowOff>3056</xdr:rowOff>
    </xdr:to>
    <xdr:sp macro="" textlink="">
      <xdr:nvSpPr>
        <xdr:cNvPr id="90" name="TextBox 64"/>
        <xdr:cNvSpPr txBox="1"/>
      </xdr:nvSpPr>
      <xdr:spPr>
        <a:xfrm>
          <a:off x="548494" y="550327"/>
          <a:ext cx="1997612" cy="33855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600" b="1"/>
            <a:t>Input Tabs</a:t>
          </a:r>
        </a:p>
      </xdr:txBody>
    </xdr:sp>
    <xdr:clientData/>
  </xdr:twoCellAnchor>
  <xdr:twoCellAnchor>
    <xdr:from>
      <xdr:col>17</xdr:col>
      <xdr:colOff>400466</xdr:colOff>
      <xdr:row>3</xdr:row>
      <xdr:rowOff>131714</xdr:rowOff>
    </xdr:from>
    <xdr:to>
      <xdr:col>20</xdr:col>
      <xdr:colOff>569278</xdr:colOff>
      <xdr:row>7</xdr:row>
      <xdr:rowOff>68789</xdr:rowOff>
    </xdr:to>
    <xdr:sp macro="" textlink="">
      <xdr:nvSpPr>
        <xdr:cNvPr id="91" name="TextBox 66"/>
        <xdr:cNvSpPr txBox="1"/>
      </xdr:nvSpPr>
      <xdr:spPr>
        <a:xfrm>
          <a:off x="10620791" y="693689"/>
          <a:ext cx="1997612" cy="58477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600" b="1"/>
            <a:t>Main Reporting Forms</a:t>
          </a:r>
        </a:p>
      </xdr:txBody>
    </xdr:sp>
    <xdr:clientData/>
  </xdr:twoCellAnchor>
  <xdr:twoCellAnchor>
    <xdr:from>
      <xdr:col>3</xdr:col>
      <xdr:colOff>255316</xdr:colOff>
      <xdr:row>16</xdr:row>
      <xdr:rowOff>126119</xdr:rowOff>
    </xdr:from>
    <xdr:to>
      <xdr:col>6</xdr:col>
      <xdr:colOff>412990</xdr:colOff>
      <xdr:row>18</xdr:row>
      <xdr:rowOff>79268</xdr:rowOff>
    </xdr:to>
    <xdr:sp macro="" textlink="">
      <xdr:nvSpPr>
        <xdr:cNvPr id="92" name="TextBox 1"/>
        <xdr:cNvSpPr txBox="1"/>
      </xdr:nvSpPr>
      <xdr:spPr>
        <a:xfrm>
          <a:off x="1941241" y="2793119"/>
          <a:ext cx="1986474" cy="276999"/>
        </a:xfrm>
        <a:prstGeom prst="rect">
          <a:avLst/>
        </a:prstGeom>
        <a:noFill/>
        <a:ln>
          <a:no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solidFill>
                <a:srgbClr val="FF0000"/>
              </a:solidFill>
            </a:rPr>
            <a:t>For life business only </a:t>
          </a:r>
        </a:p>
      </xdr:txBody>
    </xdr:sp>
    <xdr:clientData/>
  </xdr:twoCellAnchor>
  <xdr:twoCellAnchor>
    <xdr:from>
      <xdr:col>8</xdr:col>
      <xdr:colOff>486049</xdr:colOff>
      <xdr:row>40</xdr:row>
      <xdr:rowOff>136970</xdr:rowOff>
    </xdr:from>
    <xdr:to>
      <xdr:col>12</xdr:col>
      <xdr:colOff>34123</xdr:colOff>
      <xdr:row>42</xdr:row>
      <xdr:rowOff>90119</xdr:rowOff>
    </xdr:to>
    <xdr:sp macro="" textlink="">
      <xdr:nvSpPr>
        <xdr:cNvPr id="93" name="TextBox 36"/>
        <xdr:cNvSpPr txBox="1"/>
      </xdr:nvSpPr>
      <xdr:spPr>
        <a:xfrm>
          <a:off x="5219974" y="6690170"/>
          <a:ext cx="1986474" cy="276999"/>
        </a:xfrm>
        <a:prstGeom prst="rect">
          <a:avLst/>
        </a:prstGeom>
        <a:noFill/>
        <a:ln>
          <a:no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solidFill>
                <a:srgbClr val="FF0000"/>
              </a:solidFill>
            </a:rPr>
            <a:t>For life business only </a:t>
          </a:r>
        </a:p>
      </xdr:txBody>
    </xdr:sp>
    <xdr:clientData/>
  </xdr:twoCellAnchor>
  <xdr:twoCellAnchor>
    <xdr:from>
      <xdr:col>4</xdr:col>
      <xdr:colOff>399629</xdr:colOff>
      <xdr:row>10</xdr:row>
      <xdr:rowOff>111549</xdr:rowOff>
    </xdr:from>
    <xdr:to>
      <xdr:col>8</xdr:col>
      <xdr:colOff>84693</xdr:colOff>
      <xdr:row>12</xdr:row>
      <xdr:rowOff>67904</xdr:rowOff>
    </xdr:to>
    <xdr:sp macro="" textlink="">
      <xdr:nvSpPr>
        <xdr:cNvPr id="94" name="TextBox 47"/>
        <xdr:cNvSpPr txBox="1"/>
      </xdr:nvSpPr>
      <xdr:spPr>
        <a:xfrm>
          <a:off x="2695154" y="1806999"/>
          <a:ext cx="2123464"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C1_OIFN_NonMA</a:t>
          </a:r>
        </a:p>
      </xdr:txBody>
    </xdr:sp>
    <xdr:clientData/>
  </xdr:twoCellAnchor>
  <xdr:twoCellAnchor>
    <xdr:from>
      <xdr:col>4</xdr:col>
      <xdr:colOff>408335</xdr:colOff>
      <xdr:row>12</xdr:row>
      <xdr:rowOff>149107</xdr:rowOff>
    </xdr:from>
    <xdr:to>
      <xdr:col>8</xdr:col>
      <xdr:colOff>84692</xdr:colOff>
      <xdr:row>14</xdr:row>
      <xdr:rowOff>105462</xdr:rowOff>
    </xdr:to>
    <xdr:sp macro="" textlink="">
      <xdr:nvSpPr>
        <xdr:cNvPr id="95" name="TextBox 48"/>
        <xdr:cNvSpPr txBox="1"/>
      </xdr:nvSpPr>
      <xdr:spPr>
        <a:xfrm>
          <a:off x="2703860" y="2168407"/>
          <a:ext cx="2114757"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C1_OIFN_MA</a:t>
          </a:r>
        </a:p>
      </xdr:txBody>
    </xdr:sp>
    <xdr:clientData/>
  </xdr:twoCellAnchor>
  <xdr:twoCellAnchor>
    <xdr:from>
      <xdr:col>1</xdr:col>
      <xdr:colOff>224645</xdr:colOff>
      <xdr:row>10</xdr:row>
      <xdr:rowOff>120257</xdr:rowOff>
    </xdr:from>
    <xdr:to>
      <xdr:col>4</xdr:col>
      <xdr:colOff>332213</xdr:colOff>
      <xdr:row>12</xdr:row>
      <xdr:rowOff>76612</xdr:rowOff>
    </xdr:to>
    <xdr:sp macro="" textlink="">
      <xdr:nvSpPr>
        <xdr:cNvPr id="96" name="TextBox 49"/>
        <xdr:cNvSpPr txBox="1"/>
      </xdr:nvSpPr>
      <xdr:spPr>
        <a:xfrm>
          <a:off x="548495" y="1815707"/>
          <a:ext cx="2079243"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C1_SIFN_NonMA</a:t>
          </a:r>
        </a:p>
      </xdr:txBody>
    </xdr:sp>
    <xdr:clientData/>
  </xdr:twoCellAnchor>
  <xdr:twoCellAnchor>
    <xdr:from>
      <xdr:col>1</xdr:col>
      <xdr:colOff>224645</xdr:colOff>
      <xdr:row>12</xdr:row>
      <xdr:rowOff>157816</xdr:rowOff>
    </xdr:from>
    <xdr:to>
      <xdr:col>4</xdr:col>
      <xdr:colOff>324941</xdr:colOff>
      <xdr:row>14</xdr:row>
      <xdr:rowOff>114171</xdr:rowOff>
    </xdr:to>
    <xdr:sp macro="" textlink="">
      <xdr:nvSpPr>
        <xdr:cNvPr id="97" name="TextBox 50"/>
        <xdr:cNvSpPr txBox="1"/>
      </xdr:nvSpPr>
      <xdr:spPr>
        <a:xfrm>
          <a:off x="548495" y="2177116"/>
          <a:ext cx="2071971" cy="280205"/>
        </a:xfrm>
        <a:prstGeom prst="rect">
          <a:avLst/>
        </a:prstGeom>
        <a:solidFill>
          <a:schemeClr val="accent5">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C1_SIFN_MA</a:t>
          </a:r>
        </a:p>
      </xdr:txBody>
    </xdr:sp>
    <xdr:clientData/>
  </xdr:twoCellAnchor>
  <xdr:twoCellAnchor>
    <xdr:from>
      <xdr:col>9</xdr:col>
      <xdr:colOff>189743</xdr:colOff>
      <xdr:row>24</xdr:row>
      <xdr:rowOff>50675</xdr:rowOff>
    </xdr:from>
    <xdr:to>
      <xdr:col>12</xdr:col>
      <xdr:colOff>281183</xdr:colOff>
      <xdr:row>26</xdr:row>
      <xdr:rowOff>7030</xdr:rowOff>
    </xdr:to>
    <xdr:sp macro="" textlink="">
      <xdr:nvSpPr>
        <xdr:cNvPr id="98" name="TextBox 41"/>
        <xdr:cNvSpPr txBox="1"/>
      </xdr:nvSpPr>
      <xdr:spPr>
        <a:xfrm>
          <a:off x="5533268" y="4013075"/>
          <a:ext cx="1920240" cy="280205"/>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MA_IP_Valn_SIF </a:t>
          </a:r>
        </a:p>
      </xdr:txBody>
    </xdr:sp>
    <xdr:clientData/>
  </xdr:twoCellAnchor>
  <xdr:twoCellAnchor>
    <xdr:from>
      <xdr:col>9</xdr:col>
      <xdr:colOff>200341</xdr:colOff>
      <xdr:row>26</xdr:row>
      <xdr:rowOff>124919</xdr:rowOff>
    </xdr:from>
    <xdr:to>
      <xdr:col>12</xdr:col>
      <xdr:colOff>291781</xdr:colOff>
      <xdr:row>28</xdr:row>
      <xdr:rowOff>81274</xdr:rowOff>
    </xdr:to>
    <xdr:sp macro="" textlink="">
      <xdr:nvSpPr>
        <xdr:cNvPr id="99" name="TextBox 42"/>
        <xdr:cNvSpPr txBox="1"/>
      </xdr:nvSpPr>
      <xdr:spPr>
        <a:xfrm>
          <a:off x="5543866" y="4411169"/>
          <a:ext cx="1920240" cy="280205"/>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MA_IP_Valn_OIF </a:t>
          </a:r>
        </a:p>
      </xdr:txBody>
    </xdr:sp>
    <xdr:clientData/>
  </xdr:twoCellAnchor>
  <xdr:twoCellAnchor>
    <xdr:from>
      <xdr:col>9</xdr:col>
      <xdr:colOff>31529</xdr:colOff>
      <xdr:row>22</xdr:row>
      <xdr:rowOff>136823</xdr:rowOff>
    </xdr:from>
    <xdr:to>
      <xdr:col>12</xdr:col>
      <xdr:colOff>503715</xdr:colOff>
      <xdr:row>35</xdr:row>
      <xdr:rowOff>134030</xdr:rowOff>
    </xdr:to>
    <xdr:sp macro="" textlink="">
      <xdr:nvSpPr>
        <xdr:cNvPr id="100" name="Rounded Rectangle 99"/>
        <xdr:cNvSpPr/>
      </xdr:nvSpPr>
      <xdr:spPr>
        <a:xfrm>
          <a:off x="5375054" y="3775373"/>
          <a:ext cx="2300986" cy="2102232"/>
        </a:xfrm>
        <a:prstGeom prst="round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9</xdr:col>
      <xdr:colOff>151206</xdr:colOff>
      <xdr:row>28</xdr:row>
      <xdr:rowOff>60261</xdr:rowOff>
    </xdr:from>
    <xdr:to>
      <xdr:col>12</xdr:col>
      <xdr:colOff>308880</xdr:colOff>
      <xdr:row>30</xdr:row>
      <xdr:rowOff>13410</xdr:rowOff>
    </xdr:to>
    <xdr:sp macro="" textlink="">
      <xdr:nvSpPr>
        <xdr:cNvPr id="101" name="TextBox 51"/>
        <xdr:cNvSpPr txBox="1"/>
      </xdr:nvSpPr>
      <xdr:spPr>
        <a:xfrm>
          <a:off x="5494731" y="4670361"/>
          <a:ext cx="1986474" cy="276999"/>
        </a:xfrm>
        <a:prstGeom prst="rect">
          <a:avLst/>
        </a:prstGeom>
        <a:noFill/>
        <a:ln>
          <a:no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solidFill>
                <a:srgbClr val="FF0000"/>
              </a:solidFill>
            </a:rPr>
            <a:t>For direct life insurer only </a:t>
          </a:r>
        </a:p>
      </xdr:txBody>
    </xdr:sp>
    <xdr:clientData/>
  </xdr:twoCellAnchor>
  <xdr:twoCellAnchor>
    <xdr:from>
      <xdr:col>9</xdr:col>
      <xdr:colOff>215222</xdr:colOff>
      <xdr:row>31</xdr:row>
      <xdr:rowOff>53312</xdr:rowOff>
    </xdr:from>
    <xdr:to>
      <xdr:col>12</xdr:col>
      <xdr:colOff>306662</xdr:colOff>
      <xdr:row>33</xdr:row>
      <xdr:rowOff>9667</xdr:rowOff>
    </xdr:to>
    <xdr:sp macro="" textlink="">
      <xdr:nvSpPr>
        <xdr:cNvPr id="102" name="TextBox 53"/>
        <xdr:cNvSpPr txBox="1"/>
      </xdr:nvSpPr>
      <xdr:spPr>
        <a:xfrm>
          <a:off x="5558747" y="5149187"/>
          <a:ext cx="1920240" cy="280205"/>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IP_SAA_Basis 3a </a:t>
          </a:r>
          <a:endParaRPr lang="en-SG" sz="1200"/>
        </a:p>
      </xdr:txBody>
    </xdr:sp>
    <xdr:clientData/>
  </xdr:twoCellAnchor>
  <xdr:twoCellAnchor>
    <xdr:from>
      <xdr:col>7</xdr:col>
      <xdr:colOff>602563</xdr:colOff>
      <xdr:row>2</xdr:row>
      <xdr:rowOff>28575</xdr:rowOff>
    </xdr:from>
    <xdr:to>
      <xdr:col>15</xdr:col>
      <xdr:colOff>176895</xdr:colOff>
      <xdr:row>4</xdr:row>
      <xdr:rowOff>43279</xdr:rowOff>
    </xdr:to>
    <xdr:sp macro="" textlink="">
      <xdr:nvSpPr>
        <xdr:cNvPr id="59" name="TextBox 6"/>
        <xdr:cNvSpPr txBox="1"/>
      </xdr:nvSpPr>
      <xdr:spPr>
        <a:xfrm>
          <a:off x="4726888" y="428625"/>
          <a:ext cx="4451132" cy="33855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600" i="1"/>
            <a:t>Direction of arrows denote “Providing inputs to” </a:t>
          </a:r>
        </a:p>
      </xdr:txBody>
    </xdr:sp>
    <xdr:clientData/>
  </xdr:twoCellAnchor>
  <xdr:twoCellAnchor>
    <xdr:from>
      <xdr:col>9</xdr:col>
      <xdr:colOff>152400</xdr:colOff>
      <xdr:row>23</xdr:row>
      <xdr:rowOff>123825</xdr:rowOff>
    </xdr:from>
    <xdr:to>
      <xdr:col>12</xdr:col>
      <xdr:colOff>350437</xdr:colOff>
      <xdr:row>30</xdr:row>
      <xdr:rowOff>4216</xdr:rowOff>
    </xdr:to>
    <xdr:sp macro="" textlink="">
      <xdr:nvSpPr>
        <xdr:cNvPr id="55" name="Rounded Rectangle 54"/>
        <xdr:cNvSpPr/>
      </xdr:nvSpPr>
      <xdr:spPr>
        <a:xfrm>
          <a:off x="5495925" y="3924300"/>
          <a:ext cx="2026837" cy="1013866"/>
        </a:xfrm>
        <a:prstGeom prst="roundRect">
          <a:avLst/>
        </a:prstGeom>
        <a:no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14</xdr:col>
      <xdr:colOff>95249</xdr:colOff>
      <xdr:row>2</xdr:row>
      <xdr:rowOff>76199</xdr:rowOff>
    </xdr:from>
    <xdr:to>
      <xdr:col>23</xdr:col>
      <xdr:colOff>352424</xdr:colOff>
      <xdr:row>34</xdr:row>
      <xdr:rowOff>142874</xdr:rowOff>
    </xdr:to>
    <xdr:sp macro="" textlink="">
      <xdr:nvSpPr>
        <xdr:cNvPr id="56" name="Rectangle 55"/>
        <xdr:cNvSpPr/>
      </xdr:nvSpPr>
      <xdr:spPr>
        <a:xfrm>
          <a:off x="8486774" y="476249"/>
          <a:ext cx="5743575" cy="5248275"/>
        </a:xfrm>
        <a:prstGeom prst="rect">
          <a:avLst/>
        </a:prstGeom>
        <a:solidFill>
          <a:schemeClr val="accent2">
            <a:lumMod val="40000"/>
            <a:lumOff val="60000"/>
            <a:alpha val="2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SG"/>
        </a:p>
      </xdr:txBody>
    </xdr:sp>
    <xdr:clientData/>
  </xdr:twoCellAnchor>
  <xdr:twoCellAnchor>
    <xdr:from>
      <xdr:col>4</xdr:col>
      <xdr:colOff>552450</xdr:colOff>
      <xdr:row>41</xdr:row>
      <xdr:rowOff>0</xdr:rowOff>
    </xdr:from>
    <xdr:to>
      <xdr:col>8</xdr:col>
      <xdr:colOff>460016</xdr:colOff>
      <xdr:row>42</xdr:row>
      <xdr:rowOff>115074</xdr:rowOff>
    </xdr:to>
    <xdr:sp macro="" textlink="">
      <xdr:nvSpPr>
        <xdr:cNvPr id="57" name="TextBox 40"/>
        <xdr:cNvSpPr txBox="1"/>
      </xdr:nvSpPr>
      <xdr:spPr>
        <a:xfrm>
          <a:off x="2847975" y="6715125"/>
          <a:ext cx="2345966" cy="276999"/>
        </a:xfrm>
        <a:prstGeom prst="rect">
          <a:avLst/>
        </a:prstGeom>
        <a:solidFill>
          <a:schemeClr val="accent4">
            <a:lumMod val="60000"/>
            <a:lumOff val="4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a:t>Long Term Medical Info</a:t>
          </a:r>
        </a:p>
      </xdr:txBody>
    </xdr:sp>
    <xdr:clientData/>
  </xdr:twoCellAnchor>
  <xdr:twoCellAnchor>
    <xdr:from>
      <xdr:col>19</xdr:col>
      <xdr:colOff>171450</xdr:colOff>
      <xdr:row>20</xdr:row>
      <xdr:rowOff>104776</xdr:rowOff>
    </xdr:from>
    <xdr:to>
      <xdr:col>22</xdr:col>
      <xdr:colOff>336097</xdr:colOff>
      <xdr:row>25</xdr:row>
      <xdr:rowOff>152400</xdr:rowOff>
    </xdr:to>
    <xdr:sp macro="" textlink="">
      <xdr:nvSpPr>
        <xdr:cNvPr id="46" name="TextBox 5"/>
        <xdr:cNvSpPr txBox="1"/>
      </xdr:nvSpPr>
      <xdr:spPr>
        <a:xfrm>
          <a:off x="11610975" y="3419476"/>
          <a:ext cx="1993447" cy="857249"/>
        </a:xfrm>
        <a:prstGeom prst="rect">
          <a:avLst/>
        </a:prstGeom>
        <a:solidFill>
          <a:schemeClr val="accent2">
            <a:lumMod val="40000"/>
            <a:lumOff val="60000"/>
          </a:schemeClr>
        </a:solidFill>
        <a:ln>
          <a:solidFill>
            <a:schemeClr val="tx1"/>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SG" sz="1200" b="1"/>
            <a:t>Form A1 </a:t>
          </a:r>
          <a:r>
            <a:rPr lang="en-SG" sz="1200"/>
            <a:t>– Statement of Financial Position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574862</xdr:colOff>
      <xdr:row>10</xdr:row>
      <xdr:rowOff>133350</xdr:rowOff>
    </xdr:from>
    <xdr:to>
      <xdr:col>5</xdr:col>
      <xdr:colOff>3362</xdr:colOff>
      <xdr:row>20</xdr:row>
      <xdr:rowOff>38660</xdr:rowOff>
    </xdr:to>
    <xdr:sp macro="" textlink="">
      <xdr:nvSpPr>
        <xdr:cNvPr id="2" name="Rectangle 1"/>
        <xdr:cNvSpPr/>
      </xdr:nvSpPr>
      <xdr:spPr>
        <a:xfrm>
          <a:off x="736787" y="1790700"/>
          <a:ext cx="1962150" cy="1600760"/>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600" b="1">
              <a:solidFill>
                <a:sysClr val="windowText" lastClr="000000"/>
              </a:solidFill>
            </a:rPr>
            <a:t>SIF- PAR</a:t>
          </a:r>
        </a:p>
        <a:p>
          <a:pPr algn="l"/>
          <a:endParaRPr lang="en-SG" sz="1400" b="0">
            <a:solidFill>
              <a:sysClr val="windowText" lastClr="000000"/>
            </a:solidFill>
          </a:endParaRPr>
        </a:p>
      </xdr:txBody>
    </xdr:sp>
    <xdr:clientData/>
  </xdr:twoCellAnchor>
  <xdr:twoCellAnchor>
    <xdr:from>
      <xdr:col>2</xdr:col>
      <xdr:colOff>61071</xdr:colOff>
      <xdr:row>13</xdr:row>
      <xdr:rowOff>19050</xdr:rowOff>
    </xdr:from>
    <xdr:to>
      <xdr:col>3</xdr:col>
      <xdr:colOff>38659</xdr:colOff>
      <xdr:row>16</xdr:row>
      <xdr:rowOff>106458</xdr:rowOff>
    </xdr:to>
    <xdr:sp macro="" textlink="">
      <xdr:nvSpPr>
        <xdr:cNvPr id="3" name="Rounded Rectangle 2"/>
        <xdr:cNvSpPr/>
      </xdr:nvSpPr>
      <xdr:spPr>
        <a:xfrm>
          <a:off x="832596" y="2162175"/>
          <a:ext cx="587188" cy="573183"/>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Par MA 1</a:t>
          </a:r>
        </a:p>
      </xdr:txBody>
    </xdr:sp>
    <xdr:clientData/>
  </xdr:twoCellAnchor>
  <xdr:twoCellAnchor>
    <xdr:from>
      <xdr:col>3</xdr:col>
      <xdr:colOff>216273</xdr:colOff>
      <xdr:row>13</xdr:row>
      <xdr:rowOff>7425</xdr:rowOff>
    </xdr:from>
    <xdr:to>
      <xdr:col>4</xdr:col>
      <xdr:colOff>93008</xdr:colOff>
      <xdr:row>16</xdr:row>
      <xdr:rowOff>108139</xdr:rowOff>
    </xdr:to>
    <xdr:sp macro="" textlink="">
      <xdr:nvSpPr>
        <xdr:cNvPr id="4" name="Rounded Rectangle 3"/>
        <xdr:cNvSpPr/>
      </xdr:nvSpPr>
      <xdr:spPr>
        <a:xfrm>
          <a:off x="1597398" y="2150550"/>
          <a:ext cx="581585" cy="586489"/>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Par MA 2</a:t>
          </a:r>
        </a:p>
      </xdr:txBody>
    </xdr:sp>
    <xdr:clientData/>
  </xdr:twoCellAnchor>
  <xdr:twoCellAnchor>
    <xdr:from>
      <xdr:col>10</xdr:col>
      <xdr:colOff>22420</xdr:colOff>
      <xdr:row>12</xdr:row>
      <xdr:rowOff>114301</xdr:rowOff>
    </xdr:from>
    <xdr:to>
      <xdr:col>13</xdr:col>
      <xdr:colOff>179300</xdr:colOff>
      <xdr:row>20</xdr:row>
      <xdr:rowOff>67235</xdr:rowOff>
    </xdr:to>
    <xdr:sp macro="" textlink="">
      <xdr:nvSpPr>
        <xdr:cNvPr id="5" name="Rectangle 4"/>
        <xdr:cNvSpPr/>
      </xdr:nvSpPr>
      <xdr:spPr>
        <a:xfrm>
          <a:off x="6308920" y="2095501"/>
          <a:ext cx="1576105" cy="124833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600" b="1">
              <a:solidFill>
                <a:sysClr val="windowText" lastClr="000000"/>
              </a:solidFill>
            </a:rPr>
            <a:t>NON PAR FUND</a:t>
          </a:r>
        </a:p>
        <a:p>
          <a:pPr algn="l"/>
          <a:endParaRPr lang="en-SG" sz="1600" b="1">
            <a:solidFill>
              <a:sysClr val="windowText" lastClr="000000"/>
            </a:solidFill>
          </a:endParaRPr>
        </a:p>
      </xdr:txBody>
    </xdr:sp>
    <xdr:clientData/>
  </xdr:twoCellAnchor>
  <xdr:twoCellAnchor>
    <xdr:from>
      <xdr:col>10</xdr:col>
      <xdr:colOff>25778</xdr:colOff>
      <xdr:row>14</xdr:row>
      <xdr:rowOff>125508</xdr:rowOff>
    </xdr:from>
    <xdr:to>
      <xdr:col>11</xdr:col>
      <xdr:colOff>160243</xdr:colOff>
      <xdr:row>18</xdr:row>
      <xdr:rowOff>8405</xdr:rowOff>
    </xdr:to>
    <xdr:sp macro="" textlink="">
      <xdr:nvSpPr>
        <xdr:cNvPr id="6" name="Rounded Rectangle 5"/>
        <xdr:cNvSpPr/>
      </xdr:nvSpPr>
      <xdr:spPr>
        <a:xfrm>
          <a:off x="6312278" y="2430558"/>
          <a:ext cx="744065" cy="606797"/>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Non Par MA 1</a:t>
          </a:r>
        </a:p>
      </xdr:txBody>
    </xdr:sp>
    <xdr:clientData/>
  </xdr:twoCellAnchor>
  <xdr:twoCellAnchor>
    <xdr:from>
      <xdr:col>11</xdr:col>
      <xdr:colOff>266148</xdr:colOff>
      <xdr:row>14</xdr:row>
      <xdr:rowOff>125508</xdr:rowOff>
    </xdr:from>
    <xdr:to>
      <xdr:col>13</xdr:col>
      <xdr:colOff>198905</xdr:colOff>
      <xdr:row>18</xdr:row>
      <xdr:rowOff>8404</xdr:rowOff>
    </xdr:to>
    <xdr:sp macro="" textlink="">
      <xdr:nvSpPr>
        <xdr:cNvPr id="7" name="Rounded Rectangle 6"/>
        <xdr:cNvSpPr/>
      </xdr:nvSpPr>
      <xdr:spPr>
        <a:xfrm>
          <a:off x="7162248" y="2430558"/>
          <a:ext cx="742382" cy="606796"/>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Non Par MA 2</a:t>
          </a:r>
        </a:p>
      </xdr:txBody>
    </xdr:sp>
    <xdr:clientData/>
  </xdr:twoCellAnchor>
  <xdr:twoCellAnchor>
    <xdr:from>
      <xdr:col>14</xdr:col>
      <xdr:colOff>51558</xdr:colOff>
      <xdr:row>12</xdr:row>
      <xdr:rowOff>127749</xdr:rowOff>
    </xdr:from>
    <xdr:to>
      <xdr:col>15</xdr:col>
      <xdr:colOff>212915</xdr:colOff>
      <xdr:row>15</xdr:row>
      <xdr:rowOff>71721</xdr:rowOff>
    </xdr:to>
    <xdr:sp macro="" textlink="">
      <xdr:nvSpPr>
        <xdr:cNvPr id="8" name="Rectangle 7"/>
        <xdr:cNvSpPr/>
      </xdr:nvSpPr>
      <xdr:spPr>
        <a:xfrm>
          <a:off x="8366883" y="2108949"/>
          <a:ext cx="999557" cy="42974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600" b="1">
              <a:solidFill>
                <a:sysClr val="windowText" lastClr="000000"/>
              </a:solidFill>
            </a:rPr>
            <a:t>ILP FUND</a:t>
          </a:r>
        </a:p>
        <a:p>
          <a:pPr algn="l"/>
          <a:endParaRPr lang="en-SG" sz="1400" b="0">
            <a:solidFill>
              <a:sysClr val="windowText" lastClr="000000"/>
            </a:solidFill>
          </a:endParaRPr>
        </a:p>
      </xdr:txBody>
    </xdr:sp>
    <xdr:clientData/>
  </xdr:twoCellAnchor>
  <xdr:twoCellAnchor>
    <xdr:from>
      <xdr:col>16</xdr:col>
      <xdr:colOff>13456</xdr:colOff>
      <xdr:row>12</xdr:row>
      <xdr:rowOff>118784</xdr:rowOff>
    </xdr:from>
    <xdr:to>
      <xdr:col>19</xdr:col>
      <xdr:colOff>203955</xdr:colOff>
      <xdr:row>16</xdr:row>
      <xdr:rowOff>127749</xdr:rowOff>
    </xdr:to>
    <xdr:sp macro="" textlink="">
      <xdr:nvSpPr>
        <xdr:cNvPr id="11" name="Rectangle 10"/>
        <xdr:cNvSpPr/>
      </xdr:nvSpPr>
      <xdr:spPr>
        <a:xfrm>
          <a:off x="9776581" y="2099984"/>
          <a:ext cx="2019299" cy="65666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600" b="1">
              <a:solidFill>
                <a:sysClr val="windowText" lastClr="000000"/>
              </a:solidFill>
            </a:rPr>
            <a:t>GENERAL</a:t>
          </a:r>
          <a:r>
            <a:rPr lang="en-SG" sz="1600" b="1" baseline="0">
              <a:solidFill>
                <a:sysClr val="windowText" lastClr="000000"/>
              </a:solidFill>
            </a:rPr>
            <a:t> INSURANCE</a:t>
          </a:r>
          <a:r>
            <a:rPr lang="en-SG" sz="1600" b="1">
              <a:solidFill>
                <a:sysClr val="windowText" lastClr="000000"/>
              </a:solidFill>
            </a:rPr>
            <a:t> FUND</a:t>
          </a:r>
        </a:p>
      </xdr:txBody>
    </xdr:sp>
    <xdr:clientData/>
  </xdr:twoCellAnchor>
  <xdr:twoCellAnchor>
    <xdr:from>
      <xdr:col>10</xdr:col>
      <xdr:colOff>493060</xdr:colOff>
      <xdr:row>24</xdr:row>
      <xdr:rowOff>112057</xdr:rowOff>
    </xdr:from>
    <xdr:to>
      <xdr:col>17</xdr:col>
      <xdr:colOff>76200</xdr:colOff>
      <xdr:row>53</xdr:row>
      <xdr:rowOff>28574</xdr:rowOff>
    </xdr:to>
    <xdr:sp macro="" textlink="">
      <xdr:nvSpPr>
        <xdr:cNvPr id="17" name="Rounded Rectangle 16"/>
        <xdr:cNvSpPr/>
      </xdr:nvSpPr>
      <xdr:spPr>
        <a:xfrm>
          <a:off x="6779560" y="4112557"/>
          <a:ext cx="3669365" cy="4717117"/>
        </a:xfrm>
        <a:prstGeom prst="roundRect">
          <a:avLst>
            <a:gd name="adj" fmla="val 11486"/>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SG" sz="1100"/>
        </a:p>
      </xdr:txBody>
    </xdr:sp>
    <xdr:clientData/>
  </xdr:twoCellAnchor>
  <xdr:twoCellAnchor>
    <xdr:from>
      <xdr:col>2</xdr:col>
      <xdr:colOff>22410</xdr:colOff>
      <xdr:row>4</xdr:row>
      <xdr:rowOff>146796</xdr:rowOff>
    </xdr:from>
    <xdr:to>
      <xdr:col>3</xdr:col>
      <xdr:colOff>470646</xdr:colOff>
      <xdr:row>7</xdr:row>
      <xdr:rowOff>158003</xdr:rowOff>
    </xdr:to>
    <xdr:sp macro="" textlink="">
      <xdr:nvSpPr>
        <xdr:cNvPr id="18" name="Rounded Rectangle 17"/>
        <xdr:cNvSpPr/>
      </xdr:nvSpPr>
      <xdr:spPr>
        <a:xfrm>
          <a:off x="793935" y="832596"/>
          <a:ext cx="1057836" cy="49698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diversification</a:t>
          </a:r>
        </a:p>
      </xdr:txBody>
    </xdr:sp>
    <xdr:clientData/>
  </xdr:twoCellAnchor>
  <xdr:twoCellAnchor>
    <xdr:from>
      <xdr:col>3</xdr:col>
      <xdr:colOff>661146</xdr:colOff>
      <xdr:row>4</xdr:row>
      <xdr:rowOff>146797</xdr:rowOff>
    </xdr:from>
    <xdr:to>
      <xdr:col>5</xdr:col>
      <xdr:colOff>582705</xdr:colOff>
      <xdr:row>8</xdr:row>
      <xdr:rowOff>18490</xdr:rowOff>
    </xdr:to>
    <xdr:sp macro="" textlink="">
      <xdr:nvSpPr>
        <xdr:cNvPr id="19" name="Rounded Rectangle 18"/>
        <xdr:cNvSpPr/>
      </xdr:nvSpPr>
      <xdr:spPr>
        <a:xfrm>
          <a:off x="2042271" y="832597"/>
          <a:ext cx="1236009" cy="519393"/>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baseline="0"/>
            <a:t>No diversification beyond portfolio </a:t>
          </a:r>
          <a:endParaRPr lang="en-SG" sz="1100"/>
        </a:p>
      </xdr:txBody>
    </xdr:sp>
    <xdr:clientData/>
  </xdr:twoCellAnchor>
  <xdr:twoCellAnchor>
    <xdr:from>
      <xdr:col>2</xdr:col>
      <xdr:colOff>142874</xdr:colOff>
      <xdr:row>20</xdr:row>
      <xdr:rowOff>66673</xdr:rowOff>
    </xdr:from>
    <xdr:to>
      <xdr:col>2</xdr:col>
      <xdr:colOff>563655</xdr:colOff>
      <xdr:row>56</xdr:row>
      <xdr:rowOff>118501</xdr:rowOff>
    </xdr:to>
    <xdr:cxnSp macro="">
      <xdr:nvCxnSpPr>
        <xdr:cNvPr id="21" name="Elbow Connector 20"/>
        <xdr:cNvCxnSpPr>
          <a:endCxn id="44" idx="1"/>
        </xdr:cNvCxnSpPr>
      </xdr:nvCxnSpPr>
      <xdr:spPr>
        <a:xfrm rot="16200000" flipH="1">
          <a:off x="-1868162" y="6202034"/>
          <a:ext cx="5985903" cy="4207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145676</xdr:colOff>
      <xdr:row>29</xdr:row>
      <xdr:rowOff>44829</xdr:rowOff>
    </xdr:from>
    <xdr:to>
      <xdr:col>2</xdr:col>
      <xdr:colOff>537882</xdr:colOff>
      <xdr:row>29</xdr:row>
      <xdr:rowOff>44829</xdr:rowOff>
    </xdr:to>
    <xdr:cxnSp macro="">
      <xdr:nvCxnSpPr>
        <xdr:cNvPr id="26" name="Straight Arrow Connector 25"/>
        <xdr:cNvCxnSpPr/>
      </xdr:nvCxnSpPr>
      <xdr:spPr>
        <a:xfrm>
          <a:off x="750794" y="4527182"/>
          <a:ext cx="39220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44825</xdr:colOff>
      <xdr:row>25</xdr:row>
      <xdr:rowOff>145670</xdr:rowOff>
    </xdr:from>
    <xdr:to>
      <xdr:col>5</xdr:col>
      <xdr:colOff>200025</xdr:colOff>
      <xdr:row>38</xdr:row>
      <xdr:rowOff>85725</xdr:rowOff>
    </xdr:to>
    <xdr:sp macro="" textlink="">
      <xdr:nvSpPr>
        <xdr:cNvPr id="29" name="Rounded Rectangle 28"/>
        <xdr:cNvSpPr/>
      </xdr:nvSpPr>
      <xdr:spPr>
        <a:xfrm>
          <a:off x="1425950" y="4231895"/>
          <a:ext cx="1469650" cy="21117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u="sng"/>
            <a:t>Diversified C1</a:t>
          </a:r>
          <a:r>
            <a:rPr lang="en-SG" sz="1100" u="sng" baseline="0"/>
            <a:t> life</a:t>
          </a:r>
        </a:p>
        <a:p>
          <a:pPr algn="l"/>
          <a:r>
            <a:rPr lang="en-SG" sz="1100" baseline="0"/>
            <a:t>Mortality</a:t>
          </a:r>
        </a:p>
        <a:p>
          <a:pPr algn="l"/>
          <a:r>
            <a:rPr lang="en-SG" sz="1100" baseline="0"/>
            <a:t>Longevity</a:t>
          </a:r>
        </a:p>
        <a:p>
          <a:pPr algn="l"/>
          <a:r>
            <a:rPr lang="en-SG" sz="1100"/>
            <a:t>Disability</a:t>
          </a:r>
        </a:p>
        <a:p>
          <a:pPr algn="l"/>
          <a:r>
            <a:rPr lang="en-SG" sz="1100"/>
            <a:t>Dread Disease</a:t>
          </a:r>
        </a:p>
        <a:p>
          <a:pPr algn="l"/>
          <a:r>
            <a:rPr lang="en-SG" sz="1100"/>
            <a:t>Expense</a:t>
          </a:r>
        </a:p>
        <a:p>
          <a:pPr algn="l"/>
          <a:r>
            <a:rPr lang="en-SG" sz="1100"/>
            <a:t>Lapse</a:t>
          </a:r>
        </a:p>
        <a:p>
          <a:pPr algn="l"/>
          <a:r>
            <a:rPr lang="en-SG" sz="1100"/>
            <a:t>Other insured event</a:t>
          </a:r>
        </a:p>
        <a:p>
          <a:pPr algn="l"/>
          <a:r>
            <a:rPr lang="en-SG" sz="1100"/>
            <a:t>Conversion rate for options</a:t>
          </a:r>
        </a:p>
        <a:p>
          <a:pPr algn="l"/>
          <a:r>
            <a:rPr lang="en-SG" sz="1100"/>
            <a:t>CAT</a:t>
          </a:r>
        </a:p>
      </xdr:txBody>
    </xdr:sp>
    <xdr:clientData/>
  </xdr:twoCellAnchor>
  <xdr:twoCellAnchor>
    <xdr:from>
      <xdr:col>3</xdr:col>
      <xdr:colOff>90767</xdr:colOff>
      <xdr:row>40</xdr:row>
      <xdr:rowOff>29132</xdr:rowOff>
    </xdr:from>
    <xdr:to>
      <xdr:col>5</xdr:col>
      <xdr:colOff>113179</xdr:colOff>
      <xdr:row>50</xdr:row>
      <xdr:rowOff>9525</xdr:rowOff>
    </xdr:to>
    <xdr:sp macro="" textlink="">
      <xdr:nvSpPr>
        <xdr:cNvPr id="40" name="Rounded Rectangle 39"/>
        <xdr:cNvSpPr/>
      </xdr:nvSpPr>
      <xdr:spPr>
        <a:xfrm>
          <a:off x="1471892" y="6725207"/>
          <a:ext cx="1336862" cy="159964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u="sng"/>
            <a:t>Diversified C2</a:t>
          </a:r>
          <a:r>
            <a:rPr lang="en-SG" sz="1100" u="sng" baseline="0"/>
            <a:t> </a:t>
          </a:r>
          <a:r>
            <a:rPr lang="en-SG" sz="1100" baseline="0"/>
            <a:t>Equity</a:t>
          </a:r>
        </a:p>
        <a:p>
          <a:pPr algn="l"/>
          <a:r>
            <a:rPr lang="en-SG" sz="1100" baseline="0"/>
            <a:t>Interest rate</a:t>
          </a:r>
        </a:p>
        <a:p>
          <a:pPr algn="l"/>
          <a:r>
            <a:rPr lang="en-SG" sz="1100"/>
            <a:t>Credit spread</a:t>
          </a:r>
        </a:p>
        <a:p>
          <a:pPr algn="l"/>
          <a:r>
            <a:rPr lang="en-SG" sz="1100"/>
            <a:t>Property</a:t>
          </a:r>
        </a:p>
        <a:p>
          <a:pPr algn="l"/>
          <a:r>
            <a:rPr lang="en-SG" sz="1100"/>
            <a:t>Forex Mismatch</a:t>
          </a:r>
        </a:p>
        <a:p>
          <a:pPr algn="l"/>
          <a:r>
            <a:rPr lang="en-SG" sz="1100"/>
            <a:t>Counterparty</a:t>
          </a:r>
        </a:p>
        <a:p>
          <a:pPr algn="l"/>
          <a:r>
            <a:rPr lang="en-SG" sz="1100">
              <a:solidFill>
                <a:schemeClr val="dk1"/>
              </a:solidFill>
              <a:effectLst/>
              <a:latin typeface="+mn-lt"/>
              <a:ea typeface="+mn-ea"/>
              <a:cs typeface="+mn-cs"/>
            </a:rPr>
            <a:t>Miscellaneous</a:t>
          </a:r>
          <a:endParaRPr lang="en-SG" sz="1100"/>
        </a:p>
      </xdr:txBody>
    </xdr:sp>
    <xdr:clientData/>
  </xdr:twoCellAnchor>
  <xdr:twoCellAnchor>
    <xdr:from>
      <xdr:col>2</xdr:col>
      <xdr:colOff>134471</xdr:colOff>
      <xdr:row>38</xdr:row>
      <xdr:rowOff>112058</xdr:rowOff>
    </xdr:from>
    <xdr:to>
      <xdr:col>2</xdr:col>
      <xdr:colOff>526677</xdr:colOff>
      <xdr:row>38</xdr:row>
      <xdr:rowOff>112058</xdr:rowOff>
    </xdr:to>
    <xdr:cxnSp macro="">
      <xdr:nvCxnSpPr>
        <xdr:cNvPr id="41" name="Straight Arrow Connector 40"/>
        <xdr:cNvCxnSpPr/>
      </xdr:nvCxnSpPr>
      <xdr:spPr>
        <a:xfrm>
          <a:off x="739589" y="6006352"/>
          <a:ext cx="39220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563655</xdr:colOff>
      <xdr:row>55</xdr:row>
      <xdr:rowOff>15128</xdr:rowOff>
    </xdr:from>
    <xdr:to>
      <xdr:col>4</xdr:col>
      <xdr:colOff>447674</xdr:colOff>
      <xdr:row>58</xdr:row>
      <xdr:rowOff>59951</xdr:rowOff>
    </xdr:to>
    <xdr:sp macro="" textlink="">
      <xdr:nvSpPr>
        <xdr:cNvPr id="44" name="Rounded Rectangle 43"/>
        <xdr:cNvSpPr/>
      </xdr:nvSpPr>
      <xdr:spPr>
        <a:xfrm>
          <a:off x="1335180" y="9140078"/>
          <a:ext cx="1198469" cy="530598"/>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Ops risk </a:t>
          </a:r>
        </a:p>
        <a:p>
          <a:pPr algn="l"/>
          <a:r>
            <a:rPr lang="en-SG" sz="1100"/>
            <a:t>(fund</a:t>
          </a:r>
          <a:r>
            <a:rPr lang="en-SG" sz="1100" baseline="0"/>
            <a:t> level)</a:t>
          </a:r>
          <a:endParaRPr lang="en-SG" sz="1100"/>
        </a:p>
      </xdr:txBody>
    </xdr:sp>
    <xdr:clientData/>
  </xdr:twoCellAnchor>
  <xdr:twoCellAnchor>
    <xdr:from>
      <xdr:col>2</xdr:col>
      <xdr:colOff>536201</xdr:colOff>
      <xdr:row>24</xdr:row>
      <xdr:rowOff>112056</xdr:rowOff>
    </xdr:from>
    <xdr:to>
      <xdr:col>6</xdr:col>
      <xdr:colOff>66675</xdr:colOff>
      <xdr:row>50</xdr:row>
      <xdr:rowOff>123825</xdr:rowOff>
    </xdr:to>
    <xdr:sp macro="" textlink="">
      <xdr:nvSpPr>
        <xdr:cNvPr id="47" name="Rounded Rectangle 46"/>
        <xdr:cNvSpPr/>
      </xdr:nvSpPr>
      <xdr:spPr>
        <a:xfrm>
          <a:off x="1307726" y="4036356"/>
          <a:ext cx="2292724" cy="4288494"/>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SG" sz="1100"/>
        </a:p>
      </xdr:txBody>
    </xdr:sp>
    <xdr:clientData/>
  </xdr:twoCellAnchor>
  <xdr:twoCellAnchor>
    <xdr:from>
      <xdr:col>5</xdr:col>
      <xdr:colOff>57152</xdr:colOff>
      <xdr:row>38</xdr:row>
      <xdr:rowOff>28013</xdr:rowOff>
    </xdr:from>
    <xdr:to>
      <xdr:col>6</xdr:col>
      <xdr:colOff>75082</xdr:colOff>
      <xdr:row>41</xdr:row>
      <xdr:rowOff>61631</xdr:rowOff>
    </xdr:to>
    <xdr:sp macro="" textlink="">
      <xdr:nvSpPr>
        <xdr:cNvPr id="48" name="Rectangle 47"/>
        <xdr:cNvSpPr/>
      </xdr:nvSpPr>
      <xdr:spPr>
        <a:xfrm>
          <a:off x="2752727" y="6285938"/>
          <a:ext cx="856130" cy="51939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Diversified C1</a:t>
          </a:r>
          <a:r>
            <a:rPr lang="en-SG" sz="1100" baseline="0">
              <a:solidFill>
                <a:sysClr val="windowText" lastClr="000000"/>
              </a:solidFill>
            </a:rPr>
            <a:t> &amp; C2</a:t>
          </a:r>
          <a:endParaRPr lang="en-SG" sz="1100">
            <a:solidFill>
              <a:sysClr val="windowText" lastClr="000000"/>
            </a:solidFill>
          </a:endParaRPr>
        </a:p>
      </xdr:txBody>
    </xdr:sp>
    <xdr:clientData/>
  </xdr:twoCellAnchor>
  <xdr:twoCellAnchor>
    <xdr:from>
      <xdr:col>14</xdr:col>
      <xdr:colOff>698686</xdr:colOff>
      <xdr:row>25</xdr:row>
      <xdr:rowOff>156884</xdr:rowOff>
    </xdr:from>
    <xdr:to>
      <xdr:col>16</xdr:col>
      <xdr:colOff>194422</xdr:colOff>
      <xdr:row>29</xdr:row>
      <xdr:rowOff>22413</xdr:rowOff>
    </xdr:to>
    <xdr:sp macro="" textlink="">
      <xdr:nvSpPr>
        <xdr:cNvPr id="51" name="Rounded Rectangle 50"/>
        <xdr:cNvSpPr/>
      </xdr:nvSpPr>
      <xdr:spPr>
        <a:xfrm>
          <a:off x="9014011" y="4243109"/>
          <a:ext cx="943536" cy="618004"/>
        </a:xfrm>
        <a:prstGeom prst="roundRect">
          <a:avLst/>
        </a:prstGeom>
        <a:ln>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u="sng"/>
            <a:t>C1</a:t>
          </a:r>
          <a:r>
            <a:rPr lang="en-SG" sz="1100" u="sng" baseline="0"/>
            <a:t> General</a:t>
          </a:r>
        </a:p>
        <a:p>
          <a:pPr algn="l"/>
          <a:r>
            <a:rPr lang="en-SG" sz="1100" baseline="0"/>
            <a:t>A&amp;H</a:t>
          </a:r>
        </a:p>
      </xdr:txBody>
    </xdr:sp>
    <xdr:clientData/>
  </xdr:twoCellAnchor>
  <xdr:twoCellAnchor>
    <xdr:from>
      <xdr:col>11</xdr:col>
      <xdr:colOff>75083</xdr:colOff>
      <xdr:row>25</xdr:row>
      <xdr:rowOff>129984</xdr:rowOff>
    </xdr:from>
    <xdr:to>
      <xdr:col>14</xdr:col>
      <xdr:colOff>238125</xdr:colOff>
      <xdr:row>41</xdr:row>
      <xdr:rowOff>133350</xdr:rowOff>
    </xdr:to>
    <xdr:sp macro="" textlink="">
      <xdr:nvSpPr>
        <xdr:cNvPr id="52" name="Rounded Rectangle 51"/>
        <xdr:cNvSpPr/>
      </xdr:nvSpPr>
      <xdr:spPr>
        <a:xfrm>
          <a:off x="6971183" y="4216209"/>
          <a:ext cx="1582267" cy="269894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SG" sz="1100" u="sng">
              <a:solidFill>
                <a:schemeClr val="dk1"/>
              </a:solidFill>
              <a:effectLst/>
              <a:latin typeface="+mn-lt"/>
              <a:ea typeface="+mn-ea"/>
              <a:cs typeface="+mn-cs"/>
            </a:rPr>
            <a:t>Diversified C1</a:t>
          </a:r>
          <a:r>
            <a:rPr lang="en-SG" sz="1100" u="sng" baseline="0">
              <a:solidFill>
                <a:schemeClr val="dk1"/>
              </a:solidFill>
              <a:effectLst/>
              <a:latin typeface="+mn-lt"/>
              <a:ea typeface="+mn-ea"/>
              <a:cs typeface="+mn-cs"/>
            </a:rPr>
            <a:t> life</a:t>
          </a:r>
          <a:endParaRPr lang="en-SG">
            <a:effectLst/>
          </a:endParaRPr>
        </a:p>
        <a:p>
          <a:r>
            <a:rPr lang="en-SG" sz="1100" baseline="0">
              <a:solidFill>
                <a:schemeClr val="dk1"/>
              </a:solidFill>
              <a:effectLst/>
              <a:latin typeface="+mn-lt"/>
              <a:ea typeface="+mn-ea"/>
              <a:cs typeface="+mn-cs"/>
            </a:rPr>
            <a:t>Mortality</a:t>
          </a:r>
          <a:endParaRPr lang="en-SG">
            <a:effectLst/>
          </a:endParaRPr>
        </a:p>
        <a:p>
          <a:r>
            <a:rPr lang="en-SG" sz="1100" baseline="0">
              <a:solidFill>
                <a:schemeClr val="dk1"/>
              </a:solidFill>
              <a:effectLst/>
              <a:latin typeface="+mn-lt"/>
              <a:ea typeface="+mn-ea"/>
              <a:cs typeface="+mn-cs"/>
            </a:rPr>
            <a:t>Longevity</a:t>
          </a:r>
          <a:endParaRPr lang="en-SG">
            <a:effectLst/>
          </a:endParaRPr>
        </a:p>
        <a:p>
          <a:r>
            <a:rPr lang="en-SG" sz="1100">
              <a:solidFill>
                <a:schemeClr val="dk1"/>
              </a:solidFill>
              <a:effectLst/>
              <a:latin typeface="+mn-lt"/>
              <a:ea typeface="+mn-ea"/>
              <a:cs typeface="+mn-cs"/>
            </a:rPr>
            <a:t>Disability</a:t>
          </a:r>
          <a:endParaRPr lang="en-SG">
            <a:effectLst/>
          </a:endParaRPr>
        </a:p>
        <a:p>
          <a:r>
            <a:rPr lang="en-SG" sz="1100">
              <a:solidFill>
                <a:schemeClr val="dk1"/>
              </a:solidFill>
              <a:effectLst/>
              <a:latin typeface="+mn-lt"/>
              <a:ea typeface="+mn-ea"/>
              <a:cs typeface="+mn-cs"/>
            </a:rPr>
            <a:t>Dread Disease</a:t>
          </a:r>
          <a:endParaRPr lang="en-SG">
            <a:effectLst/>
          </a:endParaRPr>
        </a:p>
        <a:p>
          <a:r>
            <a:rPr lang="en-SG" sz="1100">
              <a:solidFill>
                <a:schemeClr val="dk1"/>
              </a:solidFill>
              <a:effectLst/>
              <a:latin typeface="+mn-lt"/>
              <a:ea typeface="+mn-ea"/>
              <a:cs typeface="+mn-cs"/>
            </a:rPr>
            <a:t>Expense</a:t>
          </a:r>
          <a:endParaRPr lang="en-SG">
            <a:effectLst/>
          </a:endParaRPr>
        </a:p>
        <a:p>
          <a:r>
            <a:rPr lang="en-SG" sz="1100">
              <a:solidFill>
                <a:schemeClr val="dk1"/>
              </a:solidFill>
              <a:effectLst/>
              <a:latin typeface="+mn-lt"/>
              <a:ea typeface="+mn-ea"/>
              <a:cs typeface="+mn-cs"/>
            </a:rPr>
            <a:t>Lapse</a:t>
          </a:r>
          <a:endParaRPr lang="en-SG">
            <a:effectLst/>
          </a:endParaRPr>
        </a:p>
        <a:p>
          <a:r>
            <a:rPr lang="en-SG" sz="1100">
              <a:solidFill>
                <a:schemeClr val="dk1"/>
              </a:solidFill>
              <a:effectLst/>
              <a:latin typeface="+mn-lt"/>
              <a:ea typeface="+mn-ea"/>
              <a:cs typeface="+mn-cs"/>
            </a:rPr>
            <a:t>Other insured event</a:t>
          </a:r>
          <a:endParaRPr lang="en-SG">
            <a:effectLst/>
          </a:endParaRPr>
        </a:p>
        <a:p>
          <a:r>
            <a:rPr lang="en-SG" sz="1100">
              <a:solidFill>
                <a:schemeClr val="dk1"/>
              </a:solidFill>
              <a:effectLst/>
              <a:latin typeface="+mn-lt"/>
              <a:ea typeface="+mn-ea"/>
              <a:cs typeface="+mn-cs"/>
            </a:rPr>
            <a:t>Conversion rate for options</a:t>
          </a:r>
          <a:endParaRPr lang="en-SG">
            <a:effectLst/>
          </a:endParaRPr>
        </a:p>
        <a:p>
          <a:r>
            <a:rPr lang="en-SG" sz="1100">
              <a:solidFill>
                <a:schemeClr val="dk1"/>
              </a:solidFill>
              <a:effectLst/>
              <a:latin typeface="+mn-lt"/>
              <a:ea typeface="+mn-ea"/>
              <a:cs typeface="+mn-cs"/>
            </a:rPr>
            <a:t>CAT</a:t>
          </a:r>
          <a:endParaRPr lang="en-SG">
            <a:effectLst/>
          </a:endParaRPr>
        </a:p>
        <a:p>
          <a:pPr algn="l"/>
          <a:endParaRPr lang="en-SG" sz="1100"/>
        </a:p>
        <a:p>
          <a:r>
            <a:rPr lang="en-SG" sz="1100" u="sng">
              <a:solidFill>
                <a:schemeClr val="dk1"/>
              </a:solidFill>
              <a:effectLst/>
              <a:latin typeface="+mn-lt"/>
              <a:ea typeface="+mn-ea"/>
              <a:cs typeface="+mn-cs"/>
            </a:rPr>
            <a:t>C1</a:t>
          </a:r>
          <a:r>
            <a:rPr lang="en-SG" sz="1100" u="sng" baseline="0">
              <a:solidFill>
                <a:schemeClr val="dk1"/>
              </a:solidFill>
              <a:effectLst/>
              <a:latin typeface="+mn-lt"/>
              <a:ea typeface="+mn-ea"/>
              <a:cs typeface="+mn-cs"/>
            </a:rPr>
            <a:t> General</a:t>
          </a:r>
          <a:endParaRPr lang="en-SG">
            <a:effectLst/>
          </a:endParaRPr>
        </a:p>
        <a:p>
          <a:r>
            <a:rPr lang="en-SG" sz="1100" baseline="0">
              <a:solidFill>
                <a:schemeClr val="dk1"/>
              </a:solidFill>
              <a:effectLst/>
              <a:latin typeface="+mn-lt"/>
              <a:ea typeface="+mn-ea"/>
              <a:cs typeface="+mn-cs"/>
            </a:rPr>
            <a:t>Non A&amp;H</a:t>
          </a:r>
          <a:endParaRPr lang="en-SG">
            <a:effectLst/>
          </a:endParaRPr>
        </a:p>
      </xdr:txBody>
    </xdr:sp>
    <xdr:clientData/>
  </xdr:twoCellAnchor>
  <xdr:twoCellAnchor>
    <xdr:from>
      <xdr:col>11</xdr:col>
      <xdr:colOff>95811</xdr:colOff>
      <xdr:row>42</xdr:row>
      <xdr:rowOff>84041</xdr:rowOff>
    </xdr:from>
    <xdr:to>
      <xdr:col>14</xdr:col>
      <xdr:colOff>272191</xdr:colOff>
      <xdr:row>52</xdr:row>
      <xdr:rowOff>114300</xdr:rowOff>
    </xdr:to>
    <xdr:sp macro="" textlink="">
      <xdr:nvSpPr>
        <xdr:cNvPr id="53" name="Rounded Rectangle 52"/>
        <xdr:cNvSpPr/>
      </xdr:nvSpPr>
      <xdr:spPr>
        <a:xfrm>
          <a:off x="6991911" y="7103966"/>
          <a:ext cx="1595605" cy="164950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u="sng"/>
            <a:t>Diversified C2</a:t>
          </a:r>
          <a:r>
            <a:rPr lang="en-SG" sz="1100" u="sng" baseline="0"/>
            <a:t> </a:t>
          </a:r>
        </a:p>
        <a:p>
          <a:pPr algn="l"/>
          <a:r>
            <a:rPr lang="en-SG" sz="1100" baseline="0"/>
            <a:t>Equity</a:t>
          </a:r>
        </a:p>
        <a:p>
          <a:pPr algn="l"/>
          <a:r>
            <a:rPr lang="en-SG" sz="1100" baseline="0"/>
            <a:t>Interest rate</a:t>
          </a:r>
        </a:p>
        <a:p>
          <a:pPr algn="l"/>
          <a:r>
            <a:rPr lang="en-SG" sz="1100"/>
            <a:t>Credit spread</a:t>
          </a:r>
        </a:p>
        <a:p>
          <a:pPr algn="l"/>
          <a:r>
            <a:rPr lang="en-SG" sz="1100"/>
            <a:t>Property</a:t>
          </a:r>
        </a:p>
        <a:p>
          <a:pPr algn="l"/>
          <a:r>
            <a:rPr lang="en-SG" sz="1100"/>
            <a:t>Forex Mismatch</a:t>
          </a:r>
        </a:p>
        <a:p>
          <a:pPr algn="l"/>
          <a:r>
            <a:rPr lang="en-SG" sz="1100"/>
            <a:t>Counterparty</a:t>
          </a:r>
        </a:p>
        <a:p>
          <a:pPr algn="l"/>
          <a:r>
            <a:rPr lang="en-SG" sz="1100">
              <a:solidFill>
                <a:schemeClr val="dk1"/>
              </a:solidFill>
              <a:effectLst/>
              <a:latin typeface="+mn-lt"/>
              <a:ea typeface="+mn-ea"/>
              <a:cs typeface="+mn-cs"/>
            </a:rPr>
            <a:t>Miscellaneous </a:t>
          </a:r>
          <a:endParaRPr lang="en-SG" sz="1100"/>
        </a:p>
      </xdr:txBody>
    </xdr:sp>
    <xdr:clientData/>
  </xdr:twoCellAnchor>
  <xdr:twoCellAnchor>
    <xdr:from>
      <xdr:col>8</xdr:col>
      <xdr:colOff>571499</xdr:colOff>
      <xdr:row>11</xdr:row>
      <xdr:rowOff>9525</xdr:rowOff>
    </xdr:from>
    <xdr:to>
      <xdr:col>19</xdr:col>
      <xdr:colOff>280147</xdr:colOff>
      <xdr:row>20</xdr:row>
      <xdr:rowOff>89647</xdr:rowOff>
    </xdr:to>
    <xdr:sp macro="" textlink="">
      <xdr:nvSpPr>
        <xdr:cNvPr id="54" name="Rectangle 53"/>
        <xdr:cNvSpPr/>
      </xdr:nvSpPr>
      <xdr:spPr>
        <a:xfrm>
          <a:off x="5781674" y="1828800"/>
          <a:ext cx="6090398" cy="1537447"/>
        </a:xfrm>
        <a:prstGeom prst="rect">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SG" sz="1400" b="1">
              <a:solidFill>
                <a:sysClr val="windowText" lastClr="000000"/>
              </a:solidFill>
              <a:effectLst/>
              <a:latin typeface="+mn-lt"/>
              <a:ea typeface="+mn-ea"/>
              <a:cs typeface="+mn-cs"/>
            </a:rPr>
            <a:t>SIF- OTHERS</a:t>
          </a:r>
          <a:endParaRPr lang="en-SG" sz="1400" b="1">
            <a:solidFill>
              <a:sysClr val="windowText" lastClr="000000"/>
            </a:solidFill>
            <a:effectLst/>
          </a:endParaRPr>
        </a:p>
        <a:p>
          <a:pPr algn="l"/>
          <a:endParaRPr lang="en-SG" sz="1100" b="0">
            <a:solidFill>
              <a:sysClr val="windowText" lastClr="000000"/>
            </a:solidFill>
          </a:endParaRPr>
        </a:p>
      </xdr:txBody>
    </xdr:sp>
    <xdr:clientData/>
  </xdr:twoCellAnchor>
  <xdr:twoCellAnchor>
    <xdr:from>
      <xdr:col>14</xdr:col>
      <xdr:colOff>718298</xdr:colOff>
      <xdr:row>40</xdr:row>
      <xdr:rowOff>70597</xdr:rowOff>
    </xdr:from>
    <xdr:to>
      <xdr:col>16</xdr:col>
      <xdr:colOff>153522</xdr:colOff>
      <xdr:row>43</xdr:row>
      <xdr:rowOff>104215</xdr:rowOff>
    </xdr:to>
    <xdr:sp macro="" textlink="">
      <xdr:nvSpPr>
        <xdr:cNvPr id="56" name="Rectangle 55"/>
        <xdr:cNvSpPr/>
      </xdr:nvSpPr>
      <xdr:spPr>
        <a:xfrm>
          <a:off x="9033623" y="6766672"/>
          <a:ext cx="883024" cy="51939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Diversified C1</a:t>
          </a:r>
          <a:r>
            <a:rPr lang="en-SG" sz="1100" baseline="0">
              <a:solidFill>
                <a:sysClr val="windowText" lastClr="000000"/>
              </a:solidFill>
            </a:rPr>
            <a:t> &amp; C2</a:t>
          </a:r>
          <a:endParaRPr lang="en-SG" sz="1100">
            <a:solidFill>
              <a:sysClr val="windowText" lastClr="000000"/>
            </a:solidFill>
          </a:endParaRPr>
        </a:p>
      </xdr:txBody>
    </xdr:sp>
    <xdr:clientData/>
  </xdr:twoCellAnchor>
  <xdr:twoCellAnchor>
    <xdr:from>
      <xdr:col>16</xdr:col>
      <xdr:colOff>197783</xdr:colOff>
      <xdr:row>20</xdr:row>
      <xdr:rowOff>104214</xdr:rowOff>
    </xdr:from>
    <xdr:to>
      <xdr:col>16</xdr:col>
      <xdr:colOff>203386</xdr:colOff>
      <xdr:row>24</xdr:row>
      <xdr:rowOff>104214</xdr:rowOff>
    </xdr:to>
    <xdr:cxnSp macro="">
      <xdr:nvCxnSpPr>
        <xdr:cNvPr id="62" name="Straight Arrow Connector 61"/>
        <xdr:cNvCxnSpPr/>
      </xdr:nvCxnSpPr>
      <xdr:spPr>
        <a:xfrm flipH="1">
          <a:off x="9960908" y="3380814"/>
          <a:ext cx="5603" cy="647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323850</xdr:colOff>
      <xdr:row>20</xdr:row>
      <xdr:rowOff>104774</xdr:rowOff>
    </xdr:from>
    <xdr:to>
      <xdr:col>10</xdr:col>
      <xdr:colOff>509867</xdr:colOff>
      <xdr:row>56</xdr:row>
      <xdr:rowOff>147076</xdr:rowOff>
    </xdr:to>
    <xdr:cxnSp macro="">
      <xdr:nvCxnSpPr>
        <xdr:cNvPr id="64" name="Elbow Connector 63"/>
        <xdr:cNvCxnSpPr>
          <a:endCxn id="67" idx="1"/>
        </xdr:cNvCxnSpPr>
      </xdr:nvCxnSpPr>
      <xdr:spPr>
        <a:xfrm rot="16200000" flipH="1">
          <a:off x="3481807" y="6119392"/>
          <a:ext cx="5976377" cy="6527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31</xdr:row>
      <xdr:rowOff>144273</xdr:rowOff>
    </xdr:from>
    <xdr:to>
      <xdr:col>6</xdr:col>
      <xdr:colOff>352425</xdr:colOff>
      <xdr:row>63</xdr:row>
      <xdr:rowOff>95250</xdr:rowOff>
    </xdr:to>
    <xdr:cxnSp macro="">
      <xdr:nvCxnSpPr>
        <xdr:cNvPr id="10" name="Elbow Connector 9"/>
        <xdr:cNvCxnSpPr>
          <a:stCxn id="29" idx="3"/>
        </xdr:cNvCxnSpPr>
      </xdr:nvCxnSpPr>
      <xdr:spPr>
        <a:xfrm>
          <a:off x="2895600" y="5383023"/>
          <a:ext cx="990600" cy="513257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600075</xdr:colOff>
      <xdr:row>66</xdr:row>
      <xdr:rowOff>44824</xdr:rowOff>
    </xdr:from>
    <xdr:to>
      <xdr:col>8</xdr:col>
      <xdr:colOff>95250</xdr:colOff>
      <xdr:row>82</xdr:row>
      <xdr:rowOff>156881</xdr:rowOff>
    </xdr:to>
    <xdr:sp macro="" textlink="">
      <xdr:nvSpPr>
        <xdr:cNvPr id="34" name="Rectangle 33"/>
        <xdr:cNvSpPr/>
      </xdr:nvSpPr>
      <xdr:spPr>
        <a:xfrm>
          <a:off x="2686050" y="10065124"/>
          <a:ext cx="2619375" cy="2731432"/>
        </a:xfrm>
        <a:prstGeom prst="rect">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b="0">
              <a:solidFill>
                <a:sysClr val="windowText" lastClr="000000"/>
              </a:solidFill>
            </a:rPr>
            <a:t>C1</a:t>
          </a:r>
          <a:r>
            <a:rPr lang="en-SG" sz="1100" b="0" baseline="0">
              <a:solidFill>
                <a:sysClr val="windowText" lastClr="000000"/>
              </a:solidFill>
            </a:rPr>
            <a:t> Lapse risks</a:t>
          </a:r>
        </a:p>
        <a:p>
          <a:pPr algn="l"/>
          <a:endParaRPr lang="en-SG" sz="1100" b="0">
            <a:solidFill>
              <a:sysClr val="windowText" lastClr="000000"/>
            </a:solidFill>
          </a:endParaRPr>
        </a:p>
      </xdr:txBody>
    </xdr:sp>
    <xdr:clientData/>
  </xdr:twoCellAnchor>
  <xdr:twoCellAnchor>
    <xdr:from>
      <xdr:col>5</xdr:col>
      <xdr:colOff>179294</xdr:colOff>
      <xdr:row>68</xdr:row>
      <xdr:rowOff>22411</xdr:rowOff>
    </xdr:from>
    <xdr:to>
      <xdr:col>6</xdr:col>
      <xdr:colOff>67235</xdr:colOff>
      <xdr:row>73</xdr:row>
      <xdr:rowOff>112058</xdr:rowOff>
    </xdr:to>
    <xdr:sp macro="" textlink="">
      <xdr:nvSpPr>
        <xdr:cNvPr id="14" name="Rounded Rectangle 13"/>
        <xdr:cNvSpPr/>
      </xdr:nvSpPr>
      <xdr:spPr>
        <a:xfrm>
          <a:off x="2857500" y="9558617"/>
          <a:ext cx="728382" cy="874059"/>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u="sng">
              <a:solidFill>
                <a:sysClr val="windowText" lastClr="000000"/>
              </a:solidFill>
            </a:rPr>
            <a:t>HRG A</a:t>
          </a:r>
        </a:p>
        <a:p>
          <a:pPr algn="l"/>
          <a:r>
            <a:rPr lang="en-SG" sz="1100">
              <a:solidFill>
                <a:sysClr val="windowText" lastClr="000000"/>
              </a:solidFill>
            </a:rPr>
            <a:t>Policy 1</a:t>
          </a:r>
        </a:p>
        <a:p>
          <a:pPr algn="l"/>
          <a:r>
            <a:rPr lang="en-SG" sz="1100">
              <a:solidFill>
                <a:sysClr val="windowText" lastClr="000000"/>
              </a:solidFill>
            </a:rPr>
            <a:t>Policy</a:t>
          </a:r>
          <a:r>
            <a:rPr lang="en-SG" sz="1100" baseline="0">
              <a:solidFill>
                <a:sysClr val="windowText" lastClr="000000"/>
              </a:solidFill>
            </a:rPr>
            <a:t> 2</a:t>
          </a:r>
        </a:p>
        <a:p>
          <a:pPr algn="l"/>
          <a:r>
            <a:rPr lang="en-SG" sz="1100" baseline="0">
              <a:solidFill>
                <a:sysClr val="windowText" lastClr="000000"/>
              </a:solidFill>
            </a:rPr>
            <a:t>Policy 3</a:t>
          </a:r>
          <a:endParaRPr lang="en-SG" sz="1100">
            <a:solidFill>
              <a:sysClr val="windowText" lastClr="000000"/>
            </a:solidFill>
          </a:endParaRPr>
        </a:p>
      </xdr:txBody>
    </xdr:sp>
    <xdr:clientData/>
  </xdr:twoCellAnchor>
  <xdr:twoCellAnchor>
    <xdr:from>
      <xdr:col>5</xdr:col>
      <xdr:colOff>179294</xdr:colOff>
      <xdr:row>74</xdr:row>
      <xdr:rowOff>145677</xdr:rowOff>
    </xdr:from>
    <xdr:to>
      <xdr:col>6</xdr:col>
      <xdr:colOff>67235</xdr:colOff>
      <xdr:row>80</xdr:row>
      <xdr:rowOff>1</xdr:rowOff>
    </xdr:to>
    <xdr:sp macro="" textlink="">
      <xdr:nvSpPr>
        <xdr:cNvPr id="37" name="Rounded Rectangle 36"/>
        <xdr:cNvSpPr/>
      </xdr:nvSpPr>
      <xdr:spPr>
        <a:xfrm>
          <a:off x="2857500" y="10623177"/>
          <a:ext cx="728382" cy="795618"/>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u="sng">
              <a:solidFill>
                <a:sysClr val="windowText" lastClr="000000"/>
              </a:solidFill>
            </a:rPr>
            <a:t>HRG B</a:t>
          </a:r>
        </a:p>
        <a:p>
          <a:pPr algn="l"/>
          <a:r>
            <a:rPr lang="en-SG" sz="1100">
              <a:solidFill>
                <a:sysClr val="windowText" lastClr="000000"/>
              </a:solidFill>
            </a:rPr>
            <a:t>Policy 1</a:t>
          </a:r>
        </a:p>
        <a:p>
          <a:pPr algn="l"/>
          <a:r>
            <a:rPr lang="en-SG" sz="1100">
              <a:solidFill>
                <a:sysClr val="windowText" lastClr="000000"/>
              </a:solidFill>
            </a:rPr>
            <a:t>Policy</a:t>
          </a:r>
          <a:r>
            <a:rPr lang="en-SG" sz="1100" baseline="0">
              <a:solidFill>
                <a:sysClr val="windowText" lastClr="000000"/>
              </a:solidFill>
            </a:rPr>
            <a:t> 2</a:t>
          </a:r>
        </a:p>
      </xdr:txBody>
    </xdr:sp>
    <xdr:clientData/>
  </xdr:twoCellAnchor>
  <xdr:twoCellAnchor>
    <xdr:from>
      <xdr:col>6</xdr:col>
      <xdr:colOff>168088</xdr:colOff>
      <xdr:row>69</xdr:row>
      <xdr:rowOff>0</xdr:rowOff>
    </xdr:from>
    <xdr:to>
      <xdr:col>6</xdr:col>
      <xdr:colOff>358588</xdr:colOff>
      <xdr:row>72</xdr:row>
      <xdr:rowOff>126019</xdr:rowOff>
    </xdr:to>
    <xdr:sp macro="" textlink="">
      <xdr:nvSpPr>
        <xdr:cNvPr id="38" name="Right Brace 37"/>
        <xdr:cNvSpPr/>
      </xdr:nvSpPr>
      <xdr:spPr>
        <a:xfrm>
          <a:off x="3686735" y="9693088"/>
          <a:ext cx="190500" cy="5966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SG" sz="1100"/>
        </a:p>
      </xdr:txBody>
    </xdr:sp>
    <xdr:clientData/>
  </xdr:twoCellAnchor>
  <xdr:twoCellAnchor>
    <xdr:from>
      <xdr:col>6</xdr:col>
      <xdr:colOff>141194</xdr:colOff>
      <xdr:row>75</xdr:row>
      <xdr:rowOff>51547</xdr:rowOff>
    </xdr:from>
    <xdr:to>
      <xdr:col>6</xdr:col>
      <xdr:colOff>331694</xdr:colOff>
      <xdr:row>79</xdr:row>
      <xdr:rowOff>20683</xdr:rowOff>
    </xdr:to>
    <xdr:sp macro="" textlink="">
      <xdr:nvSpPr>
        <xdr:cNvPr id="39" name="Right Brace 38"/>
        <xdr:cNvSpPr/>
      </xdr:nvSpPr>
      <xdr:spPr>
        <a:xfrm>
          <a:off x="3659841" y="10685929"/>
          <a:ext cx="190500" cy="5966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SG" sz="1100"/>
        </a:p>
      </xdr:txBody>
    </xdr:sp>
    <xdr:clientData/>
  </xdr:twoCellAnchor>
  <xdr:twoCellAnchor>
    <xdr:from>
      <xdr:col>6</xdr:col>
      <xdr:colOff>392208</xdr:colOff>
      <xdr:row>69</xdr:row>
      <xdr:rowOff>78439</xdr:rowOff>
    </xdr:from>
    <xdr:to>
      <xdr:col>7</xdr:col>
      <xdr:colOff>403415</xdr:colOff>
      <xdr:row>72</xdr:row>
      <xdr:rowOff>112057</xdr:rowOff>
    </xdr:to>
    <xdr:sp macro="" textlink="">
      <xdr:nvSpPr>
        <xdr:cNvPr id="42" name="Rectangle 41"/>
        <xdr:cNvSpPr/>
      </xdr:nvSpPr>
      <xdr:spPr>
        <a:xfrm>
          <a:off x="3910855" y="9771527"/>
          <a:ext cx="851648" cy="5042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Lapse C1 for HRG A</a:t>
          </a:r>
        </a:p>
      </xdr:txBody>
    </xdr:sp>
    <xdr:clientData/>
  </xdr:twoCellAnchor>
  <xdr:twoCellAnchor>
    <xdr:from>
      <xdr:col>6</xdr:col>
      <xdr:colOff>354108</xdr:colOff>
      <xdr:row>75</xdr:row>
      <xdr:rowOff>107574</xdr:rowOff>
    </xdr:from>
    <xdr:to>
      <xdr:col>7</xdr:col>
      <xdr:colOff>365315</xdr:colOff>
      <xdr:row>78</xdr:row>
      <xdr:rowOff>141192</xdr:rowOff>
    </xdr:to>
    <xdr:sp macro="" textlink="">
      <xdr:nvSpPr>
        <xdr:cNvPr id="43" name="Rectangle 42"/>
        <xdr:cNvSpPr/>
      </xdr:nvSpPr>
      <xdr:spPr>
        <a:xfrm>
          <a:off x="3872755" y="10741956"/>
          <a:ext cx="851648" cy="5042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Lapse C1 for HRG B</a:t>
          </a:r>
        </a:p>
      </xdr:txBody>
    </xdr:sp>
    <xdr:clientData/>
  </xdr:twoCellAnchor>
  <xdr:twoCellAnchor>
    <xdr:from>
      <xdr:col>6</xdr:col>
      <xdr:colOff>389965</xdr:colOff>
      <xdr:row>78</xdr:row>
      <xdr:rowOff>123264</xdr:rowOff>
    </xdr:from>
    <xdr:to>
      <xdr:col>8</xdr:col>
      <xdr:colOff>142875</xdr:colOff>
      <xdr:row>82</xdr:row>
      <xdr:rowOff>142875</xdr:rowOff>
    </xdr:to>
    <xdr:sp macro="" textlink="">
      <xdr:nvSpPr>
        <xdr:cNvPr id="45" name="Rectangle 44"/>
        <xdr:cNvSpPr/>
      </xdr:nvSpPr>
      <xdr:spPr>
        <a:xfrm>
          <a:off x="3923740" y="12439089"/>
          <a:ext cx="1429310" cy="66731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SG">
              <a:solidFill>
                <a:sysClr val="windowText" lastClr="000000"/>
              </a:solidFill>
              <a:effectLst/>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SG">
              <a:solidFill>
                <a:sysClr val="windowText" lastClr="000000"/>
              </a:solidFill>
              <a:effectLst/>
            </a:rPr>
            <a:t>Lapse C1 for the fund (or MA portfolio) </a:t>
          </a:r>
          <a:endParaRPr lang="en-SG" sz="1100" u="sng">
            <a:solidFill>
              <a:sysClr val="windowText" lastClr="000000"/>
            </a:solidFill>
          </a:endParaRPr>
        </a:p>
      </xdr:txBody>
    </xdr:sp>
    <xdr:clientData/>
  </xdr:twoCellAnchor>
  <xdr:twoCellAnchor>
    <xdr:from>
      <xdr:col>4</xdr:col>
      <xdr:colOff>190500</xdr:colOff>
      <xdr:row>70</xdr:row>
      <xdr:rowOff>142875</xdr:rowOff>
    </xdr:from>
    <xdr:to>
      <xdr:col>5</xdr:col>
      <xdr:colOff>179294</xdr:colOff>
      <xdr:row>70</xdr:row>
      <xdr:rowOff>148197</xdr:rowOff>
    </xdr:to>
    <xdr:cxnSp macro="">
      <xdr:nvCxnSpPr>
        <xdr:cNvPr id="16" name="Straight Arrow Connector 15"/>
        <xdr:cNvCxnSpPr>
          <a:stCxn id="14" idx="1"/>
        </xdr:cNvCxnSpPr>
      </xdr:nvCxnSpPr>
      <xdr:spPr>
        <a:xfrm flipH="1" flipV="1">
          <a:off x="2276475" y="10810875"/>
          <a:ext cx="598394" cy="53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180976</xdr:colOff>
      <xdr:row>69</xdr:row>
      <xdr:rowOff>28574</xdr:rowOff>
    </xdr:from>
    <xdr:to>
      <xdr:col>4</xdr:col>
      <xdr:colOff>192184</xdr:colOff>
      <xdr:row>81</xdr:row>
      <xdr:rowOff>28575</xdr:rowOff>
    </xdr:to>
    <xdr:sp macro="" textlink="">
      <xdr:nvSpPr>
        <xdr:cNvPr id="46" name="Rectangle 45"/>
        <xdr:cNvSpPr/>
      </xdr:nvSpPr>
      <xdr:spPr>
        <a:xfrm>
          <a:off x="342901" y="10534649"/>
          <a:ext cx="1935258" cy="1971676"/>
        </a:xfrm>
        <a:prstGeom prst="rect">
          <a:avLst/>
        </a:prstGeom>
        <a:noFill/>
        <a:ln w="19050">
          <a:solidFill>
            <a:schemeClr val="bg1">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1. Group policies with homogeneous</a:t>
          </a:r>
          <a:r>
            <a:rPr lang="en-SG" sz="1100" baseline="0">
              <a:solidFill>
                <a:sysClr val="windowText" lastClr="000000"/>
              </a:solidFill>
            </a:rPr>
            <a:t> lapse risk to form a HRG </a:t>
          </a:r>
        </a:p>
        <a:p>
          <a:pPr algn="l"/>
          <a:r>
            <a:rPr lang="en-SG" sz="1100" baseline="0">
              <a:solidFill>
                <a:sysClr val="windowText" lastClr="000000"/>
              </a:solidFill>
            </a:rPr>
            <a:t>2. Determine the dominant lapse shock (up/ down/ mass lapse) for the HRG</a:t>
          </a:r>
        </a:p>
        <a:p>
          <a:pPr algn="l"/>
          <a:r>
            <a:rPr lang="en-SG" sz="1100" baseline="0">
              <a:solidFill>
                <a:sysClr val="windowText" lastClr="000000"/>
              </a:solidFill>
            </a:rPr>
            <a:t>3. Apply the same dominant lapse shock on all the policies within the same HRG to derive C1 lapse risk requirement for the HRG.</a:t>
          </a:r>
          <a:endParaRPr lang="en-SG" sz="1100">
            <a:solidFill>
              <a:sysClr val="windowText" lastClr="000000"/>
            </a:solidFill>
          </a:endParaRPr>
        </a:p>
      </xdr:txBody>
    </xdr:sp>
    <xdr:clientData/>
  </xdr:twoCellAnchor>
  <xdr:twoCellAnchor>
    <xdr:from>
      <xdr:col>6</xdr:col>
      <xdr:colOff>390524</xdr:colOff>
      <xdr:row>58</xdr:row>
      <xdr:rowOff>85726</xdr:rowOff>
    </xdr:from>
    <xdr:to>
      <xdr:col>8</xdr:col>
      <xdr:colOff>304799</xdr:colOff>
      <xdr:row>62</xdr:row>
      <xdr:rowOff>104775</xdr:rowOff>
    </xdr:to>
    <xdr:sp macro="" textlink="">
      <xdr:nvSpPr>
        <xdr:cNvPr id="65" name="Rectangle 64"/>
        <xdr:cNvSpPr/>
      </xdr:nvSpPr>
      <xdr:spPr>
        <a:xfrm>
          <a:off x="3924299" y="9696451"/>
          <a:ext cx="1590675" cy="66674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solidFill>
                <a:sysClr val="windowText" lastClr="000000"/>
              </a:solidFill>
            </a:rPr>
            <a:t>Example of aggregation of C1 life insurance risk requirement </a:t>
          </a:r>
        </a:p>
      </xdr:txBody>
    </xdr:sp>
    <xdr:clientData/>
  </xdr:twoCellAnchor>
  <xdr:twoCellAnchor>
    <xdr:from>
      <xdr:col>2</xdr:col>
      <xdr:colOff>171450</xdr:colOff>
      <xdr:row>17</xdr:row>
      <xdr:rowOff>152400</xdr:rowOff>
    </xdr:from>
    <xdr:to>
      <xdr:col>4</xdr:col>
      <xdr:colOff>142875</xdr:colOff>
      <xdr:row>19</xdr:row>
      <xdr:rowOff>28575</xdr:rowOff>
    </xdr:to>
    <xdr:sp macro="" textlink="">
      <xdr:nvSpPr>
        <xdr:cNvPr id="9" name="TextBox 8"/>
        <xdr:cNvSpPr txBox="1"/>
      </xdr:nvSpPr>
      <xdr:spPr>
        <a:xfrm>
          <a:off x="942975" y="2943225"/>
          <a:ext cx="1285875" cy="2762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Rest of Par Fund</a:t>
          </a:r>
        </a:p>
      </xdr:txBody>
    </xdr:sp>
    <xdr:clientData/>
  </xdr:twoCellAnchor>
  <xdr:twoCellAnchor>
    <xdr:from>
      <xdr:col>10</xdr:col>
      <xdr:colOff>161925</xdr:colOff>
      <xdr:row>18</xdr:row>
      <xdr:rowOff>76200</xdr:rowOff>
    </xdr:from>
    <xdr:to>
      <xdr:col>13</xdr:col>
      <xdr:colOff>447675</xdr:colOff>
      <xdr:row>20</xdr:row>
      <xdr:rowOff>28575</xdr:rowOff>
    </xdr:to>
    <xdr:sp macro="" textlink="">
      <xdr:nvSpPr>
        <xdr:cNvPr id="49" name="TextBox 48"/>
        <xdr:cNvSpPr txBox="1"/>
      </xdr:nvSpPr>
      <xdr:spPr>
        <a:xfrm>
          <a:off x="6448425" y="3105150"/>
          <a:ext cx="1704975" cy="2762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Rest of Non Par Fund</a:t>
          </a:r>
        </a:p>
      </xdr:txBody>
    </xdr:sp>
    <xdr:clientData/>
  </xdr:twoCellAnchor>
  <xdr:twoCellAnchor>
    <xdr:from>
      <xdr:col>10</xdr:col>
      <xdr:colOff>509866</xdr:colOff>
      <xdr:row>55</xdr:row>
      <xdr:rowOff>43703</xdr:rowOff>
    </xdr:from>
    <xdr:to>
      <xdr:col>13</xdr:col>
      <xdr:colOff>289110</xdr:colOff>
      <xdr:row>58</xdr:row>
      <xdr:rowOff>88526</xdr:rowOff>
    </xdr:to>
    <xdr:sp macro="" textlink="">
      <xdr:nvSpPr>
        <xdr:cNvPr id="67" name="Rounded Rectangle 66"/>
        <xdr:cNvSpPr/>
      </xdr:nvSpPr>
      <xdr:spPr>
        <a:xfrm>
          <a:off x="6796366" y="9168653"/>
          <a:ext cx="1198469" cy="530598"/>
        </a:xfrm>
        <a:prstGeom prst="roundRect">
          <a:avLst/>
        </a:prstGeom>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SG" sz="1100"/>
            <a:t>Ops risk </a:t>
          </a:r>
        </a:p>
        <a:p>
          <a:pPr algn="l"/>
          <a:r>
            <a:rPr lang="en-SG" sz="1100"/>
            <a:t>(fund</a:t>
          </a:r>
          <a:r>
            <a:rPr lang="en-SG" sz="1100" baseline="0"/>
            <a:t> level)</a:t>
          </a:r>
          <a:endParaRPr lang="en-SG"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eam.dms.mas.gov.sg/Users/mas_yuelitan/Desktop/RBC%202/MAS_ImpactStudy%20(Sep2018)%20-%20XH%20draft%202011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tic of forms"/>
      <sheetName val="Instructions"/>
      <sheetName val="Scenario"/>
      <sheetName val="Diversification"/>
      <sheetName val="Form C"/>
      <sheetName val="Form B"/>
      <sheetName val="Form A"/>
      <sheetName val="MASNET-BIDS"/>
      <sheetName val="Fund Level Info"/>
      <sheetName val="C1_SIFP_NonMA"/>
      <sheetName val="C1_SIFP_MA1"/>
      <sheetName val="C1_SIFP_MA2"/>
      <sheetName val="C1_SIFN_NonMA"/>
      <sheetName val="C1_SIFN_MA1"/>
      <sheetName val="C1_SIFN_MA2"/>
      <sheetName val="C1_SIF_ILP"/>
      <sheetName val="C1_OIFP_NonMA"/>
      <sheetName val="C1_OIFP_MA1"/>
      <sheetName val="C1_OIFP_MA2"/>
      <sheetName val="C1_OIFN_NonMA"/>
      <sheetName val="C1_OIFN_MA1"/>
      <sheetName val="C1_OIFN_MA2"/>
      <sheetName val="C1_OIF_ILP"/>
      <sheetName val="Ops risk"/>
      <sheetName val="Corr_Matrix"/>
      <sheetName val="MA_IP_ Valn_SIF"/>
      <sheetName val="MA_IP_ Valn_OIF"/>
      <sheetName val="C2_C2 Breakdown"/>
      <sheetName val="C2_CS BreakdownExStructuredPdt"/>
      <sheetName val="C2_CS BreakdownStructuredPdt"/>
      <sheetName val="C2_Counterparty"/>
      <sheetName val="C2_OPrem"/>
      <sheetName val="Long Term Medical Info"/>
      <sheetName val="Rein Info"/>
      <sheetName val="IP_SAA_Basis1"/>
      <sheetName val="Discount Rate Info"/>
      <sheetName val="Lists"/>
    </sheetNames>
    <sheetDataSet>
      <sheetData sheetId="0"/>
      <sheetData sheetId="1"/>
      <sheetData sheetId="2">
        <row r="4">
          <cell r="C4" t="str">
            <v>Base</v>
          </cell>
        </row>
        <row r="5">
          <cell r="C5" t="str">
            <v>Basis 1</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4">
          <cell r="D4">
            <v>1</v>
          </cell>
          <cell r="E4">
            <v>-0.25</v>
          </cell>
          <cell r="F4">
            <v>0.25</v>
          </cell>
          <cell r="G4">
            <v>0.5</v>
          </cell>
          <cell r="H4">
            <v>0.25</v>
          </cell>
          <cell r="I4">
            <v>0</v>
          </cell>
          <cell r="J4">
            <v>0.5</v>
          </cell>
          <cell r="K4">
            <v>0</v>
          </cell>
          <cell r="L4">
            <v>0.25</v>
          </cell>
        </row>
        <row r="5">
          <cell r="D5">
            <v>-0.25</v>
          </cell>
          <cell r="E5">
            <v>1</v>
          </cell>
          <cell r="F5">
            <v>0</v>
          </cell>
          <cell r="G5">
            <v>0.25</v>
          </cell>
          <cell r="H5">
            <v>0.25</v>
          </cell>
          <cell r="I5">
            <v>0.25</v>
          </cell>
          <cell r="J5">
            <v>0.25</v>
          </cell>
          <cell r="K5">
            <v>0.25</v>
          </cell>
          <cell r="L5">
            <v>0</v>
          </cell>
        </row>
        <row r="6">
          <cell r="D6">
            <v>0.25</v>
          </cell>
          <cell r="E6">
            <v>0</v>
          </cell>
          <cell r="F6">
            <v>1</v>
          </cell>
          <cell r="G6">
            <v>0.5</v>
          </cell>
          <cell r="H6">
            <v>0.5</v>
          </cell>
          <cell r="I6">
            <v>0</v>
          </cell>
          <cell r="J6">
            <v>0.5</v>
          </cell>
          <cell r="K6">
            <v>0</v>
          </cell>
          <cell r="L6">
            <v>0.25</v>
          </cell>
        </row>
        <row r="7">
          <cell r="D7">
            <v>0.5</v>
          </cell>
          <cell r="E7">
            <v>0.25</v>
          </cell>
          <cell r="F7">
            <v>0.5</v>
          </cell>
          <cell r="G7">
            <v>1</v>
          </cell>
          <cell r="H7">
            <v>0.5</v>
          </cell>
          <cell r="I7">
            <v>0</v>
          </cell>
          <cell r="J7">
            <v>0.5</v>
          </cell>
          <cell r="K7">
            <v>0</v>
          </cell>
          <cell r="L7">
            <v>0.5</v>
          </cell>
        </row>
        <row r="8">
          <cell r="D8">
            <v>0.25</v>
          </cell>
          <cell r="E8">
            <v>0.25</v>
          </cell>
          <cell r="F8">
            <v>0.5</v>
          </cell>
          <cell r="G8">
            <v>0.5</v>
          </cell>
          <cell r="H8">
            <v>1</v>
          </cell>
          <cell r="I8">
            <v>0.5</v>
          </cell>
          <cell r="J8">
            <v>0.5</v>
          </cell>
          <cell r="K8">
            <v>0.5</v>
          </cell>
          <cell r="L8">
            <v>0.25</v>
          </cell>
        </row>
        <row r="9">
          <cell r="D9">
            <v>0</v>
          </cell>
          <cell r="E9">
            <v>0.25</v>
          </cell>
          <cell r="F9">
            <v>0</v>
          </cell>
          <cell r="G9">
            <v>0</v>
          </cell>
          <cell r="H9">
            <v>0.5</v>
          </cell>
          <cell r="I9">
            <v>1</v>
          </cell>
          <cell r="J9">
            <v>0</v>
          </cell>
          <cell r="K9">
            <v>0</v>
          </cell>
          <cell r="L9">
            <v>0.25</v>
          </cell>
        </row>
        <row r="10">
          <cell r="D10">
            <v>0.5</v>
          </cell>
          <cell r="E10">
            <v>0.25</v>
          </cell>
          <cell r="F10">
            <v>0.5</v>
          </cell>
          <cell r="G10">
            <v>0.5</v>
          </cell>
          <cell r="H10">
            <v>0.5</v>
          </cell>
          <cell r="I10">
            <v>0</v>
          </cell>
          <cell r="J10">
            <v>1</v>
          </cell>
          <cell r="K10">
            <v>0</v>
          </cell>
          <cell r="L10">
            <v>0.75</v>
          </cell>
        </row>
        <row r="11">
          <cell r="D11">
            <v>0</v>
          </cell>
          <cell r="E11">
            <v>0.25</v>
          </cell>
          <cell r="F11">
            <v>0</v>
          </cell>
          <cell r="G11">
            <v>0</v>
          </cell>
          <cell r="H11">
            <v>0.5</v>
          </cell>
          <cell r="I11">
            <v>0</v>
          </cell>
          <cell r="J11">
            <v>0</v>
          </cell>
          <cell r="K11">
            <v>1</v>
          </cell>
          <cell r="L11">
            <v>0.25</v>
          </cell>
        </row>
        <row r="12">
          <cell r="D12">
            <v>0.25</v>
          </cell>
          <cell r="E12">
            <v>0</v>
          </cell>
          <cell r="F12">
            <v>0.25</v>
          </cell>
          <cell r="G12">
            <v>0.5</v>
          </cell>
          <cell r="H12">
            <v>0.25</v>
          </cell>
          <cell r="I12">
            <v>0.25</v>
          </cell>
          <cell r="J12">
            <v>0.75</v>
          </cell>
          <cell r="K12">
            <v>0.25</v>
          </cell>
          <cell r="L12">
            <v>1</v>
          </cell>
        </row>
        <row r="18">
          <cell r="C18">
            <v>1</v>
          </cell>
          <cell r="D18">
            <v>0.1</v>
          </cell>
          <cell r="E18">
            <v>0.8</v>
          </cell>
          <cell r="F18">
            <v>0.8</v>
          </cell>
          <cell r="G18">
            <v>0.1</v>
          </cell>
          <cell r="J18">
            <v>1</v>
          </cell>
          <cell r="K18">
            <v>0.5</v>
          </cell>
          <cell r="L18">
            <v>0.8</v>
          </cell>
          <cell r="M18">
            <v>0.8</v>
          </cell>
          <cell r="N18">
            <v>0.1</v>
          </cell>
        </row>
        <row r="19">
          <cell r="C19">
            <v>0.1</v>
          </cell>
          <cell r="D19">
            <v>1</v>
          </cell>
          <cell r="E19">
            <v>0.1</v>
          </cell>
          <cell r="F19">
            <v>0.1</v>
          </cell>
          <cell r="G19">
            <v>0.1</v>
          </cell>
          <cell r="J19">
            <v>0.5</v>
          </cell>
          <cell r="K19">
            <v>1</v>
          </cell>
          <cell r="L19">
            <v>0.5</v>
          </cell>
          <cell r="M19">
            <v>0.25</v>
          </cell>
          <cell r="N19">
            <v>0.1</v>
          </cell>
        </row>
        <row r="20">
          <cell r="C20">
            <v>0.8</v>
          </cell>
          <cell r="D20">
            <v>0.1</v>
          </cell>
          <cell r="E20">
            <v>1</v>
          </cell>
          <cell r="F20">
            <v>0.5</v>
          </cell>
          <cell r="G20">
            <v>0.1</v>
          </cell>
          <cell r="J20">
            <v>0.8</v>
          </cell>
          <cell r="K20">
            <v>0.5</v>
          </cell>
          <cell r="L20">
            <v>1</v>
          </cell>
          <cell r="M20">
            <v>0.5</v>
          </cell>
          <cell r="N20">
            <v>0.1</v>
          </cell>
        </row>
        <row r="21">
          <cell r="C21">
            <v>0.8</v>
          </cell>
          <cell r="D21">
            <v>0.1</v>
          </cell>
          <cell r="E21">
            <v>0.5</v>
          </cell>
          <cell r="F21">
            <v>1</v>
          </cell>
          <cell r="G21">
            <v>0.1</v>
          </cell>
          <cell r="J21">
            <v>0.8</v>
          </cell>
          <cell r="K21">
            <v>0.25</v>
          </cell>
          <cell r="L21">
            <v>0.5</v>
          </cell>
          <cell r="M21">
            <v>1</v>
          </cell>
          <cell r="N21">
            <v>0.1</v>
          </cell>
        </row>
        <row r="22">
          <cell r="C22">
            <v>0.1</v>
          </cell>
          <cell r="D22">
            <v>0.1</v>
          </cell>
          <cell r="E22">
            <v>0.1</v>
          </cell>
          <cell r="F22">
            <v>0.1</v>
          </cell>
          <cell r="G22">
            <v>1</v>
          </cell>
          <cell r="J22">
            <v>0.1</v>
          </cell>
          <cell r="K22">
            <v>0.1</v>
          </cell>
          <cell r="L22">
            <v>0.1</v>
          </cell>
          <cell r="M22">
            <v>0.1</v>
          </cell>
          <cell r="N22">
            <v>1</v>
          </cell>
        </row>
      </sheetData>
      <sheetData sheetId="25"/>
      <sheetData sheetId="26"/>
      <sheetData sheetId="27"/>
      <sheetData sheetId="28"/>
      <sheetData sheetId="29"/>
      <sheetData sheetId="30"/>
      <sheetData sheetId="31"/>
      <sheetData sheetId="32"/>
      <sheetData sheetId="33"/>
      <sheetData sheetId="34"/>
      <sheetData sheetId="35"/>
      <sheetData sheetId="36">
        <row r="4">
          <cell r="B4" t="str">
            <v>Base</v>
          </cell>
        </row>
        <row r="5">
          <cell r="B5" t="str">
            <v>Credit Spread Widening</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workbookViewId="0">
      <selection activeCell="B3" sqref="B3:R4"/>
    </sheetView>
  </sheetViews>
  <sheetFormatPr defaultRowHeight="15.75" x14ac:dyDescent="0.25"/>
  <cols>
    <col min="1" max="1" width="9.140625" style="924"/>
    <col min="2" max="2" width="2.140625" style="924" customWidth="1"/>
    <col min="3" max="3" width="5" style="924" customWidth="1"/>
    <col min="4" max="5" width="9.140625" style="924"/>
    <col min="6" max="6" width="11.5703125" style="924" customWidth="1"/>
    <col min="7" max="7" width="7.5703125" style="924" customWidth="1"/>
    <col min="8" max="8" width="6.28515625" style="924" customWidth="1"/>
    <col min="9" max="9" width="7.5703125" style="924" customWidth="1"/>
    <col min="10" max="10" width="6.28515625" style="924" customWidth="1"/>
    <col min="11" max="11" width="7.5703125" style="924" customWidth="1"/>
    <col min="12" max="16" width="6.28515625" style="924" customWidth="1"/>
    <col min="17" max="18" width="3.28515625" style="924" customWidth="1"/>
    <col min="19" max="19" width="9.140625" style="924"/>
    <col min="20" max="16384" width="9.140625" style="921"/>
  </cols>
  <sheetData>
    <row r="1" spans="1:19" x14ac:dyDescent="0.25">
      <c r="A1" s="922"/>
      <c r="B1" s="922"/>
      <c r="C1" s="922"/>
      <c r="D1" s="922"/>
      <c r="E1" s="922"/>
      <c r="F1" s="922"/>
      <c r="G1" s="922"/>
      <c r="H1" s="922"/>
      <c r="I1" s="922"/>
      <c r="J1" s="922"/>
      <c r="K1" s="922"/>
      <c r="L1" s="922"/>
      <c r="M1" s="922"/>
      <c r="N1" s="922"/>
      <c r="O1" s="922"/>
      <c r="P1" s="922"/>
      <c r="Q1" s="922"/>
      <c r="R1" s="922"/>
      <c r="S1" s="923">
        <v>43586</v>
      </c>
    </row>
    <row r="2" spans="1:19" x14ac:dyDescent="0.25">
      <c r="A2" s="922"/>
      <c r="B2" s="922"/>
      <c r="C2" s="922"/>
      <c r="D2" s="922"/>
      <c r="E2" s="922"/>
      <c r="F2" s="922"/>
      <c r="G2" s="922"/>
      <c r="H2" s="922"/>
      <c r="I2" s="922"/>
      <c r="J2" s="922"/>
      <c r="K2" s="922"/>
      <c r="L2" s="922"/>
      <c r="M2" s="922"/>
      <c r="N2" s="922"/>
      <c r="O2" s="922"/>
      <c r="P2" s="922"/>
      <c r="Q2" s="922"/>
      <c r="R2" s="922"/>
      <c r="S2" s="922"/>
    </row>
    <row r="3" spans="1:19" ht="15.75" customHeight="1" x14ac:dyDescent="0.25">
      <c r="A3" s="922"/>
      <c r="B3" s="1108" t="s">
        <v>720</v>
      </c>
      <c r="C3" s="1108"/>
      <c r="D3" s="1108"/>
      <c r="E3" s="1108"/>
      <c r="F3" s="1108"/>
      <c r="G3" s="1108"/>
      <c r="H3" s="1108"/>
      <c r="I3" s="1108"/>
      <c r="J3" s="1108"/>
      <c r="K3" s="1108"/>
      <c r="L3" s="1108"/>
      <c r="M3" s="1108"/>
      <c r="N3" s="1108"/>
      <c r="O3" s="1108"/>
      <c r="P3" s="1108"/>
      <c r="Q3" s="1108"/>
      <c r="R3" s="1108"/>
      <c r="S3" s="922"/>
    </row>
    <row r="4" spans="1:19" ht="15.75" customHeight="1" x14ac:dyDescent="0.25">
      <c r="A4" s="922"/>
      <c r="B4" s="1108"/>
      <c r="C4" s="1108"/>
      <c r="D4" s="1108"/>
      <c r="E4" s="1108"/>
      <c r="F4" s="1108"/>
      <c r="G4" s="1108"/>
      <c r="H4" s="1108"/>
      <c r="I4" s="1108"/>
      <c r="J4" s="1108"/>
      <c r="K4" s="1108"/>
      <c r="L4" s="1108"/>
      <c r="M4" s="1108"/>
      <c r="N4" s="1108"/>
      <c r="O4" s="1108"/>
      <c r="P4" s="1108"/>
      <c r="Q4" s="1108"/>
      <c r="R4" s="1108"/>
      <c r="S4" s="922"/>
    </row>
    <row r="5" spans="1:19" x14ac:dyDescent="0.25">
      <c r="A5" s="922"/>
      <c r="B5" s="922"/>
      <c r="C5" s="922"/>
      <c r="D5" s="922"/>
      <c r="E5" s="922"/>
      <c r="F5" s="922"/>
      <c r="G5" s="922"/>
      <c r="H5" s="922"/>
      <c r="I5" s="922"/>
      <c r="J5" s="922"/>
      <c r="K5" s="922"/>
      <c r="L5" s="922"/>
      <c r="M5" s="922"/>
      <c r="N5" s="922"/>
      <c r="O5" s="922"/>
      <c r="P5" s="922"/>
      <c r="Q5" s="922"/>
      <c r="R5" s="922"/>
      <c r="S5" s="922"/>
    </row>
    <row r="6" spans="1:19" x14ac:dyDescent="0.25">
      <c r="A6" s="922"/>
      <c r="B6" s="926"/>
      <c r="C6" s="926"/>
      <c r="D6" s="926"/>
      <c r="E6" s="926"/>
      <c r="F6" s="926"/>
      <c r="G6" s="926"/>
      <c r="H6" s="926"/>
      <c r="I6" s="926"/>
      <c r="J6" s="926"/>
      <c r="K6" s="926"/>
      <c r="L6" s="926"/>
      <c r="M6" s="926"/>
      <c r="N6" s="926"/>
      <c r="O6" s="926"/>
      <c r="P6" s="926"/>
      <c r="Q6" s="926"/>
      <c r="R6" s="926"/>
      <c r="S6" s="922"/>
    </row>
    <row r="7" spans="1:19" ht="18.75" customHeight="1" x14ac:dyDescent="0.25">
      <c r="A7" s="922"/>
      <c r="B7" s="926"/>
      <c r="C7" s="926" t="s">
        <v>700</v>
      </c>
      <c r="D7" s="926" t="s">
        <v>711</v>
      </c>
      <c r="E7" s="926"/>
      <c r="F7" s="926"/>
      <c r="G7" s="1109"/>
      <c r="H7" s="1109"/>
      <c r="I7" s="1109"/>
      <c r="J7" s="1109"/>
      <c r="K7" s="1109"/>
      <c r="L7" s="1109"/>
      <c r="M7" s="1109"/>
      <c r="N7" s="1109"/>
      <c r="O7" s="1109"/>
      <c r="P7" s="1109"/>
      <c r="Q7" s="926"/>
      <c r="R7" s="926"/>
      <c r="S7" s="922"/>
    </row>
    <row r="8" spans="1:19" ht="18.75" customHeight="1" x14ac:dyDescent="0.25">
      <c r="A8" s="922"/>
      <c r="B8" s="926"/>
      <c r="C8" s="926"/>
      <c r="D8" s="926"/>
      <c r="E8" s="926"/>
      <c r="F8" s="926"/>
      <c r="G8" s="926"/>
      <c r="H8" s="926"/>
      <c r="I8" s="926"/>
      <c r="J8" s="926"/>
      <c r="K8" s="926"/>
      <c r="L8" s="926"/>
      <c r="M8" s="926"/>
      <c r="N8" s="926"/>
      <c r="O8" s="926"/>
      <c r="P8" s="926"/>
      <c r="Q8" s="926"/>
      <c r="R8" s="926"/>
      <c r="S8" s="922"/>
    </row>
    <row r="9" spans="1:19" ht="18.75" customHeight="1" x14ac:dyDescent="0.25">
      <c r="A9" s="922"/>
      <c r="B9" s="926"/>
      <c r="C9" s="926" t="s">
        <v>701</v>
      </c>
      <c r="D9" s="926" t="s">
        <v>719</v>
      </c>
      <c r="E9" s="926"/>
      <c r="F9" s="926"/>
      <c r="G9" s="1105"/>
      <c r="H9" s="1106"/>
      <c r="I9" s="1107"/>
      <c r="J9" s="926"/>
      <c r="K9" s="926"/>
      <c r="L9" s="926"/>
      <c r="M9" s="926"/>
      <c r="N9" s="926"/>
      <c r="O9" s="926"/>
      <c r="P9" s="926"/>
      <c r="Q9" s="927"/>
      <c r="R9" s="927"/>
      <c r="S9" s="922"/>
    </row>
    <row r="10" spans="1:19" ht="18.75" customHeight="1" x14ac:dyDescent="0.25">
      <c r="A10" s="922"/>
      <c r="B10" s="926"/>
      <c r="C10" s="926"/>
      <c r="D10" s="926"/>
      <c r="E10" s="926"/>
      <c r="F10" s="926"/>
      <c r="G10" s="926"/>
      <c r="H10" s="926"/>
      <c r="I10" s="926"/>
      <c r="J10" s="926"/>
      <c r="K10" s="926"/>
      <c r="L10" s="926"/>
      <c r="M10" s="926"/>
      <c r="N10" s="926"/>
      <c r="O10" s="926"/>
      <c r="P10" s="926"/>
      <c r="Q10" s="926"/>
      <c r="R10" s="926"/>
      <c r="S10" s="922"/>
    </row>
    <row r="11" spans="1:19" ht="18.75" customHeight="1" x14ac:dyDescent="0.25">
      <c r="A11" s="922"/>
      <c r="B11" s="926"/>
      <c r="C11" s="926" t="s">
        <v>702</v>
      </c>
      <c r="D11" s="926" t="s">
        <v>710</v>
      </c>
      <c r="E11" s="926"/>
      <c r="F11" s="926"/>
      <c r="G11" s="925"/>
      <c r="H11" s="928" t="s">
        <v>712</v>
      </c>
      <c r="I11" s="925"/>
      <c r="J11" s="928" t="s">
        <v>712</v>
      </c>
      <c r="K11" s="925"/>
      <c r="L11" s="927"/>
      <c r="M11" s="927"/>
      <c r="N11" s="927"/>
      <c r="O11" s="927"/>
      <c r="P11" s="927"/>
      <c r="Q11" s="926"/>
      <c r="R11" s="926"/>
      <c r="S11" s="922"/>
    </row>
    <row r="12" spans="1:19" ht="18.75" customHeight="1" x14ac:dyDescent="0.25">
      <c r="A12" s="922"/>
      <c r="B12" s="926"/>
      <c r="C12" s="926"/>
      <c r="D12" s="926"/>
      <c r="E12" s="926"/>
      <c r="F12" s="926"/>
      <c r="G12" s="926"/>
      <c r="H12" s="926"/>
      <c r="I12" s="926"/>
      <c r="J12" s="926"/>
      <c r="K12" s="926"/>
      <c r="L12" s="926"/>
      <c r="M12" s="926"/>
      <c r="N12" s="926"/>
      <c r="O12" s="926"/>
      <c r="P12" s="926"/>
      <c r="Q12" s="926"/>
      <c r="R12" s="926"/>
      <c r="S12" s="922"/>
    </row>
    <row r="13" spans="1:19" ht="18.75" customHeight="1" x14ac:dyDescent="0.25">
      <c r="A13" s="922"/>
      <c r="B13" s="926"/>
      <c r="C13" s="926" t="s">
        <v>703</v>
      </c>
      <c r="D13" s="926" t="s">
        <v>709</v>
      </c>
      <c r="E13" s="926"/>
      <c r="F13" s="926"/>
      <c r="G13" s="925"/>
      <c r="H13" s="928" t="s">
        <v>712</v>
      </c>
      <c r="I13" s="925"/>
      <c r="J13" s="928" t="s">
        <v>712</v>
      </c>
      <c r="K13" s="925"/>
      <c r="L13" s="926"/>
      <c r="M13" s="926"/>
      <c r="N13" s="926"/>
      <c r="O13" s="926"/>
      <c r="P13" s="926"/>
      <c r="Q13" s="926"/>
      <c r="R13" s="926"/>
      <c r="S13" s="922"/>
    </row>
    <row r="14" spans="1:19" ht="18.75" customHeight="1" x14ac:dyDescent="0.25">
      <c r="A14" s="922"/>
      <c r="B14" s="926"/>
      <c r="C14" s="926"/>
      <c r="D14" s="926"/>
      <c r="E14" s="926"/>
      <c r="F14" s="926"/>
      <c r="G14" s="926"/>
      <c r="H14" s="926"/>
      <c r="I14" s="926"/>
      <c r="J14" s="926"/>
      <c r="K14" s="926"/>
      <c r="L14" s="926"/>
      <c r="M14" s="926"/>
      <c r="N14" s="926"/>
      <c r="O14" s="926"/>
      <c r="P14" s="926"/>
      <c r="Q14" s="926"/>
      <c r="R14" s="926"/>
      <c r="S14" s="922"/>
    </row>
    <row r="15" spans="1:19" ht="18.75" customHeight="1" x14ac:dyDescent="0.25">
      <c r="A15" s="922"/>
      <c r="B15" s="926"/>
      <c r="C15" s="926" t="s">
        <v>706</v>
      </c>
      <c r="D15" s="926" t="s">
        <v>704</v>
      </c>
      <c r="E15" s="926"/>
      <c r="F15" s="926"/>
      <c r="G15" s="1105"/>
      <c r="H15" s="1106"/>
      <c r="I15" s="1106"/>
      <c r="J15" s="1106"/>
      <c r="K15" s="1106"/>
      <c r="L15" s="1106"/>
      <c r="M15" s="1106"/>
      <c r="N15" s="1106"/>
      <c r="O15" s="1106"/>
      <c r="P15" s="1107"/>
      <c r="Q15" s="926"/>
      <c r="R15" s="926"/>
      <c r="S15" s="922"/>
    </row>
    <row r="16" spans="1:19" ht="18.75" customHeight="1" x14ac:dyDescent="0.25">
      <c r="A16" s="922"/>
      <c r="B16" s="926"/>
      <c r="C16" s="926"/>
      <c r="D16" s="926"/>
      <c r="E16" s="926"/>
      <c r="F16" s="926"/>
      <c r="G16" s="926"/>
      <c r="H16" s="926"/>
      <c r="I16" s="926"/>
      <c r="J16" s="926"/>
      <c r="K16" s="926"/>
      <c r="L16" s="926"/>
      <c r="M16" s="926"/>
      <c r="N16" s="926"/>
      <c r="O16" s="926"/>
      <c r="P16" s="926"/>
      <c r="Q16" s="926"/>
      <c r="R16" s="926"/>
      <c r="S16" s="922"/>
    </row>
    <row r="17" spans="1:19" ht="18.75" customHeight="1" x14ac:dyDescent="0.25">
      <c r="A17" s="922"/>
      <c r="B17" s="926"/>
      <c r="C17" s="926" t="s">
        <v>707</v>
      </c>
      <c r="D17" s="926" t="s">
        <v>708</v>
      </c>
      <c r="E17" s="926"/>
      <c r="F17" s="926"/>
      <c r="G17" s="1105"/>
      <c r="H17" s="1106"/>
      <c r="I17" s="1106"/>
      <c r="J17" s="1106"/>
      <c r="K17" s="1106"/>
      <c r="L17" s="1106"/>
      <c r="M17" s="1106"/>
      <c r="N17" s="1106"/>
      <c r="O17" s="1106"/>
      <c r="P17" s="1107"/>
      <c r="Q17" s="926"/>
      <c r="R17" s="926"/>
      <c r="S17" s="922"/>
    </row>
    <row r="18" spans="1:19" ht="18.75" customHeight="1" x14ac:dyDescent="0.25">
      <c r="A18" s="922"/>
      <c r="B18" s="926"/>
      <c r="C18" s="926"/>
      <c r="D18" s="926"/>
      <c r="E18" s="926"/>
      <c r="F18" s="926"/>
      <c r="G18" s="926"/>
      <c r="H18" s="926"/>
      <c r="I18" s="926"/>
      <c r="J18" s="926"/>
      <c r="K18" s="926"/>
      <c r="L18" s="926"/>
      <c r="M18" s="926"/>
      <c r="N18" s="926"/>
      <c r="O18" s="926"/>
      <c r="P18" s="926"/>
      <c r="Q18" s="926"/>
      <c r="R18" s="926"/>
      <c r="S18" s="922"/>
    </row>
    <row r="19" spans="1:19" ht="18.75" customHeight="1" x14ac:dyDescent="0.25">
      <c r="A19" s="922"/>
      <c r="B19" s="926"/>
      <c r="C19" s="926" t="s">
        <v>718</v>
      </c>
      <c r="D19" s="926" t="s">
        <v>705</v>
      </c>
      <c r="E19" s="926"/>
      <c r="F19" s="926"/>
      <c r="G19" s="1105"/>
      <c r="H19" s="1106"/>
      <c r="I19" s="1106"/>
      <c r="J19" s="1106"/>
      <c r="K19" s="1106"/>
      <c r="L19" s="1106"/>
      <c r="M19" s="1106"/>
      <c r="N19" s="1106"/>
      <c r="O19" s="1106"/>
      <c r="P19" s="1107"/>
      <c r="Q19" s="926"/>
      <c r="R19" s="926"/>
      <c r="S19" s="922"/>
    </row>
    <row r="20" spans="1:19" x14ac:dyDescent="0.25">
      <c r="A20" s="922"/>
      <c r="B20" s="926"/>
      <c r="C20" s="926"/>
      <c r="D20" s="926"/>
      <c r="E20" s="926"/>
      <c r="F20" s="926"/>
      <c r="G20" s="926"/>
      <c r="H20" s="926"/>
      <c r="I20" s="926"/>
      <c r="J20" s="926"/>
      <c r="K20" s="926"/>
      <c r="L20" s="926"/>
      <c r="M20" s="926"/>
      <c r="N20" s="926"/>
      <c r="O20" s="926"/>
      <c r="P20" s="926"/>
      <c r="Q20" s="926"/>
      <c r="R20" s="926"/>
      <c r="S20" s="922"/>
    </row>
    <row r="21" spans="1:19" x14ac:dyDescent="0.25">
      <c r="A21" s="922"/>
      <c r="B21" s="926"/>
      <c r="C21" s="926"/>
      <c r="D21" s="926"/>
      <c r="E21" s="926"/>
      <c r="F21" s="926"/>
      <c r="G21" s="926"/>
      <c r="H21" s="926"/>
      <c r="I21" s="926"/>
      <c r="J21" s="926"/>
      <c r="K21" s="926"/>
      <c r="L21" s="926"/>
      <c r="M21" s="926"/>
      <c r="N21" s="926"/>
      <c r="O21" s="926"/>
      <c r="P21" s="926"/>
      <c r="Q21" s="926"/>
      <c r="R21" s="926"/>
      <c r="S21" s="922"/>
    </row>
    <row r="22" spans="1:19" x14ac:dyDescent="0.25">
      <c r="A22" s="922"/>
      <c r="B22" s="922"/>
      <c r="C22" s="922"/>
      <c r="D22" s="922"/>
      <c r="E22" s="922"/>
      <c r="F22" s="922"/>
      <c r="G22" s="922"/>
      <c r="H22" s="922"/>
      <c r="I22" s="922"/>
      <c r="J22" s="922"/>
      <c r="K22" s="922"/>
      <c r="L22" s="922"/>
      <c r="M22" s="922"/>
      <c r="N22" s="922"/>
      <c r="O22" s="922"/>
      <c r="P22" s="922"/>
      <c r="Q22" s="922"/>
      <c r="R22" s="922"/>
      <c r="S22" s="922"/>
    </row>
    <row r="23" spans="1:19" x14ac:dyDescent="0.25">
      <c r="A23" s="922"/>
      <c r="B23" s="922"/>
      <c r="C23" s="922"/>
      <c r="D23" s="922"/>
      <c r="E23" s="922"/>
      <c r="F23" s="922"/>
      <c r="G23" s="922"/>
      <c r="H23" s="922"/>
      <c r="I23" s="922"/>
      <c r="J23" s="922"/>
      <c r="K23" s="922"/>
      <c r="L23" s="922"/>
      <c r="M23" s="922"/>
      <c r="N23" s="922"/>
      <c r="O23" s="922"/>
      <c r="P23" s="922"/>
      <c r="Q23" s="922"/>
      <c r="R23" s="922"/>
      <c r="S23" s="922"/>
    </row>
    <row r="24" spans="1:19" x14ac:dyDescent="0.25">
      <c r="A24" s="922"/>
      <c r="B24" s="922"/>
      <c r="C24" s="922"/>
      <c r="D24" s="922"/>
      <c r="E24" s="922"/>
      <c r="F24" s="922"/>
      <c r="G24" s="922"/>
      <c r="H24" s="922"/>
      <c r="I24" s="922"/>
      <c r="J24" s="922"/>
      <c r="K24" s="922"/>
      <c r="L24" s="922"/>
      <c r="M24" s="922"/>
      <c r="N24" s="922"/>
      <c r="O24" s="922"/>
      <c r="P24" s="922"/>
      <c r="Q24" s="922"/>
      <c r="R24" s="922"/>
      <c r="S24" s="922"/>
    </row>
    <row r="25" spans="1:19" x14ac:dyDescent="0.25">
      <c r="A25" s="922"/>
      <c r="B25" s="922"/>
      <c r="C25" s="922"/>
      <c r="D25" s="922"/>
      <c r="E25" s="922"/>
      <c r="F25" s="922"/>
      <c r="G25" s="922"/>
      <c r="H25" s="922"/>
      <c r="I25" s="922"/>
      <c r="J25" s="922"/>
      <c r="K25" s="922"/>
      <c r="L25" s="922"/>
      <c r="M25" s="922"/>
      <c r="N25" s="922"/>
      <c r="O25" s="922"/>
      <c r="P25" s="922"/>
      <c r="Q25" s="922"/>
      <c r="R25" s="922"/>
      <c r="S25" s="922"/>
    </row>
    <row r="26" spans="1:19" x14ac:dyDescent="0.25">
      <c r="A26" s="922"/>
      <c r="B26" s="922"/>
      <c r="C26" s="922"/>
      <c r="D26" s="922"/>
      <c r="E26" s="922"/>
      <c r="F26" s="922"/>
      <c r="G26" s="922"/>
      <c r="H26" s="922"/>
      <c r="I26" s="922"/>
      <c r="J26" s="922"/>
      <c r="K26" s="922"/>
      <c r="L26" s="922"/>
      <c r="M26" s="922"/>
      <c r="N26" s="922"/>
      <c r="O26" s="922"/>
      <c r="P26" s="922"/>
      <c r="Q26" s="922"/>
      <c r="R26" s="922"/>
      <c r="S26" s="922"/>
    </row>
    <row r="27" spans="1:19" x14ac:dyDescent="0.25">
      <c r="A27" s="922"/>
      <c r="B27" s="922"/>
      <c r="C27" s="922"/>
      <c r="D27" s="922"/>
      <c r="E27" s="922"/>
      <c r="F27" s="922"/>
      <c r="G27" s="922"/>
      <c r="H27" s="922"/>
      <c r="I27" s="922"/>
      <c r="J27" s="922"/>
      <c r="K27" s="922"/>
      <c r="L27" s="922"/>
      <c r="M27" s="922"/>
      <c r="N27" s="922"/>
      <c r="O27" s="922"/>
      <c r="P27" s="922"/>
      <c r="Q27" s="922"/>
      <c r="R27" s="922"/>
      <c r="S27" s="922"/>
    </row>
    <row r="28" spans="1:19" x14ac:dyDescent="0.25">
      <c r="A28" s="922"/>
      <c r="B28" s="922"/>
      <c r="C28" s="922"/>
      <c r="D28" s="922"/>
      <c r="E28" s="922"/>
      <c r="F28" s="922"/>
      <c r="G28" s="922"/>
      <c r="H28" s="922"/>
      <c r="I28" s="922"/>
      <c r="J28" s="922"/>
      <c r="K28" s="922"/>
      <c r="L28" s="922"/>
      <c r="M28" s="922"/>
      <c r="N28" s="922"/>
      <c r="O28" s="922"/>
      <c r="P28" s="922"/>
      <c r="Q28" s="922"/>
      <c r="R28" s="922"/>
      <c r="S28" s="922"/>
    </row>
    <row r="29" spans="1:19" x14ac:dyDescent="0.25">
      <c r="A29" s="922"/>
      <c r="B29" s="922"/>
      <c r="C29" s="922"/>
      <c r="D29" s="922"/>
      <c r="E29" s="922"/>
      <c r="F29" s="922"/>
      <c r="G29" s="922"/>
      <c r="H29" s="922"/>
      <c r="I29" s="922"/>
      <c r="J29" s="922"/>
      <c r="K29" s="922"/>
      <c r="L29" s="922"/>
      <c r="M29" s="922"/>
      <c r="N29" s="922"/>
      <c r="O29" s="922"/>
      <c r="P29" s="922"/>
      <c r="Q29" s="922"/>
      <c r="R29" s="922"/>
      <c r="S29" s="922"/>
    </row>
    <row r="30" spans="1:19" x14ac:dyDescent="0.25">
      <c r="A30" s="922"/>
      <c r="B30" s="922"/>
      <c r="C30" s="922"/>
      <c r="D30" s="922"/>
      <c r="E30" s="922"/>
      <c r="F30" s="922"/>
      <c r="G30" s="922"/>
      <c r="H30" s="922"/>
      <c r="I30" s="922"/>
      <c r="J30" s="922"/>
      <c r="K30" s="922"/>
      <c r="L30" s="922"/>
      <c r="M30" s="922"/>
      <c r="N30" s="922"/>
      <c r="O30" s="922"/>
      <c r="P30" s="922"/>
      <c r="Q30" s="922"/>
      <c r="R30" s="922"/>
      <c r="S30" s="922"/>
    </row>
    <row r="31" spans="1:19" x14ac:dyDescent="0.25">
      <c r="A31" s="922"/>
      <c r="B31" s="922"/>
      <c r="C31" s="922"/>
      <c r="D31" s="922"/>
      <c r="E31" s="922"/>
      <c r="F31" s="922"/>
      <c r="G31" s="922"/>
      <c r="H31" s="922"/>
      <c r="I31" s="922"/>
      <c r="J31" s="922"/>
      <c r="K31" s="922"/>
      <c r="L31" s="922"/>
      <c r="M31" s="922"/>
      <c r="N31" s="922"/>
      <c r="O31" s="922"/>
      <c r="P31" s="922"/>
      <c r="Q31" s="922"/>
      <c r="R31" s="922"/>
      <c r="S31" s="922"/>
    </row>
    <row r="32" spans="1:19" x14ac:dyDescent="0.25">
      <c r="A32" s="922"/>
      <c r="B32" s="922"/>
      <c r="C32" s="922"/>
      <c r="D32" s="922"/>
      <c r="E32" s="922"/>
      <c r="F32" s="922"/>
      <c r="G32" s="922"/>
      <c r="H32" s="922"/>
      <c r="I32" s="922"/>
      <c r="J32" s="922"/>
      <c r="K32" s="922"/>
      <c r="L32" s="922"/>
      <c r="M32" s="922"/>
      <c r="N32" s="922"/>
      <c r="O32" s="922"/>
      <c r="P32" s="922"/>
      <c r="Q32" s="922"/>
      <c r="R32" s="922"/>
      <c r="S32" s="922"/>
    </row>
    <row r="33" spans="1:19" x14ac:dyDescent="0.25">
      <c r="A33" s="922"/>
      <c r="B33" s="922"/>
      <c r="C33" s="922"/>
      <c r="D33" s="922"/>
      <c r="E33" s="922"/>
      <c r="F33" s="922"/>
      <c r="G33" s="922"/>
      <c r="H33" s="922"/>
      <c r="I33" s="922"/>
      <c r="J33" s="922"/>
      <c r="K33" s="922"/>
      <c r="L33" s="922"/>
      <c r="M33" s="922"/>
      <c r="N33" s="922"/>
      <c r="O33" s="922"/>
      <c r="P33" s="922"/>
      <c r="Q33" s="922"/>
      <c r="R33" s="922"/>
      <c r="S33" s="922"/>
    </row>
    <row r="34" spans="1:19" x14ac:dyDescent="0.25">
      <c r="A34" s="922"/>
      <c r="B34" s="922"/>
      <c r="C34" s="922"/>
      <c r="D34" s="922"/>
      <c r="E34" s="922"/>
      <c r="F34" s="922"/>
      <c r="G34" s="922"/>
      <c r="H34" s="922"/>
      <c r="I34" s="922"/>
      <c r="J34" s="922"/>
      <c r="K34" s="922"/>
      <c r="L34" s="922"/>
      <c r="M34" s="922"/>
      <c r="N34" s="922"/>
      <c r="O34" s="922"/>
      <c r="P34" s="922"/>
      <c r="Q34" s="922"/>
      <c r="R34" s="922"/>
      <c r="S34" s="922"/>
    </row>
    <row r="35" spans="1:19" x14ac:dyDescent="0.25">
      <c r="A35" s="922"/>
      <c r="B35" s="922"/>
      <c r="C35" s="922"/>
      <c r="D35" s="922"/>
      <c r="E35" s="922"/>
      <c r="F35" s="922"/>
      <c r="G35" s="922"/>
      <c r="H35" s="922"/>
      <c r="I35" s="922"/>
      <c r="J35" s="922"/>
      <c r="K35" s="922"/>
      <c r="L35" s="922"/>
      <c r="M35" s="922"/>
      <c r="N35" s="922"/>
      <c r="O35" s="922"/>
      <c r="P35" s="922"/>
      <c r="Q35" s="922"/>
      <c r="R35" s="922"/>
      <c r="S35" s="922"/>
    </row>
    <row r="36" spans="1:19" x14ac:dyDescent="0.25">
      <c r="A36" s="922"/>
      <c r="B36" s="922"/>
      <c r="C36" s="922"/>
      <c r="D36" s="922"/>
      <c r="E36" s="922"/>
      <c r="F36" s="922"/>
      <c r="G36" s="922"/>
      <c r="H36" s="922"/>
      <c r="I36" s="922"/>
      <c r="J36" s="922"/>
      <c r="K36" s="922"/>
      <c r="L36" s="922"/>
      <c r="M36" s="922"/>
      <c r="N36" s="922"/>
      <c r="O36" s="922"/>
      <c r="P36" s="922"/>
      <c r="Q36" s="922"/>
      <c r="R36" s="922"/>
      <c r="S36" s="922"/>
    </row>
    <row r="37" spans="1:19" x14ac:dyDescent="0.25">
      <c r="A37" s="922"/>
      <c r="B37" s="922"/>
      <c r="C37" s="922"/>
      <c r="D37" s="922"/>
      <c r="E37" s="922"/>
      <c r="F37" s="922"/>
      <c r="G37" s="922"/>
      <c r="H37" s="922"/>
      <c r="I37" s="922"/>
      <c r="J37" s="922"/>
      <c r="K37" s="922"/>
      <c r="L37" s="922"/>
      <c r="M37" s="922"/>
      <c r="N37" s="922"/>
      <c r="O37" s="922"/>
      <c r="P37" s="922"/>
      <c r="Q37" s="922"/>
      <c r="R37" s="922"/>
      <c r="S37" s="922"/>
    </row>
    <row r="38" spans="1:19" x14ac:dyDescent="0.25">
      <c r="A38" s="922"/>
      <c r="B38" s="922"/>
      <c r="C38" s="922"/>
      <c r="D38" s="922"/>
      <c r="E38" s="922"/>
      <c r="F38" s="922"/>
      <c r="G38" s="922"/>
      <c r="H38" s="922"/>
      <c r="I38" s="922"/>
      <c r="J38" s="922"/>
      <c r="K38" s="922"/>
      <c r="L38" s="922"/>
      <c r="M38" s="922"/>
      <c r="N38" s="922"/>
      <c r="O38" s="922"/>
      <c r="P38" s="922"/>
      <c r="Q38" s="922"/>
      <c r="R38" s="922"/>
      <c r="S38" s="922"/>
    </row>
    <row r="39" spans="1:19" x14ac:dyDescent="0.25">
      <c r="A39" s="922"/>
      <c r="B39" s="922"/>
      <c r="C39" s="922"/>
      <c r="D39" s="922"/>
      <c r="E39" s="922"/>
      <c r="F39" s="922"/>
      <c r="G39" s="922"/>
      <c r="H39" s="922"/>
      <c r="I39" s="922"/>
      <c r="J39" s="922"/>
      <c r="K39" s="922"/>
      <c r="L39" s="922"/>
      <c r="M39" s="922"/>
      <c r="N39" s="922"/>
      <c r="O39" s="922"/>
      <c r="P39" s="922"/>
      <c r="Q39" s="922"/>
      <c r="R39" s="922"/>
      <c r="S39" s="922"/>
    </row>
    <row r="40" spans="1:19" x14ac:dyDescent="0.25">
      <c r="A40" s="922"/>
      <c r="B40" s="922"/>
      <c r="C40" s="922"/>
      <c r="D40" s="922"/>
      <c r="E40" s="922"/>
      <c r="F40" s="922"/>
      <c r="G40" s="922"/>
      <c r="H40" s="922"/>
      <c r="I40" s="922"/>
      <c r="J40" s="922"/>
      <c r="K40" s="922"/>
      <c r="L40" s="922"/>
      <c r="M40" s="922"/>
      <c r="N40" s="922"/>
      <c r="O40" s="922"/>
      <c r="P40" s="922"/>
      <c r="Q40" s="922"/>
      <c r="R40" s="922"/>
      <c r="S40" s="922"/>
    </row>
    <row r="41" spans="1:19" x14ac:dyDescent="0.25">
      <c r="A41" s="922"/>
      <c r="B41" s="922"/>
      <c r="C41" s="922"/>
      <c r="D41" s="922"/>
      <c r="E41" s="922"/>
      <c r="F41" s="922"/>
      <c r="G41" s="922"/>
      <c r="H41" s="922"/>
      <c r="I41" s="922"/>
      <c r="J41" s="922"/>
      <c r="K41" s="922"/>
      <c r="L41" s="922"/>
      <c r="M41" s="922"/>
      <c r="N41" s="922"/>
      <c r="O41" s="922"/>
      <c r="P41" s="922"/>
      <c r="Q41" s="922"/>
      <c r="R41" s="922"/>
      <c r="S41" s="922"/>
    </row>
    <row r="42" spans="1:19" x14ac:dyDescent="0.25">
      <c r="A42" s="922"/>
      <c r="B42" s="922"/>
      <c r="C42" s="922"/>
      <c r="D42" s="922"/>
      <c r="E42" s="922"/>
      <c r="F42" s="922"/>
      <c r="G42" s="922"/>
      <c r="H42" s="922"/>
      <c r="I42" s="922"/>
      <c r="J42" s="922"/>
      <c r="K42" s="922"/>
      <c r="L42" s="922"/>
      <c r="M42" s="922"/>
      <c r="N42" s="922"/>
      <c r="O42" s="922"/>
      <c r="P42" s="922"/>
      <c r="Q42" s="922"/>
      <c r="R42" s="922"/>
      <c r="S42" s="922"/>
    </row>
  </sheetData>
  <mergeCells count="6">
    <mergeCell ref="G15:P15"/>
    <mergeCell ref="G17:P17"/>
    <mergeCell ref="B3:R4"/>
    <mergeCell ref="G19:P19"/>
    <mergeCell ref="G9:I9"/>
    <mergeCell ref="G7:P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
  <sheetViews>
    <sheetView zoomScale="85" zoomScaleNormal="85" workbookViewId="0">
      <selection activeCell="N23" sqref="N23"/>
    </sheetView>
  </sheetViews>
  <sheetFormatPr defaultRowHeight="12.75" x14ac:dyDescent="0.2"/>
  <cols>
    <col min="1" max="1" width="4.85546875" style="27" customWidth="1"/>
    <col min="2" max="2" width="11.28515625" style="27" customWidth="1"/>
    <col min="3" max="16384" width="9.140625" style="27"/>
  </cols>
  <sheetData>
    <row r="1" spans="2:8" ht="18.75" x14ac:dyDescent="0.3">
      <c r="B1" s="649" t="s">
        <v>420</v>
      </c>
    </row>
    <row r="3" spans="2:8" x14ac:dyDescent="0.2">
      <c r="B3" s="696"/>
      <c r="C3" s="696"/>
      <c r="D3" s="696"/>
      <c r="E3" s="696"/>
      <c r="F3" s="696"/>
      <c r="G3" s="696"/>
      <c r="H3" s="69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abSelected="1" zoomScaleNormal="100" workbookViewId="0"/>
  </sheetViews>
  <sheetFormatPr defaultRowHeight="12.75" x14ac:dyDescent="0.2"/>
  <cols>
    <col min="1" max="1" width="2.7109375" style="239" customWidth="1"/>
    <col min="2" max="2" width="25" style="239" customWidth="1"/>
    <col min="3" max="3" width="31" style="239" bestFit="1" customWidth="1"/>
    <col min="4" max="4" width="27.7109375" style="239" customWidth="1"/>
    <col min="5" max="5" width="35.140625" style="239" customWidth="1"/>
    <col min="6" max="18" width="11.42578125" style="239" customWidth="1"/>
    <col min="19" max="19" width="13.42578125" style="239" customWidth="1"/>
    <col min="20" max="16384" width="9.140625" style="239"/>
  </cols>
  <sheetData>
    <row r="1" spans="1:19" ht="21" customHeight="1" x14ac:dyDescent="0.3">
      <c r="A1" s="240"/>
      <c r="B1" s="450" t="s">
        <v>296</v>
      </c>
      <c r="C1" s="444"/>
      <c r="D1" s="444"/>
      <c r="E1" s="240"/>
      <c r="G1" s="240"/>
      <c r="H1" s="240"/>
      <c r="I1" s="240"/>
      <c r="J1" s="240"/>
      <c r="K1" s="240"/>
      <c r="L1" s="240"/>
      <c r="M1" s="240"/>
      <c r="N1" s="240"/>
      <c r="O1" s="240"/>
      <c r="P1" s="240"/>
      <c r="Q1" s="240"/>
      <c r="R1" s="240"/>
      <c r="S1" s="240"/>
    </row>
    <row r="2" spans="1:19" x14ac:dyDescent="0.2">
      <c r="B2" s="265" t="s">
        <v>283</v>
      </c>
      <c r="C2" s="617" t="s">
        <v>287</v>
      </c>
      <c r="D2" s="265" t="s">
        <v>368</v>
      </c>
      <c r="E2" s="265" t="s">
        <v>268</v>
      </c>
      <c r="F2" s="266" t="s">
        <v>297</v>
      </c>
      <c r="G2" s="266"/>
      <c r="H2" s="266"/>
      <c r="I2" s="266"/>
      <c r="J2" s="266"/>
      <c r="K2" s="266"/>
      <c r="L2" s="266"/>
      <c r="M2" s="266"/>
      <c r="N2" s="266"/>
      <c r="O2" s="266"/>
      <c r="P2" s="266"/>
      <c r="Q2" s="266"/>
      <c r="R2" s="266"/>
      <c r="S2" s="267"/>
    </row>
    <row r="3" spans="1:19" x14ac:dyDescent="0.2">
      <c r="B3" s="252" t="s">
        <v>267</v>
      </c>
      <c r="C3" s="581" t="s">
        <v>267</v>
      </c>
      <c r="D3" s="1122"/>
      <c r="E3" s="253"/>
      <c r="F3" s="448" t="s">
        <v>741</v>
      </c>
      <c r="G3" s="254"/>
      <c r="H3" s="254"/>
      <c r="I3" s="254"/>
      <c r="J3" s="254"/>
      <c r="K3" s="254"/>
      <c r="L3" s="254"/>
      <c r="M3" s="254"/>
      <c r="N3" s="254"/>
      <c r="O3" s="254"/>
      <c r="P3" s="254"/>
      <c r="Q3" s="254"/>
      <c r="R3" s="254"/>
      <c r="S3" s="255"/>
    </row>
    <row r="4" spans="1:19" x14ac:dyDescent="0.2">
      <c r="B4" s="263"/>
      <c r="C4" s="582"/>
      <c r="D4" s="1123"/>
      <c r="E4" s="262"/>
      <c r="F4" s="1096" t="s">
        <v>699</v>
      </c>
      <c r="O4" s="260"/>
      <c r="P4" s="260"/>
      <c r="Q4" s="260"/>
      <c r="R4" s="260"/>
      <c r="S4" s="261"/>
    </row>
    <row r="5" spans="1:19" x14ac:dyDescent="0.2">
      <c r="B5" s="263"/>
      <c r="C5" s="901"/>
      <c r="D5" s="1123"/>
      <c r="E5" s="262"/>
      <c r="F5" s="449"/>
      <c r="G5" s="259" t="s">
        <v>742</v>
      </c>
      <c r="H5" s="260"/>
      <c r="I5" s="260"/>
      <c r="J5" s="260"/>
      <c r="K5" s="260"/>
      <c r="L5" s="260"/>
      <c r="M5" s="260"/>
      <c r="N5" s="260"/>
      <c r="O5" s="260"/>
      <c r="P5" s="260"/>
      <c r="Q5" s="260"/>
      <c r="R5" s="260"/>
      <c r="S5" s="261"/>
    </row>
    <row r="6" spans="1:19" x14ac:dyDescent="0.2">
      <c r="B6" s="262"/>
      <c r="C6" s="1102"/>
      <c r="D6" s="1123"/>
      <c r="E6" s="262"/>
      <c r="F6" s="679"/>
      <c r="G6" s="259" t="s">
        <v>325</v>
      </c>
      <c r="H6" s="260"/>
      <c r="I6" s="260"/>
      <c r="J6" s="260"/>
      <c r="K6" s="260"/>
      <c r="L6" s="260"/>
      <c r="M6" s="260"/>
      <c r="N6" s="260"/>
      <c r="O6" s="260"/>
      <c r="P6" s="260"/>
      <c r="Q6" s="260"/>
      <c r="R6" s="260"/>
      <c r="S6" s="261"/>
    </row>
    <row r="7" spans="1:19" x14ac:dyDescent="0.2">
      <c r="B7" s="262"/>
      <c r="C7" s="1102"/>
      <c r="D7" s="1100"/>
      <c r="E7" s="262"/>
      <c r="F7" s="1103" t="s">
        <v>743</v>
      </c>
      <c r="G7" s="259"/>
      <c r="H7" s="260"/>
      <c r="I7" s="260"/>
      <c r="J7" s="260"/>
      <c r="K7" s="260"/>
      <c r="L7" s="260"/>
      <c r="M7" s="260"/>
      <c r="N7" s="260"/>
      <c r="O7" s="260"/>
      <c r="P7" s="260"/>
      <c r="Q7" s="260"/>
      <c r="R7" s="260"/>
      <c r="S7" s="261"/>
    </row>
    <row r="8" spans="1:19" x14ac:dyDescent="0.2">
      <c r="B8" s="262"/>
      <c r="C8" s="1104"/>
      <c r="D8" s="1101"/>
      <c r="E8" s="256"/>
      <c r="F8" s="1103"/>
      <c r="G8" s="259"/>
      <c r="H8" s="260"/>
      <c r="I8" s="260"/>
      <c r="J8" s="260"/>
      <c r="K8" s="260"/>
      <c r="L8" s="260"/>
      <c r="M8" s="260"/>
      <c r="N8" s="260"/>
      <c r="O8" s="260"/>
      <c r="P8" s="260"/>
      <c r="Q8" s="260"/>
      <c r="R8" s="260"/>
      <c r="S8" s="261"/>
    </row>
    <row r="9" spans="1:19" ht="12.75" customHeight="1" x14ac:dyDescent="0.2">
      <c r="B9" s="535" t="s">
        <v>65</v>
      </c>
      <c r="C9" s="1060" t="s">
        <v>65</v>
      </c>
      <c r="D9" s="1115" t="s">
        <v>520</v>
      </c>
      <c r="E9" s="1124" t="s">
        <v>467</v>
      </c>
      <c r="F9" s="455" t="s">
        <v>343</v>
      </c>
      <c r="G9" s="445"/>
      <c r="H9" s="254"/>
      <c r="I9" s="254"/>
      <c r="J9" s="254"/>
      <c r="K9" s="254"/>
      <c r="L9" s="254"/>
      <c r="M9" s="254"/>
      <c r="N9" s="254"/>
      <c r="O9" s="254"/>
      <c r="P9" s="254"/>
      <c r="Q9" s="254"/>
      <c r="R9" s="254"/>
      <c r="S9" s="255"/>
    </row>
    <row r="10" spans="1:19" ht="12.75" customHeight="1" x14ac:dyDescent="0.2">
      <c r="B10" s="564"/>
      <c r="C10" s="618"/>
      <c r="D10" s="1115"/>
      <c r="E10" s="1124"/>
      <c r="F10" s="452" t="s">
        <v>737</v>
      </c>
      <c r="G10" s="259"/>
      <c r="H10" s="260"/>
      <c r="I10" s="260"/>
      <c r="J10" s="260"/>
      <c r="K10" s="260"/>
      <c r="L10" s="260"/>
      <c r="M10" s="260"/>
      <c r="N10" s="260"/>
      <c r="O10" s="260"/>
      <c r="P10" s="260"/>
      <c r="Q10" s="260"/>
      <c r="R10" s="260"/>
      <c r="S10" s="261"/>
    </row>
    <row r="11" spans="1:19" ht="27" customHeight="1" x14ac:dyDescent="0.2">
      <c r="B11" s="657"/>
      <c r="C11" s="618"/>
      <c r="D11" s="1115"/>
      <c r="E11" s="1124"/>
      <c r="F11" s="1124" t="s">
        <v>459</v>
      </c>
      <c r="G11" s="1125"/>
      <c r="H11" s="1125"/>
      <c r="I11" s="1125"/>
      <c r="J11" s="1125"/>
      <c r="K11" s="1125"/>
      <c r="L11" s="1125"/>
      <c r="M11" s="1125"/>
      <c r="N11" s="1125"/>
      <c r="O11" s="1125"/>
      <c r="P11" s="1125"/>
      <c r="Q11" s="1125"/>
      <c r="R11" s="1125"/>
      <c r="S11" s="1126"/>
    </row>
    <row r="12" spans="1:19" x14ac:dyDescent="0.2">
      <c r="B12" s="530"/>
      <c r="C12" s="619"/>
      <c r="D12" s="1116"/>
      <c r="E12" s="1127"/>
      <c r="F12" s="682"/>
      <c r="G12" s="683"/>
      <c r="H12" s="683"/>
      <c r="I12" s="683"/>
      <c r="J12" s="683"/>
      <c r="K12" s="683"/>
      <c r="L12" s="683"/>
      <c r="M12" s="683"/>
      <c r="N12" s="683"/>
      <c r="O12" s="683"/>
      <c r="P12" s="683"/>
      <c r="Q12" s="683"/>
      <c r="R12" s="683"/>
      <c r="S12" s="684"/>
    </row>
    <row r="13" spans="1:19" ht="12.75" customHeight="1" x14ac:dyDescent="0.2">
      <c r="B13" s="1139" t="s">
        <v>295</v>
      </c>
      <c r="C13" s="1059" t="s">
        <v>295</v>
      </c>
      <c r="D13" s="263" t="s">
        <v>369</v>
      </c>
      <c r="E13" s="1115" t="s">
        <v>465</v>
      </c>
      <c r="F13" s="259" t="s">
        <v>306</v>
      </c>
      <c r="G13" s="260"/>
      <c r="H13" s="260"/>
      <c r="I13" s="260"/>
      <c r="J13" s="260"/>
      <c r="K13" s="260"/>
      <c r="L13" s="260"/>
      <c r="M13" s="260"/>
      <c r="N13" s="260"/>
      <c r="O13" s="260"/>
      <c r="P13" s="260"/>
      <c r="Q13" s="260"/>
      <c r="R13" s="260"/>
      <c r="S13" s="261"/>
    </row>
    <row r="14" spans="1:19" ht="28.5" customHeight="1" x14ac:dyDescent="0.2">
      <c r="B14" s="1140"/>
      <c r="C14" s="620"/>
      <c r="D14" s="262"/>
      <c r="E14" s="1116"/>
      <c r="F14" s="260"/>
      <c r="G14" s="260"/>
      <c r="H14" s="260"/>
      <c r="I14" s="260"/>
      <c r="J14" s="260"/>
      <c r="K14" s="260"/>
      <c r="L14" s="260"/>
      <c r="M14" s="260"/>
      <c r="N14" s="260"/>
      <c r="O14" s="260"/>
      <c r="P14" s="260"/>
      <c r="Q14" s="260"/>
      <c r="R14" s="260"/>
      <c r="S14" s="261"/>
    </row>
    <row r="15" spans="1:19" ht="12.75" customHeight="1" x14ac:dyDescent="0.2">
      <c r="B15" s="1141" t="s">
        <v>689</v>
      </c>
      <c r="C15" s="1061" t="s">
        <v>514</v>
      </c>
      <c r="D15" s="252" t="s">
        <v>509</v>
      </c>
      <c r="E15" s="1114" t="s">
        <v>464</v>
      </c>
      <c r="F15" s="1119" t="s">
        <v>524</v>
      </c>
      <c r="G15" s="1120"/>
      <c r="H15" s="1120"/>
      <c r="I15" s="1120"/>
      <c r="J15" s="1120"/>
      <c r="K15" s="1120"/>
      <c r="L15" s="1120"/>
      <c r="M15" s="1120"/>
      <c r="N15" s="1120"/>
      <c r="O15" s="1120"/>
      <c r="P15" s="1120"/>
      <c r="Q15" s="1120"/>
      <c r="R15" s="1120"/>
      <c r="S15" s="1121"/>
    </row>
    <row r="16" spans="1:19" x14ac:dyDescent="0.2">
      <c r="B16" s="1142"/>
      <c r="C16" s="583"/>
      <c r="D16" s="263" t="s">
        <v>512</v>
      </c>
      <c r="E16" s="1115"/>
      <c r="F16" s="1124"/>
      <c r="G16" s="1125"/>
      <c r="H16" s="1125"/>
      <c r="I16" s="1125"/>
      <c r="J16" s="1125"/>
      <c r="K16" s="1125"/>
      <c r="L16" s="1125"/>
      <c r="M16" s="1125"/>
      <c r="N16" s="1125"/>
      <c r="O16" s="1125"/>
      <c r="P16" s="1125"/>
      <c r="Q16" s="1125"/>
      <c r="R16" s="1125"/>
      <c r="S16" s="1126"/>
    </row>
    <row r="17" spans="2:19" x14ac:dyDescent="0.2">
      <c r="B17" s="1142"/>
      <c r="C17" s="583" t="s">
        <v>525</v>
      </c>
      <c r="D17" s="263"/>
      <c r="E17" s="1115"/>
      <c r="F17" s="1124"/>
      <c r="G17" s="1125"/>
      <c r="H17" s="1125"/>
      <c r="I17" s="1125"/>
      <c r="J17" s="1125"/>
      <c r="K17" s="1125"/>
      <c r="L17" s="1125"/>
      <c r="M17" s="1125"/>
      <c r="N17" s="1125"/>
      <c r="O17" s="1125"/>
      <c r="P17" s="1125"/>
      <c r="Q17" s="1125"/>
      <c r="R17" s="1125"/>
      <c r="S17" s="1126"/>
    </row>
    <row r="18" spans="2:19" x14ac:dyDescent="0.2">
      <c r="B18" s="1142"/>
      <c r="C18" s="621" t="s">
        <v>515</v>
      </c>
      <c r="D18" s="689"/>
      <c r="E18" s="1115"/>
      <c r="F18" s="259" t="s">
        <v>462</v>
      </c>
      <c r="G18" s="260"/>
      <c r="H18" s="260"/>
      <c r="I18" s="260"/>
      <c r="J18" s="260"/>
      <c r="K18" s="260"/>
      <c r="L18" s="260"/>
      <c r="M18" s="260"/>
      <c r="N18" s="260"/>
      <c r="O18" s="260"/>
      <c r="P18" s="260"/>
      <c r="Q18" s="260"/>
      <c r="R18" s="260"/>
      <c r="S18" s="261"/>
    </row>
    <row r="19" spans="2:19" x14ac:dyDescent="0.2">
      <c r="B19" s="1142"/>
      <c r="C19" s="621"/>
      <c r="D19" s="262"/>
      <c r="E19" s="1115"/>
      <c r="F19" s="1124" t="s">
        <v>299</v>
      </c>
      <c r="G19" s="1125"/>
      <c r="H19" s="1125"/>
      <c r="I19" s="1125"/>
      <c r="J19" s="1125"/>
      <c r="K19" s="1125"/>
      <c r="L19" s="1125"/>
      <c r="M19" s="1125"/>
      <c r="N19" s="1125"/>
      <c r="O19" s="1125"/>
      <c r="P19" s="1125"/>
      <c r="Q19" s="1125"/>
      <c r="R19" s="1125"/>
      <c r="S19" s="1126"/>
    </row>
    <row r="20" spans="2:19" ht="12.75" customHeight="1" x14ac:dyDescent="0.2">
      <c r="B20" s="1142"/>
      <c r="C20" s="621"/>
      <c r="D20" s="262"/>
      <c r="E20" s="1115"/>
      <c r="F20" s="1124" t="s">
        <v>298</v>
      </c>
      <c r="G20" s="1125"/>
      <c r="H20" s="1125"/>
      <c r="I20" s="1125"/>
      <c r="J20" s="1125"/>
      <c r="K20" s="1125"/>
      <c r="L20" s="1125"/>
      <c r="M20" s="1125"/>
      <c r="N20" s="1125"/>
      <c r="O20" s="1125"/>
      <c r="P20" s="1125"/>
      <c r="Q20" s="1125"/>
      <c r="R20" s="1125"/>
      <c r="S20" s="1126"/>
    </row>
    <row r="21" spans="2:19" x14ac:dyDescent="0.2">
      <c r="B21" s="1142"/>
      <c r="C21" s="621"/>
      <c r="D21" s="262"/>
      <c r="E21" s="451"/>
      <c r="F21" s="1124"/>
      <c r="G21" s="1125"/>
      <c r="H21" s="1125"/>
      <c r="I21" s="1125"/>
      <c r="J21" s="1125"/>
      <c r="K21" s="1125"/>
      <c r="L21" s="1125"/>
      <c r="M21" s="1125"/>
      <c r="N21" s="1125"/>
      <c r="O21" s="1125"/>
      <c r="P21" s="1125"/>
      <c r="Q21" s="1125"/>
      <c r="R21" s="1125"/>
      <c r="S21" s="1126"/>
    </row>
    <row r="22" spans="2:19" ht="27" customHeight="1" x14ac:dyDescent="0.2">
      <c r="B22" s="1142"/>
      <c r="C22" s="621"/>
      <c r="D22" s="262"/>
      <c r="E22" s="1144"/>
      <c r="F22" s="1124" t="s">
        <v>320</v>
      </c>
      <c r="G22" s="1125"/>
      <c r="H22" s="1125"/>
      <c r="I22" s="1125"/>
      <c r="J22" s="1125"/>
      <c r="K22" s="1125"/>
      <c r="L22" s="1125"/>
      <c r="M22" s="1125"/>
      <c r="N22" s="1125"/>
      <c r="O22" s="1125"/>
      <c r="P22" s="1125"/>
      <c r="Q22" s="1125"/>
      <c r="R22" s="1125"/>
      <c r="S22" s="1126"/>
    </row>
    <row r="23" spans="2:19" ht="26.25" customHeight="1" x14ac:dyDescent="0.2">
      <c r="B23" s="1142"/>
      <c r="C23" s="621"/>
      <c r="D23" s="262"/>
      <c r="E23" s="1144"/>
      <c r="F23" s="1124" t="s">
        <v>483</v>
      </c>
      <c r="G23" s="1125"/>
      <c r="H23" s="1125"/>
      <c r="I23" s="1125"/>
      <c r="J23" s="1125"/>
      <c r="K23" s="1125"/>
      <c r="L23" s="1125"/>
      <c r="M23" s="1125"/>
      <c r="N23" s="1125"/>
      <c r="O23" s="1125"/>
      <c r="P23" s="1125"/>
      <c r="Q23" s="1125"/>
      <c r="R23" s="1125"/>
      <c r="S23" s="1126"/>
    </row>
    <row r="24" spans="2:19" x14ac:dyDescent="0.2">
      <c r="B24" s="1142"/>
      <c r="C24" s="621"/>
      <c r="D24" s="262"/>
      <c r="E24" s="1144"/>
      <c r="F24" s="259" t="s">
        <v>463</v>
      </c>
      <c r="G24" s="260"/>
      <c r="H24" s="260"/>
      <c r="I24" s="260"/>
      <c r="J24" s="260"/>
      <c r="K24" s="260"/>
      <c r="L24" s="260"/>
      <c r="M24" s="260"/>
      <c r="N24" s="260"/>
      <c r="O24" s="260"/>
      <c r="P24" s="260"/>
      <c r="Q24" s="260"/>
      <c r="R24" s="260"/>
      <c r="S24" s="261"/>
    </row>
    <row r="25" spans="2:19" x14ac:dyDescent="0.2">
      <c r="B25" s="1143"/>
      <c r="C25" s="622"/>
      <c r="D25" s="256"/>
      <c r="E25" s="453"/>
      <c r="F25" s="257"/>
      <c r="G25" s="257"/>
      <c r="H25" s="257"/>
      <c r="I25" s="257"/>
      <c r="J25" s="257"/>
      <c r="K25" s="257"/>
      <c r="L25" s="257"/>
      <c r="M25" s="257"/>
      <c r="N25" s="257"/>
      <c r="O25" s="257"/>
      <c r="P25" s="257"/>
      <c r="Q25" s="257"/>
      <c r="R25" s="257"/>
      <c r="S25" s="258"/>
    </row>
    <row r="26" spans="2:19" ht="38.25" customHeight="1" x14ac:dyDescent="0.2">
      <c r="B26" s="446" t="s">
        <v>511</v>
      </c>
      <c r="C26" s="1062" t="s">
        <v>511</v>
      </c>
      <c r="D26" s="1114" t="s">
        <v>520</v>
      </c>
      <c r="E26" s="1114" t="s">
        <v>477</v>
      </c>
      <c r="F26" s="445" t="s">
        <v>321</v>
      </c>
      <c r="G26" s="254"/>
      <c r="H26" s="254"/>
      <c r="I26" s="254"/>
      <c r="J26" s="254"/>
      <c r="K26" s="254"/>
      <c r="L26" s="254"/>
      <c r="M26" s="254"/>
      <c r="N26" s="254"/>
      <c r="O26" s="254"/>
      <c r="P26" s="254"/>
      <c r="Q26" s="254"/>
      <c r="R26" s="254"/>
      <c r="S26" s="255"/>
    </row>
    <row r="27" spans="2:19" x14ac:dyDescent="0.2">
      <c r="B27" s="454"/>
      <c r="C27" s="623"/>
      <c r="D27" s="1115"/>
      <c r="E27" s="1115"/>
      <c r="F27" s="259"/>
      <c r="G27" s="260"/>
      <c r="H27" s="260"/>
      <c r="I27" s="260"/>
      <c r="J27" s="260"/>
      <c r="K27" s="260"/>
      <c r="L27" s="260"/>
      <c r="M27" s="260"/>
      <c r="N27" s="260"/>
      <c r="O27" s="260"/>
      <c r="P27" s="260"/>
      <c r="Q27" s="260"/>
      <c r="R27" s="260"/>
      <c r="S27" s="261"/>
    </row>
    <row r="28" spans="2:19" x14ac:dyDescent="0.2">
      <c r="B28" s="447"/>
      <c r="C28" s="624"/>
      <c r="D28" s="1116"/>
      <c r="E28" s="373"/>
      <c r="F28" s="260"/>
      <c r="G28" s="260"/>
      <c r="H28" s="260"/>
      <c r="I28" s="260"/>
      <c r="J28" s="260"/>
      <c r="K28" s="260"/>
      <c r="L28" s="260"/>
      <c r="M28" s="260"/>
      <c r="N28" s="260"/>
      <c r="O28" s="260"/>
      <c r="P28" s="260"/>
      <c r="Q28" s="260"/>
      <c r="R28" s="260"/>
      <c r="S28" s="261"/>
    </row>
    <row r="29" spans="2:19" ht="12.75" customHeight="1" x14ac:dyDescent="0.2">
      <c r="B29" s="1128" t="s">
        <v>294</v>
      </c>
      <c r="C29" s="1063" t="s">
        <v>478</v>
      </c>
      <c r="D29" s="1114" t="s">
        <v>520</v>
      </c>
      <c r="E29" s="1114" t="s">
        <v>479</v>
      </c>
      <c r="F29" s="1119" t="s">
        <v>484</v>
      </c>
      <c r="G29" s="1120"/>
      <c r="H29" s="1120"/>
      <c r="I29" s="1120"/>
      <c r="J29" s="1120"/>
      <c r="K29" s="1120"/>
      <c r="L29" s="1120"/>
      <c r="M29" s="1120"/>
      <c r="N29" s="1120"/>
      <c r="O29" s="1120"/>
      <c r="P29" s="1120"/>
      <c r="Q29" s="1120"/>
      <c r="R29" s="1120"/>
      <c r="S29" s="1121"/>
    </row>
    <row r="30" spans="2:19" x14ac:dyDescent="0.2">
      <c r="B30" s="1129"/>
      <c r="C30" s="584"/>
      <c r="D30" s="1115"/>
      <c r="E30" s="1115"/>
      <c r="F30" s="1124"/>
      <c r="G30" s="1125"/>
      <c r="H30" s="1125"/>
      <c r="I30" s="1125"/>
      <c r="J30" s="1125"/>
      <c r="K30" s="1125"/>
      <c r="L30" s="1125"/>
      <c r="M30" s="1125"/>
      <c r="N30" s="1125"/>
      <c r="O30" s="1125"/>
      <c r="P30" s="1125"/>
      <c r="Q30" s="1125"/>
      <c r="R30" s="1125"/>
      <c r="S30" s="1126"/>
    </row>
    <row r="31" spans="2:19" x14ac:dyDescent="0.2">
      <c r="B31" s="1129"/>
      <c r="C31" s="584"/>
      <c r="D31" s="1115"/>
      <c r="E31" s="1115"/>
      <c r="F31" s="259" t="s">
        <v>300</v>
      </c>
      <c r="G31" s="260"/>
      <c r="H31" s="260"/>
      <c r="I31" s="260"/>
      <c r="J31" s="260"/>
      <c r="K31" s="260"/>
      <c r="L31" s="260"/>
      <c r="M31" s="260"/>
      <c r="N31" s="260"/>
      <c r="O31" s="260"/>
      <c r="P31" s="260"/>
      <c r="Q31" s="260"/>
      <c r="R31" s="260"/>
      <c r="S31" s="261"/>
    </row>
    <row r="32" spans="2:19" x14ac:dyDescent="0.2">
      <c r="B32" s="1129"/>
      <c r="C32" s="584"/>
      <c r="D32" s="1115"/>
      <c r="E32" s="1115"/>
      <c r="F32" s="259" t="s">
        <v>744</v>
      </c>
      <c r="G32" s="1505"/>
      <c r="H32" s="1505"/>
      <c r="I32" s="1505"/>
      <c r="J32" s="1505"/>
      <c r="K32" s="1505"/>
      <c r="L32" s="1505"/>
      <c r="M32" s="1505"/>
      <c r="N32" s="1505"/>
      <c r="O32" s="1505"/>
      <c r="P32" s="1505"/>
      <c r="Q32" s="1505"/>
      <c r="R32" s="1505"/>
      <c r="S32" s="1506"/>
    </row>
    <row r="33" spans="2:19" x14ac:dyDescent="0.2">
      <c r="B33" s="1129"/>
      <c r="C33" s="584"/>
      <c r="D33" s="1115"/>
      <c r="E33" s="1115"/>
      <c r="F33" s="259" t="s">
        <v>745</v>
      </c>
      <c r="G33" s="1505"/>
      <c r="H33" s="1505"/>
      <c r="I33" s="1505"/>
      <c r="J33" s="1505"/>
      <c r="K33" s="1505"/>
      <c r="L33" s="1505"/>
      <c r="M33" s="1505"/>
      <c r="N33" s="1505"/>
      <c r="O33" s="1505"/>
      <c r="P33" s="1505"/>
      <c r="Q33" s="1505"/>
      <c r="R33" s="1505"/>
      <c r="S33" s="1506"/>
    </row>
    <row r="34" spans="2:19" x14ac:dyDescent="0.2">
      <c r="B34" s="1130"/>
      <c r="C34" s="585"/>
      <c r="D34" s="1116"/>
      <c r="E34" s="1116"/>
      <c r="F34" s="257"/>
      <c r="G34" s="257"/>
      <c r="H34" s="257"/>
      <c r="I34" s="257"/>
      <c r="J34" s="257"/>
      <c r="K34" s="257"/>
      <c r="L34" s="257"/>
      <c r="M34" s="257"/>
      <c r="N34" s="257"/>
      <c r="O34" s="257"/>
      <c r="P34" s="257"/>
      <c r="Q34" s="257"/>
      <c r="R34" s="257"/>
      <c r="S34" s="258"/>
    </row>
    <row r="35" spans="2:19" ht="12.75" customHeight="1" x14ac:dyDescent="0.2">
      <c r="B35" s="1131" t="s">
        <v>691</v>
      </c>
      <c r="C35" s="1064" t="s">
        <v>480</v>
      </c>
      <c r="D35" s="1135" t="s">
        <v>690</v>
      </c>
      <c r="E35" s="1114" t="s">
        <v>697</v>
      </c>
      <c r="F35" s="1119" t="s">
        <v>482</v>
      </c>
      <c r="G35" s="1120"/>
      <c r="H35" s="1120"/>
      <c r="I35" s="1120"/>
      <c r="J35" s="1120"/>
      <c r="K35" s="1120"/>
      <c r="L35" s="1120"/>
      <c r="M35" s="1120"/>
      <c r="N35" s="1120"/>
      <c r="O35" s="1120"/>
      <c r="P35" s="1120"/>
      <c r="Q35" s="1120"/>
      <c r="R35" s="1120"/>
      <c r="S35" s="1121"/>
    </row>
    <row r="36" spans="2:19" x14ac:dyDescent="0.2">
      <c r="B36" s="1134"/>
      <c r="C36" s="586"/>
      <c r="D36" s="1136"/>
      <c r="E36" s="1115"/>
      <c r="F36" s="259" t="s">
        <v>300</v>
      </c>
      <c r="G36" s="680"/>
      <c r="H36" s="680"/>
      <c r="I36" s="680"/>
      <c r="J36" s="680"/>
      <c r="K36" s="680"/>
      <c r="L36" s="680"/>
      <c r="M36" s="680"/>
      <c r="N36" s="680"/>
      <c r="O36" s="680"/>
      <c r="P36" s="680"/>
      <c r="Q36" s="680"/>
      <c r="R36" s="680"/>
      <c r="S36" s="681"/>
    </row>
    <row r="37" spans="2:19" x14ac:dyDescent="0.2">
      <c r="B37" s="1134"/>
      <c r="C37" s="586"/>
      <c r="D37" s="1136"/>
      <c r="E37" s="1115"/>
      <c r="G37" s="260"/>
      <c r="H37" s="260"/>
      <c r="I37" s="260"/>
      <c r="J37" s="260"/>
      <c r="K37" s="260"/>
      <c r="L37" s="260"/>
      <c r="M37" s="260"/>
      <c r="N37" s="260"/>
      <c r="O37" s="260"/>
      <c r="P37" s="260"/>
      <c r="Q37" s="260"/>
      <c r="R37" s="260"/>
      <c r="S37" s="261"/>
    </row>
    <row r="38" spans="2:19" x14ac:dyDescent="0.2">
      <c r="B38" s="1134"/>
      <c r="C38" s="586"/>
      <c r="D38" s="1136"/>
      <c r="E38" s="1115"/>
      <c r="F38" s="260"/>
      <c r="G38" s="260"/>
      <c r="H38" s="260"/>
      <c r="I38" s="260"/>
      <c r="J38" s="260"/>
      <c r="K38" s="260"/>
      <c r="L38" s="260"/>
      <c r="M38" s="260"/>
      <c r="N38" s="260"/>
      <c r="O38" s="260"/>
      <c r="P38" s="260"/>
      <c r="Q38" s="260"/>
      <c r="R38" s="260"/>
      <c r="S38" s="261"/>
    </row>
    <row r="39" spans="2:19" x14ac:dyDescent="0.2">
      <c r="B39" s="1132" t="s">
        <v>481</v>
      </c>
      <c r="C39" s="586"/>
      <c r="D39" s="1136"/>
      <c r="E39" s="1115"/>
      <c r="F39" s="260"/>
      <c r="G39" s="260"/>
      <c r="H39" s="260"/>
      <c r="I39" s="260"/>
      <c r="J39" s="260"/>
      <c r="K39" s="260"/>
      <c r="L39" s="260"/>
      <c r="M39" s="260"/>
      <c r="N39" s="260"/>
      <c r="O39" s="260"/>
      <c r="P39" s="260"/>
      <c r="Q39" s="260"/>
      <c r="R39" s="260"/>
      <c r="S39" s="261"/>
    </row>
    <row r="40" spans="2:19" x14ac:dyDescent="0.2">
      <c r="B40" s="1132"/>
      <c r="C40" s="902"/>
      <c r="D40" s="1136"/>
      <c r="E40" s="1115"/>
      <c r="F40" s="260"/>
      <c r="G40" s="260"/>
      <c r="H40" s="260"/>
      <c r="I40" s="260"/>
      <c r="J40" s="260"/>
      <c r="K40" s="260"/>
      <c r="L40" s="260"/>
      <c r="M40" s="260"/>
      <c r="N40" s="260"/>
      <c r="O40" s="260"/>
      <c r="P40" s="260"/>
      <c r="Q40" s="260"/>
      <c r="R40" s="260"/>
      <c r="S40" s="261"/>
    </row>
    <row r="41" spans="2:19" x14ac:dyDescent="0.2">
      <c r="B41" s="1132"/>
      <c r="C41" s="902"/>
      <c r="D41" s="1136"/>
      <c r="E41" s="1115"/>
      <c r="F41" s="260"/>
      <c r="G41" s="260"/>
      <c r="H41" s="260"/>
      <c r="I41" s="260"/>
      <c r="J41" s="260"/>
      <c r="K41" s="260"/>
      <c r="L41" s="260"/>
      <c r="M41" s="260"/>
      <c r="N41" s="260"/>
      <c r="O41" s="260"/>
      <c r="P41" s="260"/>
      <c r="Q41" s="260"/>
      <c r="R41" s="260"/>
      <c r="S41" s="261"/>
    </row>
    <row r="42" spans="2:19" ht="44.25" customHeight="1" x14ac:dyDescent="0.2">
      <c r="B42" s="1138"/>
      <c r="C42" s="625"/>
      <c r="D42" s="1137"/>
      <c r="E42" s="1116"/>
      <c r="F42" s="257"/>
      <c r="G42" s="257"/>
      <c r="H42" s="257"/>
      <c r="I42" s="257"/>
      <c r="J42" s="257"/>
      <c r="K42" s="257"/>
      <c r="L42" s="257"/>
      <c r="M42" s="257"/>
      <c r="N42" s="257"/>
      <c r="O42" s="257"/>
      <c r="P42" s="257"/>
      <c r="Q42" s="257"/>
      <c r="R42" s="257"/>
      <c r="S42" s="258"/>
    </row>
    <row r="43" spans="2:19" x14ac:dyDescent="0.2">
      <c r="B43" s="1131" t="s">
        <v>698</v>
      </c>
      <c r="C43" s="1064" t="s">
        <v>692</v>
      </c>
      <c r="D43" s="1114" t="s">
        <v>521</v>
      </c>
      <c r="E43" s="1114" t="s">
        <v>693</v>
      </c>
      <c r="F43" s="445"/>
      <c r="G43" s="254"/>
      <c r="H43" s="254"/>
      <c r="I43" s="254"/>
      <c r="J43" s="254"/>
      <c r="K43" s="254"/>
      <c r="L43" s="254"/>
      <c r="M43" s="254"/>
      <c r="N43" s="254"/>
      <c r="O43" s="254"/>
      <c r="P43" s="254"/>
      <c r="Q43" s="254"/>
      <c r="R43" s="254"/>
      <c r="S43" s="255"/>
    </row>
    <row r="44" spans="2:19" x14ac:dyDescent="0.2">
      <c r="B44" s="1132"/>
      <c r="C44" s="902"/>
      <c r="D44" s="1115"/>
      <c r="E44" s="1115"/>
      <c r="F44" s="260"/>
      <c r="G44" s="260"/>
      <c r="H44" s="260"/>
      <c r="I44" s="260"/>
      <c r="J44" s="260"/>
      <c r="K44" s="260"/>
      <c r="L44" s="260"/>
      <c r="M44" s="260"/>
      <c r="N44" s="260"/>
      <c r="O44" s="260"/>
      <c r="P44" s="260"/>
      <c r="Q44" s="260"/>
      <c r="R44" s="260"/>
      <c r="S44" s="261"/>
    </row>
    <row r="45" spans="2:19" x14ac:dyDescent="0.2">
      <c r="B45" s="1132"/>
      <c r="C45" s="902"/>
      <c r="D45" s="1115"/>
      <c r="E45" s="1115"/>
      <c r="F45" s="260"/>
      <c r="G45" s="260"/>
      <c r="H45" s="260"/>
      <c r="I45" s="260"/>
      <c r="J45" s="260"/>
      <c r="K45" s="260"/>
      <c r="L45" s="260"/>
      <c r="M45" s="260"/>
      <c r="N45" s="260"/>
      <c r="O45" s="260"/>
      <c r="P45" s="260"/>
      <c r="Q45" s="260"/>
      <c r="R45" s="260"/>
      <c r="S45" s="261"/>
    </row>
    <row r="46" spans="2:19" x14ac:dyDescent="0.2">
      <c r="B46" s="1133"/>
      <c r="C46" s="625"/>
      <c r="D46" s="1116"/>
      <c r="E46" s="1116"/>
      <c r="F46" s="257"/>
      <c r="G46" s="257"/>
      <c r="H46" s="257"/>
      <c r="I46" s="257"/>
      <c r="J46" s="257"/>
      <c r="K46" s="257"/>
      <c r="L46" s="257"/>
      <c r="M46" s="257"/>
      <c r="N46" s="257"/>
      <c r="O46" s="257"/>
      <c r="P46" s="257"/>
      <c r="Q46" s="257"/>
      <c r="R46" s="257"/>
      <c r="S46" s="258"/>
    </row>
    <row r="47" spans="2:19" ht="27.75" customHeight="1" x14ac:dyDescent="0.2">
      <c r="B47" s="919" t="s">
        <v>269</v>
      </c>
      <c r="C47" s="1065" t="s">
        <v>694</v>
      </c>
      <c r="D47" s="579" t="s">
        <v>695</v>
      </c>
      <c r="E47" s="920" t="s">
        <v>696</v>
      </c>
      <c r="F47" s="577"/>
      <c r="G47" s="577"/>
      <c r="H47" s="577"/>
      <c r="I47" s="577"/>
      <c r="J47" s="577"/>
      <c r="K47" s="577"/>
      <c r="L47" s="577"/>
      <c r="M47" s="577"/>
      <c r="N47" s="577"/>
      <c r="O47" s="577"/>
      <c r="P47" s="577"/>
      <c r="Q47" s="577"/>
      <c r="R47" s="577"/>
      <c r="S47" s="578"/>
    </row>
    <row r="48" spans="2:19" x14ac:dyDescent="0.2">
      <c r="B48" s="414"/>
      <c r="C48" s="1066" t="s">
        <v>501</v>
      </c>
      <c r="D48" s="1115" t="s">
        <v>513</v>
      </c>
      <c r="E48" s="1117" t="s">
        <v>466</v>
      </c>
      <c r="F48" s="259"/>
      <c r="G48" s="260"/>
      <c r="H48" s="260"/>
      <c r="I48" s="260"/>
      <c r="J48" s="260"/>
      <c r="K48" s="260"/>
      <c r="L48" s="260"/>
      <c r="M48" s="260"/>
      <c r="N48" s="260"/>
      <c r="O48" s="260"/>
      <c r="P48" s="260"/>
      <c r="Q48" s="260"/>
      <c r="R48" s="260"/>
      <c r="S48" s="261"/>
    </row>
    <row r="49" spans="2:19" ht="30.75" customHeight="1" x14ac:dyDescent="0.2">
      <c r="B49" s="414"/>
      <c r="C49" s="1066" t="s">
        <v>502</v>
      </c>
      <c r="D49" s="1115"/>
      <c r="E49" s="1118"/>
      <c r="F49" s="259"/>
      <c r="G49" s="260"/>
      <c r="H49" s="260"/>
      <c r="I49" s="260"/>
      <c r="J49" s="260"/>
      <c r="K49" s="260"/>
      <c r="L49" s="260"/>
      <c r="M49" s="260"/>
      <c r="N49" s="260"/>
      <c r="O49" s="260"/>
      <c r="P49" s="260"/>
      <c r="Q49" s="260"/>
      <c r="R49" s="260"/>
      <c r="S49" s="261"/>
    </row>
    <row r="50" spans="2:19" x14ac:dyDescent="0.2">
      <c r="B50" s="414"/>
      <c r="C50" s="1067" t="s">
        <v>503</v>
      </c>
      <c r="D50" s="1114" t="s">
        <v>521</v>
      </c>
      <c r="E50" s="455" t="s">
        <v>288</v>
      </c>
      <c r="F50" s="445"/>
      <c r="G50" s="254"/>
      <c r="H50" s="254"/>
      <c r="I50" s="254"/>
      <c r="J50" s="254"/>
      <c r="K50" s="254"/>
      <c r="L50" s="254"/>
      <c r="M50" s="254"/>
      <c r="N50" s="254"/>
      <c r="O50" s="254"/>
      <c r="P50" s="254"/>
      <c r="Q50" s="254"/>
      <c r="R50" s="254"/>
      <c r="S50" s="255"/>
    </row>
    <row r="51" spans="2:19" x14ac:dyDescent="0.2">
      <c r="B51" s="414"/>
      <c r="C51" s="1066" t="s">
        <v>504</v>
      </c>
      <c r="D51" s="1115"/>
      <c r="E51" s="452" t="s">
        <v>289</v>
      </c>
      <c r="F51" s="259"/>
      <c r="G51" s="260"/>
      <c r="H51" s="260"/>
      <c r="I51" s="260"/>
      <c r="J51" s="260"/>
      <c r="K51" s="260"/>
      <c r="L51" s="260"/>
      <c r="M51" s="260"/>
      <c r="N51" s="260"/>
      <c r="O51" s="260"/>
      <c r="P51" s="260"/>
      <c r="Q51" s="260"/>
      <c r="R51" s="260"/>
      <c r="S51" s="261"/>
    </row>
    <row r="52" spans="2:19" x14ac:dyDescent="0.2">
      <c r="B52" s="414"/>
      <c r="C52" s="1066" t="s">
        <v>505</v>
      </c>
      <c r="D52" s="1115"/>
      <c r="E52" s="452" t="s">
        <v>290</v>
      </c>
      <c r="F52" s="259"/>
      <c r="G52" s="260"/>
      <c r="H52" s="260"/>
      <c r="I52" s="260"/>
      <c r="J52" s="260"/>
      <c r="K52" s="260"/>
      <c r="L52" s="260"/>
      <c r="M52" s="260"/>
      <c r="N52" s="260"/>
      <c r="O52" s="260"/>
      <c r="P52" s="260"/>
      <c r="Q52" s="260"/>
      <c r="R52" s="260"/>
      <c r="S52" s="261"/>
    </row>
    <row r="53" spans="2:19" x14ac:dyDescent="0.2">
      <c r="B53" s="414"/>
      <c r="C53" s="1068" t="s">
        <v>506</v>
      </c>
      <c r="D53" s="1116"/>
      <c r="E53" s="574" t="s">
        <v>291</v>
      </c>
      <c r="F53" s="526"/>
      <c r="G53" s="257"/>
      <c r="H53" s="257"/>
      <c r="I53" s="257"/>
      <c r="J53" s="257"/>
      <c r="K53" s="257"/>
      <c r="L53" s="257"/>
      <c r="M53" s="257"/>
      <c r="N53" s="257"/>
      <c r="O53" s="257"/>
      <c r="P53" s="257"/>
      <c r="Q53" s="257"/>
      <c r="R53" s="257"/>
      <c r="S53" s="258"/>
    </row>
    <row r="54" spans="2:19" ht="27.75" customHeight="1" x14ac:dyDescent="0.2">
      <c r="B54" s="414"/>
      <c r="C54" s="1065" t="s">
        <v>474</v>
      </c>
      <c r="D54" s="579" t="s">
        <v>509</v>
      </c>
      <c r="E54" s="575" t="s">
        <v>334</v>
      </c>
      <c r="F54" s="576"/>
      <c r="G54" s="577"/>
      <c r="H54" s="577"/>
      <c r="I54" s="577"/>
      <c r="J54" s="577"/>
      <c r="K54" s="577"/>
      <c r="L54" s="577"/>
      <c r="M54" s="577"/>
      <c r="N54" s="577"/>
      <c r="O54" s="577"/>
      <c r="P54" s="577"/>
      <c r="Q54" s="577"/>
      <c r="R54" s="577"/>
      <c r="S54" s="578"/>
    </row>
    <row r="55" spans="2:19" ht="27.75" customHeight="1" x14ac:dyDescent="0.2">
      <c r="B55" s="414"/>
      <c r="C55" s="1065" t="s">
        <v>293</v>
      </c>
      <c r="D55" s="579" t="s">
        <v>510</v>
      </c>
      <c r="E55" s="575" t="s">
        <v>453</v>
      </c>
      <c r="F55" s="577"/>
      <c r="G55" s="577"/>
      <c r="H55" s="577"/>
      <c r="I55" s="577"/>
      <c r="J55" s="577"/>
      <c r="K55" s="577"/>
      <c r="L55" s="577"/>
      <c r="M55" s="577"/>
      <c r="N55" s="577"/>
      <c r="O55" s="577"/>
      <c r="P55" s="577"/>
      <c r="Q55" s="577"/>
      <c r="R55" s="577"/>
      <c r="S55" s="578"/>
    </row>
    <row r="56" spans="2:19" ht="129.75" customHeight="1" x14ac:dyDescent="0.2">
      <c r="B56" s="414"/>
      <c r="C56" s="1099" t="s">
        <v>738</v>
      </c>
      <c r="D56" s="579" t="s">
        <v>513</v>
      </c>
      <c r="E56" s="579" t="s">
        <v>431</v>
      </c>
      <c r="F56" s="1110" t="s">
        <v>739</v>
      </c>
      <c r="G56" s="1110"/>
      <c r="H56" s="1110"/>
      <c r="I56" s="1110"/>
      <c r="J56" s="1110"/>
      <c r="K56" s="1110"/>
      <c r="L56" s="1110"/>
      <c r="M56" s="1110"/>
      <c r="N56" s="1110"/>
      <c r="O56" s="1110"/>
      <c r="P56" s="1110"/>
      <c r="Q56" s="1110"/>
      <c r="R56" s="1110"/>
      <c r="S56" s="1111"/>
    </row>
    <row r="57" spans="2:19" ht="70.5" customHeight="1" x14ac:dyDescent="0.2">
      <c r="B57" s="415"/>
      <c r="C57" s="1065" t="s">
        <v>292</v>
      </c>
      <c r="D57" s="579" t="s">
        <v>513</v>
      </c>
      <c r="E57" s="579" t="s">
        <v>398</v>
      </c>
      <c r="F57" s="1110" t="s">
        <v>740</v>
      </c>
      <c r="G57" s="1112"/>
      <c r="H57" s="1112"/>
      <c r="I57" s="1112"/>
      <c r="J57" s="1112"/>
      <c r="K57" s="1112"/>
      <c r="L57" s="1112"/>
      <c r="M57" s="1112"/>
      <c r="N57" s="1112"/>
      <c r="O57" s="1112"/>
      <c r="P57" s="1112"/>
      <c r="Q57" s="1112"/>
      <c r="R57" s="1112"/>
      <c r="S57" s="1113"/>
    </row>
  </sheetData>
  <mergeCells count="33">
    <mergeCell ref="B13:B14"/>
    <mergeCell ref="E13:E14"/>
    <mergeCell ref="E15:E20"/>
    <mergeCell ref="B15:B25"/>
    <mergeCell ref="F23:S23"/>
    <mergeCell ref="F15:S17"/>
    <mergeCell ref="F19:S19"/>
    <mergeCell ref="F20:S21"/>
    <mergeCell ref="E22:E24"/>
    <mergeCell ref="F22:S22"/>
    <mergeCell ref="B29:B34"/>
    <mergeCell ref="B43:B46"/>
    <mergeCell ref="E43:E46"/>
    <mergeCell ref="B35:B38"/>
    <mergeCell ref="D35:D42"/>
    <mergeCell ref="E35:E42"/>
    <mergeCell ref="D43:D46"/>
    <mergeCell ref="B39:B42"/>
    <mergeCell ref="F35:S35"/>
    <mergeCell ref="D3:D6"/>
    <mergeCell ref="D9:D12"/>
    <mergeCell ref="D26:D28"/>
    <mergeCell ref="D29:D34"/>
    <mergeCell ref="F29:S30"/>
    <mergeCell ref="E9:E12"/>
    <mergeCell ref="E26:E27"/>
    <mergeCell ref="F11:S11"/>
    <mergeCell ref="E29:E34"/>
    <mergeCell ref="F56:S56"/>
    <mergeCell ref="F57:S57"/>
    <mergeCell ref="D50:D53"/>
    <mergeCell ref="D48:D49"/>
    <mergeCell ref="E48:E49"/>
  </mergeCells>
  <hyperlinks>
    <hyperlink ref="C13" location="Diversification!A1" display="Diversification"/>
    <hyperlink ref="C9" location="Scenario!A1" display="Scenario"/>
    <hyperlink ref="C15" location="'C1_SIFP_NonMA'!A1" display="All tabs with prefix C1"/>
    <hyperlink ref="C26" location="'Ops risk'!A1" display="Ops risk"/>
    <hyperlink ref="C29" location="'Fund Level Info'!A1" display="Fund Level Info"/>
    <hyperlink ref="C35" location="'Form A'!A1" display="Form A"/>
    <hyperlink ref="C43" location="'Form A4 (MASNET)'!A1" display="Form A4 (MASNET)"/>
    <hyperlink ref="C47" location="'Form A1'!A1" display="Form A1"/>
    <hyperlink ref="C48" location="'MA_IP_ Valn_SIF'!A1" display="MA_IP_Valn_SIF"/>
    <hyperlink ref="C49" location="'MA_IP_ Valn_OIF'!A1" display="MA_IP_Valn_OIF"/>
    <hyperlink ref="C50" location="'C2_C2 Breakdown'!A1" display="C2_C2 Breakdown"/>
    <hyperlink ref="C51" location="'C2_CS BreakdownExStructuredPdt'!A1" display="C2_CS BreakdownExStructuredPdt"/>
    <hyperlink ref="C52" location="'C2_CS BreakdownStructuredPdt'!A1" display="C2_CS BreakdownStructuredPdt "/>
    <hyperlink ref="C53" location="'C2_Counterparty'!A1" display="C2_Counterparty"/>
    <hyperlink ref="C54" location="'Long Term Medical Info'!A1" display="Long Term Medical Info"/>
    <hyperlink ref="C55" location="'Rein Info'!A1" display="Rein Info"/>
    <hyperlink ref="C57" location="'Discount Rate Info'!A1" display="Discount Rate Info"/>
    <hyperlink ref="C56" location="IP_SAA_Basis3a!A1" display="IP_SAA_Basis3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U74"/>
  <sheetViews>
    <sheetView workbookViewId="0">
      <selection activeCell="S39" sqref="S39"/>
    </sheetView>
  </sheetViews>
  <sheetFormatPr defaultRowHeight="12.75" x14ac:dyDescent="0.2"/>
  <cols>
    <col min="1" max="1" width="2.42578125" style="27" customWidth="1"/>
    <col min="2" max="3" width="9.140625" style="27"/>
    <col min="4" max="4" width="10.5703125" style="27" customWidth="1"/>
    <col min="5" max="5" width="9.140625" style="27"/>
    <col min="6" max="8" width="12.5703125" style="27" customWidth="1"/>
    <col min="9" max="9" width="9.140625" style="27"/>
    <col min="10" max="10" width="7" style="27" customWidth="1"/>
    <col min="11" max="11" width="9.140625" style="27"/>
    <col min="12" max="12" width="6.28515625" style="27" customWidth="1"/>
    <col min="13" max="13" width="5.85546875" style="27" customWidth="1"/>
    <col min="14" max="14" width="9.140625" style="27"/>
    <col min="15" max="15" width="12.5703125" style="27" customWidth="1"/>
    <col min="16" max="16384" width="9.140625" style="27"/>
  </cols>
  <sheetData>
    <row r="2" spans="2:21" ht="15.75" x14ac:dyDescent="0.25">
      <c r="B2" s="456" t="s">
        <v>307</v>
      </c>
    </row>
    <row r="3" spans="2:21" x14ac:dyDescent="0.2">
      <c r="B3" s="29" t="s">
        <v>327</v>
      </c>
    </row>
    <row r="5" spans="2:21" x14ac:dyDescent="0.2">
      <c r="B5" s="464" t="s">
        <v>308</v>
      </c>
      <c r="C5" s="465"/>
      <c r="D5" s="465"/>
      <c r="E5" s="465"/>
      <c r="F5" s="465"/>
      <c r="G5" s="465"/>
      <c r="H5" s="465"/>
      <c r="I5" s="465"/>
      <c r="J5" s="465"/>
      <c r="K5" s="465"/>
      <c r="L5" s="465"/>
      <c r="M5" s="466"/>
    </row>
    <row r="6" spans="2:21" x14ac:dyDescent="0.2">
      <c r="B6" s="31"/>
      <c r="C6" s="32"/>
      <c r="D6" s="32"/>
      <c r="E6" s="32"/>
      <c r="F6" s="32"/>
      <c r="G6" s="32"/>
      <c r="H6" s="32"/>
      <c r="I6" s="32"/>
      <c r="J6" s="32"/>
      <c r="K6" s="32"/>
      <c r="L6" s="32"/>
      <c r="M6" s="467"/>
    </row>
    <row r="7" spans="2:21" x14ac:dyDescent="0.2">
      <c r="B7" s="31"/>
      <c r="C7" s="32"/>
      <c r="D7" s="32"/>
      <c r="E7" s="32"/>
      <c r="F7" s="32"/>
      <c r="G7" s="32"/>
      <c r="H7" s="32"/>
      <c r="I7" s="32"/>
      <c r="J7" s="32"/>
      <c r="K7" s="32"/>
      <c r="L7" s="32"/>
      <c r="M7" s="467"/>
    </row>
    <row r="8" spans="2:21" x14ac:dyDescent="0.2">
      <c r="B8" s="31"/>
      <c r="C8" s="32"/>
      <c r="D8" s="32"/>
      <c r="E8" s="32"/>
      <c r="F8" s="32"/>
      <c r="G8" s="32"/>
      <c r="H8" s="32"/>
      <c r="I8" s="32"/>
      <c r="J8" s="32"/>
      <c r="K8" s="32"/>
      <c r="L8" s="32"/>
      <c r="M8" s="467"/>
    </row>
    <row r="9" spans="2:21" x14ac:dyDescent="0.2">
      <c r="B9" s="468"/>
      <c r="C9" s="35"/>
      <c r="D9" s="35"/>
      <c r="E9" s="35"/>
      <c r="F9" s="35"/>
      <c r="G9" s="35"/>
      <c r="H9" s="35"/>
      <c r="I9" s="35"/>
      <c r="J9" s="35"/>
      <c r="K9" s="35"/>
      <c r="L9" s="35"/>
      <c r="M9" s="469"/>
    </row>
    <row r="10" spans="2:21" x14ac:dyDescent="0.2">
      <c r="B10" s="29"/>
    </row>
    <row r="11" spans="2:21" x14ac:dyDescent="0.2">
      <c r="B11" s="29"/>
    </row>
    <row r="14" spans="2:21" x14ac:dyDescent="0.2">
      <c r="U14" s="29"/>
    </row>
    <row r="17" spans="3:21" x14ac:dyDescent="0.2">
      <c r="C17" s="457"/>
      <c r="D17" s="457"/>
      <c r="E17" s="457"/>
      <c r="K17" s="457"/>
      <c r="L17" s="457"/>
      <c r="M17" s="457"/>
      <c r="N17" s="457"/>
    </row>
    <row r="18" spans="3:21" ht="18.75" x14ac:dyDescent="0.2">
      <c r="F18" s="699"/>
    </row>
    <row r="19" spans="3:21" x14ac:dyDescent="0.2">
      <c r="U19" s="29"/>
    </row>
    <row r="20" spans="3:21" x14ac:dyDescent="0.2">
      <c r="U20" s="29"/>
    </row>
    <row r="21" spans="3:21" x14ac:dyDescent="0.2">
      <c r="U21" s="29"/>
    </row>
    <row r="22" spans="3:21" x14ac:dyDescent="0.2">
      <c r="E22" s="458"/>
      <c r="F22" s="458"/>
      <c r="G22" s="458"/>
      <c r="H22" s="458"/>
      <c r="N22" s="458"/>
      <c r="O22" s="458"/>
      <c r="U22" s="29"/>
    </row>
    <row r="23" spans="3:21" x14ac:dyDescent="0.2">
      <c r="F23" s="458"/>
      <c r="G23" s="458"/>
      <c r="H23" s="458"/>
      <c r="O23" s="458"/>
    </row>
    <row r="24" spans="3:21" x14ac:dyDescent="0.2">
      <c r="D24" s="471" t="s">
        <v>313</v>
      </c>
      <c r="E24" s="458"/>
      <c r="F24" s="458"/>
      <c r="G24" s="458"/>
      <c r="H24" s="458"/>
      <c r="L24" s="471" t="s">
        <v>314</v>
      </c>
      <c r="N24" s="458"/>
      <c r="O24" s="458"/>
      <c r="R24" s="29"/>
    </row>
    <row r="25" spans="3:21" x14ac:dyDescent="0.2">
      <c r="E25" s="458"/>
      <c r="F25" s="458"/>
      <c r="G25" s="458"/>
      <c r="H25" s="458"/>
      <c r="N25" s="458"/>
      <c r="O25" s="458"/>
    </row>
    <row r="26" spans="3:21" ht="15.75" x14ac:dyDescent="0.25">
      <c r="E26" s="459"/>
      <c r="F26" s="460"/>
      <c r="G26" s="460"/>
      <c r="H26" s="460"/>
      <c r="N26" s="459"/>
      <c r="O26" s="460"/>
    </row>
    <row r="27" spans="3:21" x14ac:dyDescent="0.2">
      <c r="E27" s="458"/>
      <c r="F27" s="458"/>
      <c r="G27" s="458"/>
      <c r="H27" s="458"/>
      <c r="N27" s="458"/>
      <c r="O27" s="458"/>
    </row>
    <row r="28" spans="3:21" ht="18" x14ac:dyDescent="0.25">
      <c r="E28" s="458"/>
      <c r="F28" s="458"/>
      <c r="G28" s="458"/>
      <c r="H28" s="458"/>
      <c r="M28" s="470"/>
      <c r="N28" s="458"/>
      <c r="O28" s="473" t="s">
        <v>309</v>
      </c>
      <c r="Q28" s="1058"/>
    </row>
    <row r="29" spans="3:21" x14ac:dyDescent="0.2">
      <c r="E29" s="458"/>
      <c r="F29" s="458"/>
      <c r="G29" s="458"/>
      <c r="H29" s="458"/>
      <c r="N29" s="458"/>
      <c r="O29" s="458"/>
      <c r="U29" s="29"/>
    </row>
    <row r="30" spans="3:21" x14ac:dyDescent="0.2">
      <c r="E30" s="458"/>
      <c r="F30" s="458"/>
      <c r="G30" s="458"/>
      <c r="H30" s="458"/>
      <c r="N30" s="458"/>
      <c r="O30" s="458"/>
    </row>
    <row r="31" spans="3:21" x14ac:dyDescent="0.2">
      <c r="E31" s="458"/>
      <c r="F31" s="458"/>
      <c r="G31" s="458"/>
      <c r="H31" s="458"/>
      <c r="N31" s="458"/>
      <c r="O31" s="458"/>
    </row>
    <row r="34" spans="4:18" x14ac:dyDescent="0.2">
      <c r="E34" s="461"/>
      <c r="F34" s="462"/>
      <c r="G34" s="462"/>
      <c r="H34" s="462"/>
      <c r="N34" s="461"/>
      <c r="O34" s="462"/>
    </row>
    <row r="36" spans="4:18" ht="12.75" customHeight="1" x14ac:dyDescent="0.2">
      <c r="D36" s="463"/>
      <c r="E36" s="463"/>
      <c r="F36" s="463"/>
      <c r="G36" s="463"/>
      <c r="H36" s="463"/>
      <c r="M36" s="463"/>
      <c r="N36" s="463"/>
      <c r="O36" s="463"/>
    </row>
    <row r="37" spans="4:18" x14ac:dyDescent="0.2">
      <c r="D37" s="463"/>
      <c r="E37" s="463"/>
      <c r="F37" s="463"/>
      <c r="G37" s="463"/>
      <c r="H37" s="463"/>
      <c r="M37" s="463"/>
      <c r="N37" s="463"/>
      <c r="O37" s="463"/>
      <c r="R37" s="29"/>
    </row>
    <row r="38" spans="4:18" x14ac:dyDescent="0.2">
      <c r="D38" s="463"/>
      <c r="E38" s="463"/>
      <c r="F38" s="463"/>
      <c r="G38" s="463"/>
      <c r="H38" s="463"/>
      <c r="M38" s="463"/>
      <c r="N38" s="463"/>
      <c r="O38" s="463"/>
    </row>
    <row r="65" spans="6:7" x14ac:dyDescent="0.2">
      <c r="F65" s="471" t="s">
        <v>326</v>
      </c>
    </row>
    <row r="66" spans="6:7" x14ac:dyDescent="0.2">
      <c r="F66" s="29" t="s">
        <v>318</v>
      </c>
    </row>
    <row r="74" spans="6:7" ht="15" x14ac:dyDescent="0.2">
      <c r="G74" s="470" t="s">
        <v>319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I23"/>
  <sheetViews>
    <sheetView workbookViewId="0">
      <selection activeCell="E36" sqref="E36"/>
    </sheetView>
  </sheetViews>
  <sheetFormatPr defaultRowHeight="12.75" x14ac:dyDescent="0.2"/>
  <cols>
    <col min="1" max="1" width="5.42578125" style="27" customWidth="1"/>
    <col min="2" max="2" width="22.7109375" style="27" customWidth="1"/>
    <col min="3" max="5" width="16.28515625" style="27" customWidth="1"/>
    <col min="6" max="6" width="18.28515625" style="27" customWidth="1"/>
    <col min="7" max="7" width="47.28515625" style="27" bestFit="1" customWidth="1"/>
    <col min="8" max="8" width="9.140625" style="27"/>
    <col min="9" max="11" width="9.140625" style="27" customWidth="1"/>
    <col min="12" max="16384" width="9.140625" style="27"/>
  </cols>
  <sheetData>
    <row r="2" spans="2:9" x14ac:dyDescent="0.2">
      <c r="B2" s="674" t="s">
        <v>461</v>
      </c>
    </row>
    <row r="4" spans="2:9" ht="19.5" customHeight="1" x14ac:dyDescent="0.2">
      <c r="B4" s="700" t="s">
        <v>333</v>
      </c>
      <c r="C4" s="1159" t="s">
        <v>403</v>
      </c>
      <c r="D4" s="1159"/>
      <c r="E4" s="658"/>
      <c r="F4" s="687"/>
    </row>
    <row r="5" spans="2:9" ht="19.5" customHeight="1" x14ac:dyDescent="0.2">
      <c r="B5" s="700" t="s">
        <v>383</v>
      </c>
      <c r="C5" s="1159" t="s">
        <v>731</v>
      </c>
      <c r="D5" s="1159"/>
      <c r="E5" s="658"/>
      <c r="F5" s="687"/>
    </row>
    <row r="8" spans="2:9" x14ac:dyDescent="0.2">
      <c r="B8" s="676" t="s">
        <v>499</v>
      </c>
    </row>
    <row r="9" spans="2:9" x14ac:dyDescent="0.2">
      <c r="B9" s="698"/>
      <c r="C9" s="29"/>
      <c r="D9" s="29"/>
      <c r="E9" s="29"/>
      <c r="F9" s="29"/>
      <c r="G9" s="29"/>
    </row>
    <row r="10" spans="2:9" x14ac:dyDescent="0.2">
      <c r="B10" s="675" t="s">
        <v>454</v>
      </c>
      <c r="C10" s="29"/>
      <c r="D10" s="29"/>
      <c r="E10" s="29"/>
      <c r="F10" s="29"/>
      <c r="G10" s="29"/>
    </row>
    <row r="11" spans="2:9" ht="17.25" customHeight="1" x14ac:dyDescent="0.2">
      <c r="B11" s="1145" t="s">
        <v>65</v>
      </c>
      <c r="C11" s="1145" t="s">
        <v>382</v>
      </c>
      <c r="D11" s="1155" t="s">
        <v>456</v>
      </c>
      <c r="E11" s="1156"/>
      <c r="F11" s="1157"/>
      <c r="G11" s="1158" t="s">
        <v>460</v>
      </c>
    </row>
    <row r="12" spans="2:9" ht="38.25" x14ac:dyDescent="0.2">
      <c r="B12" s="1146"/>
      <c r="C12" s="1146"/>
      <c r="D12" s="688" t="s">
        <v>455</v>
      </c>
      <c r="E12" s="688" t="s">
        <v>522</v>
      </c>
      <c r="F12" s="688" t="s">
        <v>500</v>
      </c>
      <c r="G12" s="1146"/>
    </row>
    <row r="13" spans="2:9" ht="21" customHeight="1" x14ac:dyDescent="0.2">
      <c r="B13" s="678" t="s">
        <v>402</v>
      </c>
      <c r="C13" s="697" t="s">
        <v>715</v>
      </c>
      <c r="D13" s="1152" t="s">
        <v>458</v>
      </c>
      <c r="E13" s="1147"/>
      <c r="F13" s="1152" t="s">
        <v>516</v>
      </c>
      <c r="G13" s="697" t="s">
        <v>721</v>
      </c>
      <c r="I13" s="29"/>
    </row>
    <row r="14" spans="2:9" ht="21" customHeight="1" x14ac:dyDescent="0.2">
      <c r="B14" s="678" t="s">
        <v>402</v>
      </c>
      <c r="C14" s="697" t="s">
        <v>716</v>
      </c>
      <c r="D14" s="1153"/>
      <c r="E14" s="1148"/>
      <c r="F14" s="1153"/>
      <c r="G14" s="697" t="s">
        <v>722</v>
      </c>
      <c r="I14" s="29"/>
    </row>
    <row r="15" spans="2:9" ht="21" customHeight="1" x14ac:dyDescent="0.2">
      <c r="B15" s="678" t="s">
        <v>402</v>
      </c>
      <c r="C15" s="697">
        <v>5</v>
      </c>
      <c r="D15" s="1153"/>
      <c r="E15" s="677" t="s">
        <v>457</v>
      </c>
      <c r="F15" s="677" t="s">
        <v>457</v>
      </c>
      <c r="G15" s="697" t="s">
        <v>723</v>
      </c>
      <c r="I15" s="29"/>
    </row>
    <row r="16" spans="2:9" ht="21" customHeight="1" x14ac:dyDescent="0.2">
      <c r="B16" s="678" t="s">
        <v>403</v>
      </c>
      <c r="C16" s="907" t="s">
        <v>715</v>
      </c>
      <c r="D16" s="1153"/>
      <c r="E16" s="1149"/>
      <c r="F16" s="1152" t="s">
        <v>517</v>
      </c>
      <c r="G16" s="697" t="s">
        <v>724</v>
      </c>
      <c r="I16" s="29"/>
    </row>
    <row r="17" spans="2:9" ht="21" customHeight="1" x14ac:dyDescent="0.2">
      <c r="B17" s="678" t="s">
        <v>403</v>
      </c>
      <c r="C17" s="907" t="s">
        <v>716</v>
      </c>
      <c r="D17" s="1153"/>
      <c r="E17" s="1150"/>
      <c r="F17" s="1160"/>
      <c r="G17" s="697" t="s">
        <v>725</v>
      </c>
      <c r="I17" s="29"/>
    </row>
    <row r="18" spans="2:9" ht="21" customHeight="1" x14ac:dyDescent="0.2">
      <c r="B18" s="678" t="s">
        <v>403</v>
      </c>
      <c r="C18" s="907">
        <v>5</v>
      </c>
      <c r="D18" s="1154"/>
      <c r="E18" s="1151"/>
      <c r="F18" s="1161"/>
      <c r="G18" s="697" t="s">
        <v>726</v>
      </c>
      <c r="I18" s="29"/>
    </row>
    <row r="21" spans="2:9" x14ac:dyDescent="0.2">
      <c r="D21" s="29"/>
    </row>
    <row r="23" spans="2:9" x14ac:dyDescent="0.2">
      <c r="D23" s="29"/>
    </row>
  </sheetData>
  <mergeCells count="11">
    <mergeCell ref="G11:G12"/>
    <mergeCell ref="C4:D4"/>
    <mergeCell ref="C5:D5"/>
    <mergeCell ref="F13:F14"/>
    <mergeCell ref="F16:F18"/>
    <mergeCell ref="B11:B12"/>
    <mergeCell ref="C11:C12"/>
    <mergeCell ref="E13:E14"/>
    <mergeCell ref="E16:E18"/>
    <mergeCell ref="D13:D18"/>
    <mergeCell ref="D11:F11"/>
  </mergeCells>
  <dataValidations count="2">
    <dataValidation type="list" allowBlank="1" showInputMessage="1" showErrorMessage="1" sqref="C4">
      <formula1>Scenario_List</formula1>
    </dataValidation>
    <dataValidation type="list" allowBlank="1" showInputMessage="1" showErrorMessage="1" sqref="C5:D5">
      <formula1>"Basis 3a, Basis 3b, Basis 5"</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B1:AK71"/>
  <sheetViews>
    <sheetView workbookViewId="0">
      <selection activeCell="U30" sqref="U30"/>
    </sheetView>
  </sheetViews>
  <sheetFormatPr defaultColWidth="8.85546875" defaultRowHeight="12.75" x14ac:dyDescent="0.2"/>
  <cols>
    <col min="1" max="1" width="1.7109375" style="85" customWidth="1"/>
    <col min="2" max="11" width="3" style="85" customWidth="1"/>
    <col min="12" max="13" width="3.140625" style="85" customWidth="1"/>
    <col min="14" max="14" width="3" style="85" customWidth="1"/>
    <col min="15" max="15" width="18.42578125" style="85" customWidth="1"/>
    <col min="16" max="16" width="11" style="85" customWidth="1"/>
    <col min="17" max="17" width="4.28515625" style="85" customWidth="1"/>
    <col min="18" max="18" width="3.42578125" style="88" customWidth="1"/>
    <col min="19" max="26" width="16.7109375" style="88" customWidth="1"/>
    <col min="27" max="30" width="16.7109375" style="85" customWidth="1"/>
    <col min="31" max="16384" width="8.85546875" style="85"/>
  </cols>
  <sheetData>
    <row r="1" spans="2:37" s="89" customFormat="1" ht="18.75" customHeight="1" x14ac:dyDescent="0.2">
      <c r="R1" s="835" t="s">
        <v>713</v>
      </c>
      <c r="S1" s="835"/>
      <c r="T1" s="931">
        <f>'Cover Page'!G7</f>
        <v>0</v>
      </c>
      <c r="U1" s="929"/>
      <c r="V1" s="929"/>
      <c r="W1" s="929"/>
      <c r="X1" s="929"/>
      <c r="Y1" s="929"/>
      <c r="Z1" s="835"/>
      <c r="AA1" s="835"/>
      <c r="AB1" s="835"/>
      <c r="AC1" s="835"/>
      <c r="AD1" s="835"/>
      <c r="AE1" s="835"/>
      <c r="AF1" s="835"/>
      <c r="AG1" s="835"/>
      <c r="AH1" s="835"/>
      <c r="AI1" s="835"/>
      <c r="AJ1" s="835"/>
      <c r="AK1" s="835"/>
    </row>
    <row r="2" spans="2:37" s="89" customFormat="1" ht="18.75" customHeight="1" x14ac:dyDescent="0.2">
      <c r="B2" s="1196" t="s">
        <v>591</v>
      </c>
      <c r="C2" s="1196"/>
      <c r="D2" s="1196"/>
      <c r="E2" s="1196"/>
      <c r="F2" s="1196"/>
      <c r="G2" s="1196"/>
      <c r="H2" s="1196"/>
      <c r="I2" s="1196"/>
      <c r="J2" s="1196"/>
      <c r="K2" s="1196"/>
      <c r="L2" s="1196"/>
      <c r="M2" s="1196"/>
      <c r="N2" s="1196"/>
      <c r="O2" s="1196"/>
      <c r="P2" s="1196"/>
      <c r="Q2" s="1196"/>
      <c r="R2" s="1196"/>
      <c r="S2" s="1196"/>
      <c r="T2" s="1196"/>
      <c r="U2" s="1196"/>
      <c r="V2" s="1196"/>
      <c r="W2" s="1196"/>
      <c r="X2" s="1196"/>
      <c r="Y2" s="1196"/>
      <c r="Z2" s="1196"/>
      <c r="AA2" s="1196"/>
      <c r="AB2" s="1196"/>
      <c r="AC2" s="1196"/>
      <c r="AD2" s="1196"/>
    </row>
    <row r="3" spans="2:37" s="89" customFormat="1" ht="21" customHeight="1" x14ac:dyDescent="0.2">
      <c r="C3" s="835"/>
      <c r="D3" s="835"/>
      <c r="E3" s="835"/>
      <c r="F3" s="835"/>
      <c r="G3" s="835"/>
      <c r="H3" s="835"/>
      <c r="I3" s="835"/>
      <c r="J3" s="835"/>
      <c r="K3" s="835"/>
      <c r="L3" s="835"/>
      <c r="M3" s="835"/>
      <c r="N3" s="835"/>
      <c r="O3" s="835"/>
      <c r="P3" s="835"/>
      <c r="Q3" s="835"/>
      <c r="R3" s="835"/>
      <c r="S3" s="835"/>
      <c r="T3" s="835"/>
      <c r="U3" s="930" t="s">
        <v>714</v>
      </c>
      <c r="V3" s="932" t="str">
        <f>IFERROR(DATE('Cover Page'!K13,'Cover Page'!I13,'Cover Page'!G13),"")</f>
        <v/>
      </c>
      <c r="W3" s="835"/>
      <c r="X3" s="835"/>
      <c r="Y3" s="835"/>
      <c r="Z3" s="835"/>
      <c r="AA3" s="835"/>
      <c r="AB3" s="835"/>
      <c r="AC3" s="835"/>
      <c r="AD3" s="835"/>
    </row>
    <row r="4" spans="2:37" ht="3.75" customHeight="1" x14ac:dyDescent="0.2">
      <c r="B4" s="718"/>
      <c r="C4" s="718"/>
      <c r="D4" s="718"/>
      <c r="E4" s="718"/>
      <c r="F4" s="718"/>
      <c r="G4" s="718"/>
      <c r="H4" s="718"/>
      <c r="I4" s="718"/>
      <c r="J4" s="718"/>
      <c r="K4" s="718"/>
      <c r="L4" s="718"/>
      <c r="M4" s="718"/>
      <c r="N4" s="718"/>
      <c r="O4" s="718"/>
      <c r="P4" s="718"/>
      <c r="Q4" s="718"/>
      <c r="R4" s="718"/>
      <c r="S4" s="718"/>
      <c r="T4" s="718"/>
      <c r="U4" s="718"/>
      <c r="V4" s="718"/>
      <c r="W4" s="718"/>
      <c r="X4" s="718"/>
      <c r="Y4" s="718"/>
      <c r="Z4" s="718"/>
      <c r="AA4" s="718"/>
      <c r="AB4" s="718"/>
      <c r="AC4" s="103"/>
      <c r="AD4" s="103"/>
    </row>
    <row r="5" spans="2:37" ht="15" customHeight="1" x14ac:dyDescent="0.4">
      <c r="B5" s="103" t="s">
        <v>0</v>
      </c>
      <c r="C5" s="103"/>
      <c r="D5" s="103"/>
      <c r="E5" s="103"/>
      <c r="F5" s="103"/>
      <c r="G5" s="103"/>
      <c r="H5" s="103" t="s">
        <v>1</v>
      </c>
      <c r="M5" s="103" t="s">
        <v>2</v>
      </c>
      <c r="O5" s="103"/>
      <c r="P5" s="103"/>
      <c r="Q5" s="103"/>
      <c r="R5" s="718"/>
      <c r="S5" s="718"/>
      <c r="T5" s="718"/>
      <c r="U5" s="5"/>
      <c r="V5" s="5"/>
      <c r="W5" s="5"/>
      <c r="X5" s="5"/>
      <c r="Y5" s="5"/>
      <c r="Z5" s="5"/>
      <c r="AA5" s="103"/>
      <c r="AB5" s="103"/>
      <c r="AC5" s="103"/>
      <c r="AD5" s="103"/>
    </row>
    <row r="6" spans="2:37" s="103" customFormat="1" ht="19.5" customHeight="1" x14ac:dyDescent="0.4">
      <c r="B6" s="1218">
        <f>'Cover Page'!G9</f>
        <v>0</v>
      </c>
      <c r="C6" s="1219"/>
      <c r="D6" s="1219"/>
      <c r="E6" s="1219"/>
      <c r="F6" s="1220"/>
      <c r="G6" s="718"/>
      <c r="H6" s="1218">
        <f>'Cover Page'!K13</f>
        <v>0</v>
      </c>
      <c r="I6" s="1219"/>
      <c r="J6" s="1219"/>
      <c r="K6" s="1220"/>
      <c r="M6" s="1218">
        <f>'Cover Page'!I13</f>
        <v>0</v>
      </c>
      <c r="N6" s="1220"/>
      <c r="R6" s="718"/>
      <c r="S6" s="718"/>
      <c r="T6" s="718"/>
      <c r="U6" s="5"/>
      <c r="V6" s="5"/>
      <c r="W6" s="5"/>
      <c r="X6" s="5"/>
      <c r="Y6" s="5"/>
      <c r="Z6" s="5"/>
    </row>
    <row r="7" spans="2:37" x14ac:dyDescent="0.2">
      <c r="B7" s="103"/>
      <c r="C7" s="103"/>
      <c r="D7" s="103"/>
      <c r="E7" s="103"/>
      <c r="F7" s="103"/>
      <c r="G7" s="103"/>
      <c r="H7" s="103"/>
      <c r="I7" s="103"/>
      <c r="J7" s="103"/>
      <c r="K7" s="103"/>
      <c r="L7" s="103"/>
      <c r="M7" s="103"/>
      <c r="N7" s="103"/>
      <c r="O7" s="103"/>
      <c r="P7" s="103"/>
      <c r="Q7" s="103"/>
      <c r="R7" s="92"/>
      <c r="S7" s="92"/>
      <c r="T7" s="92"/>
      <c r="U7" s="92"/>
      <c r="V7" s="92"/>
      <c r="W7" s="92"/>
      <c r="X7" s="92"/>
      <c r="Y7" s="92"/>
      <c r="Z7" s="718"/>
      <c r="AA7" s="103"/>
      <c r="AB7" s="103"/>
      <c r="AC7" s="103"/>
      <c r="AD7" s="103"/>
    </row>
    <row r="8" spans="2:37" s="86" customFormat="1" ht="21" customHeight="1" x14ac:dyDescent="0.2">
      <c r="B8" s="1197" t="s">
        <v>3</v>
      </c>
      <c r="C8" s="1198"/>
      <c r="D8" s="1198"/>
      <c r="E8" s="1198"/>
      <c r="F8" s="1198"/>
      <c r="G8" s="1198"/>
      <c r="H8" s="1198"/>
      <c r="I8" s="1198"/>
      <c r="J8" s="1198"/>
      <c r="K8" s="1198"/>
      <c r="L8" s="1198"/>
      <c r="M8" s="1198"/>
      <c r="N8" s="1198"/>
      <c r="O8" s="1199"/>
      <c r="P8" s="1206" t="s">
        <v>592</v>
      </c>
      <c r="Q8" s="1209" t="s">
        <v>4</v>
      </c>
      <c r="R8" s="1210"/>
      <c r="S8" s="1186" t="s">
        <v>5</v>
      </c>
      <c r="T8" s="1191"/>
      <c r="U8" s="1191"/>
      <c r="V8" s="1191"/>
      <c r="W8" s="1191"/>
      <c r="X8" s="1191"/>
      <c r="Y8" s="1191"/>
      <c r="Z8" s="1187"/>
      <c r="AA8" s="1186" t="s">
        <v>6</v>
      </c>
      <c r="AB8" s="1191"/>
      <c r="AC8" s="1187"/>
      <c r="AD8" s="1215" t="s">
        <v>7</v>
      </c>
    </row>
    <row r="9" spans="2:37" s="86" customFormat="1" ht="33" customHeight="1" x14ac:dyDescent="0.2">
      <c r="B9" s="1200"/>
      <c r="C9" s="1201"/>
      <c r="D9" s="1201"/>
      <c r="E9" s="1201"/>
      <c r="F9" s="1201"/>
      <c r="G9" s="1201"/>
      <c r="H9" s="1201"/>
      <c r="I9" s="1201"/>
      <c r="J9" s="1201"/>
      <c r="K9" s="1201"/>
      <c r="L9" s="1201"/>
      <c r="M9" s="1201"/>
      <c r="N9" s="1201"/>
      <c r="O9" s="1202"/>
      <c r="P9" s="1207"/>
      <c r="Q9" s="1211"/>
      <c r="R9" s="1212"/>
      <c r="S9" s="1186" t="s">
        <v>8</v>
      </c>
      <c r="T9" s="1191"/>
      <c r="U9" s="1191"/>
      <c r="V9" s="1191"/>
      <c r="W9" s="1191"/>
      <c r="X9" s="1187"/>
      <c r="Y9" s="1186" t="s">
        <v>9</v>
      </c>
      <c r="Z9" s="1187"/>
      <c r="AA9" s="1186" t="s">
        <v>10</v>
      </c>
      <c r="AB9" s="1187"/>
      <c r="AC9" s="1188" t="s">
        <v>11</v>
      </c>
      <c r="AD9" s="1216"/>
    </row>
    <row r="10" spans="2:37" s="86" customFormat="1" ht="21" customHeight="1" x14ac:dyDescent="0.2">
      <c r="B10" s="1200"/>
      <c r="C10" s="1201"/>
      <c r="D10" s="1201"/>
      <c r="E10" s="1201"/>
      <c r="F10" s="1201"/>
      <c r="G10" s="1201"/>
      <c r="H10" s="1201"/>
      <c r="I10" s="1201"/>
      <c r="J10" s="1201"/>
      <c r="K10" s="1201"/>
      <c r="L10" s="1201"/>
      <c r="M10" s="1201"/>
      <c r="N10" s="1201"/>
      <c r="O10" s="1202"/>
      <c r="P10" s="1207"/>
      <c r="Q10" s="1211"/>
      <c r="R10" s="1212"/>
      <c r="S10" s="1186" t="s">
        <v>12</v>
      </c>
      <c r="T10" s="1191"/>
      <c r="U10" s="1187"/>
      <c r="V10" s="1186" t="s">
        <v>13</v>
      </c>
      <c r="W10" s="1191"/>
      <c r="X10" s="1187"/>
      <c r="Y10" s="1188" t="s">
        <v>12</v>
      </c>
      <c r="Z10" s="1188" t="s">
        <v>13</v>
      </c>
      <c r="AA10" s="1188" t="s">
        <v>14</v>
      </c>
      <c r="AB10" s="1188" t="s">
        <v>15</v>
      </c>
      <c r="AC10" s="1189"/>
      <c r="AD10" s="1216"/>
    </row>
    <row r="11" spans="2:37" s="86" customFormat="1" ht="42" customHeight="1" x14ac:dyDescent="0.2">
      <c r="B11" s="1203"/>
      <c r="C11" s="1204"/>
      <c r="D11" s="1204"/>
      <c r="E11" s="1204"/>
      <c r="F11" s="1204"/>
      <c r="G11" s="1204"/>
      <c r="H11" s="1204"/>
      <c r="I11" s="1204"/>
      <c r="J11" s="1204"/>
      <c r="K11" s="1204"/>
      <c r="L11" s="1204"/>
      <c r="M11" s="1204"/>
      <c r="N11" s="1204"/>
      <c r="O11" s="1205"/>
      <c r="P11" s="1208"/>
      <c r="Q11" s="1213"/>
      <c r="R11" s="1214"/>
      <c r="S11" s="532" t="s">
        <v>16</v>
      </c>
      <c r="T11" s="532" t="s">
        <v>17</v>
      </c>
      <c r="U11" s="532" t="s">
        <v>18</v>
      </c>
      <c r="V11" s="532" t="s">
        <v>16</v>
      </c>
      <c r="W11" s="532" t="s">
        <v>17</v>
      </c>
      <c r="X11" s="532" t="s">
        <v>18</v>
      </c>
      <c r="Y11" s="1190"/>
      <c r="Z11" s="1190"/>
      <c r="AA11" s="1190"/>
      <c r="AB11" s="1190"/>
      <c r="AC11" s="1190"/>
      <c r="AD11" s="1217"/>
    </row>
    <row r="12" spans="2:37" s="86" customFormat="1" ht="15.75" customHeight="1" x14ac:dyDescent="0.2">
      <c r="B12" s="980" t="s">
        <v>593</v>
      </c>
      <c r="C12" s="981"/>
      <c r="D12" s="982"/>
      <c r="E12" s="982"/>
      <c r="F12" s="982"/>
      <c r="G12" s="982"/>
      <c r="H12" s="982"/>
      <c r="I12" s="981"/>
      <c r="J12" s="981"/>
      <c r="K12" s="981"/>
      <c r="L12" s="981"/>
      <c r="M12" s="981"/>
      <c r="N12" s="981"/>
      <c r="O12" s="981"/>
      <c r="P12" s="994"/>
      <c r="Q12" s="1166"/>
      <c r="R12" s="1166"/>
      <c r="S12" s="1182"/>
      <c r="T12" s="1194"/>
      <c r="U12" s="1194"/>
      <c r="V12" s="1194"/>
      <c r="W12" s="1194"/>
      <c r="X12" s="1194"/>
      <c r="Y12" s="1194"/>
      <c r="Z12" s="1194"/>
      <c r="AA12" s="1194"/>
      <c r="AB12" s="1194"/>
      <c r="AC12" s="1194"/>
      <c r="AD12" s="1183"/>
    </row>
    <row r="13" spans="2:37" ht="15.75" customHeight="1" x14ac:dyDescent="0.2">
      <c r="B13" s="983" t="s">
        <v>594</v>
      </c>
      <c r="C13" s="104"/>
      <c r="D13" s="104"/>
      <c r="E13" s="104"/>
      <c r="F13" s="104"/>
      <c r="G13" s="104"/>
      <c r="H13" s="104"/>
      <c r="I13" s="104"/>
      <c r="J13" s="104"/>
      <c r="K13" s="104"/>
      <c r="L13" s="104"/>
      <c r="M13" s="104"/>
      <c r="N13" s="104"/>
      <c r="O13" s="104"/>
      <c r="P13" s="995"/>
      <c r="Q13" s="1192"/>
      <c r="R13" s="1193"/>
      <c r="S13" s="1184"/>
      <c r="T13" s="1195"/>
      <c r="U13" s="1195"/>
      <c r="V13" s="1195"/>
      <c r="W13" s="1195"/>
      <c r="X13" s="1195"/>
      <c r="Y13" s="1195"/>
      <c r="Z13" s="1195"/>
      <c r="AA13" s="1195"/>
      <c r="AB13" s="1195"/>
      <c r="AC13" s="1195"/>
      <c r="AD13" s="1185"/>
    </row>
    <row r="14" spans="2:37" ht="15.75" customHeight="1" x14ac:dyDescent="0.2">
      <c r="B14" s="983"/>
      <c r="C14" s="104" t="s">
        <v>595</v>
      </c>
      <c r="D14" s="104"/>
      <c r="E14" s="104"/>
      <c r="F14" s="104"/>
      <c r="G14" s="104"/>
      <c r="H14" s="104"/>
      <c r="I14" s="104"/>
      <c r="J14" s="104"/>
      <c r="K14" s="104"/>
      <c r="L14" s="104"/>
      <c r="M14" s="104"/>
      <c r="N14" s="104"/>
      <c r="O14" s="104"/>
      <c r="P14" s="996"/>
      <c r="Q14" s="1181">
        <v>1</v>
      </c>
      <c r="R14" s="1181"/>
      <c r="S14" s="714"/>
      <c r="T14" s="714"/>
      <c r="U14" s="714"/>
      <c r="V14" s="714"/>
      <c r="W14" s="714"/>
      <c r="X14" s="714"/>
      <c r="Y14" s="714"/>
      <c r="Z14" s="714"/>
      <c r="AA14" s="715"/>
      <c r="AB14" s="715"/>
      <c r="AC14" s="714"/>
      <c r="AD14" s="714"/>
    </row>
    <row r="15" spans="2:37" ht="15.75" customHeight="1" x14ac:dyDescent="0.2">
      <c r="B15" s="983"/>
      <c r="C15" s="104" t="s">
        <v>596</v>
      </c>
      <c r="D15" s="104"/>
      <c r="E15" s="104"/>
      <c r="F15" s="104"/>
      <c r="G15" s="104"/>
      <c r="H15" s="104"/>
      <c r="I15" s="104"/>
      <c r="J15" s="104"/>
      <c r="K15" s="104"/>
      <c r="L15" s="104"/>
      <c r="M15" s="104"/>
      <c r="N15" s="104"/>
      <c r="O15" s="104"/>
      <c r="P15" s="997"/>
      <c r="Q15" s="1164">
        <v>2</v>
      </c>
      <c r="R15" s="1164"/>
      <c r="S15" s="714"/>
      <c r="T15" s="714"/>
      <c r="U15" s="714"/>
      <c r="V15" s="714"/>
      <c r="W15" s="714"/>
      <c r="X15" s="714"/>
      <c r="Y15" s="714"/>
      <c r="Z15" s="714"/>
      <c r="AA15" s="711"/>
      <c r="AB15" s="711"/>
      <c r="AC15" s="714"/>
      <c r="AD15" s="714"/>
    </row>
    <row r="16" spans="2:37" ht="15.75" customHeight="1" x14ac:dyDescent="0.2">
      <c r="B16" s="983"/>
      <c r="C16" s="104" t="s">
        <v>597</v>
      </c>
      <c r="D16" s="104"/>
      <c r="E16" s="104"/>
      <c r="F16" s="104"/>
      <c r="G16" s="104"/>
      <c r="H16" s="104"/>
      <c r="I16" s="104"/>
      <c r="J16" s="104"/>
      <c r="K16" s="104"/>
      <c r="L16" s="104"/>
      <c r="M16" s="104"/>
      <c r="N16" s="104"/>
      <c r="O16" s="104"/>
      <c r="P16" s="997"/>
      <c r="Q16" s="1164">
        <v>3</v>
      </c>
      <c r="R16" s="1164"/>
      <c r="S16" s="714"/>
      <c r="T16" s="714"/>
      <c r="U16" s="714"/>
      <c r="V16" s="714"/>
      <c r="W16" s="714"/>
      <c r="X16" s="714"/>
      <c r="Y16" s="714"/>
      <c r="Z16" s="714"/>
      <c r="AA16" s="711"/>
      <c r="AB16" s="711"/>
      <c r="AC16" s="714"/>
      <c r="AD16" s="714"/>
    </row>
    <row r="17" spans="2:30" ht="15.75" customHeight="1" x14ac:dyDescent="0.2">
      <c r="B17" s="983"/>
      <c r="C17" s="104" t="s">
        <v>598</v>
      </c>
      <c r="D17" s="104"/>
      <c r="E17" s="104"/>
      <c r="F17" s="104"/>
      <c r="G17" s="104"/>
      <c r="H17" s="104"/>
      <c r="I17" s="104"/>
      <c r="J17" s="104"/>
      <c r="K17" s="104"/>
      <c r="L17" s="104"/>
      <c r="M17" s="104"/>
      <c r="N17" s="104"/>
      <c r="O17" s="104"/>
      <c r="P17" s="997"/>
      <c r="Q17" s="1164">
        <v>4</v>
      </c>
      <c r="R17" s="1164"/>
      <c r="S17" s="714"/>
      <c r="T17" s="714"/>
      <c r="U17" s="714"/>
      <c r="V17" s="714"/>
      <c r="W17" s="714"/>
      <c r="X17" s="714"/>
      <c r="Y17" s="714"/>
      <c r="Z17" s="714"/>
      <c r="AA17" s="711"/>
      <c r="AB17" s="711"/>
      <c r="AC17" s="714"/>
      <c r="AD17" s="714"/>
    </row>
    <row r="18" spans="2:30" ht="15.75" customHeight="1" x14ac:dyDescent="0.2">
      <c r="B18" s="983"/>
      <c r="C18" s="104" t="s">
        <v>599</v>
      </c>
      <c r="D18" s="104"/>
      <c r="E18" s="104"/>
      <c r="F18" s="104"/>
      <c r="G18" s="104"/>
      <c r="H18" s="104"/>
      <c r="I18" s="104"/>
      <c r="J18" s="104"/>
      <c r="K18" s="104"/>
      <c r="L18" s="104"/>
      <c r="M18" s="104"/>
      <c r="N18" s="104"/>
      <c r="O18" s="104"/>
      <c r="P18" s="997"/>
      <c r="Q18" s="1164">
        <v>5</v>
      </c>
      <c r="R18" s="1164"/>
      <c r="S18" s="828"/>
      <c r="T18" s="828"/>
      <c r="U18" s="828"/>
      <c r="V18" s="828"/>
      <c r="W18" s="828"/>
      <c r="X18" s="828"/>
      <c r="Y18" s="828"/>
      <c r="Z18" s="828"/>
      <c r="AA18" s="713"/>
      <c r="AB18" s="713"/>
      <c r="AC18" s="828"/>
      <c r="AD18" s="828"/>
    </row>
    <row r="19" spans="2:30" ht="15.75" customHeight="1" x14ac:dyDescent="0.2">
      <c r="B19" s="983" t="s">
        <v>600</v>
      </c>
      <c r="C19" s="104"/>
      <c r="D19" s="104"/>
      <c r="E19" s="104"/>
      <c r="F19" s="104"/>
      <c r="G19" s="104"/>
      <c r="H19" s="104"/>
      <c r="I19" s="104"/>
      <c r="J19" s="104"/>
      <c r="K19" s="104"/>
      <c r="L19" s="104"/>
      <c r="M19" s="104"/>
      <c r="N19" s="104"/>
      <c r="O19" s="104"/>
      <c r="P19" s="998"/>
      <c r="Q19" s="1166"/>
      <c r="R19" s="1166"/>
      <c r="S19" s="1167"/>
      <c r="T19" s="1174"/>
      <c r="U19" s="1174"/>
      <c r="V19" s="1174"/>
      <c r="W19" s="1174"/>
      <c r="X19" s="1174"/>
      <c r="Y19" s="1174"/>
      <c r="Z19" s="1174"/>
      <c r="AA19" s="1174"/>
      <c r="AB19" s="1174"/>
      <c r="AC19" s="1174"/>
      <c r="AD19" s="1168"/>
    </row>
    <row r="20" spans="2:30" ht="15.75" customHeight="1" x14ac:dyDescent="0.2">
      <c r="B20" s="983"/>
      <c r="C20" s="104" t="s">
        <v>601</v>
      </c>
      <c r="D20" s="104"/>
      <c r="E20" s="104"/>
      <c r="F20" s="104"/>
      <c r="G20" s="104"/>
      <c r="H20" s="104"/>
      <c r="I20" s="104"/>
      <c r="J20" s="104"/>
      <c r="K20" s="104"/>
      <c r="L20" s="104"/>
      <c r="M20" s="104"/>
      <c r="N20" s="104"/>
      <c r="O20" s="104"/>
      <c r="P20" s="998"/>
      <c r="Q20" s="1181">
        <v>6</v>
      </c>
      <c r="R20" s="1181"/>
      <c r="S20" s="714"/>
      <c r="T20" s="714"/>
      <c r="U20" s="714"/>
      <c r="V20" s="714"/>
      <c r="W20" s="714"/>
      <c r="X20" s="714"/>
      <c r="Y20" s="714"/>
      <c r="Z20" s="714"/>
      <c r="AA20" s="715"/>
      <c r="AB20" s="715"/>
      <c r="AC20" s="714"/>
      <c r="AD20" s="714"/>
    </row>
    <row r="21" spans="2:30" ht="15.75" customHeight="1" x14ac:dyDescent="0.2">
      <c r="B21" s="983"/>
      <c r="C21" s="104" t="s">
        <v>602</v>
      </c>
      <c r="D21" s="104"/>
      <c r="E21" s="104"/>
      <c r="F21" s="104"/>
      <c r="G21" s="104"/>
      <c r="H21" s="104"/>
      <c r="I21" s="104"/>
      <c r="J21" s="104"/>
      <c r="K21" s="104"/>
      <c r="L21" s="104"/>
      <c r="M21" s="104"/>
      <c r="N21" s="104"/>
      <c r="O21" s="104"/>
      <c r="P21" s="997"/>
      <c r="Q21" s="1164">
        <v>7</v>
      </c>
      <c r="R21" s="1164"/>
      <c r="S21" s="714"/>
      <c r="T21" s="714"/>
      <c r="U21" s="714"/>
      <c r="V21" s="714"/>
      <c r="W21" s="714"/>
      <c r="X21" s="714"/>
      <c r="Y21" s="714"/>
      <c r="Z21" s="714"/>
      <c r="AA21" s="711"/>
      <c r="AB21" s="711"/>
      <c r="AC21" s="714"/>
      <c r="AD21" s="714"/>
    </row>
    <row r="22" spans="2:30" ht="15.75" customHeight="1" x14ac:dyDescent="0.2">
      <c r="B22" s="983"/>
      <c r="C22" s="104" t="s">
        <v>603</v>
      </c>
      <c r="D22" s="104"/>
      <c r="E22" s="104"/>
      <c r="F22" s="104"/>
      <c r="G22" s="104"/>
      <c r="H22" s="104"/>
      <c r="I22" s="104"/>
      <c r="J22" s="104"/>
      <c r="K22" s="104"/>
      <c r="L22" s="104"/>
      <c r="M22" s="104"/>
      <c r="N22" s="104"/>
      <c r="O22" s="104"/>
      <c r="P22" s="997"/>
      <c r="Q22" s="1164">
        <v>8</v>
      </c>
      <c r="R22" s="1164"/>
      <c r="S22" s="714"/>
      <c r="T22" s="714"/>
      <c r="U22" s="714"/>
      <c r="V22" s="714"/>
      <c r="W22" s="714"/>
      <c r="X22" s="714"/>
      <c r="Y22" s="714"/>
      <c r="Z22" s="714"/>
      <c r="AA22" s="711"/>
      <c r="AB22" s="711"/>
      <c r="AC22" s="714"/>
      <c r="AD22" s="714"/>
    </row>
    <row r="23" spans="2:30" ht="15.75" customHeight="1" x14ac:dyDescent="0.2">
      <c r="B23" s="983"/>
      <c r="C23" s="104" t="s">
        <v>604</v>
      </c>
      <c r="D23" s="104"/>
      <c r="E23" s="104"/>
      <c r="F23" s="104"/>
      <c r="G23" s="104"/>
      <c r="H23" s="104"/>
      <c r="I23" s="104"/>
      <c r="J23" s="104"/>
      <c r="K23" s="104"/>
      <c r="L23" s="104"/>
      <c r="M23" s="104"/>
      <c r="N23" s="104"/>
      <c r="O23" s="104"/>
      <c r="P23" s="997"/>
      <c r="Q23" s="1164">
        <v>9</v>
      </c>
      <c r="R23" s="1164"/>
      <c r="S23" s="714"/>
      <c r="T23" s="714"/>
      <c r="U23" s="714"/>
      <c r="V23" s="714"/>
      <c r="W23" s="714"/>
      <c r="X23" s="714"/>
      <c r="Y23" s="714"/>
      <c r="Z23" s="714"/>
      <c r="AA23" s="711"/>
      <c r="AB23" s="711"/>
      <c r="AC23" s="714"/>
      <c r="AD23" s="714"/>
    </row>
    <row r="24" spans="2:30" ht="15.75" customHeight="1" x14ac:dyDescent="0.2">
      <c r="B24" s="983" t="s">
        <v>605</v>
      </c>
      <c r="C24" s="104"/>
      <c r="D24" s="104"/>
      <c r="E24" s="104"/>
      <c r="F24" s="104"/>
      <c r="G24" s="104"/>
      <c r="H24" s="104"/>
      <c r="I24" s="104"/>
      <c r="J24" s="104"/>
      <c r="K24" s="104"/>
      <c r="L24" s="104"/>
      <c r="M24" s="104"/>
      <c r="N24" s="104"/>
      <c r="O24" s="104"/>
      <c r="P24" s="997"/>
      <c r="Q24" s="1164">
        <v>10</v>
      </c>
      <c r="R24" s="1164"/>
      <c r="S24" s="714"/>
      <c r="T24" s="714"/>
      <c r="U24" s="714"/>
      <c r="V24" s="714"/>
      <c r="W24" s="714"/>
      <c r="X24" s="714"/>
      <c r="Y24" s="714"/>
      <c r="Z24" s="714"/>
      <c r="AA24" s="711"/>
      <c r="AB24" s="711"/>
      <c r="AC24" s="714"/>
      <c r="AD24" s="714"/>
    </row>
    <row r="25" spans="2:30" ht="15.75" customHeight="1" x14ac:dyDescent="0.2">
      <c r="B25" s="983" t="s">
        <v>606</v>
      </c>
      <c r="C25" s="104"/>
      <c r="D25" s="104"/>
      <c r="E25" s="104"/>
      <c r="F25" s="104"/>
      <c r="G25" s="104"/>
      <c r="H25" s="104"/>
      <c r="I25" s="104"/>
      <c r="J25" s="104"/>
      <c r="K25" s="104"/>
      <c r="L25" s="104"/>
      <c r="M25" s="104"/>
      <c r="N25" s="104"/>
      <c r="O25" s="104"/>
      <c r="P25" s="997" t="s">
        <v>607</v>
      </c>
      <c r="Q25" s="1164">
        <v>11</v>
      </c>
      <c r="R25" s="1164"/>
      <c r="S25" s="714"/>
      <c r="T25" s="714"/>
      <c r="U25" s="714"/>
      <c r="V25" s="714"/>
      <c r="W25" s="714"/>
      <c r="X25" s="714"/>
      <c r="Y25" s="714"/>
      <c r="Z25" s="714"/>
      <c r="AA25" s="711"/>
      <c r="AB25" s="711"/>
      <c r="AC25" s="714"/>
      <c r="AD25" s="714"/>
    </row>
    <row r="26" spans="2:30" ht="15.75" customHeight="1" x14ac:dyDescent="0.2">
      <c r="B26" s="983" t="s">
        <v>608</v>
      </c>
      <c r="C26" s="104"/>
      <c r="D26" s="104"/>
      <c r="E26" s="104"/>
      <c r="F26" s="104"/>
      <c r="G26" s="104"/>
      <c r="H26" s="104"/>
      <c r="I26" s="104"/>
      <c r="J26" s="104"/>
      <c r="K26" s="104"/>
      <c r="L26" s="104"/>
      <c r="M26" s="104"/>
      <c r="N26" s="104"/>
      <c r="O26" s="104"/>
      <c r="P26" s="998"/>
      <c r="Q26" s="1166"/>
      <c r="R26" s="1166"/>
      <c r="S26" s="1167"/>
      <c r="T26" s="1174"/>
      <c r="U26" s="1174"/>
      <c r="V26" s="1174"/>
      <c r="W26" s="1174"/>
      <c r="X26" s="1168"/>
      <c r="Y26" s="1182"/>
      <c r="Z26" s="1183"/>
      <c r="AA26" s="831"/>
      <c r="AB26" s="1182"/>
      <c r="AC26" s="1183"/>
      <c r="AD26" s="831"/>
    </row>
    <row r="27" spans="2:30" ht="15.75" customHeight="1" x14ac:dyDescent="0.2">
      <c r="B27" s="983"/>
      <c r="C27" s="104" t="s">
        <v>609</v>
      </c>
      <c r="D27" s="104"/>
      <c r="E27" s="104"/>
      <c r="F27" s="104"/>
      <c r="G27" s="104"/>
      <c r="H27" s="104"/>
      <c r="I27" s="104"/>
      <c r="J27" s="104"/>
      <c r="K27" s="104"/>
      <c r="L27" s="104"/>
      <c r="M27" s="104"/>
      <c r="N27" s="104"/>
      <c r="O27" s="104"/>
      <c r="P27" s="998"/>
      <c r="Q27" s="1181">
        <v>12</v>
      </c>
      <c r="R27" s="1181"/>
      <c r="S27" s="714"/>
      <c r="T27" s="714"/>
      <c r="U27" s="714"/>
      <c r="V27" s="714"/>
      <c r="W27" s="714"/>
      <c r="X27" s="714"/>
      <c r="Y27" s="1184"/>
      <c r="Z27" s="1185"/>
      <c r="AA27" s="830"/>
      <c r="AB27" s="1184"/>
      <c r="AC27" s="1185"/>
      <c r="AD27" s="714"/>
    </row>
    <row r="28" spans="2:30" ht="15.75" customHeight="1" x14ac:dyDescent="0.2">
      <c r="B28" s="983"/>
      <c r="C28" s="104" t="s">
        <v>610</v>
      </c>
      <c r="D28" s="104"/>
      <c r="E28" s="104"/>
      <c r="F28" s="104"/>
      <c r="G28" s="104"/>
      <c r="H28" s="104"/>
      <c r="I28" s="104"/>
      <c r="J28" s="104"/>
      <c r="K28" s="104"/>
      <c r="L28" s="104"/>
      <c r="M28" s="104"/>
      <c r="N28" s="104"/>
      <c r="O28" s="104"/>
      <c r="P28" s="997"/>
      <c r="Q28" s="1164">
        <v>13</v>
      </c>
      <c r="R28" s="1164"/>
      <c r="S28" s="714"/>
      <c r="T28" s="714"/>
      <c r="U28" s="714"/>
      <c r="V28" s="714"/>
      <c r="W28" s="714"/>
      <c r="X28" s="714"/>
      <c r="Y28" s="714"/>
      <c r="Z28" s="714"/>
      <c r="AA28" s="711"/>
      <c r="AB28" s="711"/>
      <c r="AC28" s="714"/>
      <c r="AD28" s="714"/>
    </row>
    <row r="29" spans="2:30" ht="15.75" customHeight="1" x14ac:dyDescent="0.2">
      <c r="B29" s="983"/>
      <c r="C29" s="104" t="s">
        <v>611</v>
      </c>
      <c r="D29" s="104"/>
      <c r="E29" s="104"/>
      <c r="F29" s="104"/>
      <c r="G29" s="104"/>
      <c r="H29" s="104"/>
      <c r="I29" s="104"/>
      <c r="J29" s="104"/>
      <c r="K29" s="104"/>
      <c r="L29" s="104"/>
      <c r="M29" s="104"/>
      <c r="N29" s="104"/>
      <c r="O29" s="104"/>
      <c r="P29" s="997"/>
      <c r="Q29" s="1164">
        <v>14</v>
      </c>
      <c r="R29" s="1164"/>
      <c r="S29" s="712"/>
      <c r="T29" s="712"/>
      <c r="U29" s="712"/>
      <c r="V29" s="712"/>
      <c r="W29" s="712"/>
      <c r="X29" s="712"/>
      <c r="Y29" s="712"/>
      <c r="Z29" s="712"/>
      <c r="AA29" s="711"/>
      <c r="AB29" s="711"/>
      <c r="AC29" s="712"/>
      <c r="AD29" s="712"/>
    </row>
    <row r="30" spans="2:30" ht="15.75" customHeight="1" x14ac:dyDescent="0.2">
      <c r="B30" s="983"/>
      <c r="C30" s="104" t="s">
        <v>612</v>
      </c>
      <c r="D30" s="104"/>
      <c r="E30" s="104"/>
      <c r="F30" s="104"/>
      <c r="G30" s="104"/>
      <c r="H30" s="104"/>
      <c r="I30" s="104"/>
      <c r="J30" s="104"/>
      <c r="K30" s="104"/>
      <c r="L30" s="104"/>
      <c r="M30" s="104"/>
      <c r="N30" s="104"/>
      <c r="O30" s="104"/>
      <c r="P30" s="997"/>
      <c r="Q30" s="1164">
        <v>15</v>
      </c>
      <c r="R30" s="1164"/>
      <c r="S30" s="828"/>
      <c r="T30" s="828"/>
      <c r="U30" s="828"/>
      <c r="V30" s="828"/>
      <c r="W30" s="828"/>
      <c r="X30" s="828"/>
      <c r="Y30" s="828"/>
      <c r="Z30" s="828"/>
      <c r="AA30" s="717"/>
      <c r="AB30" s="717"/>
      <c r="AC30" s="828"/>
      <c r="AD30" s="828"/>
    </row>
    <row r="31" spans="2:30" ht="15.75" customHeight="1" x14ac:dyDescent="0.2">
      <c r="B31" s="983" t="s">
        <v>613</v>
      </c>
      <c r="C31" s="104"/>
      <c r="D31" s="104"/>
      <c r="E31" s="104"/>
      <c r="F31" s="104"/>
      <c r="G31" s="104"/>
      <c r="H31" s="104"/>
      <c r="I31" s="104"/>
      <c r="J31" s="104"/>
      <c r="K31" s="104"/>
      <c r="L31" s="104"/>
      <c r="M31" s="104"/>
      <c r="N31" s="104"/>
      <c r="O31" s="104"/>
      <c r="P31" s="998"/>
      <c r="Q31" s="1166"/>
      <c r="R31" s="1166"/>
      <c r="S31" s="1167"/>
      <c r="T31" s="1174"/>
      <c r="U31" s="1174"/>
      <c r="V31" s="1174"/>
      <c r="W31" s="1174"/>
      <c r="X31" s="1174"/>
      <c r="Y31" s="1174"/>
      <c r="Z31" s="1174"/>
      <c r="AA31" s="1174"/>
      <c r="AB31" s="1174"/>
      <c r="AC31" s="1174"/>
      <c r="AD31" s="1168"/>
    </row>
    <row r="32" spans="2:30" ht="15.75" customHeight="1" x14ac:dyDescent="0.2">
      <c r="B32" s="983"/>
      <c r="C32" s="104" t="s">
        <v>348</v>
      </c>
      <c r="D32" s="104"/>
      <c r="E32" s="104"/>
      <c r="F32" s="104"/>
      <c r="G32" s="104"/>
      <c r="H32" s="104"/>
      <c r="I32" s="104"/>
      <c r="J32" s="104"/>
      <c r="K32" s="104"/>
      <c r="L32" s="104"/>
      <c r="M32" s="104"/>
      <c r="N32" s="104"/>
      <c r="O32" s="104"/>
      <c r="P32" s="998"/>
      <c r="Q32" s="1181">
        <v>16</v>
      </c>
      <c r="R32" s="1181"/>
      <c r="S32" s="714"/>
      <c r="T32" s="714"/>
      <c r="U32" s="714"/>
      <c r="V32" s="714"/>
      <c r="W32" s="714"/>
      <c r="X32" s="714"/>
      <c r="Y32" s="714"/>
      <c r="Z32" s="714"/>
      <c r="AA32" s="715"/>
      <c r="AB32" s="715"/>
      <c r="AC32" s="714"/>
      <c r="AD32" s="714"/>
    </row>
    <row r="33" spans="2:30" ht="15.75" customHeight="1" x14ac:dyDescent="0.2">
      <c r="B33" s="983"/>
      <c r="C33" s="104" t="s">
        <v>614</v>
      </c>
      <c r="D33" s="104"/>
      <c r="E33" s="104"/>
      <c r="F33" s="104"/>
      <c r="G33" s="104"/>
      <c r="H33" s="104"/>
      <c r="I33" s="104"/>
      <c r="J33" s="104"/>
      <c r="K33" s="104"/>
      <c r="L33" s="104"/>
      <c r="M33" s="104"/>
      <c r="N33" s="104"/>
      <c r="O33" s="104"/>
      <c r="P33" s="997"/>
      <c r="Q33" s="1164">
        <v>17</v>
      </c>
      <c r="R33" s="1164"/>
      <c r="S33" s="714"/>
      <c r="T33" s="714"/>
      <c r="U33" s="714"/>
      <c r="V33" s="714"/>
      <c r="W33" s="714"/>
      <c r="X33" s="714"/>
      <c r="Y33" s="714"/>
      <c r="Z33" s="714"/>
      <c r="AA33" s="711"/>
      <c r="AB33" s="711"/>
      <c r="AC33" s="714"/>
      <c r="AD33" s="714"/>
    </row>
    <row r="34" spans="2:30" ht="15.75" customHeight="1" x14ac:dyDescent="0.2">
      <c r="B34" s="983"/>
      <c r="C34" s="104" t="s">
        <v>615</v>
      </c>
      <c r="D34" s="104"/>
      <c r="E34" s="104"/>
      <c r="F34" s="104"/>
      <c r="G34" s="104"/>
      <c r="H34" s="104"/>
      <c r="I34" s="104"/>
      <c r="J34" s="104"/>
      <c r="K34" s="104"/>
      <c r="L34" s="104"/>
      <c r="M34" s="104"/>
      <c r="N34" s="104"/>
      <c r="O34" s="104"/>
      <c r="P34" s="997"/>
      <c r="Q34" s="1164">
        <v>18</v>
      </c>
      <c r="R34" s="1164"/>
      <c r="S34" s="714"/>
      <c r="T34" s="714"/>
      <c r="U34" s="714"/>
      <c r="V34" s="714"/>
      <c r="W34" s="714"/>
      <c r="X34" s="714"/>
      <c r="Y34" s="714"/>
      <c r="Z34" s="714"/>
      <c r="AA34" s="711"/>
      <c r="AB34" s="711"/>
      <c r="AC34" s="714"/>
      <c r="AD34" s="714"/>
    </row>
    <row r="35" spans="2:30" ht="15.75" customHeight="1" x14ac:dyDescent="0.2">
      <c r="B35" s="983" t="s">
        <v>616</v>
      </c>
      <c r="C35" s="104"/>
      <c r="D35" s="104"/>
      <c r="E35" s="104"/>
      <c r="F35" s="104"/>
      <c r="G35" s="104"/>
      <c r="H35" s="104"/>
      <c r="I35" s="104"/>
      <c r="J35" s="104"/>
      <c r="K35" s="104"/>
      <c r="L35" s="104"/>
      <c r="M35" s="104"/>
      <c r="N35" s="104"/>
      <c r="O35" s="999"/>
      <c r="P35" s="997" t="s">
        <v>617</v>
      </c>
      <c r="Q35" s="1164">
        <v>19</v>
      </c>
      <c r="R35" s="1164"/>
      <c r="S35" s="714"/>
      <c r="T35" s="714"/>
      <c r="U35" s="714"/>
      <c r="V35" s="714"/>
      <c r="W35" s="714"/>
      <c r="X35" s="714"/>
      <c r="Y35" s="714"/>
      <c r="Z35" s="714"/>
      <c r="AA35" s="711"/>
      <c r="AB35" s="711"/>
      <c r="AC35" s="1169"/>
      <c r="AD35" s="714"/>
    </row>
    <row r="36" spans="2:30" ht="15.75" customHeight="1" x14ac:dyDescent="0.2">
      <c r="B36" s="983" t="s">
        <v>618</v>
      </c>
      <c r="C36" s="104"/>
      <c r="D36" s="104"/>
      <c r="E36" s="104"/>
      <c r="F36" s="104"/>
      <c r="G36" s="104"/>
      <c r="H36" s="104"/>
      <c r="I36" s="104"/>
      <c r="J36" s="104"/>
      <c r="K36" s="104"/>
      <c r="L36" s="104"/>
      <c r="M36" s="104"/>
      <c r="N36" s="104"/>
      <c r="O36" s="104"/>
      <c r="P36" s="997"/>
      <c r="Q36" s="1164">
        <v>20</v>
      </c>
      <c r="R36" s="1164"/>
      <c r="S36" s="714"/>
      <c r="T36" s="714"/>
      <c r="U36" s="714"/>
      <c r="V36" s="714"/>
      <c r="W36" s="714"/>
      <c r="X36" s="714"/>
      <c r="Y36" s="714"/>
      <c r="Z36" s="714"/>
      <c r="AA36" s="711"/>
      <c r="AB36" s="711"/>
      <c r="AC36" s="1170"/>
      <c r="AD36" s="714"/>
    </row>
    <row r="37" spans="2:30" ht="15.75" customHeight="1" x14ac:dyDescent="0.2">
      <c r="B37" s="983" t="s">
        <v>619</v>
      </c>
      <c r="C37" s="104"/>
      <c r="D37" s="104"/>
      <c r="E37" s="104"/>
      <c r="F37" s="104"/>
      <c r="G37" s="104"/>
      <c r="H37" s="104"/>
      <c r="I37" s="104"/>
      <c r="J37" s="104"/>
      <c r="K37" s="104"/>
      <c r="L37" s="104"/>
      <c r="M37" s="104"/>
      <c r="N37" s="104"/>
      <c r="O37" s="104"/>
      <c r="P37" s="1000" t="s">
        <v>620</v>
      </c>
      <c r="Q37" s="1181">
        <v>21</v>
      </c>
      <c r="R37" s="1181"/>
      <c r="S37" s="714"/>
      <c r="T37" s="714"/>
      <c r="U37" s="714"/>
      <c r="V37" s="714"/>
      <c r="W37" s="714"/>
      <c r="X37" s="714"/>
      <c r="Y37" s="714"/>
      <c r="Z37" s="714"/>
      <c r="AA37" s="711"/>
      <c r="AB37" s="711"/>
      <c r="AC37" s="1170"/>
      <c r="AD37" s="714"/>
    </row>
    <row r="38" spans="2:30" ht="15.75" customHeight="1" x14ac:dyDescent="0.2">
      <c r="B38" s="983" t="s">
        <v>621</v>
      </c>
      <c r="C38" s="104"/>
      <c r="D38" s="104"/>
      <c r="E38" s="104"/>
      <c r="F38" s="104"/>
      <c r="G38" s="104"/>
      <c r="H38" s="104"/>
      <c r="I38" s="104"/>
      <c r="J38" s="104"/>
      <c r="K38" s="104"/>
      <c r="L38" s="104"/>
      <c r="M38" s="104"/>
      <c r="N38" s="104"/>
      <c r="O38" s="104"/>
      <c r="P38" s="1000" t="s">
        <v>622</v>
      </c>
      <c r="Q38" s="1164">
        <v>22</v>
      </c>
      <c r="R38" s="1164"/>
      <c r="S38" s="714"/>
      <c r="T38" s="714"/>
      <c r="U38" s="714"/>
      <c r="V38" s="714"/>
      <c r="W38" s="714"/>
      <c r="X38" s="714"/>
      <c r="Y38" s="714"/>
      <c r="Z38" s="714"/>
      <c r="AA38" s="711"/>
      <c r="AB38" s="711"/>
      <c r="AC38" s="1170"/>
      <c r="AD38" s="714"/>
    </row>
    <row r="39" spans="2:30" ht="15.75" customHeight="1" x14ac:dyDescent="0.2">
      <c r="B39" s="983" t="s">
        <v>623</v>
      </c>
      <c r="C39" s="104"/>
      <c r="D39" s="104"/>
      <c r="E39" s="104"/>
      <c r="F39" s="104"/>
      <c r="G39" s="104"/>
      <c r="H39" s="104"/>
      <c r="I39" s="104"/>
      <c r="J39" s="104"/>
      <c r="K39" s="104"/>
      <c r="L39" s="104"/>
      <c r="M39" s="104"/>
      <c r="N39" s="104"/>
      <c r="O39" s="104"/>
      <c r="P39" s="997"/>
      <c r="Q39" s="1181">
        <v>23</v>
      </c>
      <c r="R39" s="1181"/>
      <c r="S39" s="714"/>
      <c r="T39" s="714"/>
      <c r="U39" s="714"/>
      <c r="V39" s="714"/>
      <c r="W39" s="714"/>
      <c r="X39" s="714"/>
      <c r="Y39" s="714"/>
      <c r="Z39" s="714"/>
      <c r="AA39" s="711"/>
      <c r="AB39" s="711"/>
      <c r="AC39" s="1171"/>
      <c r="AD39" s="714"/>
    </row>
    <row r="40" spans="2:30" s="86" customFormat="1" ht="15.75" customHeight="1" x14ac:dyDescent="0.2">
      <c r="B40" s="983" t="s">
        <v>624</v>
      </c>
      <c r="C40" s="104"/>
      <c r="D40" s="104"/>
      <c r="E40" s="361"/>
      <c r="F40" s="361"/>
      <c r="G40" s="361"/>
      <c r="H40" s="361"/>
      <c r="I40" s="361"/>
      <c r="J40" s="361"/>
      <c r="K40" s="361"/>
      <c r="L40" s="361"/>
      <c r="M40" s="361"/>
      <c r="N40" s="361"/>
      <c r="O40" s="361"/>
      <c r="P40" s="1001"/>
      <c r="Q40" s="1164">
        <v>24</v>
      </c>
      <c r="R40" s="1164"/>
      <c r="S40" s="714"/>
      <c r="T40" s="714"/>
      <c r="U40" s="714"/>
      <c r="V40" s="714"/>
      <c r="W40" s="714"/>
      <c r="X40" s="714"/>
      <c r="Y40" s="714"/>
      <c r="Z40" s="714"/>
      <c r="AA40" s="711"/>
      <c r="AB40" s="711"/>
      <c r="AC40" s="714"/>
      <c r="AD40" s="714"/>
    </row>
    <row r="41" spans="2:30" ht="15.75" customHeight="1" x14ac:dyDescent="0.2">
      <c r="B41" s="983" t="s">
        <v>625</v>
      </c>
      <c r="C41" s="104"/>
      <c r="D41" s="104"/>
      <c r="E41" s="400"/>
      <c r="F41" s="400"/>
      <c r="G41" s="400"/>
      <c r="H41" s="400"/>
      <c r="I41" s="400"/>
      <c r="J41" s="400"/>
      <c r="K41" s="400"/>
      <c r="L41" s="400"/>
      <c r="M41" s="400"/>
      <c r="N41" s="400"/>
      <c r="O41" s="400"/>
      <c r="P41" s="1002"/>
      <c r="Q41" s="1181">
        <v>25</v>
      </c>
      <c r="R41" s="1181"/>
      <c r="S41" s="714"/>
      <c r="T41" s="714"/>
      <c r="U41" s="714"/>
      <c r="V41" s="714"/>
      <c r="W41" s="714"/>
      <c r="X41" s="714"/>
      <c r="Y41" s="714"/>
      <c r="Z41" s="714"/>
      <c r="AA41" s="711"/>
      <c r="AB41" s="711"/>
      <c r="AC41" s="714"/>
      <c r="AD41" s="831"/>
    </row>
    <row r="42" spans="2:30" ht="15.75" customHeight="1" x14ac:dyDescent="0.2">
      <c r="B42" s="1003" t="s">
        <v>626</v>
      </c>
      <c r="C42" s="1004"/>
      <c r="D42" s="1004"/>
      <c r="E42" s="1004"/>
      <c r="F42" s="1004"/>
      <c r="G42" s="1004"/>
      <c r="H42" s="1004"/>
      <c r="I42" s="1004"/>
      <c r="J42" s="1004"/>
      <c r="K42" s="1004"/>
      <c r="L42" s="1004"/>
      <c r="M42" s="1004"/>
      <c r="N42" s="1004"/>
      <c r="O42" s="1004"/>
      <c r="P42" s="996" t="s">
        <v>627</v>
      </c>
      <c r="Q42" s="1164">
        <v>26</v>
      </c>
      <c r="R42" s="1164"/>
      <c r="S42" s="714"/>
      <c r="T42" s="714"/>
      <c r="U42" s="714"/>
      <c r="V42" s="714"/>
      <c r="W42" s="714"/>
      <c r="X42" s="714"/>
      <c r="Y42" s="714"/>
      <c r="Z42" s="714"/>
      <c r="AA42" s="711"/>
      <c r="AB42" s="711"/>
      <c r="AC42" s="714"/>
      <c r="AD42" s="714"/>
    </row>
    <row r="43" spans="2:30" s="86" customFormat="1" ht="20.25" customHeight="1" x14ac:dyDescent="0.2">
      <c r="B43" s="1005" t="s">
        <v>628</v>
      </c>
      <c r="C43" s="1006"/>
      <c r="D43" s="1006"/>
      <c r="E43" s="1006"/>
      <c r="F43" s="1006"/>
      <c r="G43" s="1006"/>
      <c r="H43" s="1006"/>
      <c r="I43" s="1006"/>
      <c r="J43" s="1006"/>
      <c r="K43" s="1006"/>
      <c r="L43" s="1006"/>
      <c r="M43" s="1006"/>
      <c r="N43" s="1006"/>
      <c r="O43" s="1006"/>
      <c r="P43" s="1001"/>
      <c r="Q43" s="1165">
        <v>27</v>
      </c>
      <c r="R43" s="1165"/>
      <c r="S43" s="832"/>
      <c r="T43" s="832"/>
      <c r="U43" s="832"/>
      <c r="V43" s="832"/>
      <c r="W43" s="832"/>
      <c r="X43" s="833"/>
      <c r="Y43" s="832"/>
      <c r="Z43" s="832"/>
      <c r="AA43" s="834"/>
      <c r="AB43" s="834"/>
      <c r="AC43" s="833"/>
      <c r="AD43" s="833"/>
    </row>
    <row r="44" spans="2:30" ht="15.75" customHeight="1" x14ac:dyDescent="0.2">
      <c r="B44" s="984" t="s">
        <v>629</v>
      </c>
      <c r="C44" s="104"/>
      <c r="D44" s="104"/>
      <c r="E44" s="104"/>
      <c r="F44" s="104"/>
      <c r="G44" s="104"/>
      <c r="H44" s="104"/>
      <c r="I44" s="104"/>
      <c r="J44" s="104"/>
      <c r="K44" s="104"/>
      <c r="L44" s="104"/>
      <c r="M44" s="104"/>
      <c r="N44" s="104"/>
      <c r="O44" s="104"/>
      <c r="P44" s="998"/>
      <c r="Q44" s="1162"/>
      <c r="R44" s="1163"/>
      <c r="S44" s="1167"/>
      <c r="T44" s="1174"/>
      <c r="U44" s="1174"/>
      <c r="V44" s="1174"/>
      <c r="W44" s="1174"/>
      <c r="X44" s="1174"/>
      <c r="Y44" s="1174"/>
      <c r="Z44" s="1174"/>
      <c r="AA44" s="1174"/>
      <c r="AB44" s="1168"/>
      <c r="AC44" s="1169"/>
      <c r="AD44" s="831"/>
    </row>
    <row r="45" spans="2:30" ht="15.75" customHeight="1" x14ac:dyDescent="0.2">
      <c r="B45" s="983" t="s">
        <v>630</v>
      </c>
      <c r="C45" s="104"/>
      <c r="D45" s="104"/>
      <c r="E45" s="104"/>
      <c r="F45" s="104"/>
      <c r="G45" s="104"/>
      <c r="H45" s="104"/>
      <c r="I45" s="104"/>
      <c r="J45" s="104"/>
      <c r="K45" s="104"/>
      <c r="L45" s="104"/>
      <c r="M45" s="104"/>
      <c r="N45" s="104"/>
      <c r="O45" s="104"/>
      <c r="P45" s="998" t="s">
        <v>620</v>
      </c>
      <c r="Q45" s="1172">
        <v>28</v>
      </c>
      <c r="R45" s="1173"/>
      <c r="S45" s="716"/>
      <c r="T45" s="716"/>
      <c r="U45" s="716"/>
      <c r="V45" s="716"/>
      <c r="W45" s="716"/>
      <c r="X45" s="953"/>
      <c r="Y45" s="716"/>
      <c r="Z45" s="716"/>
      <c r="AA45" s="954"/>
      <c r="AB45" s="954"/>
      <c r="AC45" s="1170"/>
      <c r="AD45" s="953"/>
    </row>
    <row r="46" spans="2:30" s="86" customFormat="1" ht="15.75" customHeight="1" x14ac:dyDescent="0.2">
      <c r="B46" s="983" t="s">
        <v>631</v>
      </c>
      <c r="C46" s="361"/>
      <c r="D46" s="104"/>
      <c r="E46" s="361"/>
      <c r="F46" s="361"/>
      <c r="G46" s="361"/>
      <c r="H46" s="361"/>
      <c r="I46" s="361"/>
      <c r="J46" s="361"/>
      <c r="K46" s="361"/>
      <c r="L46" s="361"/>
      <c r="M46" s="361"/>
      <c r="N46" s="361"/>
      <c r="O46" s="361"/>
      <c r="P46" s="1001"/>
      <c r="Q46" s="1164">
        <v>29</v>
      </c>
      <c r="R46" s="1164"/>
      <c r="S46" s="712"/>
      <c r="T46" s="712"/>
      <c r="U46" s="712"/>
      <c r="V46" s="712"/>
      <c r="W46" s="712"/>
      <c r="X46" s="712"/>
      <c r="Y46" s="712"/>
      <c r="Z46" s="712"/>
      <c r="AA46" s="711"/>
      <c r="AB46" s="711"/>
      <c r="AC46" s="1170"/>
      <c r="AD46" s="712"/>
    </row>
    <row r="47" spans="2:30" s="86" customFormat="1" ht="15.75" customHeight="1" x14ac:dyDescent="0.2">
      <c r="B47" s="983" t="s">
        <v>632</v>
      </c>
      <c r="C47" s="361"/>
      <c r="D47" s="104"/>
      <c r="E47" s="361"/>
      <c r="F47" s="361"/>
      <c r="G47" s="361"/>
      <c r="H47" s="361"/>
      <c r="I47" s="361"/>
      <c r="J47" s="361"/>
      <c r="K47" s="361"/>
      <c r="L47" s="361"/>
      <c r="M47" s="361"/>
      <c r="N47" s="361"/>
      <c r="O47" s="361"/>
      <c r="P47" s="1001"/>
      <c r="Q47" s="1172">
        <v>30</v>
      </c>
      <c r="R47" s="1173"/>
      <c r="S47" s="712"/>
      <c r="T47" s="712"/>
      <c r="U47" s="712"/>
      <c r="V47" s="712"/>
      <c r="W47" s="712"/>
      <c r="X47" s="712"/>
      <c r="Y47" s="712"/>
      <c r="Z47" s="712"/>
      <c r="AA47" s="711"/>
      <c r="AB47" s="711"/>
      <c r="AC47" s="1170"/>
      <c r="AD47" s="712"/>
    </row>
    <row r="48" spans="2:30" s="86" customFormat="1" ht="15.75" customHeight="1" x14ac:dyDescent="0.2">
      <c r="B48" s="983" t="s">
        <v>633</v>
      </c>
      <c r="C48" s="361"/>
      <c r="D48" s="104"/>
      <c r="E48" s="361"/>
      <c r="F48" s="361"/>
      <c r="G48" s="361"/>
      <c r="H48" s="361"/>
      <c r="I48" s="361"/>
      <c r="J48" s="361"/>
      <c r="K48" s="361"/>
      <c r="L48" s="361"/>
      <c r="M48" s="361"/>
      <c r="N48" s="361"/>
      <c r="O48" s="361"/>
      <c r="P48" s="1001"/>
      <c r="Q48" s="1164">
        <v>31</v>
      </c>
      <c r="R48" s="1164"/>
      <c r="S48" s="712"/>
      <c r="T48" s="712"/>
      <c r="U48" s="712"/>
      <c r="V48" s="712"/>
      <c r="W48" s="712"/>
      <c r="X48" s="712"/>
      <c r="Y48" s="712"/>
      <c r="Z48" s="712"/>
      <c r="AA48" s="711"/>
      <c r="AB48" s="711"/>
      <c r="AC48" s="1170"/>
      <c r="AD48" s="712"/>
    </row>
    <row r="49" spans="2:32" s="86" customFormat="1" ht="15.75" customHeight="1" x14ac:dyDescent="0.2">
      <c r="B49" s="983" t="s">
        <v>634</v>
      </c>
      <c r="C49" s="361"/>
      <c r="D49" s="104"/>
      <c r="E49" s="361"/>
      <c r="F49" s="361"/>
      <c r="G49" s="361"/>
      <c r="H49" s="361"/>
      <c r="I49" s="361"/>
      <c r="J49" s="361"/>
      <c r="K49" s="361"/>
      <c r="L49" s="361"/>
      <c r="M49" s="361"/>
      <c r="N49" s="361"/>
      <c r="O49" s="361"/>
      <c r="P49" s="1001"/>
      <c r="Q49" s="1172">
        <v>32</v>
      </c>
      <c r="R49" s="1173"/>
      <c r="S49" s="712"/>
      <c r="T49" s="712"/>
      <c r="U49" s="712"/>
      <c r="V49" s="712"/>
      <c r="W49" s="712"/>
      <c r="X49" s="712"/>
      <c r="Y49" s="712"/>
      <c r="Z49" s="712"/>
      <c r="AA49" s="711"/>
      <c r="AB49" s="711"/>
      <c r="AC49" s="1171"/>
      <c r="AD49" s="712"/>
    </row>
    <row r="50" spans="2:32" s="86" customFormat="1" ht="15.75" customHeight="1" x14ac:dyDescent="0.2">
      <c r="B50" s="983" t="s">
        <v>635</v>
      </c>
      <c r="C50" s="361"/>
      <c r="D50" s="104"/>
      <c r="E50" s="361"/>
      <c r="F50" s="361"/>
      <c r="G50" s="361"/>
      <c r="H50" s="361"/>
      <c r="I50" s="361"/>
      <c r="J50" s="361"/>
      <c r="K50" s="361"/>
      <c r="L50" s="361"/>
      <c r="M50" s="361"/>
      <c r="N50" s="361"/>
      <c r="O50" s="361"/>
      <c r="P50" s="1001"/>
      <c r="Q50" s="1164">
        <v>33</v>
      </c>
      <c r="R50" s="1164"/>
      <c r="S50" s="712"/>
      <c r="T50" s="712"/>
      <c r="U50" s="712"/>
      <c r="V50" s="712"/>
      <c r="W50" s="712"/>
      <c r="X50" s="712"/>
      <c r="Y50" s="712"/>
      <c r="Z50" s="712"/>
      <c r="AA50" s="711"/>
      <c r="AB50" s="711"/>
      <c r="AC50" s="712"/>
      <c r="AD50" s="712"/>
    </row>
    <row r="51" spans="2:32" s="86" customFormat="1" ht="15.75" customHeight="1" x14ac:dyDescent="0.2">
      <c r="B51" s="983" t="s">
        <v>636</v>
      </c>
      <c r="C51" s="361"/>
      <c r="D51" s="104"/>
      <c r="E51" s="361"/>
      <c r="F51" s="361"/>
      <c r="G51" s="361"/>
      <c r="H51" s="361"/>
      <c r="I51" s="361"/>
      <c r="J51" s="361"/>
      <c r="K51" s="361"/>
      <c r="L51" s="361"/>
      <c r="M51" s="361"/>
      <c r="N51" s="361"/>
      <c r="O51" s="361"/>
      <c r="P51" s="1001" t="s">
        <v>637</v>
      </c>
      <c r="Q51" s="1172">
        <v>34</v>
      </c>
      <c r="R51" s="1173"/>
      <c r="S51" s="712"/>
      <c r="T51" s="712"/>
      <c r="U51" s="712"/>
      <c r="V51" s="712"/>
      <c r="W51" s="712"/>
      <c r="X51" s="712"/>
      <c r="Y51" s="712"/>
      <c r="Z51" s="712"/>
      <c r="AA51" s="711"/>
      <c r="AB51" s="711"/>
      <c r="AC51" s="712"/>
      <c r="AD51" s="712"/>
    </row>
    <row r="52" spans="2:32" s="86" customFormat="1" ht="15.75" customHeight="1" x14ac:dyDescent="0.2">
      <c r="B52" s="983" t="s">
        <v>638</v>
      </c>
      <c r="C52" s="361"/>
      <c r="D52" s="104"/>
      <c r="E52" s="361"/>
      <c r="F52" s="361"/>
      <c r="G52" s="361"/>
      <c r="H52" s="361"/>
      <c r="I52" s="361"/>
      <c r="J52" s="361"/>
      <c r="K52" s="361"/>
      <c r="L52" s="361"/>
      <c r="M52" s="361"/>
      <c r="N52" s="361"/>
      <c r="O52" s="361"/>
      <c r="P52" s="1001"/>
      <c r="Q52" s="1172">
        <v>35</v>
      </c>
      <c r="R52" s="1173"/>
      <c r="S52" s="712"/>
      <c r="T52" s="712"/>
      <c r="U52" s="712"/>
      <c r="V52" s="712"/>
      <c r="W52" s="712"/>
      <c r="X52" s="712"/>
      <c r="Y52" s="712"/>
      <c r="Z52" s="712"/>
      <c r="AA52" s="711"/>
      <c r="AB52" s="711"/>
      <c r="AC52" s="831"/>
      <c r="AD52" s="712"/>
    </row>
    <row r="53" spans="2:32" s="86" customFormat="1" ht="15.75" customHeight="1" x14ac:dyDescent="0.2">
      <c r="B53" s="983" t="s">
        <v>639</v>
      </c>
      <c r="C53" s="361"/>
      <c r="D53" s="104"/>
      <c r="E53" s="361"/>
      <c r="F53" s="361"/>
      <c r="G53" s="361"/>
      <c r="H53" s="361"/>
      <c r="I53" s="361"/>
      <c r="J53" s="361"/>
      <c r="K53" s="361"/>
      <c r="L53" s="361"/>
      <c r="M53" s="361"/>
      <c r="N53" s="361"/>
      <c r="O53" s="361"/>
      <c r="P53" s="1001"/>
      <c r="Q53" s="1164">
        <v>36</v>
      </c>
      <c r="R53" s="1164"/>
      <c r="S53" s="712"/>
      <c r="T53" s="712"/>
      <c r="U53" s="712"/>
      <c r="V53" s="712"/>
      <c r="W53" s="712"/>
      <c r="X53" s="712"/>
      <c r="Y53" s="712"/>
      <c r="Z53" s="712"/>
      <c r="AA53" s="711"/>
      <c r="AB53" s="711"/>
      <c r="AC53" s="712"/>
      <c r="AD53" s="712"/>
    </row>
    <row r="54" spans="2:32" s="86" customFormat="1" ht="15.75" customHeight="1" x14ac:dyDescent="0.2">
      <c r="B54" s="983" t="s">
        <v>640</v>
      </c>
      <c r="C54" s="104"/>
      <c r="D54" s="361"/>
      <c r="E54" s="400"/>
      <c r="F54" s="360"/>
      <c r="G54" s="360"/>
      <c r="H54" s="360"/>
      <c r="I54" s="360"/>
      <c r="J54" s="360"/>
      <c r="K54" s="360"/>
      <c r="L54" s="360"/>
      <c r="M54" s="360"/>
      <c r="N54" s="360"/>
      <c r="O54" s="360"/>
      <c r="P54" s="1007"/>
      <c r="Q54" s="1172">
        <v>37</v>
      </c>
      <c r="R54" s="1173"/>
      <c r="S54" s="712"/>
      <c r="T54" s="712"/>
      <c r="U54" s="712"/>
      <c r="V54" s="712"/>
      <c r="W54" s="712"/>
      <c r="X54" s="712"/>
      <c r="Y54" s="712"/>
      <c r="Z54" s="712"/>
      <c r="AA54" s="711"/>
      <c r="AB54" s="711"/>
      <c r="AC54" s="712"/>
      <c r="AD54" s="831"/>
    </row>
    <row r="55" spans="2:32" ht="15.75" customHeight="1" x14ac:dyDescent="0.2">
      <c r="B55" s="983" t="s">
        <v>641</v>
      </c>
      <c r="C55" s="59"/>
      <c r="D55" s="1008"/>
      <c r="E55" s="1008"/>
      <c r="F55" s="1008"/>
      <c r="G55" s="1008"/>
      <c r="H55" s="1008"/>
      <c r="I55" s="1008"/>
      <c r="J55" s="1008"/>
      <c r="K55" s="1008"/>
      <c r="L55" s="1008"/>
      <c r="M55" s="1008"/>
      <c r="N55" s="1008"/>
      <c r="O55" s="1008"/>
      <c r="P55" s="1009" t="s">
        <v>642</v>
      </c>
      <c r="Q55" s="1164">
        <v>38</v>
      </c>
      <c r="R55" s="1164"/>
      <c r="S55" s="714"/>
      <c r="T55" s="714"/>
      <c r="U55" s="714"/>
      <c r="V55" s="714"/>
      <c r="W55" s="714"/>
      <c r="X55" s="714"/>
      <c r="Y55" s="714"/>
      <c r="Z55" s="714"/>
      <c r="AA55" s="711"/>
      <c r="AB55" s="711"/>
      <c r="AC55" s="714"/>
      <c r="AD55" s="714"/>
    </row>
    <row r="56" spans="2:32" s="86" customFormat="1" ht="20.25" customHeight="1" x14ac:dyDescent="0.2">
      <c r="B56" s="1005" t="s">
        <v>643</v>
      </c>
      <c r="C56" s="1006"/>
      <c r="D56" s="1006"/>
      <c r="E56" s="1006"/>
      <c r="F56" s="1006"/>
      <c r="G56" s="1006"/>
      <c r="H56" s="1006"/>
      <c r="I56" s="1006"/>
      <c r="J56" s="1006"/>
      <c r="K56" s="1006"/>
      <c r="L56" s="1006"/>
      <c r="M56" s="1006"/>
      <c r="N56" s="1006"/>
      <c r="O56" s="1006"/>
      <c r="P56" s="1001"/>
      <c r="Q56" s="1165">
        <v>39</v>
      </c>
      <c r="R56" s="1165"/>
      <c r="S56" s="832"/>
      <c r="T56" s="832"/>
      <c r="U56" s="832"/>
      <c r="V56" s="832"/>
      <c r="W56" s="832"/>
      <c r="X56" s="833"/>
      <c r="Y56" s="832"/>
      <c r="Z56" s="832"/>
      <c r="AA56" s="834"/>
      <c r="AB56" s="834"/>
      <c r="AC56" s="833"/>
      <c r="AD56" s="833"/>
    </row>
    <row r="57" spans="2:32" s="86" customFormat="1" ht="20.25" customHeight="1" x14ac:dyDescent="0.2">
      <c r="B57" s="1010" t="s">
        <v>644</v>
      </c>
      <c r="C57" s="1011"/>
      <c r="D57" s="1011"/>
      <c r="E57" s="1011"/>
      <c r="F57" s="1011"/>
      <c r="G57" s="1011"/>
      <c r="H57" s="1011"/>
      <c r="I57" s="1011"/>
      <c r="J57" s="1011"/>
      <c r="K57" s="1011"/>
      <c r="L57" s="1011"/>
      <c r="M57" s="1011"/>
      <c r="N57" s="1011"/>
      <c r="O57" s="1011"/>
      <c r="P57" s="1012"/>
      <c r="Q57" s="1165">
        <v>40</v>
      </c>
      <c r="R57" s="1165"/>
      <c r="S57" s="832"/>
      <c r="T57" s="832"/>
      <c r="U57" s="832"/>
      <c r="V57" s="832"/>
      <c r="W57" s="832"/>
      <c r="X57" s="833"/>
      <c r="Y57" s="832"/>
      <c r="Z57" s="832"/>
      <c r="AA57" s="834"/>
      <c r="AB57" s="834"/>
      <c r="AC57" s="833"/>
      <c r="AD57" s="833"/>
    </row>
    <row r="58" spans="2:32" ht="15.75" customHeight="1" x14ac:dyDescent="0.2">
      <c r="B58" s="984" t="s">
        <v>645</v>
      </c>
      <c r="C58" s="104"/>
      <c r="D58" s="104"/>
      <c r="E58" s="104"/>
      <c r="F58" s="104"/>
      <c r="G58" s="104"/>
      <c r="H58" s="104"/>
      <c r="I58" s="104"/>
      <c r="J58" s="104"/>
      <c r="K58" s="104"/>
      <c r="L58" s="104"/>
      <c r="M58" s="104"/>
      <c r="N58" s="104"/>
      <c r="O58" s="104"/>
      <c r="P58" s="998"/>
      <c r="Q58" s="1166"/>
      <c r="R58" s="1166"/>
      <c r="S58" s="1175"/>
      <c r="T58" s="1176"/>
      <c r="U58" s="1176"/>
      <c r="V58" s="1176"/>
      <c r="W58" s="1176"/>
      <c r="X58" s="1176"/>
      <c r="Y58" s="1176"/>
      <c r="Z58" s="1176"/>
      <c r="AA58" s="1176"/>
      <c r="AB58" s="1177"/>
      <c r="AC58" s="1167"/>
      <c r="AD58" s="1168"/>
    </row>
    <row r="59" spans="2:32" ht="15.75" customHeight="1" x14ac:dyDescent="0.2">
      <c r="B59" s="983" t="s">
        <v>646</v>
      </c>
      <c r="C59" s="104"/>
      <c r="D59" s="104"/>
      <c r="E59" s="400"/>
      <c r="F59" s="400"/>
      <c r="G59" s="400"/>
      <c r="H59" s="400"/>
      <c r="I59" s="400"/>
      <c r="J59" s="400"/>
      <c r="K59" s="400"/>
      <c r="L59" s="400"/>
      <c r="M59" s="400"/>
      <c r="N59" s="400"/>
      <c r="O59" s="400"/>
      <c r="P59" s="1013"/>
      <c r="Q59" s="1181">
        <v>41</v>
      </c>
      <c r="R59" s="1181"/>
      <c r="S59" s="1178"/>
      <c r="T59" s="1179"/>
      <c r="U59" s="1179"/>
      <c r="V59" s="1179"/>
      <c r="W59" s="1179"/>
      <c r="X59" s="1179"/>
      <c r="Y59" s="1179"/>
      <c r="Z59" s="1179"/>
      <c r="AA59" s="1179"/>
      <c r="AB59" s="1180"/>
      <c r="AC59" s="955"/>
      <c r="AD59" s="953"/>
    </row>
    <row r="60" spans="2:32" ht="15.75" customHeight="1" x14ac:dyDescent="0.2">
      <c r="B60" s="983" t="s">
        <v>533</v>
      </c>
      <c r="C60" s="400"/>
      <c r="D60" s="400"/>
      <c r="E60" s="400"/>
      <c r="F60" s="400"/>
      <c r="G60" s="400"/>
      <c r="H60" s="400"/>
      <c r="I60" s="400"/>
      <c r="J60" s="400"/>
      <c r="K60" s="400"/>
      <c r="L60" s="400"/>
      <c r="M60" s="400"/>
      <c r="N60" s="400"/>
      <c r="O60" s="400"/>
      <c r="P60" s="1002"/>
      <c r="Q60" s="1162">
        <v>42</v>
      </c>
      <c r="R60" s="1163"/>
      <c r="S60" s="712"/>
      <c r="T60" s="712"/>
      <c r="U60" s="712"/>
      <c r="V60" s="712"/>
      <c r="W60" s="712"/>
      <c r="X60" s="829"/>
      <c r="Y60" s="712"/>
      <c r="Z60" s="712"/>
      <c r="AA60" s="829"/>
      <c r="AB60" s="829"/>
      <c r="AC60" s="829"/>
      <c r="AD60" s="712"/>
    </row>
    <row r="61" spans="2:32" ht="15.75" customHeight="1" x14ac:dyDescent="0.2">
      <c r="B61" s="983" t="s">
        <v>647</v>
      </c>
      <c r="C61" s="104"/>
      <c r="D61" s="104"/>
      <c r="E61" s="104"/>
      <c r="F61" s="104"/>
      <c r="G61" s="104"/>
      <c r="H61" s="104"/>
      <c r="I61" s="104"/>
      <c r="J61" s="104"/>
      <c r="K61" s="104"/>
      <c r="L61" s="104"/>
      <c r="M61" s="104"/>
      <c r="N61" s="104"/>
      <c r="O61" s="104"/>
      <c r="P61" s="998" t="s">
        <v>648</v>
      </c>
      <c r="Q61" s="1164">
        <v>43</v>
      </c>
      <c r="R61" s="1164"/>
      <c r="S61" s="712"/>
      <c r="T61" s="712"/>
      <c r="U61" s="712"/>
      <c r="V61" s="712"/>
      <c r="W61" s="712"/>
      <c r="X61" s="829"/>
      <c r="Y61" s="712"/>
      <c r="Z61" s="712"/>
      <c r="AA61" s="829"/>
      <c r="AB61" s="829"/>
      <c r="AC61" s="829"/>
      <c r="AD61" s="712"/>
      <c r="AE61" s="103"/>
      <c r="AF61" s="103"/>
    </row>
    <row r="62" spans="2:32" s="86" customFormat="1" ht="20.25" customHeight="1" x14ac:dyDescent="0.2">
      <c r="B62" s="1005" t="s">
        <v>649</v>
      </c>
      <c r="C62" s="1006"/>
      <c r="D62" s="1006"/>
      <c r="E62" s="1006"/>
      <c r="F62" s="1006"/>
      <c r="G62" s="1006"/>
      <c r="H62" s="1006"/>
      <c r="I62" s="1006"/>
      <c r="J62" s="1006"/>
      <c r="K62" s="1006"/>
      <c r="L62" s="1006"/>
      <c r="M62" s="1006"/>
      <c r="N62" s="1006"/>
      <c r="O62" s="1006"/>
      <c r="P62" s="1001"/>
      <c r="Q62" s="1165">
        <v>44</v>
      </c>
      <c r="R62" s="1165"/>
      <c r="S62" s="832"/>
      <c r="T62" s="832"/>
      <c r="U62" s="832"/>
      <c r="V62" s="832"/>
      <c r="W62" s="832"/>
      <c r="X62" s="833"/>
      <c r="Y62" s="832"/>
      <c r="Z62" s="832"/>
      <c r="AA62" s="834"/>
      <c r="AB62" s="834"/>
      <c r="AC62" s="833"/>
      <c r="AD62" s="833"/>
      <c r="AE62" s="74"/>
      <c r="AF62" s="74"/>
    </row>
    <row r="63" spans="2:32" ht="15.75" customHeight="1" x14ac:dyDescent="0.2">
      <c r="Q63" s="103"/>
      <c r="R63" s="718"/>
      <c r="S63" s="718"/>
      <c r="T63" s="718"/>
      <c r="U63" s="718"/>
      <c r="V63" s="718"/>
      <c r="W63" s="718"/>
      <c r="X63" s="718"/>
      <c r="Y63" s="718"/>
    </row>
    <row r="64" spans="2:32" ht="15.75" customHeight="1" x14ac:dyDescent="0.2"/>
    <row r="65" spans="18:26" ht="15.75" customHeight="1" x14ac:dyDescent="0.2"/>
    <row r="66" spans="18:26" s="103" customFormat="1" ht="15.75" customHeight="1" x14ac:dyDescent="0.2"/>
    <row r="67" spans="18:26" s="103" customFormat="1" ht="15.75" customHeight="1" x14ac:dyDescent="0.2">
      <c r="R67" s="718"/>
      <c r="S67" s="718"/>
      <c r="T67" s="718"/>
      <c r="U67" s="718"/>
      <c r="V67" s="718"/>
      <c r="W67" s="718"/>
      <c r="X67" s="718"/>
      <c r="Y67" s="718"/>
      <c r="Z67" s="718"/>
    </row>
    <row r="68" spans="18:26" s="103" customFormat="1" ht="15.75" customHeight="1" x14ac:dyDescent="0.2">
      <c r="R68" s="718"/>
      <c r="S68" s="718"/>
      <c r="T68" s="718"/>
      <c r="U68" s="718"/>
      <c r="V68" s="718"/>
      <c r="W68" s="718"/>
      <c r="X68" s="718"/>
      <c r="Y68" s="718"/>
      <c r="Z68" s="718"/>
    </row>
    <row r="69" spans="18:26" s="103" customFormat="1" ht="15.75" customHeight="1" x14ac:dyDescent="0.2">
      <c r="R69" s="718"/>
      <c r="S69" s="718"/>
      <c r="T69" s="718"/>
      <c r="U69" s="718"/>
      <c r="V69" s="718"/>
      <c r="W69" s="718"/>
      <c r="X69" s="718"/>
      <c r="Y69" s="718"/>
      <c r="Z69" s="718"/>
    </row>
    <row r="70" spans="18:26" ht="15.75" customHeight="1" x14ac:dyDescent="0.2"/>
    <row r="71" spans="18:26" ht="15.75" customHeight="1" x14ac:dyDescent="0.2"/>
  </sheetData>
  <mergeCells count="82">
    <mergeCell ref="Q15:R15"/>
    <mergeCell ref="Q16:R16"/>
    <mergeCell ref="S12:AD13"/>
    <mergeCell ref="B2:AD2"/>
    <mergeCell ref="B8:O11"/>
    <mergeCell ref="P8:P11"/>
    <mergeCell ref="Q8:R11"/>
    <mergeCell ref="S8:Z8"/>
    <mergeCell ref="AA8:AC8"/>
    <mergeCell ref="AD8:AD11"/>
    <mergeCell ref="S9:X9"/>
    <mergeCell ref="B6:F6"/>
    <mergeCell ref="H6:K6"/>
    <mergeCell ref="M6:N6"/>
    <mergeCell ref="Q23:R23"/>
    <mergeCell ref="S19:AD19"/>
    <mergeCell ref="S26:X26"/>
    <mergeCell ref="Q17:R17"/>
    <mergeCell ref="Y9:Z9"/>
    <mergeCell ref="AA9:AB9"/>
    <mergeCell ref="AC9:AC11"/>
    <mergeCell ref="S10:U10"/>
    <mergeCell ref="V10:X10"/>
    <mergeCell ref="Y10:Y11"/>
    <mergeCell ref="Z10:Z11"/>
    <mergeCell ref="AA10:AA11"/>
    <mergeCell ref="AB10:AB11"/>
    <mergeCell ref="Q12:R12"/>
    <mergeCell ref="Q13:R13"/>
    <mergeCell ref="Q14:R14"/>
    <mergeCell ref="Q18:R18"/>
    <mergeCell ref="Q19:R19"/>
    <mergeCell ref="Q20:R20"/>
    <mergeCell ref="Q21:R21"/>
    <mergeCell ref="Q22:R22"/>
    <mergeCell ref="Q33:R33"/>
    <mergeCell ref="Q24:R24"/>
    <mergeCell ref="Q25:R25"/>
    <mergeCell ref="Q26:R26"/>
    <mergeCell ref="Y26:Z27"/>
    <mergeCell ref="Q28:R28"/>
    <mergeCell ref="Q29:R29"/>
    <mergeCell ref="Q30:R30"/>
    <mergeCell ref="Q31:R31"/>
    <mergeCell ref="Q32:R32"/>
    <mergeCell ref="S31:AD31"/>
    <mergeCell ref="AB26:AC27"/>
    <mergeCell ref="Q27:R27"/>
    <mergeCell ref="Q34:R34"/>
    <mergeCell ref="Q35:R35"/>
    <mergeCell ref="AC35:AC39"/>
    <mergeCell ref="Q36:R36"/>
    <mergeCell ref="Q37:R37"/>
    <mergeCell ref="Q38:R38"/>
    <mergeCell ref="Q39:R39"/>
    <mergeCell ref="Q40:R40"/>
    <mergeCell ref="Q41:R41"/>
    <mergeCell ref="Q42:R42"/>
    <mergeCell ref="Q43:R43"/>
    <mergeCell ref="Q44:R44"/>
    <mergeCell ref="AC58:AD58"/>
    <mergeCell ref="AC44:AC49"/>
    <mergeCell ref="Q45:R45"/>
    <mergeCell ref="Q46:R46"/>
    <mergeCell ref="Q47:R47"/>
    <mergeCell ref="Q48:R48"/>
    <mergeCell ref="Q49:R49"/>
    <mergeCell ref="S44:AB44"/>
    <mergeCell ref="S58:AB59"/>
    <mergeCell ref="Q59:R59"/>
    <mergeCell ref="Q50:R50"/>
    <mergeCell ref="Q51:R51"/>
    <mergeCell ref="Q52:R52"/>
    <mergeCell ref="Q53:R53"/>
    <mergeCell ref="Q54:R54"/>
    <mergeCell ref="Q55:R55"/>
    <mergeCell ref="Q60:R60"/>
    <mergeCell ref="Q61:R61"/>
    <mergeCell ref="Q62:R62"/>
    <mergeCell ref="Q56:R56"/>
    <mergeCell ref="Q57:R57"/>
    <mergeCell ref="Q58:R58"/>
  </mergeCells>
  <printOptions horizontalCentered="1"/>
  <pageMargins left="7.874015748031496E-2" right="7.874015748031496E-2" top="0.39370078740157483" bottom="0.39370078740157483" header="0.27559055118110237" footer="0.27559055118110237"/>
  <pageSetup paperSize="9" scale="52" orientation="landscape"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B1:S63"/>
  <sheetViews>
    <sheetView workbookViewId="0">
      <selection activeCell="M38" sqref="M38"/>
    </sheetView>
  </sheetViews>
  <sheetFormatPr defaultRowHeight="12.75" x14ac:dyDescent="0.2"/>
  <cols>
    <col min="1" max="16384" width="9.140625" style="27"/>
  </cols>
  <sheetData>
    <row r="1" spans="2:19" s="89" customFormat="1" ht="18.75" customHeight="1" x14ac:dyDescent="0.2">
      <c r="B1" s="835"/>
      <c r="C1" s="835"/>
      <c r="D1" s="835" t="s">
        <v>713</v>
      </c>
      <c r="E1" s="931">
        <f>'Cover Page'!G7</f>
        <v>0</v>
      </c>
      <c r="F1" s="931"/>
      <c r="G1" s="835"/>
      <c r="H1" s="835"/>
      <c r="I1" s="835"/>
      <c r="J1" s="835"/>
      <c r="N1" s="835"/>
      <c r="O1" s="835"/>
      <c r="P1" s="835"/>
      <c r="Q1" s="835"/>
      <c r="R1" s="835"/>
      <c r="S1" s="933"/>
    </row>
    <row r="2" spans="2:19" s="89" customFormat="1" ht="18.75" customHeight="1" x14ac:dyDescent="0.2">
      <c r="B2" s="1196" t="s">
        <v>585</v>
      </c>
      <c r="C2" s="1196"/>
      <c r="D2" s="1196"/>
      <c r="E2" s="1196"/>
      <c r="F2" s="1196"/>
      <c r="G2" s="1196"/>
      <c r="H2" s="1196"/>
      <c r="I2" s="1196"/>
      <c r="J2" s="1196"/>
      <c r="K2" s="1196"/>
      <c r="L2" s="835"/>
      <c r="M2" s="835"/>
      <c r="N2" s="835"/>
      <c r="O2" s="835"/>
      <c r="P2" s="835"/>
      <c r="Q2" s="835"/>
      <c r="R2" s="835"/>
      <c r="S2" s="933"/>
    </row>
    <row r="3" spans="2:19" s="89" customFormat="1" ht="21" customHeight="1" x14ac:dyDescent="0.2">
      <c r="B3" s="835"/>
      <c r="C3" s="835"/>
      <c r="D3" s="930" t="s">
        <v>714</v>
      </c>
      <c r="E3" s="932" t="e">
        <f>DATE('Cover Page'!K13,'Cover Page'!I13,'Cover Page'!G13)</f>
        <v>#NUM!</v>
      </c>
      <c r="F3" s="835"/>
      <c r="G3" s="835"/>
      <c r="H3" s="835"/>
      <c r="I3" s="835"/>
      <c r="J3" s="835"/>
      <c r="M3" s="835"/>
      <c r="N3" s="835"/>
      <c r="O3" s="835"/>
      <c r="P3" s="835"/>
      <c r="Q3" s="835"/>
      <c r="R3" s="835"/>
      <c r="S3" s="933"/>
    </row>
    <row r="5" spans="2:19" x14ac:dyDescent="0.2">
      <c r="B5" s="464" t="s">
        <v>717</v>
      </c>
      <c r="C5" s="465"/>
      <c r="D5" s="465"/>
      <c r="E5" s="465"/>
      <c r="F5" s="465"/>
      <c r="G5" s="465"/>
      <c r="H5" s="465"/>
      <c r="I5" s="465"/>
      <c r="J5" s="465"/>
      <c r="K5" s="466"/>
    </row>
    <row r="6" spans="2:19" x14ac:dyDescent="0.2">
      <c r="B6" s="33"/>
      <c r="C6" s="32"/>
      <c r="D6" s="32"/>
      <c r="E6" s="32"/>
      <c r="F6" s="32"/>
      <c r="G6" s="32"/>
      <c r="H6" s="32"/>
      <c r="I6" s="32"/>
      <c r="J6" s="32"/>
      <c r="K6" s="467"/>
    </row>
    <row r="7" spans="2:19" x14ac:dyDescent="0.2">
      <c r="B7" s="33"/>
      <c r="C7" s="32"/>
      <c r="D7" s="32"/>
      <c r="E7" s="32"/>
      <c r="F7" s="32"/>
      <c r="G7" s="32"/>
      <c r="H7" s="32"/>
      <c r="I7" s="32"/>
      <c r="J7" s="32"/>
      <c r="K7" s="467"/>
    </row>
    <row r="8" spans="2:19" x14ac:dyDescent="0.2">
      <c r="B8" s="33"/>
      <c r="C8" s="32"/>
      <c r="D8" s="32"/>
      <c r="E8" s="32"/>
      <c r="F8" s="32"/>
      <c r="G8" s="32"/>
      <c r="H8" s="32"/>
      <c r="I8" s="32"/>
      <c r="J8" s="32"/>
      <c r="K8" s="467"/>
    </row>
    <row r="9" spans="2:19" x14ac:dyDescent="0.2">
      <c r="B9" s="33"/>
      <c r="C9" s="32"/>
      <c r="D9" s="32"/>
      <c r="E9" s="32"/>
      <c r="F9" s="32"/>
      <c r="G9" s="32"/>
      <c r="H9" s="32"/>
      <c r="I9" s="32"/>
      <c r="J9" s="32"/>
      <c r="K9" s="467"/>
    </row>
    <row r="10" spans="2:19" x14ac:dyDescent="0.2">
      <c r="B10" s="33"/>
      <c r="C10" s="32"/>
      <c r="D10" s="32"/>
      <c r="E10" s="32"/>
      <c r="F10" s="32"/>
      <c r="G10" s="32"/>
      <c r="H10" s="32"/>
      <c r="I10" s="32"/>
      <c r="J10" s="32"/>
      <c r="K10" s="467"/>
    </row>
    <row r="11" spans="2:19" x14ac:dyDescent="0.2">
      <c r="B11" s="33"/>
      <c r="C11" s="32"/>
      <c r="D11" s="32"/>
      <c r="E11" s="32"/>
      <c r="F11" s="32"/>
      <c r="G11" s="32"/>
      <c r="H11" s="32"/>
      <c r="I11" s="32"/>
      <c r="J11" s="32"/>
      <c r="K11" s="467"/>
    </row>
    <row r="12" spans="2:19" x14ac:dyDescent="0.2">
      <c r="B12" s="33"/>
      <c r="C12" s="32"/>
      <c r="D12" s="32"/>
      <c r="E12" s="32"/>
      <c r="F12" s="32"/>
      <c r="G12" s="32"/>
      <c r="H12" s="32"/>
      <c r="I12" s="32"/>
      <c r="J12" s="32"/>
      <c r="K12" s="467"/>
    </row>
    <row r="13" spans="2:19" x14ac:dyDescent="0.2">
      <c r="B13" s="33"/>
      <c r="C13" s="32"/>
      <c r="D13" s="32"/>
      <c r="E13" s="32"/>
      <c r="F13" s="32"/>
      <c r="G13" s="32"/>
      <c r="H13" s="32"/>
      <c r="I13" s="32"/>
      <c r="J13" s="32"/>
      <c r="K13" s="467"/>
    </row>
    <row r="14" spans="2:19" x14ac:dyDescent="0.2">
      <c r="B14" s="33"/>
      <c r="C14" s="32"/>
      <c r="D14" s="32"/>
      <c r="E14" s="32"/>
      <c r="F14" s="32"/>
      <c r="G14" s="32"/>
      <c r="H14" s="32"/>
      <c r="I14" s="32"/>
      <c r="J14" s="32"/>
      <c r="K14" s="467"/>
    </row>
    <row r="15" spans="2:19" x14ac:dyDescent="0.2">
      <c r="B15" s="33"/>
      <c r="C15" s="32"/>
      <c r="D15" s="32"/>
      <c r="E15" s="32"/>
      <c r="F15" s="32"/>
      <c r="G15" s="32"/>
      <c r="H15" s="32"/>
      <c r="I15" s="32"/>
      <c r="J15" s="32"/>
      <c r="K15" s="467"/>
    </row>
    <row r="16" spans="2:19" x14ac:dyDescent="0.2">
      <c r="B16" s="33"/>
      <c r="C16" s="32"/>
      <c r="D16" s="32"/>
      <c r="E16" s="32"/>
      <c r="F16" s="32"/>
      <c r="G16" s="32"/>
      <c r="H16" s="32"/>
      <c r="I16" s="32"/>
      <c r="J16" s="32"/>
      <c r="K16" s="467"/>
    </row>
    <row r="17" spans="2:11" x14ac:dyDescent="0.2">
      <c r="B17" s="33"/>
      <c r="C17" s="32"/>
      <c r="D17" s="32"/>
      <c r="E17" s="32"/>
      <c r="F17" s="32"/>
      <c r="G17" s="32"/>
      <c r="H17" s="32"/>
      <c r="I17" s="32"/>
      <c r="J17" s="32"/>
      <c r="K17" s="467"/>
    </row>
    <row r="18" spans="2:11" x14ac:dyDescent="0.2">
      <c r="B18" s="33"/>
      <c r="C18" s="32"/>
      <c r="D18" s="32"/>
      <c r="E18" s="32"/>
      <c r="F18" s="32"/>
      <c r="G18" s="32"/>
      <c r="H18" s="32"/>
      <c r="I18" s="32"/>
      <c r="J18" s="32"/>
      <c r="K18" s="467"/>
    </row>
    <row r="19" spans="2:11" x14ac:dyDescent="0.2">
      <c r="B19" s="33"/>
      <c r="C19" s="32"/>
      <c r="D19" s="32"/>
      <c r="E19" s="32"/>
      <c r="F19" s="32"/>
      <c r="G19" s="32"/>
      <c r="H19" s="32"/>
      <c r="I19" s="32"/>
      <c r="J19" s="32"/>
      <c r="K19" s="467"/>
    </row>
    <row r="20" spans="2:11" x14ac:dyDescent="0.2">
      <c r="B20" s="33"/>
      <c r="C20" s="32"/>
      <c r="D20" s="32"/>
      <c r="E20" s="32"/>
      <c r="F20" s="32"/>
      <c r="G20" s="32"/>
      <c r="H20" s="32"/>
      <c r="I20" s="32"/>
      <c r="J20" s="32"/>
      <c r="K20" s="467"/>
    </row>
    <row r="21" spans="2:11" x14ac:dyDescent="0.2">
      <c r="B21" s="33"/>
      <c r="C21" s="32"/>
      <c r="D21" s="32"/>
      <c r="E21" s="32"/>
      <c r="F21" s="32"/>
      <c r="G21" s="32"/>
      <c r="H21" s="32"/>
      <c r="I21" s="32"/>
      <c r="J21" s="32"/>
      <c r="K21" s="467"/>
    </row>
    <row r="22" spans="2:11" x14ac:dyDescent="0.2">
      <c r="B22" s="33"/>
      <c r="C22" s="32"/>
      <c r="D22" s="32"/>
      <c r="E22" s="32"/>
      <c r="F22" s="32"/>
      <c r="G22" s="32"/>
      <c r="H22" s="32"/>
      <c r="I22" s="32"/>
      <c r="J22" s="32"/>
      <c r="K22" s="467"/>
    </row>
    <row r="23" spans="2:11" x14ac:dyDescent="0.2">
      <c r="B23" s="33"/>
      <c r="C23" s="32"/>
      <c r="D23" s="32"/>
      <c r="E23" s="32"/>
      <c r="F23" s="32"/>
      <c r="G23" s="32"/>
      <c r="H23" s="32"/>
      <c r="I23" s="32"/>
      <c r="J23" s="32"/>
      <c r="K23" s="467"/>
    </row>
    <row r="24" spans="2:11" x14ac:dyDescent="0.2">
      <c r="B24" s="33"/>
      <c r="C24" s="32"/>
      <c r="D24" s="32"/>
      <c r="E24" s="32"/>
      <c r="F24" s="32"/>
      <c r="G24" s="32"/>
      <c r="H24" s="32"/>
      <c r="I24" s="32"/>
      <c r="J24" s="32"/>
      <c r="K24" s="467"/>
    </row>
    <row r="25" spans="2:11" x14ac:dyDescent="0.2">
      <c r="B25" s="33"/>
      <c r="C25" s="32"/>
      <c r="D25" s="32"/>
      <c r="E25" s="32"/>
      <c r="F25" s="32"/>
      <c r="G25" s="32"/>
      <c r="H25" s="32"/>
      <c r="I25" s="32"/>
      <c r="J25" s="32"/>
      <c r="K25" s="467"/>
    </row>
    <row r="26" spans="2:11" x14ac:dyDescent="0.2">
      <c r="B26" s="33"/>
      <c r="C26" s="32"/>
      <c r="D26" s="32"/>
      <c r="E26" s="32"/>
      <c r="F26" s="32"/>
      <c r="G26" s="32"/>
      <c r="H26" s="32"/>
      <c r="I26" s="32"/>
      <c r="J26" s="32"/>
      <c r="K26" s="467"/>
    </row>
    <row r="27" spans="2:11" x14ac:dyDescent="0.2">
      <c r="B27" s="33"/>
      <c r="C27" s="32"/>
      <c r="D27" s="32"/>
      <c r="E27" s="32"/>
      <c r="F27" s="32"/>
      <c r="G27" s="32"/>
      <c r="H27" s="32"/>
      <c r="I27" s="32"/>
      <c r="J27" s="32"/>
      <c r="K27" s="467"/>
    </row>
    <row r="28" spans="2:11" x14ac:dyDescent="0.2">
      <c r="B28" s="33"/>
      <c r="C28" s="32"/>
      <c r="D28" s="32"/>
      <c r="E28" s="32"/>
      <c r="F28" s="32"/>
      <c r="G28" s="32"/>
      <c r="H28" s="32"/>
      <c r="I28" s="32"/>
      <c r="J28" s="32"/>
      <c r="K28" s="467"/>
    </row>
    <row r="29" spans="2:11" x14ac:dyDescent="0.2">
      <c r="B29" s="33"/>
      <c r="C29" s="32"/>
      <c r="D29" s="32"/>
      <c r="E29" s="32"/>
      <c r="F29" s="32"/>
      <c r="G29" s="32"/>
      <c r="H29" s="32"/>
      <c r="I29" s="32"/>
      <c r="J29" s="32"/>
      <c r="K29" s="467"/>
    </row>
    <row r="30" spans="2:11" x14ac:dyDescent="0.2">
      <c r="B30" s="33"/>
      <c r="C30" s="32"/>
      <c r="D30" s="32"/>
      <c r="E30" s="32"/>
      <c r="F30" s="32"/>
      <c r="G30" s="32"/>
      <c r="H30" s="32"/>
      <c r="I30" s="32"/>
      <c r="J30" s="32"/>
      <c r="K30" s="467"/>
    </row>
    <row r="31" spans="2:11" x14ac:dyDescent="0.2">
      <c r="B31" s="33"/>
      <c r="C31" s="32"/>
      <c r="D31" s="32"/>
      <c r="E31" s="32"/>
      <c r="F31" s="32"/>
      <c r="G31" s="32"/>
      <c r="H31" s="32"/>
      <c r="I31" s="32"/>
      <c r="J31" s="32"/>
      <c r="K31" s="467"/>
    </row>
    <row r="32" spans="2:11" x14ac:dyDescent="0.2">
      <c r="B32" s="33"/>
      <c r="C32" s="32"/>
      <c r="D32" s="32"/>
      <c r="E32" s="32"/>
      <c r="F32" s="32"/>
      <c r="G32" s="32"/>
      <c r="H32" s="32"/>
      <c r="I32" s="32"/>
      <c r="J32" s="32"/>
      <c r="K32" s="467"/>
    </row>
    <row r="33" spans="2:11" x14ac:dyDescent="0.2">
      <c r="B33" s="33"/>
      <c r="C33" s="32"/>
      <c r="D33" s="32"/>
      <c r="E33" s="32"/>
      <c r="F33" s="32"/>
      <c r="G33" s="32"/>
      <c r="H33" s="32"/>
      <c r="I33" s="32"/>
      <c r="J33" s="32"/>
      <c r="K33" s="467"/>
    </row>
    <row r="34" spans="2:11" x14ac:dyDescent="0.2">
      <c r="B34" s="33"/>
      <c r="C34" s="32"/>
      <c r="D34" s="32"/>
      <c r="E34" s="32"/>
      <c r="F34" s="32"/>
      <c r="G34" s="32"/>
      <c r="H34" s="32"/>
      <c r="I34" s="32"/>
      <c r="J34" s="32"/>
      <c r="K34" s="467"/>
    </row>
    <row r="35" spans="2:11" x14ac:dyDescent="0.2">
      <c r="B35" s="33"/>
      <c r="C35" s="32"/>
      <c r="D35" s="32"/>
      <c r="E35" s="32"/>
      <c r="F35" s="32"/>
      <c r="G35" s="32"/>
      <c r="H35" s="32"/>
      <c r="I35" s="32"/>
      <c r="J35" s="32"/>
      <c r="K35" s="467"/>
    </row>
    <row r="36" spans="2:11" x14ac:dyDescent="0.2">
      <c r="B36" s="33"/>
      <c r="C36" s="32"/>
      <c r="D36" s="32"/>
      <c r="E36" s="32"/>
      <c r="F36" s="32"/>
      <c r="G36" s="32"/>
      <c r="H36" s="32"/>
      <c r="I36" s="32"/>
      <c r="J36" s="32"/>
      <c r="K36" s="467"/>
    </row>
    <row r="37" spans="2:11" x14ac:dyDescent="0.2">
      <c r="B37" s="33"/>
      <c r="C37" s="32"/>
      <c r="D37" s="32"/>
      <c r="E37" s="32"/>
      <c r="F37" s="32"/>
      <c r="G37" s="32"/>
      <c r="H37" s="32"/>
      <c r="I37" s="32"/>
      <c r="J37" s="32"/>
      <c r="K37" s="467"/>
    </row>
    <row r="38" spans="2:11" x14ac:dyDescent="0.2">
      <c r="B38" s="33"/>
      <c r="C38" s="32"/>
      <c r="D38" s="32"/>
      <c r="E38" s="32"/>
      <c r="F38" s="32"/>
      <c r="G38" s="32"/>
      <c r="H38" s="32"/>
      <c r="I38" s="32"/>
      <c r="J38" s="32"/>
      <c r="K38" s="467"/>
    </row>
    <row r="39" spans="2:11" x14ac:dyDescent="0.2">
      <c r="B39" s="33"/>
      <c r="C39" s="32"/>
      <c r="D39" s="32"/>
      <c r="E39" s="32"/>
      <c r="F39" s="32"/>
      <c r="G39" s="32"/>
      <c r="H39" s="32"/>
      <c r="I39" s="32"/>
      <c r="J39" s="32"/>
      <c r="K39" s="467"/>
    </row>
    <row r="40" spans="2:11" x14ac:dyDescent="0.2">
      <c r="B40" s="33"/>
      <c r="C40" s="32"/>
      <c r="D40" s="32"/>
      <c r="E40" s="32"/>
      <c r="F40" s="32"/>
      <c r="G40" s="32"/>
      <c r="H40" s="32"/>
      <c r="I40" s="32"/>
      <c r="J40" s="32"/>
      <c r="K40" s="467"/>
    </row>
    <row r="41" spans="2:11" x14ac:dyDescent="0.2">
      <c r="B41" s="33"/>
      <c r="C41" s="32"/>
      <c r="D41" s="32"/>
      <c r="E41" s="32"/>
      <c r="F41" s="32"/>
      <c r="G41" s="32"/>
      <c r="H41" s="32"/>
      <c r="I41" s="32"/>
      <c r="J41" s="32"/>
      <c r="K41" s="467"/>
    </row>
    <row r="42" spans="2:11" x14ac:dyDescent="0.2">
      <c r="B42" s="33"/>
      <c r="C42" s="32"/>
      <c r="D42" s="32"/>
      <c r="E42" s="32"/>
      <c r="F42" s="32"/>
      <c r="G42" s="32"/>
      <c r="H42" s="32"/>
      <c r="I42" s="32"/>
      <c r="J42" s="32"/>
      <c r="K42" s="467"/>
    </row>
    <row r="43" spans="2:11" x14ac:dyDescent="0.2">
      <c r="B43" s="33"/>
      <c r="C43" s="32"/>
      <c r="D43" s="32"/>
      <c r="E43" s="32"/>
      <c r="F43" s="32"/>
      <c r="G43" s="32"/>
      <c r="H43" s="32"/>
      <c r="I43" s="32"/>
      <c r="J43" s="32"/>
      <c r="K43" s="467"/>
    </row>
    <row r="44" spans="2:11" x14ac:dyDescent="0.2">
      <c r="B44" s="33"/>
      <c r="C44" s="32"/>
      <c r="D44" s="32"/>
      <c r="E44" s="32"/>
      <c r="F44" s="32"/>
      <c r="G44" s="32"/>
      <c r="H44" s="32"/>
      <c r="I44" s="32"/>
      <c r="J44" s="32"/>
      <c r="K44" s="467"/>
    </row>
    <row r="45" spans="2:11" x14ac:dyDescent="0.2">
      <c r="B45" s="33"/>
      <c r="C45" s="32"/>
      <c r="D45" s="32"/>
      <c r="E45" s="32"/>
      <c r="F45" s="32"/>
      <c r="G45" s="32"/>
      <c r="H45" s="32"/>
      <c r="I45" s="32"/>
      <c r="J45" s="32"/>
      <c r="K45" s="467"/>
    </row>
    <row r="46" spans="2:11" x14ac:dyDescent="0.2">
      <c r="B46" s="33"/>
      <c r="C46" s="32"/>
      <c r="D46" s="32"/>
      <c r="E46" s="32"/>
      <c r="F46" s="32"/>
      <c r="G46" s="32"/>
      <c r="H46" s="32"/>
      <c r="I46" s="32"/>
      <c r="J46" s="32"/>
      <c r="K46" s="467"/>
    </row>
    <row r="47" spans="2:11" x14ac:dyDescent="0.2">
      <c r="B47" s="33"/>
      <c r="C47" s="32"/>
      <c r="D47" s="32"/>
      <c r="E47" s="32"/>
      <c r="F47" s="32"/>
      <c r="G47" s="32"/>
      <c r="H47" s="32"/>
      <c r="I47" s="32"/>
      <c r="J47" s="32"/>
      <c r="K47" s="467"/>
    </row>
    <row r="48" spans="2:11" x14ac:dyDescent="0.2">
      <c r="B48" s="33"/>
      <c r="C48" s="32"/>
      <c r="D48" s="32"/>
      <c r="E48" s="32"/>
      <c r="F48" s="32"/>
      <c r="G48" s="32"/>
      <c r="H48" s="32"/>
      <c r="I48" s="32"/>
      <c r="J48" s="32"/>
      <c r="K48" s="467"/>
    </row>
    <row r="49" spans="2:11" x14ac:dyDescent="0.2">
      <c r="B49" s="33"/>
      <c r="C49" s="32"/>
      <c r="D49" s="32"/>
      <c r="E49" s="32"/>
      <c r="F49" s="32"/>
      <c r="G49" s="32"/>
      <c r="H49" s="32"/>
      <c r="I49" s="32"/>
      <c r="J49" s="32"/>
      <c r="K49" s="467"/>
    </row>
    <row r="50" spans="2:11" x14ac:dyDescent="0.2">
      <c r="B50" s="33"/>
      <c r="C50" s="32"/>
      <c r="D50" s="32"/>
      <c r="E50" s="32"/>
      <c r="F50" s="32"/>
      <c r="G50" s="32"/>
      <c r="H50" s="32"/>
      <c r="I50" s="32"/>
      <c r="J50" s="32"/>
      <c r="K50" s="467"/>
    </row>
    <row r="51" spans="2:11" x14ac:dyDescent="0.2">
      <c r="B51" s="33"/>
      <c r="C51" s="32"/>
      <c r="D51" s="32"/>
      <c r="E51" s="32"/>
      <c r="F51" s="32"/>
      <c r="G51" s="32"/>
      <c r="H51" s="32"/>
      <c r="I51" s="32"/>
      <c r="J51" s="32"/>
      <c r="K51" s="467"/>
    </row>
    <row r="52" spans="2:11" x14ac:dyDescent="0.2">
      <c r="B52" s="33"/>
      <c r="C52" s="32"/>
      <c r="D52" s="32"/>
      <c r="E52" s="32"/>
      <c r="F52" s="32"/>
      <c r="G52" s="32"/>
      <c r="H52" s="32"/>
      <c r="I52" s="32"/>
      <c r="J52" s="32"/>
      <c r="K52" s="467"/>
    </row>
    <row r="53" spans="2:11" x14ac:dyDescent="0.2">
      <c r="B53" s="33"/>
      <c r="C53" s="32"/>
      <c r="D53" s="32"/>
      <c r="E53" s="32"/>
      <c r="F53" s="32"/>
      <c r="G53" s="32"/>
      <c r="H53" s="32"/>
      <c r="I53" s="32"/>
      <c r="J53" s="32"/>
      <c r="K53" s="467"/>
    </row>
    <row r="54" spans="2:11" x14ac:dyDescent="0.2">
      <c r="B54" s="33"/>
      <c r="C54" s="32"/>
      <c r="D54" s="32"/>
      <c r="E54" s="32"/>
      <c r="F54" s="32"/>
      <c r="G54" s="32"/>
      <c r="H54" s="32"/>
      <c r="I54" s="32"/>
      <c r="J54" s="32"/>
      <c r="K54" s="467"/>
    </row>
    <row r="55" spans="2:11" x14ac:dyDescent="0.2">
      <c r="B55" s="33"/>
      <c r="C55" s="32"/>
      <c r="D55" s="32"/>
      <c r="E55" s="32"/>
      <c r="F55" s="32"/>
      <c r="G55" s="32"/>
      <c r="H55" s="32"/>
      <c r="I55" s="32"/>
      <c r="J55" s="32"/>
      <c r="K55" s="467"/>
    </row>
    <row r="56" spans="2:11" x14ac:dyDescent="0.2">
      <c r="B56" s="33"/>
      <c r="C56" s="32"/>
      <c r="D56" s="32"/>
      <c r="E56" s="32"/>
      <c r="F56" s="32"/>
      <c r="G56" s="32"/>
      <c r="H56" s="32"/>
      <c r="I56" s="32"/>
      <c r="J56" s="32"/>
      <c r="K56" s="467"/>
    </row>
    <row r="57" spans="2:11" x14ac:dyDescent="0.2">
      <c r="B57" s="33"/>
      <c r="C57" s="32"/>
      <c r="D57" s="32"/>
      <c r="E57" s="32"/>
      <c r="F57" s="32"/>
      <c r="G57" s="32"/>
      <c r="H57" s="32"/>
      <c r="I57" s="32"/>
      <c r="J57" s="32"/>
      <c r="K57" s="467"/>
    </row>
    <row r="58" spans="2:11" x14ac:dyDescent="0.2">
      <c r="B58" s="33"/>
      <c r="C58" s="32"/>
      <c r="D58" s="32"/>
      <c r="E58" s="32"/>
      <c r="F58" s="32"/>
      <c r="G58" s="32"/>
      <c r="H58" s="32"/>
      <c r="I58" s="32"/>
      <c r="J58" s="32"/>
      <c r="K58" s="467"/>
    </row>
    <row r="59" spans="2:11" x14ac:dyDescent="0.2">
      <c r="B59" s="33"/>
      <c r="C59" s="32"/>
      <c r="D59" s="32"/>
      <c r="E59" s="32"/>
      <c r="F59" s="32"/>
      <c r="G59" s="32"/>
      <c r="H59" s="32"/>
      <c r="I59" s="32"/>
      <c r="J59" s="32"/>
      <c r="K59" s="467"/>
    </row>
    <row r="60" spans="2:11" x14ac:dyDescent="0.2">
      <c r="B60" s="33"/>
      <c r="C60" s="32"/>
      <c r="D60" s="32"/>
      <c r="E60" s="32"/>
      <c r="F60" s="32"/>
      <c r="G60" s="32"/>
      <c r="H60" s="32"/>
      <c r="I60" s="32"/>
      <c r="J60" s="32"/>
      <c r="K60" s="467"/>
    </row>
    <row r="61" spans="2:11" x14ac:dyDescent="0.2">
      <c r="B61" s="33"/>
      <c r="C61" s="32"/>
      <c r="D61" s="32"/>
      <c r="E61" s="32"/>
      <c r="F61" s="32"/>
      <c r="G61" s="32"/>
      <c r="H61" s="32"/>
      <c r="I61" s="32"/>
      <c r="J61" s="32"/>
      <c r="K61" s="467"/>
    </row>
    <row r="62" spans="2:11" x14ac:dyDescent="0.2">
      <c r="B62" s="33"/>
      <c r="C62" s="32"/>
      <c r="D62" s="32"/>
      <c r="E62" s="32"/>
      <c r="F62" s="32"/>
      <c r="G62" s="32"/>
      <c r="H62" s="32"/>
      <c r="I62" s="32"/>
      <c r="J62" s="32"/>
      <c r="K62" s="467"/>
    </row>
    <row r="63" spans="2:11" x14ac:dyDescent="0.2">
      <c r="B63" s="34"/>
      <c r="C63" s="35"/>
      <c r="D63" s="35"/>
      <c r="E63" s="35"/>
      <c r="F63" s="35"/>
      <c r="G63" s="35"/>
      <c r="H63" s="35"/>
      <c r="I63" s="35"/>
      <c r="J63" s="35"/>
      <c r="K63" s="469"/>
    </row>
  </sheetData>
  <mergeCells count="1">
    <mergeCell ref="B2:K2"/>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pageSetUpPr fitToPage="1"/>
  </sheetPr>
  <dimension ref="A1:AA126"/>
  <sheetViews>
    <sheetView workbookViewId="0">
      <pane xSplit="17" ySplit="11" topLeftCell="R12" activePane="bottomRight" state="frozen"/>
      <selection pane="topRight" activeCell="R1" sqref="R1"/>
      <selection pane="bottomLeft" activeCell="A12" sqref="A12"/>
      <selection pane="bottomRight" activeCell="Y61" sqref="Y61"/>
    </sheetView>
  </sheetViews>
  <sheetFormatPr defaultColWidth="8.85546875" defaultRowHeight="12.75" x14ac:dyDescent="0.2"/>
  <cols>
    <col min="1" max="1" width="1.7109375" style="85" customWidth="1"/>
    <col min="2" max="2" width="3" style="85" customWidth="1"/>
    <col min="3" max="3" width="3.85546875" style="85" customWidth="1"/>
    <col min="4" max="7" width="3" style="85" customWidth="1"/>
    <col min="8" max="8" width="5.42578125" style="85" bestFit="1" customWidth="1"/>
    <col min="9" max="11" width="3" style="85" customWidth="1"/>
    <col min="12" max="13" width="3.140625" style="85" customWidth="1"/>
    <col min="14" max="14" width="3" style="85" customWidth="1"/>
    <col min="15" max="15" width="52.7109375" style="85" customWidth="1"/>
    <col min="16" max="16" width="4.28515625" style="85" customWidth="1"/>
    <col min="17" max="17" width="3.42578125" style="88" customWidth="1"/>
    <col min="18" max="21" width="18.5703125" style="814" customWidth="1"/>
    <col min="22" max="25" width="18.5703125" style="808" customWidth="1"/>
    <col min="26" max="26" width="8.85546875" style="933"/>
    <col min="27" max="27" width="26.28515625" style="85" bestFit="1" customWidth="1"/>
    <col min="28" max="16384" width="8.85546875" style="85"/>
  </cols>
  <sheetData>
    <row r="1" spans="2:26" s="89" customFormat="1" ht="18.75" customHeight="1" x14ac:dyDescent="0.2">
      <c r="B1" s="835"/>
      <c r="C1" s="835"/>
      <c r="D1" s="835"/>
      <c r="E1" s="835"/>
      <c r="F1" s="835"/>
      <c r="G1" s="835"/>
      <c r="H1" s="835"/>
      <c r="I1" s="835"/>
      <c r="J1" s="835"/>
      <c r="K1" s="835"/>
      <c r="L1" s="835"/>
      <c r="M1" s="835"/>
      <c r="N1" s="835"/>
      <c r="O1" s="835"/>
      <c r="P1" s="835"/>
      <c r="Q1" s="835"/>
      <c r="R1" s="835" t="s">
        <v>713</v>
      </c>
      <c r="S1" s="931">
        <f>'Cover Page'!G7</f>
        <v>0</v>
      </c>
      <c r="T1" s="931"/>
      <c r="U1" s="835"/>
      <c r="V1" s="835"/>
      <c r="W1" s="835"/>
      <c r="X1" s="835"/>
      <c r="Y1" s="835"/>
      <c r="Z1" s="979"/>
    </row>
    <row r="2" spans="2:26" s="89" customFormat="1" ht="18.75" customHeight="1" x14ac:dyDescent="0.2">
      <c r="B2" s="1196" t="s">
        <v>585</v>
      </c>
      <c r="C2" s="1196"/>
      <c r="D2" s="1196"/>
      <c r="E2" s="1196"/>
      <c r="F2" s="1196"/>
      <c r="G2" s="1196"/>
      <c r="H2" s="1196"/>
      <c r="I2" s="1196"/>
      <c r="J2" s="1196"/>
      <c r="K2" s="1196"/>
      <c r="L2" s="1196"/>
      <c r="M2" s="1196"/>
      <c r="N2" s="1196"/>
      <c r="O2" s="1196"/>
      <c r="P2" s="1196"/>
      <c r="Q2" s="1196"/>
      <c r="R2" s="1196"/>
      <c r="S2" s="1196"/>
      <c r="T2" s="1196"/>
      <c r="U2" s="1196"/>
      <c r="V2" s="1196"/>
      <c r="W2" s="1196"/>
      <c r="X2" s="1196"/>
      <c r="Y2" s="1196"/>
      <c r="Z2" s="979"/>
    </row>
    <row r="3" spans="2:26" s="89" customFormat="1" ht="21" customHeight="1" x14ac:dyDescent="0.2">
      <c r="B3" s="835"/>
      <c r="C3" s="835"/>
      <c r="D3" s="835"/>
      <c r="E3" s="835"/>
      <c r="F3" s="835"/>
      <c r="G3" s="835"/>
      <c r="H3" s="835"/>
      <c r="I3" s="835"/>
      <c r="J3" s="835"/>
      <c r="K3" s="835"/>
      <c r="L3" s="835"/>
      <c r="M3" s="835"/>
      <c r="N3" s="835"/>
      <c r="O3" s="835"/>
      <c r="P3" s="835"/>
      <c r="Q3" s="835"/>
      <c r="R3" s="930" t="s">
        <v>714</v>
      </c>
      <c r="S3" s="932" t="e">
        <f>DATE('Cover Page'!K13,'Cover Page'!I13,'Cover Page'!G13)</f>
        <v>#NUM!</v>
      </c>
      <c r="T3" s="835"/>
      <c r="U3" s="835"/>
      <c r="V3" s="835"/>
      <c r="W3" s="835"/>
      <c r="X3" s="835"/>
      <c r="Y3" s="835"/>
      <c r="Z3" s="979"/>
    </row>
    <row r="4" spans="2:26" ht="3.75" customHeight="1" x14ac:dyDescent="0.2">
      <c r="B4" s="710"/>
      <c r="C4" s="710"/>
      <c r="D4" s="710"/>
      <c r="E4" s="710"/>
      <c r="F4" s="710"/>
      <c r="G4" s="710"/>
      <c r="H4" s="710"/>
      <c r="I4" s="710"/>
      <c r="J4" s="710"/>
      <c r="K4" s="710"/>
      <c r="L4" s="710"/>
      <c r="M4" s="710"/>
      <c r="N4" s="710"/>
      <c r="O4" s="710"/>
      <c r="P4" s="710"/>
      <c r="Q4" s="710"/>
      <c r="R4" s="493"/>
      <c r="S4" s="493"/>
      <c r="T4" s="493"/>
      <c r="U4" s="493"/>
      <c r="V4" s="493"/>
      <c r="W4" s="493"/>
      <c r="X4" s="730"/>
      <c r="Y4" s="730"/>
      <c r="Z4" s="979"/>
    </row>
    <row r="5" spans="2:26" ht="15" customHeight="1" x14ac:dyDescent="0.4">
      <c r="B5" s="103" t="s">
        <v>0</v>
      </c>
      <c r="C5" s="103"/>
      <c r="D5" s="103"/>
      <c r="E5" s="103"/>
      <c r="F5" s="103"/>
      <c r="G5" s="103"/>
      <c r="H5" s="103" t="s">
        <v>1</v>
      </c>
      <c r="M5" s="103" t="s">
        <v>2</v>
      </c>
      <c r="O5" s="103"/>
      <c r="P5" s="103"/>
      <c r="Q5" s="710"/>
      <c r="R5" s="493"/>
      <c r="S5" s="731"/>
      <c r="T5" s="731"/>
      <c r="U5" s="731"/>
      <c r="V5" s="730"/>
      <c r="W5" s="730"/>
      <c r="X5" s="730"/>
      <c r="Y5" s="730"/>
      <c r="Z5" s="979"/>
    </row>
    <row r="6" spans="2:26" s="104" customFormat="1" ht="19.5" customHeight="1" x14ac:dyDescent="0.2">
      <c r="B6" s="1254">
        <f>'Cover Page'!G9</f>
        <v>0</v>
      </c>
      <c r="C6" s="1255"/>
      <c r="D6" s="1255"/>
      <c r="E6" s="1255"/>
      <c r="F6" s="1256"/>
      <c r="G6" s="106"/>
      <c r="H6" s="1254">
        <f>'Cover Page'!K13</f>
        <v>0</v>
      </c>
      <c r="I6" s="1255"/>
      <c r="J6" s="1255"/>
      <c r="K6" s="1256"/>
      <c r="M6" s="1254">
        <f>'Cover Page'!I13</f>
        <v>0</v>
      </c>
      <c r="N6" s="1256"/>
      <c r="Q6" s="106"/>
      <c r="R6" s="1014"/>
      <c r="S6" s="1014"/>
      <c r="T6" s="1014"/>
      <c r="U6" s="1014"/>
      <c r="V6" s="1014"/>
      <c r="W6" s="1014"/>
      <c r="X6" s="1015"/>
      <c r="Y6" s="1015"/>
      <c r="Z6" s="933"/>
    </row>
    <row r="7" spans="2:26" x14ac:dyDescent="0.2">
      <c r="B7" s="103"/>
      <c r="C7" s="103"/>
      <c r="D7" s="103"/>
      <c r="E7" s="103"/>
      <c r="F7" s="103"/>
      <c r="G7" s="103"/>
      <c r="H7" s="103"/>
      <c r="I7" s="103"/>
      <c r="J7" s="103"/>
      <c r="K7" s="103"/>
      <c r="L7" s="103"/>
      <c r="M7" s="103"/>
      <c r="N7" s="103"/>
      <c r="O7" s="103"/>
      <c r="P7" s="103"/>
      <c r="Q7" s="92"/>
      <c r="R7" s="732"/>
      <c r="S7" s="732"/>
      <c r="T7" s="732"/>
      <c r="U7" s="732"/>
      <c r="V7" s="730"/>
      <c r="W7" s="730"/>
      <c r="X7" s="730"/>
      <c r="Y7" s="730"/>
    </row>
    <row r="8" spans="2:26" s="86" customFormat="1" ht="21" customHeight="1" x14ac:dyDescent="0.2">
      <c r="B8" s="1232" t="s">
        <v>3</v>
      </c>
      <c r="C8" s="1233"/>
      <c r="D8" s="1233"/>
      <c r="E8" s="1233"/>
      <c r="F8" s="1233"/>
      <c r="G8" s="1233"/>
      <c r="H8" s="1233"/>
      <c r="I8" s="1233"/>
      <c r="J8" s="1233"/>
      <c r="K8" s="1233"/>
      <c r="L8" s="1233"/>
      <c r="M8" s="1233"/>
      <c r="N8" s="1233"/>
      <c r="O8" s="1234"/>
      <c r="P8" s="1241" t="s">
        <v>4</v>
      </c>
      <c r="Q8" s="1242"/>
      <c r="R8" s="1248" t="s">
        <v>5</v>
      </c>
      <c r="S8" s="1249"/>
      <c r="T8" s="1249"/>
      <c r="U8" s="1250"/>
      <c r="V8" s="1248" t="s">
        <v>6</v>
      </c>
      <c r="W8" s="1249"/>
      <c r="X8" s="1225"/>
      <c r="Y8" s="1251" t="s">
        <v>7</v>
      </c>
      <c r="Z8" s="933"/>
    </row>
    <row r="9" spans="2:26" s="86" customFormat="1" ht="30.75" customHeight="1" x14ac:dyDescent="0.2">
      <c r="B9" s="1235"/>
      <c r="C9" s="1236"/>
      <c r="D9" s="1236"/>
      <c r="E9" s="1236"/>
      <c r="F9" s="1236"/>
      <c r="G9" s="1236"/>
      <c r="H9" s="1236"/>
      <c r="I9" s="1236"/>
      <c r="J9" s="1236"/>
      <c r="K9" s="1236"/>
      <c r="L9" s="1236"/>
      <c r="M9" s="1236"/>
      <c r="N9" s="1236"/>
      <c r="O9" s="1237"/>
      <c r="P9" s="1243"/>
      <c r="Q9" s="1244"/>
      <c r="R9" s="1248" t="s">
        <v>140</v>
      </c>
      <c r="S9" s="1249"/>
      <c r="T9" s="1249"/>
      <c r="U9" s="1250"/>
      <c r="V9" s="1248" t="s">
        <v>10</v>
      </c>
      <c r="W9" s="1250"/>
      <c r="X9" s="1221" t="s">
        <v>11</v>
      </c>
      <c r="Y9" s="1252"/>
      <c r="Z9" s="933"/>
    </row>
    <row r="10" spans="2:26" s="86" customFormat="1" ht="21" customHeight="1" x14ac:dyDescent="0.2">
      <c r="B10" s="1235"/>
      <c r="C10" s="1236"/>
      <c r="D10" s="1236"/>
      <c r="E10" s="1236"/>
      <c r="F10" s="1236"/>
      <c r="G10" s="1236"/>
      <c r="H10" s="1236"/>
      <c r="I10" s="1236"/>
      <c r="J10" s="1236"/>
      <c r="K10" s="1236"/>
      <c r="L10" s="1236"/>
      <c r="M10" s="1236"/>
      <c r="N10" s="1236"/>
      <c r="O10" s="1237"/>
      <c r="P10" s="1243"/>
      <c r="Q10" s="1245"/>
      <c r="R10" s="1224" t="s">
        <v>12</v>
      </c>
      <c r="S10" s="1225"/>
      <c r="T10" s="1224" t="s">
        <v>13</v>
      </c>
      <c r="U10" s="1225"/>
      <c r="V10" s="1226" t="s">
        <v>14</v>
      </c>
      <c r="W10" s="1228" t="s">
        <v>15</v>
      </c>
      <c r="X10" s="1222"/>
      <c r="Y10" s="1252"/>
      <c r="Z10" s="933"/>
    </row>
    <row r="11" spans="2:26" s="86" customFormat="1" ht="38.25" customHeight="1" x14ac:dyDescent="0.2">
      <c r="B11" s="1238"/>
      <c r="C11" s="1239"/>
      <c r="D11" s="1239"/>
      <c r="E11" s="1239"/>
      <c r="F11" s="1239"/>
      <c r="G11" s="1239"/>
      <c r="H11" s="1239"/>
      <c r="I11" s="1239"/>
      <c r="J11" s="1239"/>
      <c r="K11" s="1239"/>
      <c r="L11" s="1239"/>
      <c r="M11" s="1239"/>
      <c r="N11" s="1239"/>
      <c r="O11" s="1240"/>
      <c r="P11" s="1246"/>
      <c r="Q11" s="1247"/>
      <c r="R11" s="733" t="s">
        <v>16</v>
      </c>
      <c r="S11" s="734" t="s">
        <v>33</v>
      </c>
      <c r="T11" s="735" t="s">
        <v>16</v>
      </c>
      <c r="U11" s="736" t="s">
        <v>33</v>
      </c>
      <c r="V11" s="1227"/>
      <c r="W11" s="1229"/>
      <c r="X11" s="1223"/>
      <c r="Y11" s="1253"/>
      <c r="Z11" s="933"/>
    </row>
    <row r="12" spans="2:26" s="86" customFormat="1" ht="15.75" customHeight="1" x14ac:dyDescent="0.2">
      <c r="B12" s="980" t="s">
        <v>41</v>
      </c>
      <c r="C12" s="981"/>
      <c r="D12" s="982"/>
      <c r="E12" s="982"/>
      <c r="F12" s="982"/>
      <c r="G12" s="982"/>
      <c r="H12" s="982"/>
      <c r="I12" s="981"/>
      <c r="J12" s="981"/>
      <c r="K12" s="981"/>
      <c r="L12" s="981"/>
      <c r="M12" s="981"/>
      <c r="N12" s="981"/>
      <c r="O12" s="981"/>
      <c r="P12" s="1230"/>
      <c r="Q12" s="1231"/>
      <c r="R12" s="757"/>
      <c r="S12" s="776"/>
      <c r="T12" s="757"/>
      <c r="U12" s="776"/>
      <c r="V12" s="757"/>
      <c r="W12" s="775"/>
      <c r="X12" s="776"/>
      <c r="Y12" s="815"/>
      <c r="Z12" s="51"/>
    </row>
    <row r="13" spans="2:26" s="86" customFormat="1" ht="15.75" customHeight="1" x14ac:dyDescent="0.2">
      <c r="B13" s="983" t="s">
        <v>526</v>
      </c>
      <c r="C13" s="104"/>
      <c r="D13" s="400"/>
      <c r="E13" s="400"/>
      <c r="F13" s="400"/>
      <c r="G13" s="400"/>
      <c r="H13" s="400"/>
      <c r="I13" s="104"/>
      <c r="J13" s="104"/>
      <c r="K13" s="104"/>
      <c r="L13" s="104"/>
      <c r="M13" s="104"/>
      <c r="N13" s="104"/>
      <c r="O13" s="104"/>
      <c r="P13" s="1263"/>
      <c r="Q13" s="1264"/>
      <c r="R13" s="816"/>
      <c r="S13" s="817"/>
      <c r="T13" s="816"/>
      <c r="U13" s="817"/>
      <c r="V13" s="816"/>
      <c r="W13" s="818"/>
      <c r="X13" s="817"/>
      <c r="Y13" s="819"/>
      <c r="Z13" s="51"/>
    </row>
    <row r="14" spans="2:26" s="86" customFormat="1" ht="15.75" customHeight="1" x14ac:dyDescent="0.2">
      <c r="B14" s="983"/>
      <c r="C14" s="104" t="s">
        <v>540</v>
      </c>
      <c r="D14" s="400"/>
      <c r="E14" s="400"/>
      <c r="F14" s="400"/>
      <c r="G14" s="400"/>
      <c r="H14" s="400"/>
      <c r="I14" s="104"/>
      <c r="J14" s="104"/>
      <c r="K14" s="104"/>
      <c r="L14" s="104"/>
      <c r="M14" s="104"/>
      <c r="N14" s="104"/>
      <c r="O14" s="104"/>
      <c r="P14" s="709"/>
      <c r="Q14" s="737"/>
      <c r="R14" s="816"/>
      <c r="S14" s="817"/>
      <c r="T14" s="816"/>
      <c r="U14" s="817"/>
      <c r="V14" s="816"/>
      <c r="W14" s="818"/>
      <c r="X14" s="817"/>
      <c r="Y14" s="819"/>
      <c r="Z14" s="51"/>
    </row>
    <row r="15" spans="2:26" s="86" customFormat="1" ht="15.75" customHeight="1" x14ac:dyDescent="0.2">
      <c r="B15" s="983"/>
      <c r="C15" s="359"/>
      <c r="D15" s="104" t="s">
        <v>42</v>
      </c>
      <c r="E15" s="400"/>
      <c r="F15" s="400"/>
      <c r="G15" s="400"/>
      <c r="H15" s="400"/>
      <c r="I15" s="104"/>
      <c r="J15" s="104"/>
      <c r="K15" s="104"/>
      <c r="L15" s="104"/>
      <c r="M15" s="104"/>
      <c r="N15" s="104"/>
      <c r="O15" s="104"/>
      <c r="P15" s="1259">
        <v>1</v>
      </c>
      <c r="Q15" s="1265"/>
      <c r="R15" s="738"/>
      <c r="S15" s="739"/>
      <c r="T15" s="738"/>
      <c r="U15" s="739"/>
      <c r="V15" s="738"/>
      <c r="W15" s="740"/>
      <c r="X15" s="767">
        <f>'Form A'!AB15</f>
        <v>0</v>
      </c>
      <c r="Y15" s="741">
        <f>X15</f>
        <v>0</v>
      </c>
      <c r="Z15" s="51"/>
    </row>
    <row r="16" spans="2:26" ht="15.75" customHeight="1" x14ac:dyDescent="0.2">
      <c r="B16" s="984"/>
      <c r="C16" s="51"/>
      <c r="D16" s="104" t="s">
        <v>533</v>
      </c>
      <c r="E16" s="104"/>
      <c r="F16" s="104"/>
      <c r="G16" s="104"/>
      <c r="H16" s="104"/>
      <c r="I16" s="104"/>
      <c r="J16" s="104"/>
      <c r="K16" s="104"/>
      <c r="L16" s="104"/>
      <c r="M16" s="104"/>
      <c r="N16" s="104"/>
      <c r="O16" s="104"/>
      <c r="P16" s="1257">
        <v>2</v>
      </c>
      <c r="Q16" s="1258"/>
      <c r="R16" s="770">
        <f>'Form A'!R16</f>
        <v>0</v>
      </c>
      <c r="S16" s="750">
        <f>'Form A'!U16</f>
        <v>0</v>
      </c>
      <c r="T16" s="481">
        <f>'Form A'!V16</f>
        <v>0</v>
      </c>
      <c r="U16" s="752">
        <f>'Form A'!Y16</f>
        <v>0</v>
      </c>
      <c r="V16" s="753">
        <f>'Form A'!Z16</f>
        <v>0</v>
      </c>
      <c r="W16" s="754">
        <f>'Form A'!AA16</f>
        <v>0</v>
      </c>
      <c r="X16" s="750">
        <f>'Form A'!AB16</f>
        <v>0</v>
      </c>
      <c r="Y16" s="742">
        <f>SUM(R16:X16)</f>
        <v>0</v>
      </c>
      <c r="Z16" s="51"/>
    </row>
    <row r="17" spans="2:26" s="86" customFormat="1" ht="15.75" customHeight="1" x14ac:dyDescent="0.2">
      <c r="B17" s="983"/>
      <c r="C17" s="104" t="s">
        <v>527</v>
      </c>
      <c r="D17" s="400"/>
      <c r="E17" s="400"/>
      <c r="F17" s="400"/>
      <c r="G17" s="400"/>
      <c r="H17" s="400"/>
      <c r="I17" s="104"/>
      <c r="J17" s="104"/>
      <c r="K17" s="104"/>
      <c r="L17" s="104"/>
      <c r="M17" s="104"/>
      <c r="N17" s="104"/>
      <c r="O17" s="104"/>
      <c r="P17" s="1258">
        <v>3</v>
      </c>
      <c r="Q17" s="1266"/>
      <c r="R17" s="743"/>
      <c r="S17" s="744"/>
      <c r="T17" s="745"/>
      <c r="U17" s="746"/>
      <c r="V17" s="747"/>
      <c r="W17" s="748"/>
      <c r="X17" s="750">
        <f>'Form A'!AB17</f>
        <v>0</v>
      </c>
      <c r="Y17" s="742">
        <f>X17</f>
        <v>0</v>
      </c>
      <c r="Z17" s="51"/>
    </row>
    <row r="18" spans="2:26" s="86" customFormat="1" ht="15.75" customHeight="1" x14ac:dyDescent="0.2">
      <c r="B18" s="983"/>
      <c r="C18" s="104" t="s">
        <v>541</v>
      </c>
      <c r="D18" s="400"/>
      <c r="E18" s="400"/>
      <c r="F18" s="400"/>
      <c r="G18" s="400"/>
      <c r="H18" s="400"/>
      <c r="I18" s="104"/>
      <c r="J18" s="104"/>
      <c r="K18" s="104"/>
      <c r="L18" s="104"/>
      <c r="M18" s="104"/>
      <c r="N18" s="104"/>
      <c r="O18" s="104"/>
      <c r="P18" s="1258">
        <v>4</v>
      </c>
      <c r="Q18" s="1266"/>
      <c r="R18" s="743"/>
      <c r="S18" s="744"/>
      <c r="T18" s="745"/>
      <c r="U18" s="746"/>
      <c r="V18" s="747"/>
      <c r="W18" s="748"/>
      <c r="X18" s="750">
        <f>'Form A'!AB18</f>
        <v>0</v>
      </c>
      <c r="Y18" s="742">
        <f t="shared" ref="Y18" si="0">X18</f>
        <v>0</v>
      </c>
      <c r="Z18" s="51"/>
    </row>
    <row r="19" spans="2:26" ht="15.75" customHeight="1" x14ac:dyDescent="0.2">
      <c r="B19" s="983"/>
      <c r="C19" s="104" t="s">
        <v>43</v>
      </c>
      <c r="D19" s="104"/>
      <c r="E19" s="104"/>
      <c r="F19" s="104"/>
      <c r="G19" s="104"/>
      <c r="H19" s="104"/>
      <c r="I19" s="104"/>
      <c r="J19" s="104"/>
      <c r="K19" s="104"/>
      <c r="L19" s="104"/>
      <c r="M19" s="104"/>
      <c r="N19" s="104"/>
      <c r="O19" s="104"/>
      <c r="P19" s="1258">
        <v>5</v>
      </c>
      <c r="Q19" s="1261"/>
      <c r="R19" s="770">
        <f>'Form A'!R19</f>
        <v>0</v>
      </c>
      <c r="S19" s="750">
        <f>'Form A'!U19</f>
        <v>0</v>
      </c>
      <c r="T19" s="481">
        <f>'Form A'!V19</f>
        <v>0</v>
      </c>
      <c r="U19" s="752">
        <f>'Form A'!Y19</f>
        <v>0</v>
      </c>
      <c r="V19" s="753">
        <f>'Form A'!Z19</f>
        <v>0</v>
      </c>
      <c r="W19" s="754">
        <f>'Form A'!AA19</f>
        <v>0</v>
      </c>
      <c r="X19" s="744"/>
      <c r="Y19" s="742">
        <f>SUM(R19:W19)</f>
        <v>0</v>
      </c>
      <c r="Z19" s="51"/>
    </row>
    <row r="20" spans="2:26" ht="15.75" customHeight="1" x14ac:dyDescent="0.2">
      <c r="B20" s="984"/>
      <c r="C20" s="104" t="s">
        <v>542</v>
      </c>
      <c r="D20" s="104"/>
      <c r="E20" s="104"/>
      <c r="F20" s="104"/>
      <c r="G20" s="104"/>
      <c r="H20" s="104"/>
      <c r="I20" s="104"/>
      <c r="J20" s="104"/>
      <c r="K20" s="104"/>
      <c r="L20" s="104"/>
      <c r="M20" s="104"/>
      <c r="N20" s="104"/>
      <c r="O20" s="104"/>
      <c r="P20" s="1257">
        <v>6</v>
      </c>
      <c r="Q20" s="1258"/>
      <c r="R20" s="749">
        <f>R21+R22+R23+R24+R25</f>
        <v>0</v>
      </c>
      <c r="S20" s="750">
        <f>S21+S22+S23+S24+S25</f>
        <v>0</v>
      </c>
      <c r="T20" s="751">
        <f t="shared" ref="T20:X20" si="1">T21+T22+T23+T24+T25</f>
        <v>0</v>
      </c>
      <c r="U20" s="752">
        <f t="shared" si="1"/>
        <v>0</v>
      </c>
      <c r="V20" s="753">
        <f t="shared" si="1"/>
        <v>0</v>
      </c>
      <c r="W20" s="754">
        <f t="shared" si="1"/>
        <v>0</v>
      </c>
      <c r="X20" s="750">
        <f t="shared" si="1"/>
        <v>0</v>
      </c>
      <c r="Y20" s="742">
        <f>Y21+Y22+Y23+Y24+Y25</f>
        <v>0</v>
      </c>
      <c r="Z20" s="51"/>
    </row>
    <row r="21" spans="2:26" ht="15.75" customHeight="1" x14ac:dyDescent="0.2">
      <c r="B21" s="983"/>
      <c r="C21" s="51"/>
      <c r="D21" s="104" t="s">
        <v>44</v>
      </c>
      <c r="E21" s="104"/>
      <c r="F21" s="104"/>
      <c r="G21" s="104"/>
      <c r="H21" s="104"/>
      <c r="I21" s="104"/>
      <c r="J21" s="104"/>
      <c r="K21" s="104"/>
      <c r="L21" s="104"/>
      <c r="M21" s="104"/>
      <c r="N21" s="104"/>
      <c r="O21" s="104"/>
      <c r="P21" s="1259">
        <v>7</v>
      </c>
      <c r="Q21" s="1260"/>
      <c r="R21" s="749">
        <f>'Form A'!R21</f>
        <v>0</v>
      </c>
      <c r="S21" s="750">
        <f>'Form A'!U21</f>
        <v>0</v>
      </c>
      <c r="T21" s="481">
        <f>'Form A'!V21</f>
        <v>0</v>
      </c>
      <c r="U21" s="752">
        <f>'Form A'!Y21</f>
        <v>0</v>
      </c>
      <c r="V21" s="753">
        <f>'Form A'!Z21</f>
        <v>0</v>
      </c>
      <c r="W21" s="754">
        <f>'Form A'!AA21</f>
        <v>0</v>
      </c>
      <c r="X21" s="750">
        <f>'Form A'!AB21</f>
        <v>0</v>
      </c>
      <c r="Y21" s="742">
        <f t="shared" ref="Y21:Y25" si="2">SUM(R21:X21)</f>
        <v>0</v>
      </c>
      <c r="Z21" s="51"/>
    </row>
    <row r="22" spans="2:26" ht="15.75" customHeight="1" x14ac:dyDescent="0.2">
      <c r="B22" s="983"/>
      <c r="C22" s="51"/>
      <c r="D22" s="104" t="s">
        <v>45</v>
      </c>
      <c r="E22" s="104"/>
      <c r="F22" s="104"/>
      <c r="G22" s="104"/>
      <c r="H22" s="104"/>
      <c r="I22" s="104"/>
      <c r="J22" s="104"/>
      <c r="K22" s="104"/>
      <c r="L22" s="104"/>
      <c r="M22" s="104"/>
      <c r="N22" s="104"/>
      <c r="O22" s="104"/>
      <c r="P22" s="1257">
        <v>8</v>
      </c>
      <c r="Q22" s="1258"/>
      <c r="R22" s="749">
        <f>'Form A'!R22</f>
        <v>0</v>
      </c>
      <c r="S22" s="750">
        <f>'Form A'!U22</f>
        <v>0</v>
      </c>
      <c r="T22" s="481">
        <f>'Form A'!V22</f>
        <v>0</v>
      </c>
      <c r="U22" s="752">
        <f>'Form A'!Y22</f>
        <v>0</v>
      </c>
      <c r="V22" s="753">
        <f>'Form A'!Z22</f>
        <v>0</v>
      </c>
      <c r="W22" s="754">
        <f>'Form A'!AA22</f>
        <v>0</v>
      </c>
      <c r="X22" s="750">
        <f>'Form A'!AB22</f>
        <v>0</v>
      </c>
      <c r="Y22" s="742">
        <f t="shared" si="2"/>
        <v>0</v>
      </c>
      <c r="Z22" s="51"/>
    </row>
    <row r="23" spans="2:26" ht="15.75" customHeight="1" x14ac:dyDescent="0.2">
      <c r="B23" s="983"/>
      <c r="C23" s="51"/>
      <c r="D23" s="104" t="s">
        <v>46</v>
      </c>
      <c r="E23" s="104"/>
      <c r="F23" s="104"/>
      <c r="G23" s="104"/>
      <c r="H23" s="104"/>
      <c r="I23" s="104"/>
      <c r="J23" s="104"/>
      <c r="K23" s="104"/>
      <c r="L23" s="104"/>
      <c r="M23" s="104"/>
      <c r="N23" s="104"/>
      <c r="O23" s="104"/>
      <c r="P23" s="1258">
        <v>9</v>
      </c>
      <c r="Q23" s="1261"/>
      <c r="R23" s="749">
        <f>'Form A'!R23</f>
        <v>0</v>
      </c>
      <c r="S23" s="750">
        <f>'Form A'!U23</f>
        <v>0</v>
      </c>
      <c r="T23" s="481">
        <f>'Form A'!V23</f>
        <v>0</v>
      </c>
      <c r="U23" s="752">
        <f>'Form A'!Y23</f>
        <v>0</v>
      </c>
      <c r="V23" s="753">
        <f>'Form A'!Z23</f>
        <v>0</v>
      </c>
      <c r="W23" s="754">
        <f>'Form A'!AA23</f>
        <v>0</v>
      </c>
      <c r="X23" s="750">
        <f>'Form A'!AB23</f>
        <v>0</v>
      </c>
      <c r="Y23" s="742">
        <f t="shared" si="2"/>
        <v>0</v>
      </c>
      <c r="Z23" s="51"/>
    </row>
    <row r="24" spans="2:26" ht="15.75" customHeight="1" x14ac:dyDescent="0.2">
      <c r="B24" s="983"/>
      <c r="C24" s="51"/>
      <c r="D24" s="104" t="s">
        <v>47</v>
      </c>
      <c r="E24" s="104"/>
      <c r="F24" s="104"/>
      <c r="G24" s="104"/>
      <c r="H24" s="104"/>
      <c r="I24" s="104"/>
      <c r="J24" s="104"/>
      <c r="K24" s="104"/>
      <c r="L24" s="104"/>
      <c r="M24" s="104"/>
      <c r="N24" s="104"/>
      <c r="O24" s="104"/>
      <c r="P24" s="1262">
        <v>10</v>
      </c>
      <c r="Q24" s="1259"/>
      <c r="R24" s="749">
        <f>'Form A'!R24</f>
        <v>0</v>
      </c>
      <c r="S24" s="750">
        <f>'Form A'!U24</f>
        <v>0</v>
      </c>
      <c r="T24" s="481">
        <f>'Form A'!V24</f>
        <v>0</v>
      </c>
      <c r="U24" s="752">
        <f>'Form A'!Y24</f>
        <v>0</v>
      </c>
      <c r="V24" s="753">
        <f>'Form A'!Z24</f>
        <v>0</v>
      </c>
      <c r="W24" s="754">
        <f>'Form A'!AA24</f>
        <v>0</v>
      </c>
      <c r="X24" s="750">
        <f>'Form A'!AB24</f>
        <v>0</v>
      </c>
      <c r="Y24" s="742">
        <f t="shared" si="2"/>
        <v>0</v>
      </c>
      <c r="Z24" s="51"/>
    </row>
    <row r="25" spans="2:26" ht="15.75" customHeight="1" x14ac:dyDescent="0.2">
      <c r="B25" s="983"/>
      <c r="C25" s="51"/>
      <c r="D25" s="104" t="s">
        <v>48</v>
      </c>
      <c r="E25" s="104"/>
      <c r="F25" s="104"/>
      <c r="G25" s="104"/>
      <c r="H25" s="104"/>
      <c r="I25" s="104"/>
      <c r="J25" s="104"/>
      <c r="K25" s="104"/>
      <c r="L25" s="104"/>
      <c r="M25" s="104"/>
      <c r="N25" s="104"/>
      <c r="O25" s="104"/>
      <c r="P25" s="1257">
        <v>11</v>
      </c>
      <c r="Q25" s="1258"/>
      <c r="R25" s="749">
        <f>'Form A'!R25</f>
        <v>0</v>
      </c>
      <c r="S25" s="750">
        <f>'Form A'!U25</f>
        <v>0</v>
      </c>
      <c r="T25" s="481">
        <f>'Form A'!V25</f>
        <v>0</v>
      </c>
      <c r="U25" s="752">
        <f>'Form A'!Y25</f>
        <v>0</v>
      </c>
      <c r="V25" s="753">
        <f>'Form A'!Z25</f>
        <v>0</v>
      </c>
      <c r="W25" s="754">
        <f>'Form A'!AA25</f>
        <v>0</v>
      </c>
      <c r="X25" s="750">
        <f>'Form A'!AB25</f>
        <v>0</v>
      </c>
      <c r="Y25" s="742">
        <f t="shared" si="2"/>
        <v>0</v>
      </c>
      <c r="Z25" s="51"/>
    </row>
    <row r="26" spans="2:26" ht="15.75" customHeight="1" x14ac:dyDescent="0.2">
      <c r="B26" s="983"/>
      <c r="C26" s="361" t="s">
        <v>586</v>
      </c>
      <c r="D26" s="104"/>
      <c r="E26" s="361"/>
      <c r="F26" s="361"/>
      <c r="G26" s="361"/>
      <c r="H26" s="361"/>
      <c r="I26" s="361"/>
      <c r="J26" s="361"/>
      <c r="K26" s="361"/>
      <c r="L26" s="361"/>
      <c r="M26" s="361"/>
      <c r="N26" s="361"/>
      <c r="O26" s="361"/>
      <c r="P26" s="1258">
        <v>12</v>
      </c>
      <c r="Q26" s="1261"/>
      <c r="R26" s="749">
        <f>R27+R28+R29+R30+R31+R32</f>
        <v>0</v>
      </c>
      <c r="S26" s="750">
        <f>S27+S28+S29+S30+S31+S32+S33</f>
        <v>0</v>
      </c>
      <c r="T26" s="481">
        <f>T27+T28+T29+T30+T31+T32</f>
        <v>0</v>
      </c>
      <c r="U26" s="752">
        <f>U27+U28+U29+U30+U31+U32+U33</f>
        <v>0</v>
      </c>
      <c r="V26" s="747"/>
      <c r="W26" s="755"/>
      <c r="X26" s="744"/>
      <c r="Y26" s="742">
        <f>Y27+Y28+Y29+Y30+Y31+Y32+Y33</f>
        <v>0</v>
      </c>
      <c r="Z26" s="51"/>
    </row>
    <row r="27" spans="2:26" ht="15.75" customHeight="1" x14ac:dyDescent="0.2">
      <c r="B27" s="983"/>
      <c r="C27" s="359"/>
      <c r="D27" s="361" t="s">
        <v>54</v>
      </c>
      <c r="E27" s="361"/>
      <c r="F27" s="361"/>
      <c r="G27" s="361"/>
      <c r="H27" s="361"/>
      <c r="I27" s="361"/>
      <c r="J27" s="361"/>
      <c r="K27" s="361"/>
      <c r="L27" s="361"/>
      <c r="M27" s="361"/>
      <c r="N27" s="361"/>
      <c r="O27" s="361"/>
      <c r="P27" s="1258">
        <v>13</v>
      </c>
      <c r="Q27" s="1261"/>
      <c r="R27" s="770">
        <f>'Form A'!R27</f>
        <v>0</v>
      </c>
      <c r="S27" s="750">
        <f>'Form A'!U27</f>
        <v>0</v>
      </c>
      <c r="T27" s="772">
        <f>'Form A'!V27</f>
        <v>0</v>
      </c>
      <c r="U27" s="752">
        <f>'Form A'!Y27</f>
        <v>0</v>
      </c>
      <c r="V27" s="747"/>
      <c r="W27" s="755"/>
      <c r="X27" s="744"/>
      <c r="Y27" s="742">
        <f>SUM(R27:U27)</f>
        <v>0</v>
      </c>
      <c r="Z27" s="51"/>
    </row>
    <row r="28" spans="2:26" ht="15.75" customHeight="1" x14ac:dyDescent="0.2">
      <c r="B28" s="983"/>
      <c r="C28" s="359"/>
      <c r="D28" s="361" t="s">
        <v>55</v>
      </c>
      <c r="E28" s="361"/>
      <c r="F28" s="361"/>
      <c r="G28" s="361"/>
      <c r="H28" s="361"/>
      <c r="I28" s="361"/>
      <c r="J28" s="361"/>
      <c r="K28" s="361"/>
      <c r="L28" s="361"/>
      <c r="M28" s="361"/>
      <c r="N28" s="361"/>
      <c r="O28" s="361"/>
      <c r="P28" s="1258">
        <v>14</v>
      </c>
      <c r="Q28" s="1261"/>
      <c r="R28" s="770">
        <f>'Form A'!R28</f>
        <v>0</v>
      </c>
      <c r="S28" s="750">
        <f>'Form A'!U28</f>
        <v>0</v>
      </c>
      <c r="T28" s="772">
        <f>'Form A'!V28</f>
        <v>0</v>
      </c>
      <c r="U28" s="752">
        <f>'Form A'!Y28</f>
        <v>0</v>
      </c>
      <c r="V28" s="747"/>
      <c r="W28" s="755"/>
      <c r="X28" s="744"/>
      <c r="Y28" s="742">
        <f t="shared" ref="Y28:Y32" si="3">SUM(R28:U28)</f>
        <v>0</v>
      </c>
      <c r="Z28" s="51"/>
    </row>
    <row r="29" spans="2:26" ht="15.75" customHeight="1" x14ac:dyDescent="0.2">
      <c r="B29" s="983"/>
      <c r="C29" s="359"/>
      <c r="D29" s="361" t="s">
        <v>56</v>
      </c>
      <c r="E29" s="361"/>
      <c r="F29" s="361"/>
      <c r="G29" s="361"/>
      <c r="H29" s="361"/>
      <c r="I29" s="361"/>
      <c r="J29" s="361"/>
      <c r="K29" s="361"/>
      <c r="L29" s="361"/>
      <c r="M29" s="361"/>
      <c r="N29" s="361"/>
      <c r="O29" s="361"/>
      <c r="P29" s="1258">
        <v>15</v>
      </c>
      <c r="Q29" s="1261"/>
      <c r="R29" s="770">
        <f>'Form A'!R29</f>
        <v>0</v>
      </c>
      <c r="S29" s="750">
        <f>'Form A'!U29</f>
        <v>0</v>
      </c>
      <c r="T29" s="772">
        <f>'Form A'!V29</f>
        <v>0</v>
      </c>
      <c r="U29" s="752">
        <f>'Form A'!Y29</f>
        <v>0</v>
      </c>
      <c r="V29" s="747"/>
      <c r="W29" s="755"/>
      <c r="X29" s="744"/>
      <c r="Y29" s="742">
        <f t="shared" si="3"/>
        <v>0</v>
      </c>
      <c r="Z29" s="51"/>
    </row>
    <row r="30" spans="2:26" ht="15.75" customHeight="1" x14ac:dyDescent="0.2">
      <c r="B30" s="983"/>
      <c r="C30" s="359"/>
      <c r="D30" s="361" t="s">
        <v>57</v>
      </c>
      <c r="E30" s="361"/>
      <c r="F30" s="361"/>
      <c r="G30" s="361"/>
      <c r="H30" s="361"/>
      <c r="I30" s="361"/>
      <c r="J30" s="361"/>
      <c r="K30" s="361"/>
      <c r="L30" s="361"/>
      <c r="M30" s="361"/>
      <c r="N30" s="361"/>
      <c r="O30" s="361"/>
      <c r="P30" s="1258">
        <v>16</v>
      </c>
      <c r="Q30" s="1261"/>
      <c r="R30" s="770">
        <f>'Form A'!R30</f>
        <v>0</v>
      </c>
      <c r="S30" s="750">
        <f>'Form A'!U30</f>
        <v>0</v>
      </c>
      <c r="T30" s="772">
        <f>'Form A'!V30</f>
        <v>0</v>
      </c>
      <c r="U30" s="752">
        <f>'Form A'!Y30</f>
        <v>0</v>
      </c>
      <c r="V30" s="747"/>
      <c r="W30" s="755"/>
      <c r="X30" s="744"/>
      <c r="Y30" s="742">
        <f t="shared" si="3"/>
        <v>0</v>
      </c>
      <c r="Z30" s="51"/>
    </row>
    <row r="31" spans="2:26" ht="15.75" customHeight="1" x14ac:dyDescent="0.2">
      <c r="B31" s="983"/>
      <c r="C31" s="359"/>
      <c r="D31" s="361" t="s">
        <v>58</v>
      </c>
      <c r="E31" s="361"/>
      <c r="F31" s="361"/>
      <c r="G31" s="361"/>
      <c r="H31" s="361"/>
      <c r="I31" s="361"/>
      <c r="J31" s="361"/>
      <c r="K31" s="361"/>
      <c r="L31" s="361"/>
      <c r="M31" s="361"/>
      <c r="N31" s="361"/>
      <c r="O31" s="361"/>
      <c r="P31" s="1262">
        <v>17</v>
      </c>
      <c r="Q31" s="1259"/>
      <c r="R31" s="770">
        <f>'Form A'!R31</f>
        <v>0</v>
      </c>
      <c r="S31" s="750">
        <f>'Form A'!U31</f>
        <v>0</v>
      </c>
      <c r="T31" s="772">
        <f>'Form A'!V31</f>
        <v>0</v>
      </c>
      <c r="U31" s="752">
        <f>'Form A'!Y31</f>
        <v>0</v>
      </c>
      <c r="V31" s="747"/>
      <c r="W31" s="755"/>
      <c r="X31" s="744"/>
      <c r="Y31" s="742">
        <f t="shared" si="3"/>
        <v>0</v>
      </c>
      <c r="Z31" s="51"/>
    </row>
    <row r="32" spans="2:26" ht="15.75" customHeight="1" x14ac:dyDescent="0.2">
      <c r="B32" s="983"/>
      <c r="C32" s="359"/>
      <c r="D32" s="361" t="s">
        <v>59</v>
      </c>
      <c r="E32" s="361"/>
      <c r="F32" s="361"/>
      <c r="G32" s="361"/>
      <c r="H32" s="361"/>
      <c r="I32" s="361"/>
      <c r="J32" s="361"/>
      <c r="K32" s="361"/>
      <c r="L32" s="361"/>
      <c r="M32" s="361"/>
      <c r="N32" s="361"/>
      <c r="O32" s="361"/>
      <c r="P32" s="1258">
        <v>18</v>
      </c>
      <c r="Q32" s="1261"/>
      <c r="R32" s="770">
        <f>'Form A'!R32</f>
        <v>0</v>
      </c>
      <c r="S32" s="750">
        <f>'Form A'!U32</f>
        <v>0</v>
      </c>
      <c r="T32" s="772">
        <f>'Form A'!V32</f>
        <v>0</v>
      </c>
      <c r="U32" s="752">
        <f>'Form A'!Y32</f>
        <v>0</v>
      </c>
      <c r="V32" s="747"/>
      <c r="W32" s="755"/>
      <c r="X32" s="744"/>
      <c r="Y32" s="742">
        <f t="shared" si="3"/>
        <v>0</v>
      </c>
      <c r="Z32" s="51"/>
    </row>
    <row r="33" spans="2:26" ht="15.75" customHeight="1" x14ac:dyDescent="0.2">
      <c r="B33" s="983"/>
      <c r="C33" s="359"/>
      <c r="D33" s="361" t="s">
        <v>60</v>
      </c>
      <c r="E33" s="361"/>
      <c r="F33" s="361"/>
      <c r="G33" s="361"/>
      <c r="H33" s="361"/>
      <c r="I33" s="361"/>
      <c r="J33" s="361"/>
      <c r="K33" s="361"/>
      <c r="L33" s="361"/>
      <c r="M33" s="361"/>
      <c r="N33" s="361"/>
      <c r="O33" s="361"/>
      <c r="P33" s="1258">
        <v>19</v>
      </c>
      <c r="Q33" s="1261"/>
      <c r="R33" s="756"/>
      <c r="S33" s="750">
        <f>'Form A'!U33</f>
        <v>0</v>
      </c>
      <c r="T33" s="757"/>
      <c r="U33" s="752">
        <f>'Form A'!Y33</f>
        <v>0</v>
      </c>
      <c r="V33" s="747"/>
      <c r="W33" s="755"/>
      <c r="X33" s="744"/>
      <c r="Y33" s="742">
        <f>S33+U33</f>
        <v>0</v>
      </c>
      <c r="Z33" s="51"/>
    </row>
    <row r="34" spans="2:26" ht="15.75" customHeight="1" x14ac:dyDescent="0.2">
      <c r="B34" s="983"/>
      <c r="C34" s="51" t="s">
        <v>532</v>
      </c>
      <c r="D34" s="104"/>
      <c r="E34" s="104"/>
      <c r="F34" s="104"/>
      <c r="G34" s="104"/>
      <c r="H34" s="104"/>
      <c r="I34" s="104"/>
      <c r="J34" s="104"/>
      <c r="K34" s="104"/>
      <c r="L34" s="104"/>
      <c r="M34" s="104"/>
      <c r="N34" s="104"/>
      <c r="O34" s="104"/>
      <c r="P34" s="1258">
        <v>20</v>
      </c>
      <c r="Q34" s="1261"/>
      <c r="R34" s="749">
        <f>SUM(R16)-R19-R20-R26</f>
        <v>0</v>
      </c>
      <c r="S34" s="750">
        <f>SUM(S16)-S19-S20-S26</f>
        <v>0</v>
      </c>
      <c r="T34" s="481">
        <f>SUM(T16)-T19-T20-T26</f>
        <v>0</v>
      </c>
      <c r="U34" s="752">
        <f>SUM(U16)-U19-U20-U26</f>
        <v>0</v>
      </c>
      <c r="V34" s="753">
        <f>SUM(V16)-V19-V20</f>
        <v>0</v>
      </c>
      <c r="W34" s="754">
        <f>SUM(W16)-W19-W20</f>
        <v>0</v>
      </c>
      <c r="X34" s="750">
        <f>SUM(X15:X18)-X19-X20</f>
        <v>0</v>
      </c>
      <c r="Y34" s="742">
        <f>SUM(Y15:Y18)-Y19-Y20-Y26</f>
        <v>0</v>
      </c>
      <c r="Z34" s="51"/>
    </row>
    <row r="35" spans="2:26" ht="15.75" customHeight="1" x14ac:dyDescent="0.2">
      <c r="B35" s="983" t="s">
        <v>528</v>
      </c>
      <c r="C35" s="51"/>
      <c r="D35" s="104"/>
      <c r="E35" s="104"/>
      <c r="F35" s="104"/>
      <c r="G35" s="104"/>
      <c r="H35" s="104"/>
      <c r="I35" s="104"/>
      <c r="J35" s="104"/>
      <c r="K35" s="104"/>
      <c r="L35" s="104"/>
      <c r="M35" s="104"/>
      <c r="N35" s="104"/>
      <c r="O35" s="104"/>
      <c r="P35" s="1231"/>
      <c r="Q35" s="1267"/>
      <c r="R35" s="756"/>
      <c r="S35" s="820"/>
      <c r="T35" s="757"/>
      <c r="U35" s="776"/>
      <c r="V35" s="757"/>
      <c r="W35" s="775"/>
      <c r="X35" s="776"/>
      <c r="Y35" s="815"/>
    </row>
    <row r="36" spans="2:26" ht="15.75" customHeight="1" x14ac:dyDescent="0.2">
      <c r="B36" s="983"/>
      <c r="C36" s="51" t="s">
        <v>529</v>
      </c>
      <c r="D36" s="104"/>
      <c r="E36" s="104"/>
      <c r="F36" s="104"/>
      <c r="G36" s="104"/>
      <c r="H36" s="104"/>
      <c r="I36" s="104"/>
      <c r="J36" s="104"/>
      <c r="K36" s="104"/>
      <c r="L36" s="104"/>
      <c r="M36" s="104"/>
      <c r="N36" s="104"/>
      <c r="O36" s="104"/>
      <c r="P36" s="1259">
        <v>21</v>
      </c>
      <c r="Q36" s="1265"/>
      <c r="R36" s="738"/>
      <c r="S36" s="758"/>
      <c r="T36" s="738"/>
      <c r="U36" s="758"/>
      <c r="V36" s="738"/>
      <c r="W36" s="740"/>
      <c r="X36" s="769">
        <f>'Form A'!AB36</f>
        <v>0</v>
      </c>
      <c r="Y36" s="759">
        <f t="shared" ref="Y36:Y37" si="4">X36</f>
        <v>0</v>
      </c>
    </row>
    <row r="37" spans="2:26" ht="15.75" customHeight="1" x14ac:dyDescent="0.2">
      <c r="B37" s="983"/>
      <c r="C37" s="51" t="s">
        <v>530</v>
      </c>
      <c r="D37" s="104"/>
      <c r="E37" s="104"/>
      <c r="F37" s="104"/>
      <c r="G37" s="104"/>
      <c r="H37" s="104"/>
      <c r="I37" s="104"/>
      <c r="J37" s="104"/>
      <c r="K37" s="104"/>
      <c r="L37" s="104"/>
      <c r="M37" s="104"/>
      <c r="N37" s="104"/>
      <c r="O37" s="104"/>
      <c r="P37" s="1258">
        <f>P36+1</f>
        <v>22</v>
      </c>
      <c r="Q37" s="1266"/>
      <c r="R37" s="743"/>
      <c r="S37" s="744"/>
      <c r="T37" s="745"/>
      <c r="U37" s="746"/>
      <c r="V37" s="747"/>
      <c r="W37" s="755"/>
      <c r="X37" s="750">
        <f>'Form A'!AB37</f>
        <v>0</v>
      </c>
      <c r="Y37" s="742">
        <f t="shared" si="4"/>
        <v>0</v>
      </c>
    </row>
    <row r="38" spans="2:26" ht="15.75" customHeight="1" x14ac:dyDescent="0.2">
      <c r="B38" s="983"/>
      <c r="C38" s="51" t="s">
        <v>543</v>
      </c>
      <c r="D38" s="104"/>
      <c r="E38" s="104"/>
      <c r="F38" s="104"/>
      <c r="G38" s="104"/>
      <c r="H38" s="104"/>
      <c r="I38" s="104"/>
      <c r="J38" s="104"/>
      <c r="K38" s="104"/>
      <c r="L38" s="104"/>
      <c r="M38" s="104"/>
      <c r="N38" s="104"/>
      <c r="O38" s="104"/>
      <c r="P38" s="1258">
        <f>P37+1</f>
        <v>23</v>
      </c>
      <c r="Q38" s="1266"/>
      <c r="R38" s="743"/>
      <c r="S38" s="744"/>
      <c r="T38" s="745"/>
      <c r="U38" s="746"/>
      <c r="V38" s="747"/>
      <c r="W38" s="755"/>
      <c r="X38" s="750">
        <f>X36+X37</f>
        <v>0</v>
      </c>
      <c r="Y38" s="742">
        <f>Y36+Y37</f>
        <v>0</v>
      </c>
    </row>
    <row r="39" spans="2:26" ht="15.75" customHeight="1" x14ac:dyDescent="0.2">
      <c r="B39" s="983" t="s">
        <v>544</v>
      </c>
      <c r="C39" s="51"/>
      <c r="D39" s="104"/>
      <c r="E39" s="104"/>
      <c r="F39" s="104"/>
      <c r="G39" s="104"/>
      <c r="H39" s="104"/>
      <c r="I39" s="104"/>
      <c r="J39" s="104"/>
      <c r="K39" s="104"/>
      <c r="L39" s="104"/>
      <c r="M39" s="104"/>
      <c r="N39" s="104"/>
      <c r="O39" s="104"/>
      <c r="P39" s="709"/>
      <c r="Q39" s="708"/>
      <c r="R39" s="757"/>
      <c r="S39" s="776"/>
      <c r="T39" s="757"/>
      <c r="U39" s="776"/>
      <c r="V39" s="757"/>
      <c r="W39" s="775"/>
      <c r="X39" s="776"/>
      <c r="Y39" s="815"/>
    </row>
    <row r="40" spans="2:26" ht="15.75" customHeight="1" x14ac:dyDescent="0.2">
      <c r="B40" s="983"/>
      <c r="C40" s="104" t="s">
        <v>587</v>
      </c>
      <c r="D40" s="104"/>
      <c r="E40" s="104"/>
      <c r="F40" s="104"/>
      <c r="G40" s="104"/>
      <c r="H40" s="104"/>
      <c r="I40" s="104"/>
      <c r="J40" s="104"/>
      <c r="K40" s="104"/>
      <c r="L40" s="104"/>
      <c r="M40" s="104"/>
      <c r="N40" s="104"/>
      <c r="O40" s="104"/>
      <c r="P40" s="1262">
        <v>24</v>
      </c>
      <c r="Q40" s="1270"/>
      <c r="R40" s="760">
        <f>MIN(R41,R42)</f>
        <v>0</v>
      </c>
      <c r="S40" s="758"/>
      <c r="T40" s="759">
        <f>MIN(T41,T42)</f>
        <v>0</v>
      </c>
      <c r="U40" s="739"/>
      <c r="V40" s="760">
        <f>MIN(V41,V42)</f>
        <v>0</v>
      </c>
      <c r="W40" s="740"/>
      <c r="X40" s="739"/>
      <c r="Y40" s="741">
        <f ca="1">'Form A'!AC40</f>
        <v>0</v>
      </c>
    </row>
    <row r="41" spans="2:26" ht="15.75" customHeight="1" x14ac:dyDescent="0.2">
      <c r="B41" s="983"/>
      <c r="C41" s="51"/>
      <c r="D41" s="104" t="s">
        <v>49</v>
      </c>
      <c r="E41" s="104"/>
      <c r="F41" s="104"/>
      <c r="G41" s="104"/>
      <c r="H41" s="104"/>
      <c r="I41" s="104"/>
      <c r="J41" s="104"/>
      <c r="K41" s="104"/>
      <c r="L41" s="104"/>
      <c r="M41" s="104"/>
      <c r="N41" s="104"/>
      <c r="O41" s="104"/>
      <c r="P41" s="1257">
        <f>P40+1</f>
        <v>25</v>
      </c>
      <c r="Q41" s="1258"/>
      <c r="R41" s="481">
        <f>'Form A'!R41</f>
        <v>0</v>
      </c>
      <c r="S41" s="761"/>
      <c r="T41" s="481">
        <f>'Form A'!V41</f>
        <v>0</v>
      </c>
      <c r="U41" s="761"/>
      <c r="V41" s="753">
        <f>'Form A'!Z41</f>
        <v>0</v>
      </c>
      <c r="W41" s="755"/>
      <c r="X41" s="746"/>
      <c r="Y41" s="755"/>
    </row>
    <row r="42" spans="2:26" ht="15.75" customHeight="1" x14ac:dyDescent="0.2">
      <c r="B42" s="983"/>
      <c r="C42" s="51"/>
      <c r="D42" s="104" t="s">
        <v>322</v>
      </c>
      <c r="E42" s="104"/>
      <c r="F42" s="104"/>
      <c r="G42" s="104"/>
      <c r="H42" s="104"/>
      <c r="I42" s="104"/>
      <c r="J42" s="104"/>
      <c r="K42" s="104"/>
      <c r="L42" s="104"/>
      <c r="M42" s="104"/>
      <c r="N42" s="104"/>
      <c r="O42" s="104"/>
      <c r="P42" s="1257">
        <f t="shared" ref="P42:P45" si="5">P41+1</f>
        <v>26</v>
      </c>
      <c r="Q42" s="1258"/>
      <c r="R42" s="913">
        <f>'Form A'!R42</f>
        <v>0</v>
      </c>
      <c r="S42" s="762"/>
      <c r="T42" s="481">
        <f>'Form A'!V42</f>
        <v>0</v>
      </c>
      <c r="U42" s="761"/>
      <c r="V42" s="753">
        <f>'Form A'!Z42</f>
        <v>0</v>
      </c>
      <c r="W42" s="755"/>
      <c r="X42" s="746"/>
      <c r="Y42" s="755"/>
    </row>
    <row r="43" spans="2:26" ht="15.75" customHeight="1" x14ac:dyDescent="0.2">
      <c r="B43" s="983"/>
      <c r="C43" s="51" t="s">
        <v>546</v>
      </c>
      <c r="D43" s="104"/>
      <c r="E43" s="104"/>
      <c r="F43" s="104"/>
      <c r="G43" s="104"/>
      <c r="H43" s="104"/>
      <c r="I43" s="104"/>
      <c r="J43" s="104"/>
      <c r="K43" s="104"/>
      <c r="L43" s="104"/>
      <c r="M43" s="104"/>
      <c r="N43" s="104"/>
      <c r="O43" s="104"/>
      <c r="P43" s="1258">
        <f t="shared" si="5"/>
        <v>27</v>
      </c>
      <c r="Q43" s="1261"/>
      <c r="R43" s="770">
        <f ca="1">'Form A'!R43</f>
        <v>0</v>
      </c>
      <c r="S43" s="750">
        <f ca="1">'Form A'!U43</f>
        <v>0</v>
      </c>
      <c r="T43" s="772">
        <f ca="1">'Form A'!V43</f>
        <v>0</v>
      </c>
      <c r="U43" s="752">
        <f ca="1">'Form A'!Y43</f>
        <v>0</v>
      </c>
      <c r="V43" s="753">
        <f>'Form A'!Z43</f>
        <v>0</v>
      </c>
      <c r="W43" s="754">
        <f>'Form A'!AA43</f>
        <v>0</v>
      </c>
      <c r="X43" s="744"/>
      <c r="Y43" s="742">
        <f ca="1">SUM(R43:W43)</f>
        <v>0</v>
      </c>
    </row>
    <row r="44" spans="2:26" ht="15.75" customHeight="1" x14ac:dyDescent="0.2">
      <c r="B44" s="983"/>
      <c r="C44" s="51" t="s">
        <v>547</v>
      </c>
      <c r="D44" s="104"/>
      <c r="E44" s="104"/>
      <c r="F44" s="104"/>
      <c r="G44" s="104"/>
      <c r="H44" s="104"/>
      <c r="I44" s="104"/>
      <c r="J44" s="104"/>
      <c r="K44" s="104"/>
      <c r="L44" s="104"/>
      <c r="M44" s="104"/>
      <c r="N44" s="104"/>
      <c r="O44" s="104"/>
      <c r="P44" s="1258">
        <f t="shared" si="5"/>
        <v>28</v>
      </c>
      <c r="Q44" s="1261"/>
      <c r="R44" s="749">
        <f ca="1">R40+R43</f>
        <v>0</v>
      </c>
      <c r="S44" s="750">
        <f ca="1">S43</f>
        <v>0</v>
      </c>
      <c r="T44" s="749">
        <f ca="1">T40+T43</f>
        <v>0</v>
      </c>
      <c r="U44" s="750">
        <f ca="1">U43</f>
        <v>0</v>
      </c>
      <c r="V44" s="753">
        <f>V40+V43</f>
        <v>0</v>
      </c>
      <c r="W44" s="754">
        <f>W43</f>
        <v>0</v>
      </c>
      <c r="X44" s="744"/>
      <c r="Y44" s="742">
        <f ca="1">Y40+Y43</f>
        <v>0</v>
      </c>
    </row>
    <row r="45" spans="2:26" s="86" customFormat="1" ht="20.25" customHeight="1" x14ac:dyDescent="0.2">
      <c r="B45" s="87" t="s">
        <v>548</v>
      </c>
      <c r="C45" s="11"/>
      <c r="D45" s="12"/>
      <c r="E45" s="11"/>
      <c r="F45" s="11"/>
      <c r="G45" s="11"/>
      <c r="H45" s="11"/>
      <c r="I45" s="11"/>
      <c r="J45" s="11"/>
      <c r="K45" s="11"/>
      <c r="L45" s="11"/>
      <c r="M45" s="11"/>
      <c r="N45" s="11"/>
      <c r="O45" s="11"/>
      <c r="P45" s="1258">
        <f t="shared" si="5"/>
        <v>29</v>
      </c>
      <c r="Q45" s="1261"/>
      <c r="R45" s="763">
        <f t="shared" ref="R45:W45" ca="1" si="6">R34+R44</f>
        <v>0</v>
      </c>
      <c r="S45" s="764">
        <f t="shared" ca="1" si="6"/>
        <v>0</v>
      </c>
      <c r="T45" s="765">
        <f t="shared" ca="1" si="6"/>
        <v>0</v>
      </c>
      <c r="U45" s="766">
        <f t="shared" ca="1" si="6"/>
        <v>0</v>
      </c>
      <c r="V45" s="753">
        <f t="shared" si="6"/>
        <v>0</v>
      </c>
      <c r="W45" s="754">
        <f t="shared" si="6"/>
        <v>0</v>
      </c>
      <c r="X45" s="750">
        <f>X34+X38</f>
        <v>0</v>
      </c>
      <c r="Y45" s="742">
        <f ca="1">Y34+Y38+Y44</f>
        <v>0</v>
      </c>
      <c r="Z45" s="933"/>
    </row>
    <row r="46" spans="2:26" ht="15.75" customHeight="1" x14ac:dyDescent="0.2">
      <c r="B46" s="984" t="s">
        <v>79</v>
      </c>
      <c r="C46" s="104"/>
      <c r="D46" s="104"/>
      <c r="E46" s="104"/>
      <c r="F46" s="104"/>
      <c r="G46" s="104"/>
      <c r="H46" s="104"/>
      <c r="I46" s="104"/>
      <c r="J46" s="104"/>
      <c r="K46" s="104"/>
      <c r="L46" s="104"/>
      <c r="M46" s="104"/>
      <c r="N46" s="104"/>
      <c r="O46" s="104"/>
      <c r="P46" s="1231"/>
      <c r="Q46" s="1268"/>
      <c r="R46" s="757"/>
      <c r="S46" s="776"/>
      <c r="T46" s="757"/>
      <c r="U46" s="776"/>
      <c r="V46" s="821"/>
      <c r="W46" s="822"/>
      <c r="X46" s="776"/>
      <c r="Y46" s="815"/>
    </row>
    <row r="47" spans="2:26" ht="15.75" customHeight="1" x14ac:dyDescent="0.2">
      <c r="B47" s="983" t="s">
        <v>50</v>
      </c>
      <c r="C47" s="104"/>
      <c r="D47" s="104"/>
      <c r="E47" s="104"/>
      <c r="F47" s="104"/>
      <c r="G47" s="104"/>
      <c r="H47" s="104"/>
      <c r="I47" s="104"/>
      <c r="J47" s="104"/>
      <c r="K47" s="104"/>
      <c r="L47" s="104"/>
      <c r="M47" s="104"/>
      <c r="N47" s="104"/>
      <c r="O47" s="104"/>
      <c r="P47" s="1263"/>
      <c r="Q47" s="1269"/>
      <c r="R47" s="816"/>
      <c r="S47" s="817"/>
      <c r="T47" s="816"/>
      <c r="U47" s="817"/>
      <c r="V47" s="823"/>
      <c r="W47" s="824"/>
      <c r="X47" s="817"/>
      <c r="Y47" s="819"/>
    </row>
    <row r="48" spans="2:26" s="86" customFormat="1" ht="15.75" customHeight="1" x14ac:dyDescent="0.2">
      <c r="B48" s="983"/>
      <c r="C48" s="361" t="s">
        <v>549</v>
      </c>
      <c r="D48" s="104"/>
      <c r="E48" s="361"/>
      <c r="F48" s="361"/>
      <c r="G48" s="361"/>
      <c r="H48" s="361"/>
      <c r="I48" s="361"/>
      <c r="J48" s="361"/>
      <c r="K48" s="361"/>
      <c r="L48" s="361"/>
      <c r="M48" s="361"/>
      <c r="N48" s="361"/>
      <c r="O48" s="361"/>
      <c r="P48" s="1262">
        <v>30</v>
      </c>
      <c r="Q48" s="1270"/>
      <c r="R48" s="759">
        <f ca="1">R49</f>
        <v>0</v>
      </c>
      <c r="S48" s="767">
        <f t="shared" ref="S48:V48" ca="1" si="7">S49</f>
        <v>0</v>
      </c>
      <c r="T48" s="759">
        <f t="shared" ca="1" si="7"/>
        <v>0</v>
      </c>
      <c r="U48" s="767">
        <f t="shared" ca="1" si="7"/>
        <v>0</v>
      </c>
      <c r="V48" s="759">
        <f t="shared" si="7"/>
        <v>0</v>
      </c>
      <c r="W48" s="740"/>
      <c r="X48" s="758"/>
      <c r="Y48" s="759">
        <f ca="1">Y49</f>
        <v>0</v>
      </c>
      <c r="Z48" s="933"/>
    </row>
    <row r="49" spans="2:26" s="86" customFormat="1" ht="15.75" customHeight="1" x14ac:dyDescent="0.2">
      <c r="B49" s="983"/>
      <c r="C49" s="361"/>
      <c r="D49" s="104" t="s">
        <v>550</v>
      </c>
      <c r="E49" s="361"/>
      <c r="F49" s="361"/>
      <c r="G49" s="361"/>
      <c r="H49" s="361"/>
      <c r="I49" s="361"/>
      <c r="J49" s="361"/>
      <c r="K49" s="361"/>
      <c r="L49" s="361"/>
      <c r="M49" s="361"/>
      <c r="N49" s="361"/>
      <c r="O49" s="361"/>
      <c r="P49" s="1258">
        <f>P48+1</f>
        <v>31</v>
      </c>
      <c r="Q49" s="1266"/>
      <c r="R49" s="749">
        <f ca="1">R63</f>
        <v>0</v>
      </c>
      <c r="S49" s="750">
        <f t="shared" ref="S49:V49" ca="1" si="8">S63</f>
        <v>0</v>
      </c>
      <c r="T49" s="759">
        <f t="shared" ca="1" si="8"/>
        <v>0</v>
      </c>
      <c r="U49" s="767">
        <f t="shared" ca="1" si="8"/>
        <v>0</v>
      </c>
      <c r="V49" s="768">
        <f t="shared" si="8"/>
        <v>0</v>
      </c>
      <c r="W49" s="740"/>
      <c r="X49" s="758"/>
      <c r="Y49" s="759">
        <f ca="1">Y63</f>
        <v>0</v>
      </c>
      <c r="Z49" s="933"/>
    </row>
    <row r="50" spans="2:26" s="86" customFormat="1" ht="15.75" customHeight="1" x14ac:dyDescent="0.2">
      <c r="B50" s="983"/>
      <c r="C50" s="361"/>
      <c r="D50" s="104"/>
      <c r="E50" s="361" t="s">
        <v>588</v>
      </c>
      <c r="F50" s="361"/>
      <c r="G50" s="361"/>
      <c r="H50" s="361"/>
      <c r="I50" s="361"/>
      <c r="J50" s="361"/>
      <c r="K50" s="361"/>
      <c r="L50" s="361"/>
      <c r="M50" s="361"/>
      <c r="N50" s="361"/>
      <c r="O50" s="361"/>
      <c r="P50" s="1258">
        <f>P49+1</f>
        <v>32</v>
      </c>
      <c r="Q50" s="1266"/>
      <c r="R50" s="759">
        <f ca="1">SUM(R51:R59)</f>
        <v>0</v>
      </c>
      <c r="S50" s="769">
        <f t="shared" ref="S50:V50" ca="1" si="9">SUM(S51:S59)</f>
        <v>0</v>
      </c>
      <c r="T50" s="759">
        <f t="shared" ca="1" si="9"/>
        <v>0</v>
      </c>
      <c r="U50" s="769">
        <f t="shared" ca="1" si="9"/>
        <v>0</v>
      </c>
      <c r="V50" s="759">
        <f t="shared" si="9"/>
        <v>0</v>
      </c>
      <c r="W50" s="740"/>
      <c r="X50" s="758"/>
      <c r="Y50" s="759">
        <f ca="1">SUM(Y51:Y59)</f>
        <v>0</v>
      </c>
      <c r="Z50" s="933"/>
    </row>
    <row r="51" spans="2:26" s="36" customFormat="1" ht="14.25" customHeight="1" x14ac:dyDescent="0.2">
      <c r="B51" s="983"/>
      <c r="C51" s="361"/>
      <c r="D51" s="399"/>
      <c r="E51" s="361"/>
      <c r="F51" s="104" t="s">
        <v>176</v>
      </c>
      <c r="G51" s="361"/>
      <c r="H51" s="361"/>
      <c r="I51" s="361"/>
      <c r="J51" s="361"/>
      <c r="K51" s="361"/>
      <c r="L51" s="361"/>
      <c r="M51" s="361"/>
      <c r="N51" s="361"/>
      <c r="O51" s="361"/>
      <c r="P51" s="1231">
        <f>P50+1</f>
        <v>33</v>
      </c>
      <c r="Q51" s="1267"/>
      <c r="R51" s="760">
        <f ca="1">'Form A'!R51</f>
        <v>0</v>
      </c>
      <c r="S51" s="769">
        <f ca="1">'Form A'!U51</f>
        <v>0</v>
      </c>
      <c r="T51" s="759">
        <f ca="1">'Form A'!V51</f>
        <v>0</v>
      </c>
      <c r="U51" s="767">
        <f ca="1">'Form A'!Y51</f>
        <v>0</v>
      </c>
      <c r="V51" s="768">
        <f>'Form A'!Z51</f>
        <v>0</v>
      </c>
      <c r="W51" s="740"/>
      <c r="X51" s="758"/>
      <c r="Y51" s="759">
        <f ca="1">SUM(R51:V51)</f>
        <v>0</v>
      </c>
      <c r="Z51" s="933"/>
    </row>
    <row r="52" spans="2:26" s="36" customFormat="1" ht="14.25" customHeight="1" x14ac:dyDescent="0.2">
      <c r="B52" s="983"/>
      <c r="C52" s="361"/>
      <c r="D52" s="399"/>
      <c r="E52" s="361"/>
      <c r="F52" s="104" t="s">
        <v>177</v>
      </c>
      <c r="G52" s="361"/>
      <c r="H52" s="361"/>
      <c r="I52" s="361"/>
      <c r="J52" s="361"/>
      <c r="K52" s="361"/>
      <c r="L52" s="361"/>
      <c r="M52" s="361"/>
      <c r="N52" s="361"/>
      <c r="O52" s="361"/>
      <c r="P52" s="1231">
        <f t="shared" ref="P52:P63" si="10">P51+1</f>
        <v>34</v>
      </c>
      <c r="Q52" s="1267"/>
      <c r="R52" s="749">
        <f ca="1">'Form A'!R52</f>
        <v>0</v>
      </c>
      <c r="S52" s="750">
        <f ca="1">'Form A'!U52</f>
        <v>0</v>
      </c>
      <c r="T52" s="481">
        <f ca="1">'Form A'!V52</f>
        <v>0</v>
      </c>
      <c r="U52" s="752">
        <f ca="1">'Form A'!Y52</f>
        <v>0</v>
      </c>
      <c r="V52" s="753">
        <f>'Form A'!Z52</f>
        <v>0</v>
      </c>
      <c r="W52" s="755"/>
      <c r="X52" s="744"/>
      <c r="Y52" s="481">
        <f t="shared" ref="Y52:Y60" ca="1" si="11">SUM(R52:V52)</f>
        <v>0</v>
      </c>
      <c r="Z52" s="933"/>
    </row>
    <row r="53" spans="2:26" s="36" customFormat="1" ht="15.75" customHeight="1" x14ac:dyDescent="0.2">
      <c r="B53" s="983"/>
      <c r="C53" s="361"/>
      <c r="D53" s="399"/>
      <c r="E53" s="361"/>
      <c r="F53" s="104" t="s">
        <v>128</v>
      </c>
      <c r="G53" s="361"/>
      <c r="H53" s="361"/>
      <c r="I53" s="361"/>
      <c r="J53" s="361"/>
      <c r="K53" s="361"/>
      <c r="L53" s="361"/>
      <c r="M53" s="361"/>
      <c r="N53" s="361"/>
      <c r="O53" s="361"/>
      <c r="P53" s="1231">
        <f t="shared" si="10"/>
        <v>35</v>
      </c>
      <c r="Q53" s="1267"/>
      <c r="R53" s="749">
        <f ca="1">'Form A'!R53</f>
        <v>0</v>
      </c>
      <c r="S53" s="750">
        <f ca="1">'Form A'!U53</f>
        <v>0</v>
      </c>
      <c r="T53" s="481">
        <f ca="1">'Form A'!V53</f>
        <v>0</v>
      </c>
      <c r="U53" s="752">
        <f ca="1">'Form A'!Y53</f>
        <v>0</v>
      </c>
      <c r="V53" s="753">
        <f>'Form A'!Z53</f>
        <v>0</v>
      </c>
      <c r="W53" s="755"/>
      <c r="X53" s="744"/>
      <c r="Y53" s="481">
        <f t="shared" ca="1" si="11"/>
        <v>0</v>
      </c>
      <c r="Z53" s="933"/>
    </row>
    <row r="54" spans="2:26" s="36" customFormat="1" ht="15.75" customHeight="1" x14ac:dyDescent="0.2">
      <c r="B54" s="983"/>
      <c r="C54" s="361"/>
      <c r="D54" s="399"/>
      <c r="E54" s="361"/>
      <c r="F54" s="104" t="s">
        <v>129</v>
      </c>
      <c r="G54" s="361"/>
      <c r="H54" s="361"/>
      <c r="I54" s="361"/>
      <c r="J54" s="361"/>
      <c r="K54" s="361"/>
      <c r="L54" s="361"/>
      <c r="M54" s="361"/>
      <c r="N54" s="361"/>
      <c r="O54" s="361"/>
      <c r="P54" s="1231">
        <f t="shared" si="10"/>
        <v>36</v>
      </c>
      <c r="Q54" s="1267"/>
      <c r="R54" s="749">
        <f ca="1">'Form A'!R54</f>
        <v>0</v>
      </c>
      <c r="S54" s="750">
        <f ca="1">'Form A'!U54</f>
        <v>0</v>
      </c>
      <c r="T54" s="481">
        <f ca="1">'Form A'!V54</f>
        <v>0</v>
      </c>
      <c r="U54" s="752">
        <f ca="1">'Form A'!Y54</f>
        <v>0</v>
      </c>
      <c r="V54" s="753">
        <f>'Form A'!Z54</f>
        <v>0</v>
      </c>
      <c r="W54" s="755"/>
      <c r="X54" s="744"/>
      <c r="Y54" s="481">
        <f t="shared" ca="1" si="11"/>
        <v>0</v>
      </c>
      <c r="Z54" s="933"/>
    </row>
    <row r="55" spans="2:26" s="36" customFormat="1" ht="15.75" customHeight="1" x14ac:dyDescent="0.2">
      <c r="B55" s="983"/>
      <c r="C55" s="361"/>
      <c r="D55" s="399"/>
      <c r="E55" s="361"/>
      <c r="F55" s="104" t="s">
        <v>130</v>
      </c>
      <c r="G55" s="361"/>
      <c r="H55" s="361"/>
      <c r="I55" s="361"/>
      <c r="J55" s="361"/>
      <c r="K55" s="361"/>
      <c r="L55" s="361"/>
      <c r="M55" s="361"/>
      <c r="N55" s="361"/>
      <c r="O55" s="361"/>
      <c r="P55" s="1231">
        <f t="shared" si="10"/>
        <v>37</v>
      </c>
      <c r="Q55" s="1267"/>
      <c r="R55" s="749">
        <f ca="1">'Form A'!R55</f>
        <v>0</v>
      </c>
      <c r="S55" s="750">
        <f ca="1">'Form A'!U55</f>
        <v>0</v>
      </c>
      <c r="T55" s="481">
        <f ca="1">'Form A'!V55</f>
        <v>0</v>
      </c>
      <c r="U55" s="752">
        <f ca="1">'Form A'!Y55</f>
        <v>0</v>
      </c>
      <c r="V55" s="753">
        <f>'Form A'!Z55</f>
        <v>0</v>
      </c>
      <c r="W55" s="755"/>
      <c r="X55" s="744"/>
      <c r="Y55" s="481">
        <f t="shared" ca="1" si="11"/>
        <v>0</v>
      </c>
      <c r="Z55" s="933"/>
    </row>
    <row r="56" spans="2:26" s="36" customFormat="1" ht="15.75" customHeight="1" x14ac:dyDescent="0.2">
      <c r="B56" s="983"/>
      <c r="C56" s="361"/>
      <c r="D56" s="399"/>
      <c r="E56" s="361"/>
      <c r="F56" s="104" t="s">
        <v>190</v>
      </c>
      <c r="G56" s="361"/>
      <c r="H56" s="361"/>
      <c r="I56" s="361"/>
      <c r="J56" s="361"/>
      <c r="K56" s="361"/>
      <c r="L56" s="361"/>
      <c r="M56" s="361"/>
      <c r="N56" s="361"/>
      <c r="O56" s="361"/>
      <c r="P56" s="1231">
        <f t="shared" si="10"/>
        <v>38</v>
      </c>
      <c r="Q56" s="1267"/>
      <c r="R56" s="749">
        <f ca="1">'Form A'!R56</f>
        <v>0</v>
      </c>
      <c r="S56" s="750">
        <f ca="1">'Form A'!U56</f>
        <v>0</v>
      </c>
      <c r="T56" s="481">
        <f ca="1">'Form A'!V56</f>
        <v>0</v>
      </c>
      <c r="U56" s="752">
        <f ca="1">'Form A'!Y56</f>
        <v>0</v>
      </c>
      <c r="V56" s="753">
        <f>'Form A'!Z56</f>
        <v>0</v>
      </c>
      <c r="W56" s="755"/>
      <c r="X56" s="744"/>
      <c r="Y56" s="481">
        <f t="shared" ca="1" si="11"/>
        <v>0</v>
      </c>
      <c r="Z56" s="933"/>
    </row>
    <row r="57" spans="2:26" s="36" customFormat="1" ht="15.75" customHeight="1" x14ac:dyDescent="0.2">
      <c r="B57" s="983"/>
      <c r="C57" s="361"/>
      <c r="D57" s="399"/>
      <c r="E57" s="361"/>
      <c r="F57" s="104" t="s">
        <v>131</v>
      </c>
      <c r="G57" s="361"/>
      <c r="H57" s="361"/>
      <c r="I57" s="361"/>
      <c r="J57" s="361"/>
      <c r="K57" s="361"/>
      <c r="L57" s="361"/>
      <c r="M57" s="361"/>
      <c r="N57" s="361"/>
      <c r="O57" s="361"/>
      <c r="P57" s="1231">
        <f t="shared" si="10"/>
        <v>39</v>
      </c>
      <c r="Q57" s="1267"/>
      <c r="R57" s="749">
        <f ca="1">'Form A'!R57</f>
        <v>0</v>
      </c>
      <c r="S57" s="750">
        <f ca="1">'Form A'!U57</f>
        <v>0</v>
      </c>
      <c r="T57" s="481">
        <f ca="1">'Form A'!V57</f>
        <v>0</v>
      </c>
      <c r="U57" s="752">
        <f ca="1">'Form A'!Y57</f>
        <v>0</v>
      </c>
      <c r="V57" s="753">
        <f>'Form A'!Z57</f>
        <v>0</v>
      </c>
      <c r="W57" s="755"/>
      <c r="X57" s="744"/>
      <c r="Y57" s="481">
        <f t="shared" ca="1" si="11"/>
        <v>0</v>
      </c>
      <c r="Z57" s="933"/>
    </row>
    <row r="58" spans="2:26" s="36" customFormat="1" ht="15.75" customHeight="1" x14ac:dyDescent="0.2">
      <c r="B58" s="983"/>
      <c r="C58" s="361"/>
      <c r="D58" s="399"/>
      <c r="E58" s="361"/>
      <c r="F58" s="104" t="s">
        <v>110</v>
      </c>
      <c r="G58" s="361"/>
      <c r="H58" s="361"/>
      <c r="I58" s="361"/>
      <c r="J58" s="361"/>
      <c r="K58" s="361"/>
      <c r="L58" s="361"/>
      <c r="M58" s="361"/>
      <c r="N58" s="361"/>
      <c r="O58" s="361"/>
      <c r="P58" s="1231">
        <f t="shared" si="10"/>
        <v>40</v>
      </c>
      <c r="Q58" s="1267"/>
      <c r="R58" s="749">
        <f ca="1">'Form A'!R58</f>
        <v>0</v>
      </c>
      <c r="S58" s="750">
        <f ca="1">'Form A'!U58</f>
        <v>0</v>
      </c>
      <c r="T58" s="481">
        <f ca="1">'Form A'!V58</f>
        <v>0</v>
      </c>
      <c r="U58" s="752">
        <f ca="1">'Form A'!Y58</f>
        <v>0</v>
      </c>
      <c r="V58" s="753">
        <f>'Form A'!Z58</f>
        <v>0</v>
      </c>
      <c r="W58" s="755"/>
      <c r="X58" s="744"/>
      <c r="Y58" s="481">
        <f t="shared" ca="1" si="11"/>
        <v>0</v>
      </c>
      <c r="Z58" s="933"/>
    </row>
    <row r="59" spans="2:26" s="36" customFormat="1" ht="15.75" customHeight="1" x14ac:dyDescent="0.2">
      <c r="B59" s="983"/>
      <c r="C59" s="361"/>
      <c r="D59" s="399"/>
      <c r="E59" s="361"/>
      <c r="F59" s="104" t="s">
        <v>589</v>
      </c>
      <c r="G59" s="361"/>
      <c r="H59" s="361"/>
      <c r="I59" s="361"/>
      <c r="J59" s="361"/>
      <c r="K59" s="361"/>
      <c r="L59" s="361"/>
      <c r="M59" s="361"/>
      <c r="N59" s="361"/>
      <c r="O59" s="361"/>
      <c r="P59" s="1231">
        <f t="shared" si="10"/>
        <v>41</v>
      </c>
      <c r="Q59" s="1267"/>
      <c r="R59" s="749">
        <f ca="1">'Form A'!R59</f>
        <v>0</v>
      </c>
      <c r="S59" s="750">
        <f ca="1">'Form A'!U59</f>
        <v>0</v>
      </c>
      <c r="T59" s="481">
        <f ca="1">'Form A'!V59</f>
        <v>0</v>
      </c>
      <c r="U59" s="752">
        <f ca="1">'Form A'!Y59</f>
        <v>0</v>
      </c>
      <c r="V59" s="753">
        <f>'Form A'!Z59</f>
        <v>0</v>
      </c>
      <c r="W59" s="755"/>
      <c r="X59" s="744"/>
      <c r="Y59" s="481">
        <f t="shared" ca="1" si="11"/>
        <v>0</v>
      </c>
      <c r="Z59" s="933"/>
    </row>
    <row r="60" spans="2:26" s="36" customFormat="1" ht="15.75" customHeight="1" x14ac:dyDescent="0.2">
      <c r="B60" s="985"/>
      <c r="C60" s="399"/>
      <c r="D60" s="986"/>
      <c r="E60" s="104" t="s">
        <v>552</v>
      </c>
      <c r="F60" s="361"/>
      <c r="G60" s="361"/>
      <c r="H60" s="361"/>
      <c r="I60" s="361"/>
      <c r="J60" s="361"/>
      <c r="K60" s="361"/>
      <c r="L60" s="361"/>
      <c r="M60" s="361"/>
      <c r="N60" s="361"/>
      <c r="O60" s="361"/>
      <c r="P60" s="1231">
        <f t="shared" si="10"/>
        <v>42</v>
      </c>
      <c r="Q60" s="1267"/>
      <c r="R60" s="749">
        <f ca="1">'Form A'!R60</f>
        <v>0</v>
      </c>
      <c r="S60" s="750">
        <f ca="1">'Form A'!U60</f>
        <v>0</v>
      </c>
      <c r="T60" s="481">
        <f ca="1">'Form A'!V60</f>
        <v>0</v>
      </c>
      <c r="U60" s="752">
        <f ca="1">'Form A'!Y60</f>
        <v>0</v>
      </c>
      <c r="V60" s="753">
        <f>'Form A'!Z60</f>
        <v>0</v>
      </c>
      <c r="W60" s="755"/>
      <c r="X60" s="744"/>
      <c r="Y60" s="481">
        <f t="shared" ca="1" si="11"/>
        <v>0</v>
      </c>
      <c r="Z60" s="933"/>
    </row>
    <row r="61" spans="2:26" s="36" customFormat="1" ht="15.75" customHeight="1" x14ac:dyDescent="0.2">
      <c r="B61" s="985"/>
      <c r="C61" s="399"/>
      <c r="D61" s="986"/>
      <c r="E61" s="104" t="s">
        <v>553</v>
      </c>
      <c r="F61" s="361"/>
      <c r="G61" s="361"/>
      <c r="H61" s="361"/>
      <c r="I61" s="361"/>
      <c r="J61" s="361"/>
      <c r="K61" s="361"/>
      <c r="L61" s="361"/>
      <c r="M61" s="361"/>
      <c r="N61" s="361"/>
      <c r="O61" s="361"/>
      <c r="P61" s="1231">
        <f t="shared" si="10"/>
        <v>43</v>
      </c>
      <c r="Q61" s="1267"/>
      <c r="R61" s="770">
        <f ca="1">R50-R60</f>
        <v>0</v>
      </c>
      <c r="S61" s="771">
        <f t="shared" ref="S61:V61" ca="1" si="12">S50-S60</f>
        <v>0</v>
      </c>
      <c r="T61" s="772">
        <f t="shared" ca="1" si="12"/>
        <v>0</v>
      </c>
      <c r="U61" s="773">
        <f t="shared" ca="1" si="12"/>
        <v>0</v>
      </c>
      <c r="V61" s="774">
        <f t="shared" si="12"/>
        <v>0</v>
      </c>
      <c r="W61" s="775"/>
      <c r="X61" s="776"/>
      <c r="Y61" s="815"/>
      <c r="Z61" s="933"/>
    </row>
    <row r="62" spans="2:26" s="36" customFormat="1" ht="15.75" customHeight="1" x14ac:dyDescent="0.2">
      <c r="B62" s="985"/>
      <c r="C62" s="399"/>
      <c r="D62" s="986"/>
      <c r="E62" s="361" t="s">
        <v>554</v>
      </c>
      <c r="F62" s="987"/>
      <c r="G62" s="988"/>
      <c r="H62" s="988"/>
      <c r="I62" s="988"/>
      <c r="J62" s="988"/>
      <c r="K62" s="988"/>
      <c r="L62" s="988"/>
      <c r="M62" s="988"/>
      <c r="N62" s="361"/>
      <c r="O62" s="361"/>
      <c r="P62" s="1231">
        <f t="shared" si="10"/>
        <v>44</v>
      </c>
      <c r="Q62" s="1267"/>
      <c r="R62" s="770">
        <f ca="1">'Form A'!R62</f>
        <v>0</v>
      </c>
      <c r="S62" s="771">
        <f ca="1">'Form A'!U62</f>
        <v>0</v>
      </c>
      <c r="T62" s="772">
        <f ca="1">'Form A'!V62</f>
        <v>0</v>
      </c>
      <c r="U62" s="773">
        <f ca="1">'Form A'!Y62</f>
        <v>0</v>
      </c>
      <c r="V62" s="774">
        <f>'Form A'!Z62</f>
        <v>0</v>
      </c>
      <c r="W62" s="775"/>
      <c r="X62" s="776"/>
      <c r="Y62" s="815"/>
      <c r="Z62" s="933"/>
    </row>
    <row r="63" spans="2:26" s="36" customFormat="1" ht="15.75" customHeight="1" x14ac:dyDescent="0.2">
      <c r="B63" s="985"/>
      <c r="C63" s="399"/>
      <c r="D63" s="986"/>
      <c r="E63" s="361" t="s">
        <v>590</v>
      </c>
      <c r="F63" s="987"/>
      <c r="G63" s="988"/>
      <c r="H63" s="988"/>
      <c r="I63" s="988"/>
      <c r="J63" s="988"/>
      <c r="K63" s="988"/>
      <c r="L63" s="988"/>
      <c r="M63" s="988"/>
      <c r="N63" s="361"/>
      <c r="O63" s="361"/>
      <c r="P63" s="1231">
        <f t="shared" si="10"/>
        <v>45</v>
      </c>
      <c r="Q63" s="1267"/>
      <c r="R63" s="770">
        <f ca="1">'Form A'!R63</f>
        <v>0</v>
      </c>
      <c r="S63" s="750">
        <f ca="1">'Form A'!U63</f>
        <v>0</v>
      </c>
      <c r="T63" s="772">
        <f ca="1">'Form A'!V63</f>
        <v>0</v>
      </c>
      <c r="U63" s="773">
        <f ca="1">'Form A'!Y63</f>
        <v>0</v>
      </c>
      <c r="V63" s="774">
        <f>'Form A'!Z63</f>
        <v>0</v>
      </c>
      <c r="W63" s="775"/>
      <c r="X63" s="776"/>
      <c r="Y63" s="777">
        <f ca="1">SUM(R63:V63)</f>
        <v>0</v>
      </c>
      <c r="Z63" s="933"/>
    </row>
    <row r="64" spans="2:26" s="36" customFormat="1" ht="15.75" customHeight="1" x14ac:dyDescent="0.2">
      <c r="B64" s="983"/>
      <c r="C64" s="359"/>
      <c r="D64" s="361"/>
      <c r="E64" s="104"/>
      <c r="F64" s="361"/>
      <c r="G64" s="361"/>
      <c r="H64" s="361"/>
      <c r="I64" s="361"/>
      <c r="J64" s="361"/>
      <c r="K64" s="361"/>
      <c r="L64" s="361"/>
      <c r="M64" s="361"/>
      <c r="N64" s="361"/>
      <c r="O64" s="361"/>
      <c r="P64" s="707"/>
      <c r="Q64" s="708"/>
      <c r="R64" s="757"/>
      <c r="S64" s="776"/>
      <c r="T64" s="757"/>
      <c r="U64" s="776"/>
      <c r="V64" s="757"/>
      <c r="W64" s="775"/>
      <c r="X64" s="776"/>
      <c r="Y64" s="815"/>
      <c r="Z64" s="933"/>
    </row>
    <row r="65" spans="2:26" s="36" customFormat="1" ht="15.75" customHeight="1" x14ac:dyDescent="0.2">
      <c r="B65" s="983"/>
      <c r="C65" s="361" t="s">
        <v>556</v>
      </c>
      <c r="D65" s="104"/>
      <c r="E65" s="361"/>
      <c r="F65" s="361"/>
      <c r="G65" s="361"/>
      <c r="H65" s="361"/>
      <c r="I65" s="361"/>
      <c r="J65" s="361"/>
      <c r="K65" s="361"/>
      <c r="L65" s="361"/>
      <c r="M65" s="361"/>
      <c r="N65" s="361"/>
      <c r="O65" s="361"/>
      <c r="P65" s="1259">
        <v>46</v>
      </c>
      <c r="Q65" s="1260"/>
      <c r="R65" s="778"/>
      <c r="S65" s="769">
        <f>S66+S69+S72</f>
        <v>0</v>
      </c>
      <c r="T65" s="738"/>
      <c r="U65" s="769">
        <f>U66+U69+U72</f>
        <v>0</v>
      </c>
      <c r="V65" s="779"/>
      <c r="W65" s="780">
        <f>W66+W69+W72</f>
        <v>0</v>
      </c>
      <c r="X65" s="739"/>
      <c r="Y65" s="780">
        <f>Y66+Y69+Y72</f>
        <v>0</v>
      </c>
      <c r="Z65" s="933"/>
    </row>
    <row r="66" spans="2:26" s="36" customFormat="1" ht="15.75" customHeight="1" x14ac:dyDescent="0.2">
      <c r="B66" s="983"/>
      <c r="C66" s="361"/>
      <c r="D66" s="104" t="s">
        <v>557</v>
      </c>
      <c r="E66" s="361"/>
      <c r="F66" s="361"/>
      <c r="G66" s="361"/>
      <c r="H66" s="361"/>
      <c r="I66" s="361"/>
      <c r="J66" s="361"/>
      <c r="K66" s="361"/>
      <c r="L66" s="361"/>
      <c r="M66" s="361"/>
      <c r="N66" s="361"/>
      <c r="O66" s="361"/>
      <c r="P66" s="1258">
        <f>P65+1</f>
        <v>47</v>
      </c>
      <c r="Q66" s="1261"/>
      <c r="R66" s="756"/>
      <c r="S66" s="750">
        <f>S67+S68</f>
        <v>0</v>
      </c>
      <c r="T66" s="757"/>
      <c r="U66" s="750">
        <f>U67+U68</f>
        <v>0</v>
      </c>
      <c r="V66" s="747"/>
      <c r="W66" s="754">
        <f>W67+W68</f>
        <v>0</v>
      </c>
      <c r="X66" s="776"/>
      <c r="Y66" s="754">
        <f>Y67+Y68</f>
        <v>0</v>
      </c>
      <c r="Z66" s="933"/>
    </row>
    <row r="67" spans="2:26" s="36" customFormat="1" ht="15.75" customHeight="1" x14ac:dyDescent="0.2">
      <c r="B67" s="983"/>
      <c r="C67" s="361"/>
      <c r="D67" s="104"/>
      <c r="E67" s="104" t="s">
        <v>51</v>
      </c>
      <c r="F67" s="361"/>
      <c r="G67" s="361"/>
      <c r="H67" s="361"/>
      <c r="I67" s="361"/>
      <c r="J67" s="361"/>
      <c r="K67" s="361"/>
      <c r="L67" s="361"/>
      <c r="M67" s="361"/>
      <c r="N67" s="361"/>
      <c r="O67" s="361"/>
      <c r="P67" s="1258">
        <f t="shared" ref="P67:P72" si="13">P66+1</f>
        <v>48</v>
      </c>
      <c r="Q67" s="1261"/>
      <c r="R67" s="756"/>
      <c r="S67" s="750">
        <f>'Form A'!U67</f>
        <v>0</v>
      </c>
      <c r="T67" s="745"/>
      <c r="U67" s="750">
        <f>'Form A'!Y67</f>
        <v>0</v>
      </c>
      <c r="V67" s="747"/>
      <c r="W67" s="754">
        <f>'Form A'!AA67</f>
        <v>0</v>
      </c>
      <c r="X67" s="746"/>
      <c r="Y67" s="754">
        <f>W67+U67+S67</f>
        <v>0</v>
      </c>
      <c r="Z67" s="933"/>
    </row>
    <row r="68" spans="2:26" s="36" customFormat="1" ht="15.75" customHeight="1" x14ac:dyDescent="0.2">
      <c r="B68" s="983"/>
      <c r="C68" s="361"/>
      <c r="D68" s="104"/>
      <c r="E68" s="104" t="s">
        <v>52</v>
      </c>
      <c r="F68" s="361"/>
      <c r="G68" s="361"/>
      <c r="H68" s="361"/>
      <c r="I68" s="361"/>
      <c r="J68" s="361"/>
      <c r="K68" s="361"/>
      <c r="L68" s="361"/>
      <c r="M68" s="361"/>
      <c r="N68" s="361"/>
      <c r="O68" s="361"/>
      <c r="P68" s="1258">
        <f t="shared" si="13"/>
        <v>49</v>
      </c>
      <c r="Q68" s="1261"/>
      <c r="R68" s="756"/>
      <c r="S68" s="750">
        <f>'Form A'!U68</f>
        <v>0</v>
      </c>
      <c r="T68" s="745"/>
      <c r="U68" s="750">
        <f>'Form A'!Y68</f>
        <v>0</v>
      </c>
      <c r="V68" s="747"/>
      <c r="W68" s="754">
        <f>'Form A'!AA68</f>
        <v>0</v>
      </c>
      <c r="X68" s="746"/>
      <c r="Y68" s="754">
        <f>W68+U68+S68</f>
        <v>0</v>
      </c>
      <c r="Z68" s="933"/>
    </row>
    <row r="69" spans="2:26" s="36" customFormat="1" ht="15.75" customHeight="1" x14ac:dyDescent="0.2">
      <c r="B69" s="983"/>
      <c r="C69" s="361"/>
      <c r="D69" s="104" t="s">
        <v>558</v>
      </c>
      <c r="E69" s="361"/>
      <c r="F69" s="361"/>
      <c r="G69" s="361"/>
      <c r="H69" s="361"/>
      <c r="I69" s="361"/>
      <c r="J69" s="361"/>
      <c r="K69" s="361"/>
      <c r="L69" s="361"/>
      <c r="M69" s="361"/>
      <c r="N69" s="361"/>
      <c r="O69" s="361"/>
      <c r="P69" s="1258">
        <f t="shared" si="13"/>
        <v>50</v>
      </c>
      <c r="Q69" s="1261"/>
      <c r="R69" s="756"/>
      <c r="S69" s="750">
        <f>S70+S71</f>
        <v>0</v>
      </c>
      <c r="T69" s="745"/>
      <c r="U69" s="750">
        <f>U70+U71</f>
        <v>0</v>
      </c>
      <c r="V69" s="747"/>
      <c r="W69" s="754">
        <f>W70+W71</f>
        <v>0</v>
      </c>
      <c r="X69" s="746"/>
      <c r="Y69" s="754">
        <f>Y70+Y71</f>
        <v>0</v>
      </c>
      <c r="Z69" s="933"/>
    </row>
    <row r="70" spans="2:26" s="36" customFormat="1" ht="15.75" customHeight="1" x14ac:dyDescent="0.2">
      <c r="B70" s="983"/>
      <c r="C70" s="361"/>
      <c r="D70" s="104"/>
      <c r="E70" s="104" t="s">
        <v>51</v>
      </c>
      <c r="F70" s="361"/>
      <c r="G70" s="361"/>
      <c r="H70" s="361"/>
      <c r="I70" s="361"/>
      <c r="J70" s="361"/>
      <c r="K70" s="361"/>
      <c r="L70" s="361"/>
      <c r="M70" s="361"/>
      <c r="N70" s="361"/>
      <c r="O70" s="361"/>
      <c r="P70" s="1258">
        <f t="shared" si="13"/>
        <v>51</v>
      </c>
      <c r="Q70" s="1261"/>
      <c r="R70" s="756"/>
      <c r="S70" s="750">
        <f>'Form A'!U70</f>
        <v>0</v>
      </c>
      <c r="T70" s="745"/>
      <c r="U70" s="752">
        <f>'Form A'!Y70</f>
        <v>0</v>
      </c>
      <c r="V70" s="747"/>
      <c r="W70" s="754">
        <f>'Form A'!AA70</f>
        <v>0</v>
      </c>
      <c r="X70" s="746"/>
      <c r="Y70" s="754">
        <f>W70+U70+S70</f>
        <v>0</v>
      </c>
      <c r="Z70" s="933"/>
    </row>
    <row r="71" spans="2:26" s="36" customFormat="1" ht="15.75" customHeight="1" x14ac:dyDescent="0.2">
      <c r="B71" s="983"/>
      <c r="C71" s="361"/>
      <c r="D71" s="104"/>
      <c r="E71" s="104" t="s">
        <v>52</v>
      </c>
      <c r="F71" s="361"/>
      <c r="G71" s="361"/>
      <c r="H71" s="361"/>
      <c r="I71" s="361"/>
      <c r="J71" s="361"/>
      <c r="K71" s="361"/>
      <c r="L71" s="361"/>
      <c r="M71" s="361"/>
      <c r="N71" s="361"/>
      <c r="O71" s="361"/>
      <c r="P71" s="1258">
        <f t="shared" si="13"/>
        <v>52</v>
      </c>
      <c r="Q71" s="1261"/>
      <c r="R71" s="756"/>
      <c r="S71" s="750">
        <f>'Form A'!U71</f>
        <v>0</v>
      </c>
      <c r="T71" s="745"/>
      <c r="U71" s="752">
        <f>'Form A'!Y71</f>
        <v>0</v>
      </c>
      <c r="V71" s="747"/>
      <c r="W71" s="754">
        <f>'Form A'!AA71</f>
        <v>0</v>
      </c>
      <c r="X71" s="744"/>
      <c r="Y71" s="754">
        <f>W71+U71+S71</f>
        <v>0</v>
      </c>
      <c r="Z71" s="933"/>
    </row>
    <row r="72" spans="2:26" s="36" customFormat="1" ht="15.75" customHeight="1" x14ac:dyDescent="0.2">
      <c r="B72" s="983"/>
      <c r="C72" s="361"/>
      <c r="D72" s="104" t="s">
        <v>559</v>
      </c>
      <c r="E72" s="399"/>
      <c r="F72" s="361"/>
      <c r="G72" s="361"/>
      <c r="H72" s="361"/>
      <c r="I72" s="361"/>
      <c r="J72" s="361"/>
      <c r="K72" s="361"/>
      <c r="L72" s="361"/>
      <c r="M72" s="361"/>
      <c r="N72" s="361"/>
      <c r="O72" s="361"/>
      <c r="P72" s="1258">
        <f t="shared" si="13"/>
        <v>53</v>
      </c>
      <c r="Q72" s="1261"/>
      <c r="R72" s="745"/>
      <c r="S72" s="773">
        <f>'Form A'!U72</f>
        <v>0</v>
      </c>
      <c r="T72" s="757"/>
      <c r="U72" s="773">
        <f>'Form A'!Y72</f>
        <v>0</v>
      </c>
      <c r="V72" s="781"/>
      <c r="W72" s="914">
        <f>'Form A'!AA72</f>
        <v>0</v>
      </c>
      <c r="X72" s="776"/>
      <c r="Y72" s="777">
        <f>W72+U72+S72</f>
        <v>0</v>
      </c>
      <c r="Z72" s="933"/>
    </row>
    <row r="73" spans="2:26" s="36" customFormat="1" ht="15.75" customHeight="1" x14ac:dyDescent="0.2">
      <c r="B73" s="983"/>
      <c r="C73" s="361"/>
      <c r="D73" s="104"/>
      <c r="E73" s="361"/>
      <c r="F73" s="361"/>
      <c r="G73" s="361"/>
      <c r="H73" s="361"/>
      <c r="I73" s="361"/>
      <c r="J73" s="361"/>
      <c r="K73" s="361"/>
      <c r="L73" s="361"/>
      <c r="M73" s="361"/>
      <c r="N73" s="361"/>
      <c r="O73" s="361"/>
      <c r="P73" s="1258"/>
      <c r="Q73" s="1266"/>
      <c r="R73" s="757"/>
      <c r="S73" s="776"/>
      <c r="T73" s="757"/>
      <c r="U73" s="776"/>
      <c r="V73" s="757"/>
      <c r="W73" s="775"/>
      <c r="X73" s="776"/>
      <c r="Y73" s="815"/>
      <c r="Z73" s="933"/>
    </row>
    <row r="74" spans="2:26" s="36" customFormat="1" ht="15.75" customHeight="1" x14ac:dyDescent="0.2">
      <c r="B74" s="983"/>
      <c r="C74" s="361" t="s">
        <v>560</v>
      </c>
      <c r="D74" s="104"/>
      <c r="E74" s="360"/>
      <c r="F74" s="360"/>
      <c r="G74" s="360"/>
      <c r="H74" s="360"/>
      <c r="I74" s="360"/>
      <c r="J74" s="360"/>
      <c r="K74" s="360"/>
      <c r="L74" s="360"/>
      <c r="M74" s="360"/>
      <c r="N74" s="360"/>
      <c r="O74" s="360"/>
      <c r="P74" s="1259">
        <f>P72+1</f>
        <v>54</v>
      </c>
      <c r="Q74" s="1260"/>
      <c r="R74" s="782">
        <f ca="1">R48</f>
        <v>0</v>
      </c>
      <c r="S74" s="783">
        <f ca="1">S48+S65</f>
        <v>0</v>
      </c>
      <c r="T74" s="782">
        <f ca="1">T48</f>
        <v>0</v>
      </c>
      <c r="U74" s="783">
        <f ca="1">U48+U65</f>
        <v>0</v>
      </c>
      <c r="V74" s="768">
        <f>V48</f>
        <v>0</v>
      </c>
      <c r="W74" s="780">
        <f>W65</f>
        <v>0</v>
      </c>
      <c r="X74" s="784"/>
      <c r="Y74" s="741">
        <f ca="1">SUM(R74:W74)</f>
        <v>0</v>
      </c>
      <c r="Z74" s="933"/>
    </row>
    <row r="75" spans="2:26" s="36" customFormat="1" ht="15.75" customHeight="1" x14ac:dyDescent="0.2">
      <c r="B75" s="398"/>
      <c r="C75" s="359"/>
      <c r="D75" s="361" t="s">
        <v>561</v>
      </c>
      <c r="E75" s="360"/>
      <c r="F75" s="360"/>
      <c r="G75" s="360"/>
      <c r="H75" s="360"/>
      <c r="I75" s="360"/>
      <c r="J75" s="360"/>
      <c r="K75" s="360"/>
      <c r="L75" s="360"/>
      <c r="M75" s="360"/>
      <c r="N75" s="360"/>
      <c r="O75" s="360"/>
      <c r="P75" s="1259">
        <f>P74+1</f>
        <v>55</v>
      </c>
      <c r="Q75" s="1260"/>
      <c r="R75" s="785"/>
      <c r="S75" s="846">
        <f ca="1">'Form A'!U75</f>
        <v>0</v>
      </c>
      <c r="T75" s="786"/>
      <c r="U75" s="915">
        <f ca="1">'Form A'!Y75</f>
        <v>0</v>
      </c>
      <c r="V75" s="916">
        <f>'Form A'!Z75</f>
        <v>0</v>
      </c>
      <c r="W75" s="917">
        <f>'Form A'!AA75</f>
        <v>0</v>
      </c>
      <c r="X75" s="787"/>
      <c r="Y75" s="741">
        <f ca="1">S75+U75+V75+W75</f>
        <v>0</v>
      </c>
      <c r="Z75" s="933"/>
    </row>
    <row r="76" spans="2:26" s="36" customFormat="1" ht="15.75" customHeight="1" x14ac:dyDescent="0.2">
      <c r="B76" s="398"/>
      <c r="C76" s="360" t="s">
        <v>562</v>
      </c>
      <c r="D76" s="400"/>
      <c r="E76" s="360"/>
      <c r="F76" s="360"/>
      <c r="G76" s="360"/>
      <c r="H76" s="360"/>
      <c r="I76" s="360"/>
      <c r="J76" s="360"/>
      <c r="K76" s="360"/>
      <c r="L76" s="360"/>
      <c r="M76" s="360"/>
      <c r="N76" s="360"/>
      <c r="O76" s="360"/>
      <c r="P76" s="1259">
        <f>P75+1</f>
        <v>56</v>
      </c>
      <c r="Q76" s="1260"/>
      <c r="R76" s="788">
        <f ca="1">R74</f>
        <v>0</v>
      </c>
      <c r="S76" s="789">
        <f t="shared" ref="S76" ca="1" si="14">S74-S75</f>
        <v>0</v>
      </c>
      <c r="T76" s="790">
        <f ca="1">T74</f>
        <v>0</v>
      </c>
      <c r="U76" s="791">
        <f ca="1">U74-U75</f>
        <v>0</v>
      </c>
      <c r="V76" s="753">
        <f>V74-V75</f>
        <v>0</v>
      </c>
      <c r="W76" s="754">
        <f>W74-W75</f>
        <v>0</v>
      </c>
      <c r="X76" s="792"/>
      <c r="Y76" s="793">
        <f ca="1">Y74-Y75</f>
        <v>0</v>
      </c>
      <c r="Z76" s="933"/>
    </row>
    <row r="77" spans="2:26" s="399" customFormat="1" ht="15.75" customHeight="1" x14ac:dyDescent="0.2">
      <c r="B77" s="398"/>
      <c r="D77" s="400"/>
      <c r="E77" s="360"/>
      <c r="F77" s="360"/>
      <c r="G77" s="360"/>
      <c r="H77" s="360"/>
      <c r="I77" s="360"/>
      <c r="J77" s="360"/>
      <c r="K77" s="360"/>
      <c r="L77" s="360"/>
      <c r="M77" s="360"/>
      <c r="N77" s="360"/>
      <c r="O77" s="360"/>
      <c r="P77" s="1231"/>
      <c r="Q77" s="1267"/>
      <c r="R77" s="756"/>
      <c r="S77" s="820"/>
      <c r="T77" s="757"/>
      <c r="U77" s="776"/>
      <c r="V77" s="821"/>
      <c r="W77" s="822"/>
      <c r="X77" s="776"/>
      <c r="Y77" s="815"/>
      <c r="Z77" s="933"/>
    </row>
    <row r="78" spans="2:26" s="86" customFormat="1" ht="15.75" customHeight="1" x14ac:dyDescent="0.2">
      <c r="B78" s="983" t="s">
        <v>53</v>
      </c>
      <c r="C78" s="361"/>
      <c r="D78" s="104"/>
      <c r="E78" s="361"/>
      <c r="F78" s="361"/>
      <c r="G78" s="361"/>
      <c r="H78" s="361"/>
      <c r="I78" s="361"/>
      <c r="J78" s="361"/>
      <c r="K78" s="361"/>
      <c r="L78" s="361"/>
      <c r="M78" s="361"/>
      <c r="N78" s="361"/>
      <c r="O78" s="361"/>
      <c r="P78" s="1263"/>
      <c r="Q78" s="1264"/>
      <c r="R78" s="816"/>
      <c r="S78" s="827"/>
      <c r="T78" s="816"/>
      <c r="U78" s="817"/>
      <c r="V78" s="816"/>
      <c r="W78" s="818"/>
      <c r="X78" s="825"/>
      <c r="Y78" s="819"/>
      <c r="Z78" s="933"/>
    </row>
    <row r="79" spans="2:26" s="86" customFormat="1" ht="15.75" customHeight="1" x14ac:dyDescent="0.2">
      <c r="B79" s="983"/>
      <c r="C79" s="104" t="s">
        <v>563</v>
      </c>
      <c r="D79" s="361"/>
      <c r="E79" s="361"/>
      <c r="F79" s="359"/>
      <c r="G79" s="361"/>
      <c r="H79" s="361"/>
      <c r="I79" s="361"/>
      <c r="J79" s="361"/>
      <c r="K79" s="361"/>
      <c r="L79" s="361"/>
      <c r="M79" s="361"/>
      <c r="N79" s="361"/>
      <c r="O79" s="361"/>
      <c r="P79" s="1259">
        <v>57</v>
      </c>
      <c r="Q79" s="1265"/>
      <c r="R79" s="760">
        <f>SUM(R80:R84)</f>
        <v>0</v>
      </c>
      <c r="S79" s="769">
        <f t="shared" ref="S79:X79" si="15">SUM(S80:S84)</f>
        <v>0</v>
      </c>
      <c r="T79" s="759">
        <f t="shared" si="15"/>
        <v>0</v>
      </c>
      <c r="U79" s="767">
        <f t="shared" si="15"/>
        <v>0</v>
      </c>
      <c r="V79" s="760">
        <f t="shared" si="15"/>
        <v>0</v>
      </c>
      <c r="W79" s="780">
        <f t="shared" si="15"/>
        <v>0</v>
      </c>
      <c r="X79" s="826">
        <f t="shared" si="15"/>
        <v>0</v>
      </c>
      <c r="Y79" s="741">
        <f>SUM(Y80:Y84)</f>
        <v>0</v>
      </c>
      <c r="Z79" s="933"/>
    </row>
    <row r="80" spans="2:26" s="86" customFormat="1" ht="15.75" customHeight="1" x14ac:dyDescent="0.2">
      <c r="B80" s="983"/>
      <c r="C80" s="359"/>
      <c r="D80" s="104" t="s">
        <v>67</v>
      </c>
      <c r="E80" s="399"/>
      <c r="F80" s="359"/>
      <c r="G80" s="361"/>
      <c r="H80" s="361"/>
      <c r="I80" s="361"/>
      <c r="J80" s="361"/>
      <c r="K80" s="361"/>
      <c r="L80" s="361"/>
      <c r="M80" s="361"/>
      <c r="N80" s="361"/>
      <c r="O80" s="361"/>
      <c r="P80" s="1258">
        <f>P79+1</f>
        <v>58</v>
      </c>
      <c r="Q80" s="1266"/>
      <c r="R80" s="760">
        <f>'Form A'!R80</f>
        <v>0</v>
      </c>
      <c r="S80" s="769">
        <f>'Form A'!U80</f>
        <v>0</v>
      </c>
      <c r="T80" s="481">
        <f>'Form A'!V80</f>
        <v>0</v>
      </c>
      <c r="U80" s="752">
        <f>'Form A'!Y80</f>
        <v>0</v>
      </c>
      <c r="V80" s="749">
        <f>'Form A'!Z80</f>
        <v>0</v>
      </c>
      <c r="W80" s="754">
        <f>'Form A'!AA80</f>
        <v>0</v>
      </c>
      <c r="X80" s="918">
        <f>'Form A'!AB80</f>
        <v>0</v>
      </c>
      <c r="Y80" s="741">
        <f t="shared" ref="Y80:Y85" si="16">SUM(R80:X80)</f>
        <v>0</v>
      </c>
      <c r="Z80" s="933"/>
    </row>
    <row r="81" spans="2:26" s="36" customFormat="1" ht="15.75" customHeight="1" x14ac:dyDescent="0.2">
      <c r="B81" s="984"/>
      <c r="C81" s="399"/>
      <c r="D81" s="104" t="s">
        <v>564</v>
      </c>
      <c r="E81" s="399"/>
      <c r="F81" s="399"/>
      <c r="G81" s="361"/>
      <c r="H81" s="361"/>
      <c r="I81" s="361"/>
      <c r="J81" s="361"/>
      <c r="K81" s="361"/>
      <c r="L81" s="361"/>
      <c r="M81" s="361"/>
      <c r="N81" s="361"/>
      <c r="O81" s="361"/>
      <c r="P81" s="1259">
        <f>P80+1</f>
        <v>59</v>
      </c>
      <c r="Q81" s="1260"/>
      <c r="R81" s="760">
        <f>'Form A'!R81</f>
        <v>0</v>
      </c>
      <c r="S81" s="769">
        <f>'Form A'!U81</f>
        <v>0</v>
      </c>
      <c r="T81" s="759">
        <f>'Form A'!V81</f>
        <v>0</v>
      </c>
      <c r="U81" s="767">
        <f>'Form A'!Y81</f>
        <v>0</v>
      </c>
      <c r="V81" s="768">
        <f>'Form A'!Z81</f>
        <v>0</v>
      </c>
      <c r="W81" s="780">
        <f>'Form A'!AA81</f>
        <v>0</v>
      </c>
      <c r="X81" s="769">
        <f>'Form A'!AB81</f>
        <v>0</v>
      </c>
      <c r="Y81" s="741">
        <f t="shared" si="16"/>
        <v>0</v>
      </c>
      <c r="Z81" s="933"/>
    </row>
    <row r="82" spans="2:26" s="36" customFormat="1" ht="15.75" customHeight="1" x14ac:dyDescent="0.2">
      <c r="B82" s="984"/>
      <c r="C82" s="399"/>
      <c r="D82" s="989" t="s">
        <v>68</v>
      </c>
      <c r="E82" s="399"/>
      <c r="F82" s="399"/>
      <c r="G82" s="990"/>
      <c r="H82" s="990"/>
      <c r="I82" s="990"/>
      <c r="J82" s="990"/>
      <c r="K82" s="990"/>
      <c r="L82" s="990"/>
      <c r="M82" s="990"/>
      <c r="N82" s="990"/>
      <c r="O82" s="990"/>
      <c r="P82" s="1258">
        <f>P81+1</f>
        <v>60</v>
      </c>
      <c r="Q82" s="1261"/>
      <c r="R82" s="760">
        <f>'Form A'!R84</f>
        <v>0</v>
      </c>
      <c r="S82" s="769">
        <f>'Form A'!U84</f>
        <v>0</v>
      </c>
      <c r="T82" s="759">
        <f>'Form A'!V84</f>
        <v>0</v>
      </c>
      <c r="U82" s="767">
        <f>'Form A'!Y84</f>
        <v>0</v>
      </c>
      <c r="V82" s="753">
        <f>'Form A'!Z84</f>
        <v>0</v>
      </c>
      <c r="W82" s="754">
        <f>'Form A'!AA84</f>
        <v>0</v>
      </c>
      <c r="X82" s="750">
        <f>'Form A'!AB84</f>
        <v>0</v>
      </c>
      <c r="Y82" s="741">
        <f t="shared" si="16"/>
        <v>0</v>
      </c>
      <c r="Z82" s="933"/>
    </row>
    <row r="83" spans="2:26" s="36" customFormat="1" ht="15.75" customHeight="1" x14ac:dyDescent="0.2">
      <c r="B83" s="984"/>
      <c r="C83" s="399"/>
      <c r="D83" s="361" t="s">
        <v>69</v>
      </c>
      <c r="E83" s="399"/>
      <c r="F83" s="399"/>
      <c r="G83" s="361"/>
      <c r="H83" s="361"/>
      <c r="I83" s="361"/>
      <c r="J83" s="361"/>
      <c r="K83" s="361"/>
      <c r="L83" s="361"/>
      <c r="M83" s="361"/>
      <c r="N83" s="361"/>
      <c r="O83" s="361"/>
      <c r="P83" s="1258">
        <f>P82+1</f>
        <v>61</v>
      </c>
      <c r="Q83" s="1261"/>
      <c r="R83" s="749">
        <f>'Form A'!R85</f>
        <v>0</v>
      </c>
      <c r="S83" s="750">
        <f>'Form A'!U85</f>
        <v>0</v>
      </c>
      <c r="T83" s="481">
        <f>'Form A'!V85</f>
        <v>0</v>
      </c>
      <c r="U83" s="752">
        <f>'Form A'!Y85</f>
        <v>0</v>
      </c>
      <c r="V83" s="753">
        <f>'Form A'!Z85</f>
        <v>0</v>
      </c>
      <c r="W83" s="754">
        <f>'Form A'!AA85</f>
        <v>0</v>
      </c>
      <c r="X83" s="750">
        <f>'Form A'!AB85</f>
        <v>0</v>
      </c>
      <c r="Y83" s="742">
        <f t="shared" si="16"/>
        <v>0</v>
      </c>
      <c r="Z83" s="933"/>
    </row>
    <row r="84" spans="2:26" s="36" customFormat="1" ht="15.75" customHeight="1" x14ac:dyDescent="0.2">
      <c r="B84" s="984"/>
      <c r="C84" s="399"/>
      <c r="D84" s="361" t="s">
        <v>70</v>
      </c>
      <c r="E84" s="399"/>
      <c r="F84" s="399"/>
      <c r="G84" s="361"/>
      <c r="H84" s="361"/>
      <c r="I84" s="361"/>
      <c r="J84" s="361"/>
      <c r="K84" s="361"/>
      <c r="L84" s="361"/>
      <c r="M84" s="361"/>
      <c r="N84" s="361"/>
      <c r="O84" s="361"/>
      <c r="P84" s="1258">
        <f t="shared" ref="P84:P96" si="17">P83+1</f>
        <v>62</v>
      </c>
      <c r="Q84" s="1261"/>
      <c r="R84" s="749">
        <f>'Form A'!R86</f>
        <v>0</v>
      </c>
      <c r="S84" s="750">
        <f>'Form A'!U86</f>
        <v>0</v>
      </c>
      <c r="T84" s="481">
        <f>'Form A'!V86</f>
        <v>0</v>
      </c>
      <c r="U84" s="752">
        <f>'Form A'!Y86</f>
        <v>0</v>
      </c>
      <c r="V84" s="753">
        <f>'Form A'!Z86</f>
        <v>0</v>
      </c>
      <c r="W84" s="754">
        <f>'Form A'!AA86</f>
        <v>0</v>
      </c>
      <c r="X84" s="750">
        <f>'Form A'!AB86</f>
        <v>0</v>
      </c>
      <c r="Y84" s="742">
        <f t="shared" si="16"/>
        <v>0</v>
      </c>
      <c r="Z84" s="933"/>
    </row>
    <row r="85" spans="2:26" s="36" customFormat="1" ht="15.75" customHeight="1" x14ac:dyDescent="0.2">
      <c r="B85" s="984"/>
      <c r="C85" s="361" t="s">
        <v>565</v>
      </c>
      <c r="D85" s="399"/>
      <c r="E85" s="361"/>
      <c r="F85" s="399"/>
      <c r="G85" s="361"/>
      <c r="H85" s="361"/>
      <c r="I85" s="361"/>
      <c r="J85" s="361"/>
      <c r="K85" s="361"/>
      <c r="L85" s="361"/>
      <c r="M85" s="361"/>
      <c r="N85" s="361"/>
      <c r="O85" s="361"/>
      <c r="P85" s="1258">
        <f t="shared" si="17"/>
        <v>63</v>
      </c>
      <c r="Q85" s="1261"/>
      <c r="R85" s="749">
        <f>'Form A'!R87</f>
        <v>0</v>
      </c>
      <c r="S85" s="750">
        <f>'Form A'!U87</f>
        <v>0</v>
      </c>
      <c r="T85" s="481">
        <f>'Form A'!V87</f>
        <v>0</v>
      </c>
      <c r="U85" s="752">
        <f>'Form A'!Y87</f>
        <v>0</v>
      </c>
      <c r="V85" s="753">
        <f>'Form A'!Z87</f>
        <v>0</v>
      </c>
      <c r="W85" s="754">
        <f>'Form A'!AA87</f>
        <v>0</v>
      </c>
      <c r="X85" s="750">
        <f>'Form A'!AB87</f>
        <v>0</v>
      </c>
      <c r="Y85" s="742">
        <f t="shared" si="16"/>
        <v>0</v>
      </c>
      <c r="Z85" s="933"/>
    </row>
    <row r="86" spans="2:26" s="36" customFormat="1" ht="15.75" customHeight="1" x14ac:dyDescent="0.2">
      <c r="B86" s="984"/>
      <c r="C86" s="361" t="s">
        <v>566</v>
      </c>
      <c r="D86" s="399"/>
      <c r="E86" s="359"/>
      <c r="F86" s="399"/>
      <c r="G86" s="361"/>
      <c r="H86" s="361"/>
      <c r="I86" s="361"/>
      <c r="J86" s="361"/>
      <c r="K86" s="361"/>
      <c r="L86" s="361"/>
      <c r="M86" s="361"/>
      <c r="N86" s="361"/>
      <c r="O86" s="361"/>
      <c r="P86" s="1258">
        <f t="shared" si="17"/>
        <v>64</v>
      </c>
      <c r="Q86" s="1261"/>
      <c r="R86" s="749">
        <f>R79-R85</f>
        <v>0</v>
      </c>
      <c r="S86" s="750">
        <f t="shared" ref="S86:X86" si="18">S79-S85</f>
        <v>0</v>
      </c>
      <c r="T86" s="481">
        <f t="shared" si="18"/>
        <v>0</v>
      </c>
      <c r="U86" s="752">
        <f t="shared" si="18"/>
        <v>0</v>
      </c>
      <c r="V86" s="753">
        <f t="shared" si="18"/>
        <v>0</v>
      </c>
      <c r="W86" s="754">
        <f t="shared" si="18"/>
        <v>0</v>
      </c>
      <c r="X86" s="750">
        <f t="shared" si="18"/>
        <v>0</v>
      </c>
      <c r="Y86" s="742">
        <f>Y79-Y85</f>
        <v>0</v>
      </c>
      <c r="Z86" s="933"/>
    </row>
    <row r="87" spans="2:26" s="36" customFormat="1" ht="15.75" customHeight="1" x14ac:dyDescent="0.2">
      <c r="B87" s="984"/>
      <c r="C87" s="361" t="s">
        <v>567</v>
      </c>
      <c r="D87" s="361"/>
      <c r="E87" s="359"/>
      <c r="F87" s="399"/>
      <c r="G87" s="399"/>
      <c r="H87" s="361"/>
      <c r="I87" s="361"/>
      <c r="J87" s="361"/>
      <c r="K87" s="361"/>
      <c r="L87" s="361"/>
      <c r="M87" s="361"/>
      <c r="N87" s="361"/>
      <c r="O87" s="361"/>
      <c r="P87" s="1258">
        <f t="shared" si="17"/>
        <v>65</v>
      </c>
      <c r="Q87" s="1261"/>
      <c r="R87" s="749">
        <f>SUM(R88:R93)</f>
        <v>0</v>
      </c>
      <c r="S87" s="750">
        <f t="shared" ref="S87:X87" si="19">SUM(S88:S93)</f>
        <v>0</v>
      </c>
      <c r="T87" s="481">
        <f t="shared" si="19"/>
        <v>0</v>
      </c>
      <c r="U87" s="752">
        <f t="shared" si="19"/>
        <v>0</v>
      </c>
      <c r="V87" s="753">
        <f t="shared" si="19"/>
        <v>0</v>
      </c>
      <c r="W87" s="754">
        <f t="shared" si="19"/>
        <v>0</v>
      </c>
      <c r="X87" s="750">
        <f t="shared" si="19"/>
        <v>0</v>
      </c>
      <c r="Y87" s="481">
        <f>SUM(Y88:Y93)</f>
        <v>0</v>
      </c>
      <c r="Z87" s="933"/>
    </row>
    <row r="88" spans="2:26" s="36" customFormat="1" ht="15.75" customHeight="1" x14ac:dyDescent="0.2">
      <c r="B88" s="984"/>
      <c r="C88" s="399"/>
      <c r="D88" s="361" t="s">
        <v>734</v>
      </c>
      <c r="E88" s="359"/>
      <c r="F88" s="399"/>
      <c r="G88" s="399"/>
      <c r="H88" s="361"/>
      <c r="I88" s="361"/>
      <c r="J88" s="361"/>
      <c r="K88" s="361"/>
      <c r="L88" s="361"/>
      <c r="M88" s="361"/>
      <c r="N88" s="361"/>
      <c r="O88" s="361"/>
      <c r="P88" s="1258">
        <f t="shared" si="17"/>
        <v>66</v>
      </c>
      <c r="Q88" s="1261"/>
      <c r="R88" s="749">
        <f>'Form A'!R90</f>
        <v>0</v>
      </c>
      <c r="S88" s="750">
        <f>'Form A'!U90</f>
        <v>0</v>
      </c>
      <c r="T88" s="481">
        <f>'Form A'!V90</f>
        <v>0</v>
      </c>
      <c r="U88" s="752">
        <f>'Form A'!Y90</f>
        <v>0</v>
      </c>
      <c r="V88" s="753">
        <f>'Form A'!Z90</f>
        <v>0</v>
      </c>
      <c r="W88" s="754">
        <f>'Form A'!AA90</f>
        <v>0</v>
      </c>
      <c r="X88" s="750">
        <f>'Form A'!AB90</f>
        <v>0</v>
      </c>
      <c r="Y88" s="742">
        <f t="shared" ref="Y88:Y95" si="20">SUM(R88:X88)</f>
        <v>0</v>
      </c>
      <c r="Z88" s="933"/>
    </row>
    <row r="89" spans="2:26" s="36" customFormat="1" ht="15.75" customHeight="1" x14ac:dyDescent="0.2">
      <c r="B89" s="984"/>
      <c r="C89" s="399"/>
      <c r="D89" s="361" t="s">
        <v>568</v>
      </c>
      <c r="E89" s="359"/>
      <c r="F89" s="399"/>
      <c r="G89" s="399"/>
      <c r="H89" s="361"/>
      <c r="I89" s="361"/>
      <c r="J89" s="361"/>
      <c r="K89" s="361"/>
      <c r="L89" s="361"/>
      <c r="M89" s="361"/>
      <c r="N89" s="361"/>
      <c r="O89" s="361"/>
      <c r="P89" s="1258">
        <f t="shared" si="17"/>
        <v>67</v>
      </c>
      <c r="Q89" s="1261"/>
      <c r="R89" s="749">
        <f>'Form A'!R91</f>
        <v>0</v>
      </c>
      <c r="S89" s="750">
        <f>'Form A'!U91</f>
        <v>0</v>
      </c>
      <c r="T89" s="481">
        <f>'Form A'!V91</f>
        <v>0</v>
      </c>
      <c r="U89" s="752">
        <f>'Form A'!Y91</f>
        <v>0</v>
      </c>
      <c r="V89" s="753">
        <f>'Form A'!Z91</f>
        <v>0</v>
      </c>
      <c r="W89" s="754">
        <f>'Form A'!AA91</f>
        <v>0</v>
      </c>
      <c r="X89" s="750">
        <f>'Form A'!AB91</f>
        <v>0</v>
      </c>
      <c r="Y89" s="742">
        <f t="shared" si="20"/>
        <v>0</v>
      </c>
      <c r="Z89" s="933"/>
    </row>
    <row r="90" spans="2:26" s="36" customFormat="1" ht="15.75" customHeight="1" x14ac:dyDescent="0.2">
      <c r="B90" s="984"/>
      <c r="C90" s="399"/>
      <c r="D90" s="361" t="s">
        <v>569</v>
      </c>
      <c r="E90" s="359"/>
      <c r="F90" s="399"/>
      <c r="G90" s="399"/>
      <c r="H90" s="361"/>
      <c r="I90" s="361"/>
      <c r="J90" s="361"/>
      <c r="K90" s="361"/>
      <c r="L90" s="361"/>
      <c r="M90" s="361"/>
      <c r="N90" s="361"/>
      <c r="O90" s="361"/>
      <c r="P90" s="1258">
        <f t="shared" si="17"/>
        <v>68</v>
      </c>
      <c r="Q90" s="1261"/>
      <c r="R90" s="749">
        <f>'Form A'!R92</f>
        <v>0</v>
      </c>
      <c r="S90" s="750">
        <f>'Form A'!U92</f>
        <v>0</v>
      </c>
      <c r="T90" s="481">
        <f>'Form A'!V92</f>
        <v>0</v>
      </c>
      <c r="U90" s="752">
        <f>'Form A'!Y92</f>
        <v>0</v>
      </c>
      <c r="V90" s="753">
        <f>'Form A'!Z92</f>
        <v>0</v>
      </c>
      <c r="W90" s="754">
        <f>'Form A'!AA92</f>
        <v>0</v>
      </c>
      <c r="X90" s="750">
        <f>'Form A'!AB92</f>
        <v>0</v>
      </c>
      <c r="Y90" s="742">
        <f t="shared" si="20"/>
        <v>0</v>
      </c>
      <c r="Z90" s="933"/>
    </row>
    <row r="91" spans="2:26" s="36" customFormat="1" ht="15.75" customHeight="1" x14ac:dyDescent="0.2">
      <c r="B91" s="991"/>
      <c r="C91" s="399"/>
      <c r="D91" s="361" t="s">
        <v>570</v>
      </c>
      <c r="E91" s="359"/>
      <c r="F91" s="399"/>
      <c r="G91" s="399"/>
      <c r="H91" s="361"/>
      <c r="I91" s="361"/>
      <c r="J91" s="361"/>
      <c r="K91" s="361"/>
      <c r="L91" s="361"/>
      <c r="M91" s="361"/>
      <c r="N91" s="361"/>
      <c r="O91" s="361"/>
      <c r="P91" s="1258">
        <f t="shared" si="17"/>
        <v>69</v>
      </c>
      <c r="Q91" s="1261"/>
      <c r="R91" s="749">
        <f>'Form A'!R93</f>
        <v>0</v>
      </c>
      <c r="S91" s="750">
        <f>'Form A'!U93</f>
        <v>0</v>
      </c>
      <c r="T91" s="481">
        <f>'Form A'!V93</f>
        <v>0</v>
      </c>
      <c r="U91" s="752">
        <f>'Form A'!Y93</f>
        <v>0</v>
      </c>
      <c r="V91" s="753">
        <f>'Form A'!Z93</f>
        <v>0</v>
      </c>
      <c r="W91" s="754">
        <f>'Form A'!AA93</f>
        <v>0</v>
      </c>
      <c r="X91" s="750">
        <f>'Form A'!AB93</f>
        <v>0</v>
      </c>
      <c r="Y91" s="742">
        <f t="shared" si="20"/>
        <v>0</v>
      </c>
      <c r="Z91" s="933"/>
    </row>
    <row r="92" spans="2:26" s="36" customFormat="1" ht="15.75" customHeight="1" x14ac:dyDescent="0.2">
      <c r="B92" s="991"/>
      <c r="C92" s="399"/>
      <c r="D92" s="361" t="s">
        <v>571</v>
      </c>
      <c r="E92" s="359"/>
      <c r="F92" s="399"/>
      <c r="G92" s="399"/>
      <c r="H92" s="361"/>
      <c r="I92" s="361"/>
      <c r="J92" s="361"/>
      <c r="K92" s="361"/>
      <c r="L92" s="361"/>
      <c r="M92" s="361"/>
      <c r="N92" s="361"/>
      <c r="O92" s="361"/>
      <c r="P92" s="1258">
        <f t="shared" si="17"/>
        <v>70</v>
      </c>
      <c r="Q92" s="1261"/>
      <c r="R92" s="749">
        <f>'Form A'!R94</f>
        <v>0</v>
      </c>
      <c r="S92" s="750">
        <f>'Form A'!U94</f>
        <v>0</v>
      </c>
      <c r="T92" s="481">
        <f>'Form A'!V94</f>
        <v>0</v>
      </c>
      <c r="U92" s="752">
        <f>'Form A'!Y94</f>
        <v>0</v>
      </c>
      <c r="V92" s="753">
        <f>'Form A'!Z94</f>
        <v>0</v>
      </c>
      <c r="W92" s="754">
        <f>'Form A'!AA94</f>
        <v>0</v>
      </c>
      <c r="X92" s="750">
        <f>'Form A'!AB94</f>
        <v>0</v>
      </c>
      <c r="Y92" s="742">
        <f t="shared" si="20"/>
        <v>0</v>
      </c>
      <c r="Z92" s="933"/>
    </row>
    <row r="93" spans="2:26" s="36" customFormat="1" ht="15.75" customHeight="1" x14ac:dyDescent="0.2">
      <c r="B93" s="991"/>
      <c r="C93" s="399"/>
      <c r="D93" s="361" t="s">
        <v>572</v>
      </c>
      <c r="E93" s="359"/>
      <c r="F93" s="399"/>
      <c r="G93" s="399"/>
      <c r="H93" s="361"/>
      <c r="I93" s="361"/>
      <c r="J93" s="361"/>
      <c r="K93" s="361"/>
      <c r="L93" s="361"/>
      <c r="M93" s="361"/>
      <c r="N93" s="361"/>
      <c r="O93" s="361"/>
      <c r="P93" s="1258">
        <f t="shared" si="17"/>
        <v>71</v>
      </c>
      <c r="Q93" s="1261"/>
      <c r="R93" s="749">
        <f>'Form A'!R95</f>
        <v>0</v>
      </c>
      <c r="S93" s="750">
        <f>'Form A'!U95</f>
        <v>0</v>
      </c>
      <c r="T93" s="481">
        <f>'Form A'!V95</f>
        <v>0</v>
      </c>
      <c r="U93" s="752">
        <f>'Form A'!Y95</f>
        <v>0</v>
      </c>
      <c r="V93" s="753">
        <f>'Form A'!Z95</f>
        <v>0</v>
      </c>
      <c r="W93" s="754">
        <f>'Form A'!AA95</f>
        <v>0</v>
      </c>
      <c r="X93" s="750">
        <f>'Form A'!AB95</f>
        <v>0</v>
      </c>
      <c r="Y93" s="742">
        <f t="shared" si="20"/>
        <v>0</v>
      </c>
      <c r="Z93" s="933"/>
    </row>
    <row r="94" spans="2:26" s="36" customFormat="1" ht="15.75" customHeight="1" x14ac:dyDescent="0.2">
      <c r="B94" s="991"/>
      <c r="C94" s="104" t="s">
        <v>573</v>
      </c>
      <c r="D94" s="104"/>
      <c r="E94" s="361"/>
      <c r="F94" s="359"/>
      <c r="G94" s="399"/>
      <c r="H94" s="361"/>
      <c r="I94" s="361"/>
      <c r="J94" s="361"/>
      <c r="K94" s="361"/>
      <c r="L94" s="361"/>
      <c r="M94" s="361"/>
      <c r="N94" s="361"/>
      <c r="O94" s="361"/>
      <c r="P94" s="1258">
        <f t="shared" si="17"/>
        <v>72</v>
      </c>
      <c r="Q94" s="1261"/>
      <c r="R94" s="749">
        <f>'Form A'!R96</f>
        <v>0</v>
      </c>
      <c r="S94" s="750">
        <f>'Form A'!U96</f>
        <v>0</v>
      </c>
      <c r="T94" s="481">
        <f>'Form A'!V96</f>
        <v>0</v>
      </c>
      <c r="U94" s="752">
        <f>'Form A'!Y96</f>
        <v>0</v>
      </c>
      <c r="V94" s="753">
        <f>'Form A'!Z96</f>
        <v>0</v>
      </c>
      <c r="W94" s="754">
        <f>'Form A'!AA96</f>
        <v>0</v>
      </c>
      <c r="X94" s="750">
        <f>'Form A'!AB96</f>
        <v>0</v>
      </c>
      <c r="Y94" s="742">
        <f t="shared" si="20"/>
        <v>0</v>
      </c>
      <c r="Z94" s="933"/>
    </row>
    <row r="95" spans="2:26" s="36" customFormat="1" ht="15.75" customHeight="1" x14ac:dyDescent="0.2">
      <c r="B95" s="991"/>
      <c r="C95" s="361" t="s">
        <v>574</v>
      </c>
      <c r="D95" s="361"/>
      <c r="E95" s="399"/>
      <c r="F95" s="359"/>
      <c r="G95" s="361"/>
      <c r="H95" s="361"/>
      <c r="I95" s="361"/>
      <c r="J95" s="361"/>
      <c r="K95" s="361"/>
      <c r="L95" s="361"/>
      <c r="M95" s="361"/>
      <c r="N95" s="361"/>
      <c r="O95" s="361"/>
      <c r="P95" s="1258">
        <f t="shared" si="17"/>
        <v>73</v>
      </c>
      <c r="Q95" s="1261"/>
      <c r="R95" s="749">
        <f>'Form A'!R97</f>
        <v>0</v>
      </c>
      <c r="S95" s="750">
        <f>'Form A'!U97</f>
        <v>0</v>
      </c>
      <c r="T95" s="481">
        <f>'Form A'!V97</f>
        <v>0</v>
      </c>
      <c r="U95" s="752">
        <f>'Form A'!Y97</f>
        <v>0</v>
      </c>
      <c r="V95" s="753">
        <f>'Form A'!Z97</f>
        <v>0</v>
      </c>
      <c r="W95" s="754">
        <f>'Form A'!AA97</f>
        <v>0</v>
      </c>
      <c r="X95" s="750">
        <f>'Form A'!AB97</f>
        <v>0</v>
      </c>
      <c r="Y95" s="742">
        <f t="shared" si="20"/>
        <v>0</v>
      </c>
      <c r="Z95" s="933"/>
    </row>
    <row r="96" spans="2:26" s="36" customFormat="1" ht="15.75" customHeight="1" x14ac:dyDescent="0.2">
      <c r="B96" s="991"/>
      <c r="C96" s="360" t="s">
        <v>575</v>
      </c>
      <c r="D96" s="399"/>
      <c r="E96" s="359"/>
      <c r="F96" s="361"/>
      <c r="G96" s="361"/>
      <c r="H96" s="361"/>
      <c r="I96" s="361"/>
      <c r="J96" s="361"/>
      <c r="K96" s="361"/>
      <c r="L96" s="361"/>
      <c r="M96" s="361"/>
      <c r="N96" s="361"/>
      <c r="O96" s="361"/>
      <c r="P96" s="1258">
        <f t="shared" si="17"/>
        <v>74</v>
      </c>
      <c r="Q96" s="1261"/>
      <c r="R96" s="749">
        <f>R86+R87-R94+R95</f>
        <v>0</v>
      </c>
      <c r="S96" s="750">
        <f t="shared" ref="S96:X96" si="21">S86+S87-S94+S95</f>
        <v>0</v>
      </c>
      <c r="T96" s="481">
        <f t="shared" si="21"/>
        <v>0</v>
      </c>
      <c r="U96" s="752">
        <f t="shared" si="21"/>
        <v>0</v>
      </c>
      <c r="V96" s="753">
        <f t="shared" si="21"/>
        <v>0</v>
      </c>
      <c r="W96" s="754">
        <f t="shared" si="21"/>
        <v>0</v>
      </c>
      <c r="X96" s="750">
        <f t="shared" si="21"/>
        <v>0</v>
      </c>
      <c r="Y96" s="481">
        <f>Y86+Y87-Y94+Y95</f>
        <v>0</v>
      </c>
      <c r="Z96" s="933"/>
    </row>
    <row r="97" spans="1:27" s="36" customFormat="1" ht="15.75" customHeight="1" x14ac:dyDescent="0.2">
      <c r="B97" s="398"/>
      <c r="C97" s="988"/>
      <c r="D97" s="986"/>
      <c r="E97" s="992"/>
      <c r="F97" s="360"/>
      <c r="G97" s="360"/>
      <c r="H97" s="360"/>
      <c r="I97" s="360"/>
      <c r="J97" s="360"/>
      <c r="K97" s="360"/>
      <c r="L97" s="360"/>
      <c r="M97" s="360"/>
      <c r="N97" s="360"/>
      <c r="O97" s="360"/>
      <c r="P97" s="1231"/>
      <c r="Q97" s="1268"/>
      <c r="R97" s="757"/>
      <c r="S97" s="820"/>
      <c r="T97" s="757"/>
      <c r="U97" s="776"/>
      <c r="V97" s="781"/>
      <c r="W97" s="775"/>
      <c r="X97" s="820"/>
      <c r="Y97" s="815"/>
      <c r="Z97" s="933"/>
    </row>
    <row r="98" spans="1:27" s="36" customFormat="1" ht="15.75" customHeight="1" x14ac:dyDescent="0.2">
      <c r="B98" s="983" t="s">
        <v>576</v>
      </c>
      <c r="C98" s="988"/>
      <c r="D98" s="993"/>
      <c r="E98" s="992"/>
      <c r="F98" s="360"/>
      <c r="G98" s="360"/>
      <c r="H98" s="360"/>
      <c r="I98" s="360"/>
      <c r="J98" s="360"/>
      <c r="K98" s="360"/>
      <c r="L98" s="360"/>
      <c r="M98" s="360"/>
      <c r="N98" s="360"/>
      <c r="O98" s="360"/>
      <c r="P98" s="1259">
        <v>75</v>
      </c>
      <c r="Q98" s="1265"/>
      <c r="R98" s="760">
        <f ca="1">R76+R96</f>
        <v>0</v>
      </c>
      <c r="S98" s="769">
        <f t="shared" ref="S98:X98" ca="1" si="22">S76+S96</f>
        <v>0</v>
      </c>
      <c r="T98" s="759">
        <f t="shared" ca="1" si="22"/>
        <v>0</v>
      </c>
      <c r="U98" s="769">
        <f t="shared" ca="1" si="22"/>
        <v>0</v>
      </c>
      <c r="V98" s="759">
        <f t="shared" si="22"/>
        <v>0</v>
      </c>
      <c r="W98" s="780">
        <f t="shared" si="22"/>
        <v>0</v>
      </c>
      <c r="X98" s="769">
        <f t="shared" si="22"/>
        <v>0</v>
      </c>
      <c r="Y98" s="759">
        <f ca="1">Y76+Y96</f>
        <v>0</v>
      </c>
      <c r="Z98" s="933"/>
    </row>
    <row r="99" spans="1:27" s="36" customFormat="1" ht="15.75" customHeight="1" x14ac:dyDescent="0.2">
      <c r="B99" s="985"/>
      <c r="C99" s="361" t="s">
        <v>577</v>
      </c>
      <c r="D99" s="993"/>
      <c r="E99" s="992"/>
      <c r="F99" s="360"/>
      <c r="G99" s="360"/>
      <c r="H99" s="360"/>
      <c r="I99" s="360"/>
      <c r="J99" s="360"/>
      <c r="K99" s="360"/>
      <c r="L99" s="360"/>
      <c r="M99" s="360"/>
      <c r="N99" s="360"/>
      <c r="O99" s="360"/>
      <c r="P99" s="1258">
        <f>P98+1</f>
        <v>76</v>
      </c>
      <c r="Q99" s="1266"/>
      <c r="R99" s="749">
        <f ca="1">'Form A'!R101</f>
        <v>0</v>
      </c>
      <c r="S99" s="750">
        <f ca="1">'Form A'!U101</f>
        <v>0</v>
      </c>
      <c r="T99" s="481">
        <f ca="1">'Form A'!V101</f>
        <v>0</v>
      </c>
      <c r="U99" s="752">
        <f ca="1">'Form A'!Y101</f>
        <v>0</v>
      </c>
      <c r="V99" s="753">
        <f>'Form A'!Z101</f>
        <v>0</v>
      </c>
      <c r="W99" s="754">
        <f>'Form A'!AA101</f>
        <v>0</v>
      </c>
      <c r="X99" s="750">
        <f>'Form A'!AB101</f>
        <v>0</v>
      </c>
      <c r="Y99" s="759">
        <f ca="1">SUM(R99:X99)</f>
        <v>0</v>
      </c>
      <c r="Z99" s="933"/>
    </row>
    <row r="100" spans="1:27" s="36" customFormat="1" ht="15.75" customHeight="1" x14ac:dyDescent="0.2">
      <c r="B100" s="984" t="s">
        <v>578</v>
      </c>
      <c r="C100" s="992"/>
      <c r="D100" s="993"/>
      <c r="E100" s="992"/>
      <c r="F100" s="360"/>
      <c r="G100" s="360"/>
      <c r="H100" s="360"/>
      <c r="I100" s="360"/>
      <c r="J100" s="360"/>
      <c r="K100" s="360"/>
      <c r="L100" s="360"/>
      <c r="M100" s="360"/>
      <c r="N100" s="360"/>
      <c r="O100" s="360"/>
      <c r="P100" s="1258">
        <f t="shared" ref="P100:P101" si="23">P99+1</f>
        <v>77</v>
      </c>
      <c r="Q100" s="1266"/>
      <c r="R100" s="749">
        <f ca="1">R98-R99</f>
        <v>0</v>
      </c>
      <c r="S100" s="750">
        <f t="shared" ref="S100:X100" ca="1" si="24">S98-S99</f>
        <v>0</v>
      </c>
      <c r="T100" s="481">
        <f t="shared" ca="1" si="24"/>
        <v>0</v>
      </c>
      <c r="U100" s="752">
        <f t="shared" ca="1" si="24"/>
        <v>0</v>
      </c>
      <c r="V100" s="753">
        <f t="shared" si="24"/>
        <v>0</v>
      </c>
      <c r="W100" s="754">
        <f t="shared" si="24"/>
        <v>0</v>
      </c>
      <c r="X100" s="750">
        <f t="shared" si="24"/>
        <v>0</v>
      </c>
      <c r="Y100" s="742">
        <f ca="1">Y98-Y99</f>
        <v>0</v>
      </c>
      <c r="Z100" s="933"/>
    </row>
    <row r="101" spans="1:27" s="36" customFormat="1" ht="15.75" customHeight="1" x14ac:dyDescent="0.2">
      <c r="B101" s="984" t="s">
        <v>534</v>
      </c>
      <c r="C101" s="992"/>
      <c r="D101" s="993"/>
      <c r="E101" s="992"/>
      <c r="F101" s="360"/>
      <c r="G101" s="360"/>
      <c r="H101" s="360"/>
      <c r="I101" s="360"/>
      <c r="J101" s="360"/>
      <c r="K101" s="360"/>
      <c r="L101" s="360"/>
      <c r="M101" s="360"/>
      <c r="N101" s="360"/>
      <c r="O101" s="360"/>
      <c r="P101" s="1258">
        <f t="shared" si="23"/>
        <v>78</v>
      </c>
      <c r="Q101" s="1266"/>
      <c r="R101" s="743"/>
      <c r="S101" s="744"/>
      <c r="T101" s="745"/>
      <c r="U101" s="746"/>
      <c r="V101" s="747"/>
      <c r="W101" s="755"/>
      <c r="X101" s="744"/>
      <c r="Y101" s="742">
        <f ca="1">'Form A'!AC103</f>
        <v>0</v>
      </c>
      <c r="Z101" s="933"/>
    </row>
    <row r="102" spans="1:27" s="36" customFormat="1" ht="15.75" customHeight="1" x14ac:dyDescent="0.2">
      <c r="B102" s="985"/>
      <c r="C102" s="992"/>
      <c r="D102" s="993"/>
      <c r="E102" s="992"/>
      <c r="F102" s="360"/>
      <c r="G102" s="360"/>
      <c r="H102" s="360"/>
      <c r="I102" s="360"/>
      <c r="J102" s="360"/>
      <c r="K102" s="360"/>
      <c r="L102" s="360"/>
      <c r="M102" s="360"/>
      <c r="N102" s="360"/>
      <c r="O102" s="360"/>
      <c r="P102" s="1231"/>
      <c r="Q102" s="1268"/>
      <c r="R102" s="757"/>
      <c r="S102" s="776"/>
      <c r="T102" s="757"/>
      <c r="U102" s="776"/>
      <c r="V102" s="757"/>
      <c r="W102" s="775"/>
      <c r="X102" s="776"/>
      <c r="Y102" s="815"/>
      <c r="Z102" s="933"/>
    </row>
    <row r="103" spans="1:27" s="36" customFormat="1" ht="15.75" customHeight="1" x14ac:dyDescent="0.2">
      <c r="B103" s="398" t="s">
        <v>64</v>
      </c>
      <c r="C103" s="399"/>
      <c r="D103" s="993"/>
      <c r="E103" s="992"/>
      <c r="F103" s="360"/>
      <c r="G103" s="360"/>
      <c r="H103" s="360"/>
      <c r="I103" s="360"/>
      <c r="J103" s="360"/>
      <c r="K103" s="360"/>
      <c r="L103" s="360"/>
      <c r="M103" s="360"/>
      <c r="N103" s="360"/>
      <c r="O103" s="360"/>
      <c r="P103" s="1259">
        <f>P101+1</f>
        <v>79</v>
      </c>
      <c r="Q103" s="1260"/>
      <c r="R103" s="782">
        <f ca="1">'Form A'!R105</f>
        <v>0</v>
      </c>
      <c r="S103" s="910">
        <f ca="1">'Form A'!U105</f>
        <v>0</v>
      </c>
      <c r="T103" s="782">
        <f ca="1">'Form A'!V105</f>
        <v>0</v>
      </c>
      <c r="U103" s="910">
        <f ca="1">'Form A'!Y105</f>
        <v>0</v>
      </c>
      <c r="V103" s="911">
        <f>'Form A'!Z105</f>
        <v>0</v>
      </c>
      <c r="W103" s="912">
        <f>'Form A'!AA105</f>
        <v>0</v>
      </c>
      <c r="X103" s="784"/>
      <c r="Y103" s="741">
        <f ca="1">SUM(R103:W103)</f>
        <v>0</v>
      </c>
      <c r="Z103" s="933"/>
    </row>
    <row r="104" spans="1:27" s="36" customFormat="1" ht="15.75" customHeight="1" x14ac:dyDescent="0.2">
      <c r="B104" s="983"/>
      <c r="C104" s="361" t="s">
        <v>579</v>
      </c>
      <c r="D104" s="993"/>
      <c r="E104" s="992"/>
      <c r="F104" s="360"/>
      <c r="G104" s="360"/>
      <c r="H104" s="360"/>
      <c r="I104" s="360"/>
      <c r="J104" s="360"/>
      <c r="K104" s="360"/>
      <c r="L104" s="360"/>
      <c r="M104" s="360"/>
      <c r="N104" s="360"/>
      <c r="O104" s="360"/>
      <c r="P104" s="1259">
        <f>P103+1</f>
        <v>80</v>
      </c>
      <c r="Q104" s="1260"/>
      <c r="R104" s="909">
        <f>'Form A'!R106</f>
        <v>0</v>
      </c>
      <c r="S104" s="783">
        <f>'Form A'!U106</f>
        <v>0</v>
      </c>
      <c r="T104" s="782">
        <f>'Form A'!V106</f>
        <v>0</v>
      </c>
      <c r="U104" s="910">
        <f>'Form A'!Y106</f>
        <v>0</v>
      </c>
      <c r="V104" s="911">
        <f>'Form A'!Z106</f>
        <v>0</v>
      </c>
      <c r="W104" s="912">
        <f>'Form A'!AA106</f>
        <v>0</v>
      </c>
      <c r="X104" s="784"/>
      <c r="Y104" s="741">
        <f>SUM(R104:W104)</f>
        <v>0</v>
      </c>
      <c r="Z104" s="933"/>
    </row>
    <row r="105" spans="1:27" s="86" customFormat="1" ht="20.25" customHeight="1" x14ac:dyDescent="0.2">
      <c r="B105" s="87" t="s">
        <v>580</v>
      </c>
      <c r="C105" s="11"/>
      <c r="D105" s="12"/>
      <c r="E105" s="11"/>
      <c r="F105" s="11"/>
      <c r="G105" s="11"/>
      <c r="H105" s="11"/>
      <c r="I105" s="11"/>
      <c r="J105" s="11"/>
      <c r="K105" s="11"/>
      <c r="L105" s="11"/>
      <c r="M105" s="11"/>
      <c r="N105" s="11"/>
      <c r="O105" s="11"/>
      <c r="P105" s="1282">
        <f>P104+1</f>
        <v>81</v>
      </c>
      <c r="Q105" s="1280"/>
      <c r="R105" s="794">
        <f ca="1">R100+R103</f>
        <v>0</v>
      </c>
      <c r="S105" s="795">
        <f t="shared" ref="S105:W105" ca="1" si="25">S100+S103</f>
        <v>0</v>
      </c>
      <c r="T105" s="796">
        <f t="shared" ca="1" si="25"/>
        <v>0</v>
      </c>
      <c r="U105" s="797">
        <f t="shared" ca="1" si="25"/>
        <v>0</v>
      </c>
      <c r="V105" s="798">
        <f t="shared" si="25"/>
        <v>0</v>
      </c>
      <c r="W105" s="799">
        <f t="shared" si="25"/>
        <v>0</v>
      </c>
      <c r="X105" s="795">
        <f>X100</f>
        <v>0</v>
      </c>
      <c r="Y105" s="742">
        <f ca="1">Y100-Y101+Y103</f>
        <v>0</v>
      </c>
      <c r="Z105" s="933"/>
    </row>
    <row r="106" spans="1:27" s="86" customFormat="1" ht="20.25" customHeight="1" x14ac:dyDescent="0.2">
      <c r="B106" s="13" t="s">
        <v>581</v>
      </c>
      <c r="C106" s="14"/>
      <c r="D106" s="15"/>
      <c r="E106" s="14"/>
      <c r="F106" s="14"/>
      <c r="G106" s="14"/>
      <c r="H106" s="14"/>
      <c r="I106" s="14"/>
      <c r="J106" s="14"/>
      <c r="K106" s="14"/>
      <c r="L106" s="14"/>
      <c r="M106" s="14"/>
      <c r="N106" s="14"/>
      <c r="O106" s="14"/>
      <c r="P106" s="1280">
        <f>P105+1</f>
        <v>82</v>
      </c>
      <c r="Q106" s="1281"/>
      <c r="R106" s="800" t="e">
        <f ca="1">R45/R105</f>
        <v>#DIV/0!</v>
      </c>
      <c r="S106" s="801" t="e">
        <f ca="1">S45/S105</f>
        <v>#DIV/0!</v>
      </c>
      <c r="T106" s="802" t="e">
        <f ca="1">T45/T105</f>
        <v>#DIV/0!</v>
      </c>
      <c r="U106" s="803" t="e">
        <f ca="1">U45/U105</f>
        <v>#DIV/0!</v>
      </c>
      <c r="V106" s="804"/>
      <c r="W106" s="805"/>
      <c r="X106" s="806"/>
      <c r="Y106" s="807" t="e">
        <f ca="1">Y45/Y105</f>
        <v>#DIV/0!</v>
      </c>
      <c r="Z106" s="933"/>
    </row>
    <row r="107" spans="1:27" ht="15.75" customHeight="1" x14ac:dyDescent="0.2">
      <c r="P107" s="103"/>
      <c r="Q107" s="710"/>
      <c r="R107" s="493"/>
      <c r="S107" s="493"/>
      <c r="T107" s="493"/>
      <c r="U107" s="493"/>
      <c r="AA107" s="86"/>
    </row>
    <row r="108" spans="1:27" ht="15.75" customHeight="1" x14ac:dyDescent="0.2">
      <c r="B108" s="8" t="s">
        <v>688</v>
      </c>
      <c r="C108" s="809"/>
      <c r="D108" s="9"/>
      <c r="E108" s="9"/>
      <c r="F108" s="9"/>
      <c r="G108" s="9"/>
      <c r="H108" s="9"/>
      <c r="I108" s="9"/>
      <c r="J108" s="9"/>
      <c r="K108" s="9"/>
      <c r="L108" s="9"/>
      <c r="M108" s="9"/>
      <c r="N108" s="9"/>
      <c r="O108" s="702"/>
      <c r="P108" s="1280">
        <f>P106+1</f>
        <v>83</v>
      </c>
      <c r="Q108" s="1281"/>
      <c r="R108" s="794" t="e">
        <f ca="1">IF(R106&gt;=100%,"Y","N")</f>
        <v>#DIV/0!</v>
      </c>
      <c r="S108" s="795" t="e">
        <f t="shared" ref="S108:U108" ca="1" si="26">IF(S106&gt;=100%,"Y","N")</f>
        <v>#DIV/0!</v>
      </c>
      <c r="T108" s="796" t="e">
        <f t="shared" ca="1" si="26"/>
        <v>#DIV/0!</v>
      </c>
      <c r="U108" s="795" t="e">
        <f t="shared" ca="1" si="26"/>
        <v>#DIV/0!</v>
      </c>
      <c r="V108" s="810"/>
      <c r="W108" s="811"/>
      <c r="X108" s="787"/>
      <c r="Y108" s="951" t="e">
        <f ca="1">IF(Y106&gt;=100%,"Y","N")</f>
        <v>#DIV/0!</v>
      </c>
      <c r="AA108" s="86"/>
    </row>
    <row r="109" spans="1:27" s="933" customFormat="1" ht="15.75" customHeight="1" x14ac:dyDescent="0.2">
      <c r="A109" s="729"/>
      <c r="B109" s="703" t="s">
        <v>583</v>
      </c>
      <c r="C109" s="812"/>
      <c r="D109" s="25"/>
      <c r="E109" s="25"/>
      <c r="F109" s="25"/>
      <c r="G109" s="25"/>
      <c r="H109" s="25"/>
      <c r="I109" s="25"/>
      <c r="J109" s="25"/>
      <c r="K109" s="25"/>
      <c r="L109" s="25"/>
      <c r="M109" s="25"/>
      <c r="N109" s="25"/>
      <c r="O109" s="704"/>
      <c r="P109" s="1280">
        <f>P108+1</f>
        <v>84</v>
      </c>
      <c r="Q109" s="1281"/>
      <c r="R109" s="800" t="e">
        <f ca="1">IF(R106&gt;=50%,"Y","N")</f>
        <v>#DIV/0!</v>
      </c>
      <c r="S109" s="801" t="e">
        <f t="shared" ref="S109:U109" ca="1" si="27">IF(S106&gt;=50%,"Y","N")</f>
        <v>#DIV/0!</v>
      </c>
      <c r="T109" s="802" t="e">
        <f t="shared" ca="1" si="27"/>
        <v>#DIV/0!</v>
      </c>
      <c r="U109" s="801" t="e">
        <f t="shared" ca="1" si="27"/>
        <v>#DIV/0!</v>
      </c>
      <c r="V109" s="813"/>
      <c r="W109" s="811"/>
      <c r="X109" s="784"/>
      <c r="Y109" s="952" t="e">
        <f ca="1">IF(Y106&gt;=50%,"Y","N")</f>
        <v>#DIV/0!</v>
      </c>
      <c r="AA109" s="86"/>
    </row>
    <row r="110" spans="1:27" s="933" customFormat="1" ht="15.75" customHeight="1" x14ac:dyDescent="0.2">
      <c r="B110" s="51"/>
      <c r="C110" s="51"/>
      <c r="D110" s="51"/>
      <c r="E110" s="51"/>
      <c r="F110" s="51"/>
      <c r="G110" s="51"/>
      <c r="H110" s="51"/>
      <c r="I110" s="51"/>
      <c r="J110" s="51"/>
      <c r="K110" s="51"/>
      <c r="L110" s="51"/>
      <c r="M110" s="51"/>
      <c r="N110" s="51"/>
      <c r="O110" s="51"/>
      <c r="P110" s="104"/>
      <c r="Q110" s="106"/>
      <c r="R110" s="1016"/>
      <c r="S110" s="1016"/>
      <c r="T110" s="1016"/>
      <c r="U110" s="1016"/>
      <c r="V110" s="1017"/>
      <c r="W110" s="1017"/>
      <c r="X110" s="1017"/>
      <c r="Y110" s="1017"/>
      <c r="AA110" s="86"/>
    </row>
    <row r="111" spans="1:27" s="933" customFormat="1" ht="15.75" customHeight="1" x14ac:dyDescent="0.2">
      <c r="B111" s="8" t="s">
        <v>748</v>
      </c>
      <c r="C111" s="809"/>
      <c r="D111" s="9"/>
      <c r="E111" s="9"/>
      <c r="F111" s="9"/>
      <c r="G111" s="9"/>
      <c r="H111" s="9"/>
      <c r="I111" s="9"/>
      <c r="J111" s="9"/>
      <c r="K111" s="9"/>
      <c r="L111" s="9"/>
      <c r="M111" s="9"/>
      <c r="N111" s="9"/>
      <c r="O111" s="702"/>
      <c r="P111" s="1280">
        <f>P109+1</f>
        <v>85</v>
      </c>
      <c r="Q111" s="1281"/>
      <c r="R111" s="1510"/>
      <c r="S111" s="1511"/>
      <c r="T111" s="810"/>
      <c r="U111" s="1511"/>
      <c r="V111" s="810"/>
      <c r="W111" s="811"/>
      <c r="X111" s="787"/>
      <c r="Y111" s="951" t="str">
        <f ca="1">IF((Y34-Y18-Y17)&gt;=60%*(Y105-R105-T105),"Y","N")</f>
        <v>Y</v>
      </c>
    </row>
    <row r="112" spans="1:27" s="933" customFormat="1" ht="15.75" customHeight="1" x14ac:dyDescent="0.2">
      <c r="B112" s="703" t="s">
        <v>749</v>
      </c>
      <c r="C112" s="812"/>
      <c r="D112" s="25"/>
      <c r="E112" s="25"/>
      <c r="F112" s="25"/>
      <c r="G112" s="25"/>
      <c r="H112" s="25"/>
      <c r="I112" s="25"/>
      <c r="J112" s="25"/>
      <c r="K112" s="25"/>
      <c r="L112" s="25"/>
      <c r="M112" s="25"/>
      <c r="N112" s="25"/>
      <c r="O112" s="704"/>
      <c r="P112" s="1280">
        <f>P111+1</f>
        <v>86</v>
      </c>
      <c r="Q112" s="1281"/>
      <c r="R112" s="1512"/>
      <c r="S112" s="806"/>
      <c r="T112" s="813"/>
      <c r="U112" s="806"/>
      <c r="V112" s="813"/>
      <c r="W112" s="811"/>
      <c r="X112" s="784"/>
      <c r="Y112" s="952" t="str">
        <f ca="1">IF(Y34&gt;=80%*(Y105-R105-T105),"Y","N")</f>
        <v>Y</v>
      </c>
    </row>
    <row r="113" spans="2:26" s="933" customFormat="1" ht="15.75" customHeight="1" x14ac:dyDescent="0.2">
      <c r="B113" s="51"/>
      <c r="C113" s="51"/>
      <c r="D113" s="51"/>
      <c r="E113" s="51"/>
      <c r="F113" s="51"/>
      <c r="G113" s="51"/>
      <c r="H113" s="51"/>
      <c r="I113" s="51"/>
      <c r="J113" s="51"/>
      <c r="K113" s="51"/>
      <c r="L113" s="51"/>
      <c r="M113" s="51"/>
      <c r="N113" s="51"/>
      <c r="O113" s="51"/>
      <c r="P113" s="104"/>
      <c r="Q113" s="106"/>
      <c r="R113" s="1016"/>
      <c r="S113" s="1016"/>
      <c r="T113" s="1016"/>
      <c r="U113" s="1016"/>
      <c r="V113" s="1017"/>
      <c r="W113" s="1017"/>
      <c r="X113" s="1017"/>
      <c r="Y113" s="1017"/>
    </row>
    <row r="114" spans="2:26" s="933" customFormat="1" ht="15.75" customHeight="1" x14ac:dyDescent="0.2">
      <c r="B114" s="933" t="s">
        <v>584</v>
      </c>
    </row>
    <row r="115" spans="2:26" s="933" customFormat="1" ht="12.75" customHeight="1" x14ac:dyDescent="0.2">
      <c r="B115" s="1271" t="s">
        <v>747</v>
      </c>
      <c r="C115" s="1272"/>
      <c r="D115" s="1272"/>
      <c r="E115" s="1272"/>
      <c r="F115" s="1272"/>
      <c r="G115" s="1272"/>
      <c r="H115" s="1272"/>
      <c r="I115" s="1272"/>
      <c r="J115" s="1272"/>
      <c r="K115" s="1272"/>
      <c r="L115" s="1272"/>
      <c r="M115" s="1272"/>
      <c r="N115" s="1272"/>
      <c r="O115" s="1272"/>
      <c r="P115" s="1272"/>
      <c r="Q115" s="1272"/>
      <c r="R115" s="1272"/>
      <c r="S115" s="1272"/>
      <c r="T115" s="1272"/>
      <c r="U115" s="1272"/>
      <c r="V115" s="1272"/>
      <c r="W115" s="1272"/>
      <c r="X115" s="1272"/>
      <c r="Y115" s="1273"/>
    </row>
    <row r="116" spans="2:26" s="933" customFormat="1" x14ac:dyDescent="0.2">
      <c r="B116" s="1274"/>
      <c r="C116" s="1275"/>
      <c r="D116" s="1275"/>
      <c r="E116" s="1275"/>
      <c r="F116" s="1275"/>
      <c r="G116" s="1275"/>
      <c r="H116" s="1275"/>
      <c r="I116" s="1275"/>
      <c r="J116" s="1275"/>
      <c r="K116" s="1275"/>
      <c r="L116" s="1275"/>
      <c r="M116" s="1275"/>
      <c r="N116" s="1275"/>
      <c r="O116" s="1275"/>
      <c r="P116" s="1275"/>
      <c r="Q116" s="1275"/>
      <c r="R116" s="1275"/>
      <c r="S116" s="1275"/>
      <c r="T116" s="1275"/>
      <c r="U116" s="1275"/>
      <c r="V116" s="1275"/>
      <c r="W116" s="1275"/>
      <c r="X116" s="1275"/>
      <c r="Y116" s="1276"/>
    </row>
    <row r="117" spans="2:26" s="933" customFormat="1" x14ac:dyDescent="0.2">
      <c r="B117" s="1274"/>
      <c r="C117" s="1275"/>
      <c r="D117" s="1275"/>
      <c r="E117" s="1275"/>
      <c r="F117" s="1275"/>
      <c r="G117" s="1275"/>
      <c r="H117" s="1275"/>
      <c r="I117" s="1275"/>
      <c r="J117" s="1275"/>
      <c r="K117" s="1275"/>
      <c r="L117" s="1275"/>
      <c r="M117" s="1275"/>
      <c r="N117" s="1275"/>
      <c r="O117" s="1275"/>
      <c r="P117" s="1275"/>
      <c r="Q117" s="1275"/>
      <c r="R117" s="1275"/>
      <c r="S117" s="1275"/>
      <c r="T117" s="1275"/>
      <c r="U117" s="1275"/>
      <c r="V117" s="1275"/>
      <c r="W117" s="1275"/>
      <c r="X117" s="1275"/>
      <c r="Y117" s="1276"/>
    </row>
    <row r="118" spans="2:26" s="933" customFormat="1" x14ac:dyDescent="0.2">
      <c r="B118" s="1274"/>
      <c r="C118" s="1275"/>
      <c r="D118" s="1275"/>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6"/>
    </row>
    <row r="119" spans="2:26" s="933" customFormat="1" x14ac:dyDescent="0.2">
      <c r="B119" s="1277"/>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9"/>
    </row>
    <row r="120" spans="2:26" s="933" customFormat="1" x14ac:dyDescent="0.2"/>
    <row r="121" spans="2:26" s="933" customFormat="1" x14ac:dyDescent="0.2"/>
    <row r="122" spans="2:26" s="933" customFormat="1" x14ac:dyDescent="0.2"/>
    <row r="123" spans="2:26" s="933" customFormat="1" x14ac:dyDescent="0.2"/>
    <row r="124" spans="2:26" s="51" customFormat="1" x14ac:dyDescent="0.2">
      <c r="Q124" s="1018"/>
      <c r="R124" s="1019"/>
      <c r="S124" s="1019"/>
      <c r="T124" s="1019"/>
      <c r="U124" s="1019"/>
      <c r="V124" s="1017"/>
      <c r="W124" s="1017"/>
      <c r="X124" s="1017"/>
      <c r="Y124" s="1017"/>
      <c r="Z124" s="933"/>
    </row>
    <row r="125" spans="2:26" s="51" customFormat="1" x14ac:dyDescent="0.2">
      <c r="Q125" s="1018"/>
      <c r="R125" s="1019"/>
      <c r="S125" s="1019"/>
      <c r="T125" s="1019"/>
      <c r="U125" s="1019"/>
      <c r="V125" s="1017"/>
      <c r="W125" s="1017"/>
      <c r="X125" s="1017"/>
      <c r="Y125" s="1017"/>
      <c r="Z125" s="933"/>
    </row>
    <row r="126" spans="2:26" s="51" customFormat="1" x14ac:dyDescent="0.2">
      <c r="Q126" s="1018"/>
      <c r="R126" s="1019"/>
      <c r="S126" s="1019"/>
      <c r="T126" s="1019"/>
      <c r="U126" s="1019"/>
      <c r="V126" s="1017"/>
      <c r="W126" s="1017"/>
      <c r="X126" s="1017"/>
      <c r="Y126" s="1017"/>
      <c r="Z126" s="933"/>
    </row>
  </sheetData>
  <mergeCells count="113">
    <mergeCell ref="B115:Y119"/>
    <mergeCell ref="P106:Q106"/>
    <mergeCell ref="P108:Q108"/>
    <mergeCell ref="P109:Q109"/>
    <mergeCell ref="P100:Q100"/>
    <mergeCell ref="P101:Q101"/>
    <mergeCell ref="P102:Q102"/>
    <mergeCell ref="P103:Q103"/>
    <mergeCell ref="P104:Q104"/>
    <mergeCell ref="P105:Q105"/>
    <mergeCell ref="P111:Q111"/>
    <mergeCell ref="P112:Q112"/>
    <mergeCell ref="P94:Q94"/>
    <mergeCell ref="P95:Q95"/>
    <mergeCell ref="P96:Q96"/>
    <mergeCell ref="P97:Q97"/>
    <mergeCell ref="P98:Q98"/>
    <mergeCell ref="P99:Q99"/>
    <mergeCell ref="P88:Q88"/>
    <mergeCell ref="P89:Q89"/>
    <mergeCell ref="P90:Q90"/>
    <mergeCell ref="P91:Q91"/>
    <mergeCell ref="P92:Q92"/>
    <mergeCell ref="P93:Q93"/>
    <mergeCell ref="P82:Q82"/>
    <mergeCell ref="P83:Q83"/>
    <mergeCell ref="P84:Q84"/>
    <mergeCell ref="P85:Q85"/>
    <mergeCell ref="P86:Q86"/>
    <mergeCell ref="P87:Q87"/>
    <mergeCell ref="P76:Q76"/>
    <mergeCell ref="P77:Q77"/>
    <mergeCell ref="P78:Q78"/>
    <mergeCell ref="P79:Q79"/>
    <mergeCell ref="P80:Q80"/>
    <mergeCell ref="P81:Q81"/>
    <mergeCell ref="P70:Q70"/>
    <mergeCell ref="P71:Q71"/>
    <mergeCell ref="P72:Q72"/>
    <mergeCell ref="P73:Q73"/>
    <mergeCell ref="P74:Q74"/>
    <mergeCell ref="P75:Q75"/>
    <mergeCell ref="P63:Q63"/>
    <mergeCell ref="P65:Q65"/>
    <mergeCell ref="P66:Q66"/>
    <mergeCell ref="P67:Q67"/>
    <mergeCell ref="P68:Q68"/>
    <mergeCell ref="P69:Q69"/>
    <mergeCell ref="P57:Q57"/>
    <mergeCell ref="P58:Q58"/>
    <mergeCell ref="P59:Q59"/>
    <mergeCell ref="P60:Q60"/>
    <mergeCell ref="P61:Q61"/>
    <mergeCell ref="P62:Q62"/>
    <mergeCell ref="P51:Q51"/>
    <mergeCell ref="P52:Q52"/>
    <mergeCell ref="P53:Q53"/>
    <mergeCell ref="P54:Q54"/>
    <mergeCell ref="P55:Q55"/>
    <mergeCell ref="P56:Q56"/>
    <mergeCell ref="P45:Q45"/>
    <mergeCell ref="P46:Q46"/>
    <mergeCell ref="P47:Q47"/>
    <mergeCell ref="P48:Q48"/>
    <mergeCell ref="P49:Q49"/>
    <mergeCell ref="P50:Q50"/>
    <mergeCell ref="P38:Q38"/>
    <mergeCell ref="P40:Q40"/>
    <mergeCell ref="P41:Q41"/>
    <mergeCell ref="P42:Q42"/>
    <mergeCell ref="P43:Q43"/>
    <mergeCell ref="P44:Q44"/>
    <mergeCell ref="P32:Q32"/>
    <mergeCell ref="P33:Q33"/>
    <mergeCell ref="P34:Q34"/>
    <mergeCell ref="P35:Q35"/>
    <mergeCell ref="P36:Q36"/>
    <mergeCell ref="P37:Q37"/>
    <mergeCell ref="P26:Q26"/>
    <mergeCell ref="P27:Q27"/>
    <mergeCell ref="P28:Q28"/>
    <mergeCell ref="P29:Q29"/>
    <mergeCell ref="P30:Q30"/>
    <mergeCell ref="P31:Q31"/>
    <mergeCell ref="P20:Q20"/>
    <mergeCell ref="P21:Q21"/>
    <mergeCell ref="P22:Q22"/>
    <mergeCell ref="P23:Q23"/>
    <mergeCell ref="P24:Q24"/>
    <mergeCell ref="P25:Q25"/>
    <mergeCell ref="P13:Q13"/>
    <mergeCell ref="P15:Q15"/>
    <mergeCell ref="P16:Q16"/>
    <mergeCell ref="P17:Q17"/>
    <mergeCell ref="P18:Q18"/>
    <mergeCell ref="P19:Q19"/>
    <mergeCell ref="X9:X11"/>
    <mergeCell ref="R10:S10"/>
    <mergeCell ref="T10:U10"/>
    <mergeCell ref="V10:V11"/>
    <mergeCell ref="W10:W11"/>
    <mergeCell ref="P12:Q12"/>
    <mergeCell ref="B2:Y2"/>
    <mergeCell ref="B8:O11"/>
    <mergeCell ref="P8:Q11"/>
    <mergeCell ref="R8:U8"/>
    <mergeCell ref="V8:X8"/>
    <mergeCell ref="Y8:Y11"/>
    <mergeCell ref="R9:U9"/>
    <mergeCell ref="V9:W9"/>
    <mergeCell ref="B6:F6"/>
    <mergeCell ref="H6:K6"/>
    <mergeCell ref="M6:N6"/>
  </mergeCells>
  <printOptions horizontalCentered="1"/>
  <pageMargins left="0.51181102362204722" right="0.51181102362204722" top="0.39370078740157483" bottom="0.51181102362204722" header="0.27559055118110237" footer="0.51181102362204722"/>
  <pageSetup paperSize="8" scale="57" orientation="landscape"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5" tint="0.59999389629810485"/>
    <pageSetUpPr fitToPage="1"/>
  </sheetPr>
  <dimension ref="A1:AK149"/>
  <sheetViews>
    <sheetView showGridLines="0" zoomScale="85" zoomScaleNormal="85" workbookViewId="0">
      <selection activeCell="AC63" sqref="AC63"/>
    </sheetView>
  </sheetViews>
  <sheetFormatPr defaultColWidth="8.85546875" defaultRowHeight="12.75" x14ac:dyDescent="0.2"/>
  <cols>
    <col min="1" max="1" width="1.7109375" style="85" customWidth="1"/>
    <col min="2" max="2" width="3" style="85" customWidth="1"/>
    <col min="3" max="3" width="3.85546875" style="85" customWidth="1"/>
    <col min="4" max="7" width="3" style="85" customWidth="1"/>
    <col min="8" max="8" width="5.42578125" style="85" bestFit="1" customWidth="1"/>
    <col min="9" max="11" width="3" style="85" customWidth="1"/>
    <col min="12" max="13" width="3.140625" style="85" customWidth="1"/>
    <col min="14" max="14" width="3" style="85" customWidth="1"/>
    <col min="15" max="15" width="49.5703125" style="85" customWidth="1"/>
    <col min="16" max="16" width="4.28515625" style="85" customWidth="1"/>
    <col min="17" max="17" width="3.42578125" style="88" customWidth="1"/>
    <col min="18" max="25" width="18.5703125" style="159" customWidth="1"/>
    <col min="26" max="29" width="18.5703125" style="164" customWidth="1"/>
    <col min="30" max="30" width="8.85546875" style="27"/>
    <col min="31" max="31" width="29.5703125" style="85" customWidth="1"/>
    <col min="32" max="16384" width="8.85546875" style="85"/>
  </cols>
  <sheetData>
    <row r="1" spans="1:37" s="89" customFormat="1" ht="18.75" customHeight="1" x14ac:dyDescent="0.2">
      <c r="B1" s="835"/>
      <c r="C1" s="835"/>
      <c r="D1" s="835"/>
      <c r="E1" s="835"/>
      <c r="F1" s="835"/>
      <c r="G1" s="835"/>
      <c r="H1" s="835"/>
      <c r="I1" s="835"/>
      <c r="J1" s="835"/>
      <c r="K1" s="835"/>
      <c r="L1" s="835"/>
      <c r="M1" s="835"/>
      <c r="N1" s="835"/>
      <c r="O1" s="835"/>
      <c r="P1" s="835"/>
      <c r="Q1" s="835"/>
      <c r="R1" s="835"/>
      <c r="S1" s="835" t="s">
        <v>713</v>
      </c>
      <c r="T1" s="931">
        <f>'Cover Page'!G7</f>
        <v>0</v>
      </c>
      <c r="U1" s="931"/>
      <c r="V1" s="835"/>
      <c r="W1" s="835"/>
      <c r="X1" s="835"/>
      <c r="Y1" s="835"/>
      <c r="Z1" s="835"/>
      <c r="AA1" s="835"/>
      <c r="AB1" s="835"/>
      <c r="AC1" s="835"/>
      <c r="AD1" s="27"/>
    </row>
    <row r="2" spans="1:37" s="89" customFormat="1" ht="18.75" customHeight="1" x14ac:dyDescent="0.2">
      <c r="B2" s="1196" t="s">
        <v>687</v>
      </c>
      <c r="C2" s="1196"/>
      <c r="D2" s="1196"/>
      <c r="E2" s="1196"/>
      <c r="F2" s="1196"/>
      <c r="G2" s="1196"/>
      <c r="H2" s="1196"/>
      <c r="I2" s="1196"/>
      <c r="J2" s="1196"/>
      <c r="K2" s="1196"/>
      <c r="L2" s="1196"/>
      <c r="M2" s="1196"/>
      <c r="N2" s="1196"/>
      <c r="O2" s="1196"/>
      <c r="P2" s="1196"/>
      <c r="Q2" s="1196"/>
      <c r="R2" s="1196"/>
      <c r="S2" s="1196"/>
      <c r="T2" s="1196"/>
      <c r="U2" s="1196"/>
      <c r="V2" s="1196"/>
      <c r="W2" s="1196"/>
      <c r="X2" s="1196"/>
      <c r="Y2" s="1196"/>
      <c r="Z2" s="1196"/>
      <c r="AA2" s="1196"/>
      <c r="AB2" s="1196"/>
      <c r="AC2" s="1196"/>
      <c r="AD2" s="27"/>
    </row>
    <row r="3" spans="1:37" s="89" customFormat="1" ht="21" customHeight="1" x14ac:dyDescent="0.2">
      <c r="B3" s="835"/>
      <c r="C3" s="835"/>
      <c r="D3" s="835"/>
      <c r="E3" s="835"/>
      <c r="F3" s="835"/>
      <c r="G3" s="835"/>
      <c r="H3" s="835"/>
      <c r="I3" s="835"/>
      <c r="J3" s="835"/>
      <c r="K3" s="835"/>
      <c r="L3" s="835"/>
      <c r="M3" s="835"/>
      <c r="N3" s="835"/>
      <c r="O3" s="835"/>
      <c r="P3" s="835"/>
      <c r="Q3" s="835"/>
      <c r="R3" s="835"/>
      <c r="S3" s="930" t="s">
        <v>714</v>
      </c>
      <c r="T3" s="932" t="e">
        <f>DATE('Cover Page'!K13,'Cover Page'!I13,'Cover Page'!G13)</f>
        <v>#NUM!</v>
      </c>
      <c r="U3" s="835"/>
      <c r="V3" s="835"/>
      <c r="W3" s="835"/>
      <c r="X3" s="835"/>
      <c r="Y3" s="835"/>
      <c r="Z3" s="835"/>
      <c r="AA3" s="835"/>
      <c r="AB3" s="835"/>
      <c r="AC3" s="835"/>
      <c r="AD3" s="27"/>
    </row>
    <row r="4" spans="1:37" ht="3.75" customHeight="1" x14ac:dyDescent="0.2">
      <c r="B4" s="113"/>
      <c r="C4" s="113"/>
      <c r="D4" s="113"/>
      <c r="E4" s="113"/>
      <c r="F4" s="113"/>
      <c r="G4" s="113"/>
      <c r="H4" s="113"/>
      <c r="I4" s="113"/>
      <c r="J4" s="113"/>
      <c r="K4" s="113"/>
      <c r="L4" s="113"/>
      <c r="M4" s="113"/>
      <c r="N4" s="113"/>
      <c r="O4" s="113"/>
      <c r="P4" s="113"/>
      <c r="Q4" s="113"/>
      <c r="R4" s="153"/>
      <c r="S4" s="153"/>
      <c r="T4" s="153"/>
      <c r="U4" s="153"/>
      <c r="V4" s="153"/>
      <c r="W4" s="153"/>
      <c r="X4" s="153"/>
      <c r="Y4" s="153"/>
      <c r="Z4" s="153"/>
      <c r="AA4" s="153"/>
      <c r="AB4" s="162"/>
      <c r="AC4" s="162"/>
    </row>
    <row r="5" spans="1:37" ht="15" customHeight="1" x14ac:dyDescent="0.4">
      <c r="B5" s="103" t="s">
        <v>0</v>
      </c>
      <c r="C5" s="103"/>
      <c r="D5" s="103"/>
      <c r="E5" s="103"/>
      <c r="F5" s="103"/>
      <c r="G5" s="103"/>
      <c r="H5" s="103" t="s">
        <v>1</v>
      </c>
      <c r="M5" s="103" t="s">
        <v>2</v>
      </c>
      <c r="O5" s="103"/>
      <c r="P5" s="103"/>
      <c r="Q5" s="113"/>
      <c r="R5" s="153"/>
      <c r="S5" s="153"/>
      <c r="T5" s="153"/>
      <c r="U5" s="166"/>
      <c r="V5" s="166"/>
      <c r="W5" s="166"/>
      <c r="X5" s="166"/>
      <c r="Y5" s="166"/>
      <c r="Z5" s="162"/>
      <c r="AA5" s="162"/>
      <c r="AB5" s="162"/>
      <c r="AC5" s="162"/>
    </row>
    <row r="6" spans="1:37" s="103" customFormat="1" ht="19.5" customHeight="1" x14ac:dyDescent="0.2">
      <c r="B6" s="1218">
        <f>'Cover Page'!G9</f>
        <v>0</v>
      </c>
      <c r="C6" s="1219"/>
      <c r="D6" s="1219"/>
      <c r="E6" s="1219"/>
      <c r="F6" s="1220"/>
      <c r="G6" s="906"/>
      <c r="H6" s="1218">
        <f>'Cover Page'!K13</f>
        <v>0</v>
      </c>
      <c r="I6" s="1219"/>
      <c r="J6" s="1219"/>
      <c r="K6" s="1220"/>
      <c r="M6" s="1218">
        <f>'Cover Page'!I13</f>
        <v>0</v>
      </c>
      <c r="N6" s="1220"/>
      <c r="Q6" s="113"/>
      <c r="R6" s="1283"/>
      <c r="S6" s="1283"/>
      <c r="T6" s="1283"/>
      <c r="U6" s="1283"/>
      <c r="V6" s="1283"/>
      <c r="W6" s="1283"/>
      <c r="X6" s="1283"/>
      <c r="Y6" s="1283"/>
      <c r="Z6" s="1283"/>
      <c r="AA6" s="1283"/>
      <c r="AB6" s="162"/>
      <c r="AC6" s="162"/>
      <c r="AD6" s="27"/>
    </row>
    <row r="7" spans="1:37" x14ac:dyDescent="0.2">
      <c r="B7" s="103"/>
      <c r="C7" s="103"/>
      <c r="D7" s="103"/>
      <c r="E7" s="103"/>
      <c r="F7" s="103"/>
      <c r="G7" s="103"/>
      <c r="H7" s="103"/>
      <c r="I7" s="103"/>
      <c r="J7" s="103"/>
      <c r="K7" s="103"/>
      <c r="L7" s="103"/>
      <c r="M7" s="103"/>
      <c r="N7" s="103"/>
      <c r="O7" s="103"/>
      <c r="P7" s="103"/>
      <c r="Q7" s="92"/>
      <c r="R7" s="156"/>
      <c r="S7" s="156"/>
      <c r="T7" s="156"/>
      <c r="U7" s="156"/>
      <c r="V7" s="156"/>
      <c r="W7" s="156"/>
      <c r="X7" s="156"/>
      <c r="Y7" s="156"/>
      <c r="Z7" s="162"/>
      <c r="AA7" s="162"/>
      <c r="AB7" s="162"/>
      <c r="AC7" s="162"/>
    </row>
    <row r="8" spans="1:37" s="86" customFormat="1" ht="21" customHeight="1" x14ac:dyDescent="0.2">
      <c r="B8" s="1197" t="s">
        <v>3</v>
      </c>
      <c r="C8" s="1198"/>
      <c r="D8" s="1198"/>
      <c r="E8" s="1198"/>
      <c r="F8" s="1198"/>
      <c r="G8" s="1198"/>
      <c r="H8" s="1198"/>
      <c r="I8" s="1198"/>
      <c r="J8" s="1198"/>
      <c r="K8" s="1198"/>
      <c r="L8" s="1198"/>
      <c r="M8" s="1198"/>
      <c r="N8" s="1198"/>
      <c r="O8" s="1199"/>
      <c r="P8" s="1209" t="s">
        <v>4</v>
      </c>
      <c r="Q8" s="1210"/>
      <c r="R8" s="1286" t="s">
        <v>5</v>
      </c>
      <c r="S8" s="1287"/>
      <c r="T8" s="1287"/>
      <c r="U8" s="1287"/>
      <c r="V8" s="1287"/>
      <c r="W8" s="1287"/>
      <c r="X8" s="1287"/>
      <c r="Y8" s="1287"/>
      <c r="Z8" s="1286" t="s">
        <v>6</v>
      </c>
      <c r="AA8" s="1287"/>
      <c r="AB8" s="1288"/>
      <c r="AC8" s="1289" t="s">
        <v>7</v>
      </c>
      <c r="AD8" s="27"/>
    </row>
    <row r="9" spans="1:37" s="86" customFormat="1" ht="30.75" customHeight="1" x14ac:dyDescent="0.2">
      <c r="B9" s="1200"/>
      <c r="C9" s="1201"/>
      <c r="D9" s="1201"/>
      <c r="E9" s="1201"/>
      <c r="F9" s="1201"/>
      <c r="G9" s="1201"/>
      <c r="H9" s="1201"/>
      <c r="I9" s="1201"/>
      <c r="J9" s="1201"/>
      <c r="K9" s="1201"/>
      <c r="L9" s="1201"/>
      <c r="M9" s="1201"/>
      <c r="N9" s="1201"/>
      <c r="O9" s="1202"/>
      <c r="P9" s="1211"/>
      <c r="Q9" s="1212"/>
      <c r="R9" s="1286" t="s">
        <v>140</v>
      </c>
      <c r="S9" s="1287"/>
      <c r="T9" s="1287"/>
      <c r="U9" s="1287"/>
      <c r="V9" s="1287"/>
      <c r="W9" s="1287"/>
      <c r="X9" s="1287"/>
      <c r="Y9" s="1292"/>
      <c r="Z9" s="1286" t="s">
        <v>10</v>
      </c>
      <c r="AA9" s="1292"/>
      <c r="AB9" s="1293" t="s">
        <v>11</v>
      </c>
      <c r="AC9" s="1290"/>
      <c r="AD9" s="27"/>
    </row>
    <row r="10" spans="1:37" s="86" customFormat="1" ht="21" customHeight="1" x14ac:dyDescent="0.2">
      <c r="B10" s="1200"/>
      <c r="C10" s="1201"/>
      <c r="D10" s="1201"/>
      <c r="E10" s="1201"/>
      <c r="F10" s="1201"/>
      <c r="G10" s="1201"/>
      <c r="H10" s="1201"/>
      <c r="I10" s="1201"/>
      <c r="J10" s="1201"/>
      <c r="K10" s="1201"/>
      <c r="L10" s="1201"/>
      <c r="M10" s="1201"/>
      <c r="N10" s="1201"/>
      <c r="O10" s="1202"/>
      <c r="P10" s="1211"/>
      <c r="Q10" s="1284"/>
      <c r="R10" s="1296" t="s">
        <v>12</v>
      </c>
      <c r="S10" s="1287"/>
      <c r="T10" s="1287"/>
      <c r="U10" s="1288"/>
      <c r="V10" s="1296" t="s">
        <v>13</v>
      </c>
      <c r="W10" s="1287"/>
      <c r="X10" s="1287"/>
      <c r="Y10" s="1288"/>
      <c r="Z10" s="1297" t="s">
        <v>14</v>
      </c>
      <c r="AA10" s="1299" t="s">
        <v>15</v>
      </c>
      <c r="AB10" s="1294"/>
      <c r="AC10" s="1290"/>
      <c r="AD10" s="27"/>
    </row>
    <row r="11" spans="1:37" s="86" customFormat="1" ht="38.25" customHeight="1" x14ac:dyDescent="0.2">
      <c r="B11" s="1203"/>
      <c r="C11" s="1204"/>
      <c r="D11" s="1204"/>
      <c r="E11" s="1204"/>
      <c r="F11" s="1204"/>
      <c r="G11" s="1204"/>
      <c r="H11" s="1204"/>
      <c r="I11" s="1204"/>
      <c r="J11" s="1204"/>
      <c r="K11" s="1204"/>
      <c r="L11" s="1204"/>
      <c r="M11" s="1204"/>
      <c r="N11" s="1204"/>
      <c r="O11" s="1205"/>
      <c r="P11" s="1213"/>
      <c r="Q11" s="1285"/>
      <c r="R11" s="533" t="s">
        <v>535</v>
      </c>
      <c r="S11" s="284" t="s">
        <v>536</v>
      </c>
      <c r="T11" s="371" t="s">
        <v>537</v>
      </c>
      <c r="U11" s="295" t="s">
        <v>538</v>
      </c>
      <c r="V11" s="534" t="s">
        <v>539</v>
      </c>
      <c r="W11" s="372" t="s">
        <v>536</v>
      </c>
      <c r="X11" s="371" t="s">
        <v>537</v>
      </c>
      <c r="Y11" s="295" t="s">
        <v>538</v>
      </c>
      <c r="Z11" s="1298"/>
      <c r="AA11" s="1300"/>
      <c r="AB11" s="1295"/>
      <c r="AC11" s="1291"/>
      <c r="AD11" s="27"/>
    </row>
    <row r="12" spans="1:37" s="86" customFormat="1" ht="15.75" customHeight="1" x14ac:dyDescent="0.2">
      <c r="A12" s="359"/>
      <c r="B12" s="1023" t="s">
        <v>41</v>
      </c>
      <c r="C12" s="1024"/>
      <c r="D12" s="1025"/>
      <c r="E12" s="1025"/>
      <c r="F12" s="1025"/>
      <c r="G12" s="1025"/>
      <c r="H12" s="1025"/>
      <c r="I12" s="1024"/>
      <c r="J12" s="1024"/>
      <c r="K12" s="1024"/>
      <c r="L12" s="1024"/>
      <c r="M12" s="1024"/>
      <c r="N12" s="1024"/>
      <c r="O12" s="1024"/>
      <c r="P12" s="1230"/>
      <c r="Q12" s="1231"/>
      <c r="R12" s="417"/>
      <c r="S12" s="416"/>
      <c r="T12" s="177"/>
      <c r="U12" s="280"/>
      <c r="V12" s="389"/>
      <c r="W12" s="401"/>
      <c r="X12" s="177"/>
      <c r="Y12" s="280"/>
      <c r="Z12" s="573"/>
      <c r="AA12" s="403"/>
      <c r="AB12" s="280"/>
      <c r="AC12" s="401"/>
      <c r="AD12" s="27"/>
    </row>
    <row r="13" spans="1:37" s="86" customFormat="1" ht="15.75" customHeight="1" x14ac:dyDescent="0.2">
      <c r="A13" s="359"/>
      <c r="B13" s="1026" t="s">
        <v>526</v>
      </c>
      <c r="C13" s="59"/>
      <c r="D13" s="869"/>
      <c r="E13" s="869"/>
      <c r="F13" s="869"/>
      <c r="G13" s="869"/>
      <c r="H13" s="869"/>
      <c r="I13" s="59"/>
      <c r="J13" s="59"/>
      <c r="K13" s="59"/>
      <c r="L13" s="59"/>
      <c r="M13" s="59"/>
      <c r="N13" s="59"/>
      <c r="O13" s="59"/>
      <c r="P13" s="1258"/>
      <c r="Q13" s="1266"/>
      <c r="R13" s="417"/>
      <c r="S13" s="416"/>
      <c r="T13" s="177"/>
      <c r="U13" s="280"/>
      <c r="V13" s="389"/>
      <c r="W13" s="401"/>
      <c r="X13" s="177"/>
      <c r="Y13" s="280"/>
      <c r="Z13" s="573"/>
      <c r="AA13" s="403"/>
      <c r="AB13" s="280"/>
      <c r="AC13" s="401"/>
      <c r="AD13" s="27"/>
      <c r="AE13" s="881" t="s">
        <v>685</v>
      </c>
      <c r="AF13" s="882"/>
      <c r="AG13" s="882"/>
      <c r="AH13" s="882"/>
      <c r="AI13" s="882"/>
      <c r="AJ13" s="882"/>
      <c r="AK13" s="883"/>
    </row>
    <row r="14" spans="1:37" s="86" customFormat="1" ht="15.75" customHeight="1" x14ac:dyDescent="0.2">
      <c r="A14" s="359"/>
      <c r="B14" s="1026"/>
      <c r="C14" s="59" t="s">
        <v>540</v>
      </c>
      <c r="D14" s="869"/>
      <c r="E14" s="869"/>
      <c r="F14" s="869"/>
      <c r="G14" s="869"/>
      <c r="H14" s="869"/>
      <c r="I14" s="59"/>
      <c r="J14" s="59"/>
      <c r="K14" s="59"/>
      <c r="L14" s="59"/>
      <c r="M14" s="59"/>
      <c r="N14" s="59"/>
      <c r="O14" s="59"/>
      <c r="P14" s="1258"/>
      <c r="Q14" s="1266"/>
      <c r="R14" s="417"/>
      <c r="S14" s="416"/>
      <c r="T14" s="177"/>
      <c r="U14" s="280"/>
      <c r="V14" s="389"/>
      <c r="W14" s="401"/>
      <c r="X14" s="177"/>
      <c r="Y14" s="280"/>
      <c r="Z14" s="573"/>
      <c r="AA14" s="403"/>
      <c r="AB14" s="280"/>
      <c r="AC14" s="401"/>
      <c r="AD14" s="27"/>
      <c r="AE14" s="884" t="s">
        <v>666</v>
      </c>
      <c r="AF14" s="885"/>
      <c r="AG14" s="885"/>
      <c r="AH14" s="886" t="str">
        <f ca="1">IF(AH16=0,"NA",AH15/AH16)</f>
        <v>NA</v>
      </c>
      <c r="AI14" s="885"/>
      <c r="AJ14" s="885"/>
      <c r="AK14" s="887"/>
    </row>
    <row r="15" spans="1:37" s="86" customFormat="1" ht="15.75" customHeight="1" x14ac:dyDescent="0.2">
      <c r="A15" s="359"/>
      <c r="B15" s="1026"/>
      <c r="C15" s="1027"/>
      <c r="D15" s="59" t="s">
        <v>42</v>
      </c>
      <c r="E15" s="869"/>
      <c r="F15" s="869"/>
      <c r="G15" s="869"/>
      <c r="H15" s="869"/>
      <c r="I15" s="59"/>
      <c r="J15" s="59"/>
      <c r="K15" s="59"/>
      <c r="L15" s="59"/>
      <c r="M15" s="59"/>
      <c r="N15" s="59"/>
      <c r="O15" s="59"/>
      <c r="P15" s="1258">
        <v>1</v>
      </c>
      <c r="Q15" s="1266"/>
      <c r="R15" s="417"/>
      <c r="S15" s="416"/>
      <c r="T15" s="177"/>
      <c r="U15" s="280"/>
      <c r="V15" s="389"/>
      <c r="W15" s="401"/>
      <c r="X15" s="177"/>
      <c r="Y15" s="280"/>
      <c r="Z15" s="573"/>
      <c r="AA15" s="403"/>
      <c r="AB15" s="277">
        <f>'Fund Level Info'!AO16</f>
        <v>0</v>
      </c>
      <c r="AC15" s="312">
        <f>AB15</f>
        <v>0</v>
      </c>
      <c r="AD15" s="27"/>
      <c r="AE15" s="884" t="s">
        <v>667</v>
      </c>
      <c r="AF15" s="885"/>
      <c r="AG15" s="885"/>
      <c r="AH15" s="888">
        <f ca="1">U45+Y45+Z45+AA45+AB45</f>
        <v>0</v>
      </c>
      <c r="AI15" s="885"/>
      <c r="AJ15" s="885"/>
      <c r="AK15" s="887"/>
    </row>
    <row r="16" spans="1:37" ht="15.75" customHeight="1" x14ac:dyDescent="0.2">
      <c r="A16" s="51"/>
      <c r="B16" s="867"/>
      <c r="C16" s="1027"/>
      <c r="D16" s="59" t="s">
        <v>533</v>
      </c>
      <c r="E16" s="59"/>
      <c r="F16" s="59"/>
      <c r="G16" s="59"/>
      <c r="H16" s="59"/>
      <c r="I16" s="59"/>
      <c r="J16" s="59"/>
      <c r="K16" s="59"/>
      <c r="L16" s="59"/>
      <c r="M16" s="59"/>
      <c r="N16" s="59"/>
      <c r="O16" s="59"/>
      <c r="P16" s="1257">
        <v>2</v>
      </c>
      <c r="Q16" s="1258"/>
      <c r="R16" s="315">
        <f>'Fund Level Info'!V17</f>
        <v>0</v>
      </c>
      <c r="S16" s="293">
        <f>'Fund Level Info'!W17+'Fund Level Info'!AA17+'Fund Level Info'!AK17</f>
        <v>0</v>
      </c>
      <c r="T16" s="249">
        <f>SUM('Fund Level Info'!X17:Y17)</f>
        <v>0</v>
      </c>
      <c r="U16" s="277">
        <f>SUM(S16:T16)</f>
        <v>0</v>
      </c>
      <c r="V16" s="340">
        <f>'Fund Level Info'!AE17</f>
        <v>0</v>
      </c>
      <c r="W16" s="312">
        <f>'Fund Level Info'!AF17+'Fund Level Info'!AJ17+'Fund Level Info'!AL17</f>
        <v>0</v>
      </c>
      <c r="X16" s="249">
        <f>SUM('Fund Level Info'!AG17:AH17)</f>
        <v>0</v>
      </c>
      <c r="Y16" s="277">
        <f>SUM(W16:X16)</f>
        <v>0</v>
      </c>
      <c r="Z16" s="336">
        <f>'Fund Level Info'!AM17</f>
        <v>0</v>
      </c>
      <c r="AA16" s="249">
        <f>'Fund Level Info'!AN17</f>
        <v>0</v>
      </c>
      <c r="AB16" s="277">
        <f>'Fund Level Info'!AO17</f>
        <v>0</v>
      </c>
      <c r="AC16" s="312">
        <f>SUM(R16,U16,V16,Y16,Z16,AA16,AB16)</f>
        <v>0</v>
      </c>
      <c r="AE16" s="889" t="s">
        <v>668</v>
      </c>
      <c r="AF16" s="890"/>
      <c r="AG16" s="890"/>
      <c r="AH16" s="891">
        <f ca="1">U107+Y107+Z107+AA107+AB107</f>
        <v>0</v>
      </c>
      <c r="AI16" s="890"/>
      <c r="AJ16" s="890"/>
      <c r="AK16" s="892"/>
    </row>
    <row r="17" spans="1:37" s="86" customFormat="1" ht="15.75" customHeight="1" x14ac:dyDescent="0.2">
      <c r="A17" s="359"/>
      <c r="B17" s="1026"/>
      <c r="C17" s="59" t="s">
        <v>527</v>
      </c>
      <c r="D17" s="869"/>
      <c r="E17" s="869"/>
      <c r="F17" s="869"/>
      <c r="G17" s="869"/>
      <c r="H17" s="869"/>
      <c r="I17" s="59"/>
      <c r="J17" s="59"/>
      <c r="K17" s="59"/>
      <c r="L17" s="59"/>
      <c r="M17" s="59"/>
      <c r="N17" s="59"/>
      <c r="O17" s="59"/>
      <c r="P17" s="1258">
        <v>3</v>
      </c>
      <c r="Q17" s="1266"/>
      <c r="R17" s="417"/>
      <c r="S17" s="416"/>
      <c r="T17" s="177"/>
      <c r="U17" s="280"/>
      <c r="V17" s="389"/>
      <c r="W17" s="401"/>
      <c r="X17" s="177"/>
      <c r="Y17" s="280"/>
      <c r="Z17" s="573"/>
      <c r="AA17" s="403"/>
      <c r="AB17" s="277">
        <f>'Fund Level Info'!AO18</f>
        <v>0</v>
      </c>
      <c r="AC17" s="312">
        <f>AB17</f>
        <v>0</v>
      </c>
      <c r="AD17" s="27"/>
      <c r="AE17" s="884"/>
      <c r="AF17" s="885"/>
      <c r="AG17" s="885"/>
      <c r="AH17" s="893"/>
      <c r="AI17" s="885"/>
      <c r="AJ17" s="885"/>
      <c r="AK17" s="887"/>
    </row>
    <row r="18" spans="1:37" s="86" customFormat="1" ht="15.75" customHeight="1" x14ac:dyDescent="0.2">
      <c r="A18" s="359"/>
      <c r="B18" s="1026"/>
      <c r="C18" s="59" t="s">
        <v>541</v>
      </c>
      <c r="D18" s="869"/>
      <c r="E18" s="869"/>
      <c r="F18" s="869"/>
      <c r="G18" s="869"/>
      <c r="H18" s="869"/>
      <c r="I18" s="59"/>
      <c r="J18" s="59"/>
      <c r="K18" s="59"/>
      <c r="L18" s="59"/>
      <c r="M18" s="59"/>
      <c r="N18" s="59"/>
      <c r="O18" s="59"/>
      <c r="P18" s="1258">
        <v>4</v>
      </c>
      <c r="Q18" s="1266"/>
      <c r="R18" s="417"/>
      <c r="S18" s="416"/>
      <c r="T18" s="177"/>
      <c r="U18" s="280"/>
      <c r="V18" s="389"/>
      <c r="W18" s="401"/>
      <c r="X18" s="177"/>
      <c r="Y18" s="280"/>
      <c r="Z18" s="573"/>
      <c r="AA18" s="403"/>
      <c r="AB18" s="277">
        <f>'Fund Level Info'!AO19</f>
        <v>0</v>
      </c>
      <c r="AC18" s="312">
        <f>AB18</f>
        <v>0</v>
      </c>
      <c r="AD18" s="27"/>
      <c r="AE18" s="884" t="s">
        <v>669</v>
      </c>
      <c r="AF18" s="885"/>
      <c r="AG18" s="885"/>
      <c r="AH18" s="886" t="str">
        <f ca="1">IF(AH20=0,"NA",AH19/AH20)</f>
        <v>NA</v>
      </c>
      <c r="AI18" s="885"/>
      <c r="AJ18" s="885"/>
      <c r="AK18" s="887"/>
    </row>
    <row r="19" spans="1:37" ht="15.75" customHeight="1" x14ac:dyDescent="0.2">
      <c r="A19" s="51"/>
      <c r="B19" s="1026"/>
      <c r="C19" s="59" t="s">
        <v>43</v>
      </c>
      <c r="D19" s="59"/>
      <c r="E19" s="59"/>
      <c r="F19" s="59"/>
      <c r="G19" s="59"/>
      <c r="H19" s="59"/>
      <c r="I19" s="59"/>
      <c r="J19" s="59"/>
      <c r="K19" s="59"/>
      <c r="L19" s="59"/>
      <c r="M19" s="59"/>
      <c r="N19" s="59"/>
      <c r="O19" s="59"/>
      <c r="P19" s="1258">
        <v>5</v>
      </c>
      <c r="Q19" s="1261"/>
      <c r="R19" s="315">
        <f>'Fund Level Info'!V20</f>
        <v>0</v>
      </c>
      <c r="S19" s="293">
        <f>'Fund Level Info'!W20+'Fund Level Info'!AA20+'Fund Level Info'!AK20</f>
        <v>0</v>
      </c>
      <c r="T19" s="249">
        <f>SUM('Fund Level Info'!X20:Y20)</f>
        <v>0</v>
      </c>
      <c r="U19" s="277">
        <f>SUM(S19:T19)</f>
        <v>0</v>
      </c>
      <c r="V19" s="340">
        <f>'Fund Level Info'!AE20</f>
        <v>0</v>
      </c>
      <c r="W19" s="312">
        <f>'Fund Level Info'!AF20+'Fund Level Info'!AJ20+'Fund Level Info'!AL20</f>
        <v>0</v>
      </c>
      <c r="X19" s="249">
        <f>SUM('Fund Level Info'!AG20:AH20)</f>
        <v>0</v>
      </c>
      <c r="Y19" s="277">
        <f>SUM(W19:X19)</f>
        <v>0</v>
      </c>
      <c r="Z19" s="336">
        <f>'Fund Level Info'!AM20</f>
        <v>0</v>
      </c>
      <c r="AA19" s="249">
        <f>'Fund Level Info'!AN20</f>
        <v>0</v>
      </c>
      <c r="AB19" s="280"/>
      <c r="AC19" s="312">
        <f>SUM(R19,U19,V19,Y19,Z19,AA19)</f>
        <v>0</v>
      </c>
      <c r="AE19" s="889" t="s">
        <v>667</v>
      </c>
      <c r="AF19" s="890"/>
      <c r="AG19" s="890"/>
      <c r="AH19" s="891">
        <f ca="1">R45+U45+V45+Y45+Z45+AA45+AB45</f>
        <v>0</v>
      </c>
      <c r="AI19" s="890"/>
      <c r="AJ19" s="890"/>
      <c r="AK19" s="892"/>
    </row>
    <row r="20" spans="1:37" ht="15.75" customHeight="1" x14ac:dyDescent="0.2">
      <c r="A20" s="51"/>
      <c r="B20" s="867"/>
      <c r="C20" s="59" t="s">
        <v>542</v>
      </c>
      <c r="D20" s="59"/>
      <c r="E20" s="59"/>
      <c r="F20" s="59"/>
      <c r="G20" s="59"/>
      <c r="H20" s="59"/>
      <c r="I20" s="59"/>
      <c r="J20" s="59"/>
      <c r="K20" s="59"/>
      <c r="L20" s="59"/>
      <c r="M20" s="59"/>
      <c r="N20" s="59"/>
      <c r="O20" s="59"/>
      <c r="P20" s="1257">
        <v>6</v>
      </c>
      <c r="Q20" s="1258"/>
      <c r="R20" s="313">
        <f t="shared" ref="R20" si="0">SUM(R21:R25)</f>
        <v>0</v>
      </c>
      <c r="S20" s="293">
        <f t="shared" ref="S20:AC20" si="1">SUM(S21:S25)</f>
        <v>0</v>
      </c>
      <c r="T20" s="249">
        <f t="shared" si="1"/>
        <v>0</v>
      </c>
      <c r="U20" s="277">
        <f t="shared" si="1"/>
        <v>0</v>
      </c>
      <c r="V20" s="388">
        <f t="shared" si="1"/>
        <v>0</v>
      </c>
      <c r="W20" s="322">
        <f t="shared" si="1"/>
        <v>0</v>
      </c>
      <c r="X20" s="269">
        <f t="shared" si="1"/>
        <v>0</v>
      </c>
      <c r="Y20" s="277">
        <f t="shared" si="1"/>
        <v>0</v>
      </c>
      <c r="Z20" s="336">
        <f t="shared" si="1"/>
        <v>0</v>
      </c>
      <c r="AA20" s="249">
        <f t="shared" si="1"/>
        <v>0</v>
      </c>
      <c r="AB20" s="277">
        <f t="shared" si="1"/>
        <v>0</v>
      </c>
      <c r="AC20" s="312">
        <f t="shared" si="1"/>
        <v>0</v>
      </c>
      <c r="AE20" s="889" t="s">
        <v>668</v>
      </c>
      <c r="AF20" s="890"/>
      <c r="AG20" s="890"/>
      <c r="AH20" s="891">
        <f ca="1">R107+U107+V107+Y107+Z107+AA107+AB107</f>
        <v>0</v>
      </c>
      <c r="AI20" s="890"/>
      <c r="AJ20" s="890"/>
      <c r="AK20" s="892"/>
    </row>
    <row r="21" spans="1:37" ht="15.75" customHeight="1" x14ac:dyDescent="0.2">
      <c r="A21" s="51"/>
      <c r="B21" s="1026"/>
      <c r="C21" s="1027"/>
      <c r="D21" s="59" t="s">
        <v>44</v>
      </c>
      <c r="E21" s="59"/>
      <c r="F21" s="59"/>
      <c r="G21" s="59"/>
      <c r="H21" s="59"/>
      <c r="I21" s="59"/>
      <c r="J21" s="59"/>
      <c r="K21" s="59"/>
      <c r="L21" s="59"/>
      <c r="M21" s="59"/>
      <c r="N21" s="59"/>
      <c r="O21" s="59"/>
      <c r="P21" s="1259">
        <v>7</v>
      </c>
      <c r="Q21" s="1260"/>
      <c r="R21" s="313">
        <f>'Fund Level Info'!V22</f>
        <v>0</v>
      </c>
      <c r="S21" s="293">
        <f>'Fund Level Info'!W22+'Fund Level Info'!AA22+'Fund Level Info'!AK22</f>
        <v>0</v>
      </c>
      <c r="T21" s="249">
        <f>SUM('Fund Level Info'!X22:Y22)</f>
        <v>0</v>
      </c>
      <c r="U21" s="277">
        <f>SUM(S21:T21)</f>
        <v>0</v>
      </c>
      <c r="V21" s="340">
        <f>'Fund Level Info'!AE22</f>
        <v>0</v>
      </c>
      <c r="W21" s="312">
        <f>'Fund Level Info'!AF22+'Fund Level Info'!AJ22+'Fund Level Info'!AL22</f>
        <v>0</v>
      </c>
      <c r="X21" s="249">
        <f>SUM('Fund Level Info'!AG22:AH22)</f>
        <v>0</v>
      </c>
      <c r="Y21" s="277">
        <f>SUM(W21:X21)</f>
        <v>0</v>
      </c>
      <c r="Z21" s="336">
        <f>'Fund Level Info'!AM22</f>
        <v>0</v>
      </c>
      <c r="AA21" s="249">
        <f>'Fund Level Info'!AN22</f>
        <v>0</v>
      </c>
      <c r="AB21" s="277">
        <f>'Fund Level Info'!AO22</f>
        <v>0</v>
      </c>
      <c r="AC21" s="312">
        <f>SUM(R21,U21,V21,Y21,Z21,AA21,AB21)</f>
        <v>0</v>
      </c>
      <c r="AE21" s="889"/>
      <c r="AF21" s="890"/>
      <c r="AG21" s="890"/>
      <c r="AH21" s="894"/>
      <c r="AI21" s="890"/>
      <c r="AJ21" s="900"/>
      <c r="AK21" s="892"/>
    </row>
    <row r="22" spans="1:37" ht="15.75" customHeight="1" x14ac:dyDescent="0.2">
      <c r="A22" s="51"/>
      <c r="B22" s="1026"/>
      <c r="C22" s="1027"/>
      <c r="D22" s="59" t="s">
        <v>45</v>
      </c>
      <c r="E22" s="59"/>
      <c r="F22" s="59"/>
      <c r="G22" s="59"/>
      <c r="H22" s="59"/>
      <c r="I22" s="59"/>
      <c r="J22" s="59"/>
      <c r="K22" s="59"/>
      <c r="L22" s="59"/>
      <c r="M22" s="59"/>
      <c r="N22" s="59"/>
      <c r="O22" s="59"/>
      <c r="P22" s="1257">
        <v>8</v>
      </c>
      <c r="Q22" s="1258"/>
      <c r="R22" s="313">
        <f>'Fund Level Info'!V23</f>
        <v>0</v>
      </c>
      <c r="S22" s="293">
        <f>'Fund Level Info'!W23+'Fund Level Info'!AA23+'Fund Level Info'!AK23</f>
        <v>0</v>
      </c>
      <c r="T22" s="249">
        <f>SUM('Fund Level Info'!X23:Y23)</f>
        <v>0</v>
      </c>
      <c r="U22" s="277">
        <f>SUM(S22:T22)</f>
        <v>0</v>
      </c>
      <c r="V22" s="340">
        <f>'Fund Level Info'!AE23</f>
        <v>0</v>
      </c>
      <c r="W22" s="312">
        <f>'Fund Level Info'!AF23+'Fund Level Info'!AJ23+'Fund Level Info'!AL23</f>
        <v>0</v>
      </c>
      <c r="X22" s="249">
        <f>SUM('Fund Level Info'!AG23:AH23)</f>
        <v>0</v>
      </c>
      <c r="Y22" s="277">
        <f>SUM(W22:X22)</f>
        <v>0</v>
      </c>
      <c r="Z22" s="336">
        <f>'Fund Level Info'!AM23</f>
        <v>0</v>
      </c>
      <c r="AA22" s="249">
        <f>'Fund Level Info'!AN23</f>
        <v>0</v>
      </c>
      <c r="AB22" s="277">
        <f>'Fund Level Info'!AO23</f>
        <v>0</v>
      </c>
      <c r="AC22" s="312">
        <f>SUM(R22,U22,V22,Y22,Z22,AA22,AB22)</f>
        <v>0</v>
      </c>
      <c r="AE22" s="889" t="s">
        <v>670</v>
      </c>
      <c r="AF22" s="890"/>
      <c r="AG22" s="890"/>
      <c r="AH22" s="894" t="str">
        <f ca="1">IF(AH14&gt;=AH18, "unadjusted", "adjusted")</f>
        <v>unadjusted</v>
      </c>
      <c r="AI22" s="890"/>
      <c r="AJ22" s="890"/>
      <c r="AK22" s="892"/>
    </row>
    <row r="23" spans="1:37" ht="15.75" customHeight="1" x14ac:dyDescent="0.2">
      <c r="A23" s="51"/>
      <c r="B23" s="1026"/>
      <c r="C23" s="1027"/>
      <c r="D23" s="59" t="s">
        <v>46</v>
      </c>
      <c r="E23" s="59"/>
      <c r="F23" s="59"/>
      <c r="G23" s="59"/>
      <c r="H23" s="59"/>
      <c r="I23" s="59"/>
      <c r="J23" s="59"/>
      <c r="K23" s="59"/>
      <c r="L23" s="59"/>
      <c r="M23" s="59"/>
      <c r="N23" s="59"/>
      <c r="O23" s="59"/>
      <c r="P23" s="1258">
        <v>9</v>
      </c>
      <c r="Q23" s="1261"/>
      <c r="R23" s="313">
        <f>'Fund Level Info'!V24</f>
        <v>0</v>
      </c>
      <c r="S23" s="293">
        <f>'Fund Level Info'!W24+'Fund Level Info'!AA24+'Fund Level Info'!AK24</f>
        <v>0</v>
      </c>
      <c r="T23" s="249">
        <f>SUM('Fund Level Info'!X24:Y24)</f>
        <v>0</v>
      </c>
      <c r="U23" s="277">
        <f>SUM(S23:T23)</f>
        <v>0</v>
      </c>
      <c r="V23" s="340">
        <f>'Fund Level Info'!AE24</f>
        <v>0</v>
      </c>
      <c r="W23" s="312">
        <f>'Fund Level Info'!AF24+'Fund Level Info'!AJ24+'Fund Level Info'!AL24</f>
        <v>0</v>
      </c>
      <c r="X23" s="249">
        <f>SUM('Fund Level Info'!AG24:AH24)</f>
        <v>0</v>
      </c>
      <c r="Y23" s="277">
        <f>SUM(W23:X23)</f>
        <v>0</v>
      </c>
      <c r="Z23" s="336">
        <f>'Fund Level Info'!AM24</f>
        <v>0</v>
      </c>
      <c r="AA23" s="249">
        <f>'Fund Level Info'!AN24</f>
        <v>0</v>
      </c>
      <c r="AB23" s="277">
        <f>'Fund Level Info'!AO24</f>
        <v>0</v>
      </c>
      <c r="AC23" s="312">
        <f>SUM(R23,U23,V23,Y23,Z23,AA23,AB23)</f>
        <v>0</v>
      </c>
      <c r="AE23" s="889" t="s">
        <v>671</v>
      </c>
      <c r="AF23" s="890"/>
      <c r="AG23" s="890"/>
      <c r="AH23" s="891">
        <f ca="1">R40+V40+Z40-IF(AH22="unadjusted",0, AH19-AH20*AH14)</f>
        <v>0</v>
      </c>
      <c r="AI23" s="890"/>
      <c r="AJ23" s="890"/>
      <c r="AK23" s="892"/>
    </row>
    <row r="24" spans="1:37" ht="15.75" customHeight="1" x14ac:dyDescent="0.2">
      <c r="A24" s="51"/>
      <c r="B24" s="1026"/>
      <c r="C24" s="1027"/>
      <c r="D24" s="59" t="s">
        <v>47</v>
      </c>
      <c r="E24" s="59"/>
      <c r="F24" s="59"/>
      <c r="G24" s="59"/>
      <c r="H24" s="59"/>
      <c r="I24" s="59"/>
      <c r="J24" s="59"/>
      <c r="K24" s="59"/>
      <c r="L24" s="59"/>
      <c r="M24" s="59"/>
      <c r="N24" s="59"/>
      <c r="O24" s="59"/>
      <c r="P24" s="1262">
        <v>10</v>
      </c>
      <c r="Q24" s="1259"/>
      <c r="R24" s="313">
        <f>'Fund Level Info'!V25</f>
        <v>0</v>
      </c>
      <c r="S24" s="293">
        <f>'Fund Level Info'!W25+'Fund Level Info'!AA25+'Fund Level Info'!AK25</f>
        <v>0</v>
      </c>
      <c r="T24" s="249">
        <f>SUM('Fund Level Info'!X25:Y25)</f>
        <v>0</v>
      </c>
      <c r="U24" s="277">
        <f t="shared" ref="U24" si="2">SUM(S24:T24)</f>
        <v>0</v>
      </c>
      <c r="V24" s="340">
        <f>'Fund Level Info'!AE25</f>
        <v>0</v>
      </c>
      <c r="W24" s="312">
        <f>'Fund Level Info'!AF25+'Fund Level Info'!AJ25+'Fund Level Info'!AL25</f>
        <v>0</v>
      </c>
      <c r="X24" s="249">
        <f>SUM('Fund Level Info'!AG25:AH25)</f>
        <v>0</v>
      </c>
      <c r="Y24" s="277">
        <f>SUM(W24:X24)</f>
        <v>0</v>
      </c>
      <c r="Z24" s="336">
        <f>'Fund Level Info'!AM25</f>
        <v>0</v>
      </c>
      <c r="AA24" s="249">
        <f>'Fund Level Info'!AN25</f>
        <v>0</v>
      </c>
      <c r="AB24" s="277">
        <f>'Fund Level Info'!AO25</f>
        <v>0</v>
      </c>
      <c r="AC24" s="312">
        <f>SUM(R24,U24,V24,Y24,Z24,AA24,AB24)</f>
        <v>0</v>
      </c>
      <c r="AE24" s="895"/>
      <c r="AF24" s="896"/>
      <c r="AG24" s="896"/>
      <c r="AH24" s="896"/>
      <c r="AI24" s="896"/>
      <c r="AJ24" s="896"/>
      <c r="AK24" s="897"/>
    </row>
    <row r="25" spans="1:37" ht="15.75" customHeight="1" x14ac:dyDescent="0.2">
      <c r="A25" s="51"/>
      <c r="B25" s="1026"/>
      <c r="C25" s="1027"/>
      <c r="D25" s="59" t="s">
        <v>48</v>
      </c>
      <c r="E25" s="59"/>
      <c r="F25" s="59"/>
      <c r="G25" s="59"/>
      <c r="H25" s="59"/>
      <c r="I25" s="59"/>
      <c r="J25" s="59"/>
      <c r="K25" s="59"/>
      <c r="L25" s="59"/>
      <c r="M25" s="59"/>
      <c r="N25" s="59"/>
      <c r="O25" s="59"/>
      <c r="P25" s="1257">
        <v>11</v>
      </c>
      <c r="Q25" s="1258"/>
      <c r="R25" s="313">
        <f>'Fund Level Info'!V26</f>
        <v>0</v>
      </c>
      <c r="S25" s="293">
        <f>'Fund Level Info'!W26+'Fund Level Info'!AA26+'Fund Level Info'!AK26</f>
        <v>0</v>
      </c>
      <c r="T25" s="249">
        <f>SUM('Fund Level Info'!X26:Y26)</f>
        <v>0</v>
      </c>
      <c r="U25" s="277">
        <f>SUM(S25:T25)</f>
        <v>0</v>
      </c>
      <c r="V25" s="340">
        <f>'Fund Level Info'!AE26</f>
        <v>0</v>
      </c>
      <c r="W25" s="312">
        <f>'Fund Level Info'!AF26+'Fund Level Info'!AJ26+'Fund Level Info'!AL26</f>
        <v>0</v>
      </c>
      <c r="X25" s="249">
        <f>SUM('Fund Level Info'!AG26:AH26)</f>
        <v>0</v>
      </c>
      <c r="Y25" s="277">
        <f>SUM(W25:X25)</f>
        <v>0</v>
      </c>
      <c r="Z25" s="336">
        <f>'Fund Level Info'!AM26</f>
        <v>0</v>
      </c>
      <c r="AA25" s="249">
        <f>'Fund Level Info'!AN26</f>
        <v>0</v>
      </c>
      <c r="AB25" s="277">
        <f>'Fund Level Info'!AO26</f>
        <v>0</v>
      </c>
      <c r="AC25" s="312">
        <f>SUM(R25,U25,V25,Y25,Z25,AA25,AB25)</f>
        <v>0</v>
      </c>
    </row>
    <row r="26" spans="1:37" ht="15.75" customHeight="1" x14ac:dyDescent="0.2">
      <c r="A26" s="51"/>
      <c r="B26" s="1026"/>
      <c r="C26" s="59" t="s">
        <v>531</v>
      </c>
      <c r="D26" s="59"/>
      <c r="E26" s="59"/>
      <c r="F26" s="59"/>
      <c r="G26" s="59"/>
      <c r="H26" s="59"/>
      <c r="I26" s="59"/>
      <c r="J26" s="59"/>
      <c r="K26" s="59"/>
      <c r="L26" s="59"/>
      <c r="M26" s="59"/>
      <c r="N26" s="59"/>
      <c r="O26" s="59"/>
      <c r="P26" s="1258">
        <v>12</v>
      </c>
      <c r="Q26" s="1261"/>
      <c r="R26" s="313">
        <f>SUM(R27:R32)</f>
        <v>0</v>
      </c>
      <c r="S26" s="293">
        <f t="shared" ref="S26:T26" si="3">SUM(S27:S33)</f>
        <v>0</v>
      </c>
      <c r="T26" s="249">
        <f t="shared" si="3"/>
        <v>0</v>
      </c>
      <c r="U26" s="277">
        <f>SUM(U27:U33)</f>
        <v>0</v>
      </c>
      <c r="V26" s="340">
        <f>SUM(V27:V32)</f>
        <v>0</v>
      </c>
      <c r="W26" s="312">
        <f>SUM(W27:W33)</f>
        <v>0</v>
      </c>
      <c r="X26" s="249">
        <f>SUM(X27:X33)</f>
        <v>0</v>
      </c>
      <c r="Y26" s="277">
        <f>SUM(Y27:Y33)</f>
        <v>0</v>
      </c>
      <c r="Z26" s="573"/>
      <c r="AA26" s="177"/>
      <c r="AB26" s="280"/>
      <c r="AC26" s="312">
        <f>SUM(AC27:AC33)</f>
        <v>0</v>
      </c>
    </row>
    <row r="27" spans="1:37" ht="15.75" customHeight="1" x14ac:dyDescent="0.2">
      <c r="A27" s="51"/>
      <c r="B27" s="1026"/>
      <c r="C27" s="1027"/>
      <c r="D27" s="59" t="s">
        <v>54</v>
      </c>
      <c r="E27" s="59"/>
      <c r="F27" s="59"/>
      <c r="G27" s="59"/>
      <c r="H27" s="59"/>
      <c r="I27" s="59"/>
      <c r="J27" s="59"/>
      <c r="K27" s="59"/>
      <c r="L27" s="59"/>
      <c r="M27" s="59"/>
      <c r="N27" s="59"/>
      <c r="O27" s="59"/>
      <c r="P27" s="1258">
        <v>13</v>
      </c>
      <c r="Q27" s="1261"/>
      <c r="R27" s="315">
        <f>'Fund Level Info'!V28</f>
        <v>0</v>
      </c>
      <c r="S27" s="293">
        <f>'Fund Level Info'!W28+'Fund Level Info'!AA28+'Fund Level Info'!AK28</f>
        <v>0</v>
      </c>
      <c r="T27" s="249">
        <f>SUM('Fund Level Info'!X28:Y28)</f>
        <v>0</v>
      </c>
      <c r="U27" s="277">
        <f>SUM(S27:T27)</f>
        <v>0</v>
      </c>
      <c r="V27" s="391">
        <f>'Fund Level Info'!AE28</f>
        <v>0</v>
      </c>
      <c r="W27" s="307">
        <f>'Fund Level Info'!AF28+'Fund Level Info'!AJ28+'Fund Level Info'!AL28</f>
        <v>0</v>
      </c>
      <c r="X27" s="249">
        <f>SUM('Fund Level Info'!AG28:AH28)</f>
        <v>0</v>
      </c>
      <c r="Y27" s="277">
        <f t="shared" ref="Y27:Y33" si="4">SUM(W27:X27)</f>
        <v>0</v>
      </c>
      <c r="Z27" s="573"/>
      <c r="AA27" s="177"/>
      <c r="AB27" s="280"/>
      <c r="AC27" s="312">
        <f t="shared" ref="AC27:AC32" si="5">SUM(R27,U27,V27,Y27)</f>
        <v>0</v>
      </c>
    </row>
    <row r="28" spans="1:37" ht="15.75" customHeight="1" x14ac:dyDescent="0.2">
      <c r="A28" s="51"/>
      <c r="B28" s="1026"/>
      <c r="C28" s="1027"/>
      <c r="D28" s="59" t="s">
        <v>55</v>
      </c>
      <c r="E28" s="59"/>
      <c r="F28" s="59"/>
      <c r="G28" s="59"/>
      <c r="H28" s="59"/>
      <c r="I28" s="59"/>
      <c r="J28" s="59"/>
      <c r="K28" s="59"/>
      <c r="L28" s="59"/>
      <c r="M28" s="59"/>
      <c r="N28" s="59"/>
      <c r="O28" s="59"/>
      <c r="P28" s="1258">
        <v>14</v>
      </c>
      <c r="Q28" s="1261"/>
      <c r="R28" s="315">
        <f>'Fund Level Info'!V29</f>
        <v>0</v>
      </c>
      <c r="S28" s="293">
        <f>'Fund Level Info'!W29+'Fund Level Info'!AA29+'Fund Level Info'!AK29</f>
        <v>0</v>
      </c>
      <c r="T28" s="249">
        <f>SUM('Fund Level Info'!X29:Y29)</f>
        <v>0</v>
      </c>
      <c r="U28" s="277">
        <f>SUM(S28:T28)</f>
        <v>0</v>
      </c>
      <c r="V28" s="391">
        <f>'Fund Level Info'!AE29</f>
        <v>0</v>
      </c>
      <c r="W28" s="307">
        <f>'Fund Level Info'!AF29+'Fund Level Info'!AJ29+'Fund Level Info'!AL29</f>
        <v>0</v>
      </c>
      <c r="X28" s="249">
        <f>SUM('Fund Level Info'!AG29:AH29)</f>
        <v>0</v>
      </c>
      <c r="Y28" s="277">
        <f t="shared" si="4"/>
        <v>0</v>
      </c>
      <c r="Z28" s="573"/>
      <c r="AA28" s="177"/>
      <c r="AB28" s="280"/>
      <c r="AC28" s="312">
        <f t="shared" si="5"/>
        <v>0</v>
      </c>
    </row>
    <row r="29" spans="1:37" ht="15.75" customHeight="1" x14ac:dyDescent="0.2">
      <c r="A29" s="51"/>
      <c r="B29" s="1026"/>
      <c r="C29" s="1027"/>
      <c r="D29" s="59" t="s">
        <v>56</v>
      </c>
      <c r="E29" s="59"/>
      <c r="F29" s="59"/>
      <c r="G29" s="59"/>
      <c r="H29" s="59"/>
      <c r="I29" s="59"/>
      <c r="J29" s="59"/>
      <c r="K29" s="59"/>
      <c r="L29" s="59"/>
      <c r="M29" s="59"/>
      <c r="N29" s="59"/>
      <c r="O29" s="59"/>
      <c r="P29" s="1258">
        <v>15</v>
      </c>
      <c r="Q29" s="1261"/>
      <c r="R29" s="315">
        <f>'Fund Level Info'!V30</f>
        <v>0</v>
      </c>
      <c r="S29" s="293">
        <f>'Fund Level Info'!W30+'Fund Level Info'!AA30+'Fund Level Info'!AK30</f>
        <v>0</v>
      </c>
      <c r="T29" s="249">
        <f>SUM('Fund Level Info'!X30:Y30)</f>
        <v>0</v>
      </c>
      <c r="U29" s="277">
        <f>SUM(S29:T29)</f>
        <v>0</v>
      </c>
      <c r="V29" s="391">
        <f>'Fund Level Info'!AE30</f>
        <v>0</v>
      </c>
      <c r="W29" s="307">
        <f>'Fund Level Info'!AF30+'Fund Level Info'!AJ30+'Fund Level Info'!AL30</f>
        <v>0</v>
      </c>
      <c r="X29" s="249">
        <f>SUM('Fund Level Info'!AG30:AH30)</f>
        <v>0</v>
      </c>
      <c r="Y29" s="277">
        <f t="shared" si="4"/>
        <v>0</v>
      </c>
      <c r="Z29" s="573"/>
      <c r="AA29" s="177"/>
      <c r="AB29" s="280"/>
      <c r="AC29" s="312">
        <f t="shared" si="5"/>
        <v>0</v>
      </c>
    </row>
    <row r="30" spans="1:37" ht="15.75" customHeight="1" x14ac:dyDescent="0.2">
      <c r="A30" s="51"/>
      <c r="B30" s="1026"/>
      <c r="C30" s="1027"/>
      <c r="D30" s="59" t="s">
        <v>57</v>
      </c>
      <c r="E30" s="59"/>
      <c r="F30" s="59"/>
      <c r="G30" s="59"/>
      <c r="H30" s="59"/>
      <c r="I30" s="59"/>
      <c r="J30" s="59"/>
      <c r="K30" s="59"/>
      <c r="L30" s="59"/>
      <c r="M30" s="59"/>
      <c r="N30" s="59"/>
      <c r="O30" s="59"/>
      <c r="P30" s="1258">
        <v>16</v>
      </c>
      <c r="Q30" s="1261"/>
      <c r="R30" s="315">
        <f>'Fund Level Info'!V31</f>
        <v>0</v>
      </c>
      <c r="S30" s="293">
        <f>'Fund Level Info'!W31+'Fund Level Info'!AA31+'Fund Level Info'!AK31</f>
        <v>0</v>
      </c>
      <c r="T30" s="249">
        <f>SUM('Fund Level Info'!X31:Y31)</f>
        <v>0</v>
      </c>
      <c r="U30" s="277">
        <f>SUM(S30:T30)</f>
        <v>0</v>
      </c>
      <c r="V30" s="391">
        <f>'Fund Level Info'!AE31</f>
        <v>0</v>
      </c>
      <c r="W30" s="307">
        <f>'Fund Level Info'!AF31+'Fund Level Info'!AJ31+'Fund Level Info'!AL31</f>
        <v>0</v>
      </c>
      <c r="X30" s="249">
        <f>SUM('Fund Level Info'!AG31:AH31)</f>
        <v>0</v>
      </c>
      <c r="Y30" s="277">
        <f t="shared" si="4"/>
        <v>0</v>
      </c>
      <c r="Z30" s="573"/>
      <c r="AA30" s="177"/>
      <c r="AB30" s="280"/>
      <c r="AC30" s="312">
        <f t="shared" si="5"/>
        <v>0</v>
      </c>
    </row>
    <row r="31" spans="1:37" ht="15.75" customHeight="1" x14ac:dyDescent="0.2">
      <c r="A31" s="51"/>
      <c r="B31" s="1026"/>
      <c r="C31" s="1027"/>
      <c r="D31" s="59" t="s">
        <v>58</v>
      </c>
      <c r="E31" s="59"/>
      <c r="F31" s="59"/>
      <c r="G31" s="59"/>
      <c r="H31" s="59"/>
      <c r="I31" s="59"/>
      <c r="J31" s="59"/>
      <c r="K31" s="59"/>
      <c r="L31" s="59"/>
      <c r="M31" s="59"/>
      <c r="N31" s="59"/>
      <c r="O31" s="59"/>
      <c r="P31" s="1262">
        <v>17</v>
      </c>
      <c r="Q31" s="1259"/>
      <c r="R31" s="315">
        <f>'Fund Level Info'!V32</f>
        <v>0</v>
      </c>
      <c r="S31" s="293">
        <f>'Fund Level Info'!W32+'Fund Level Info'!AA32+'Fund Level Info'!AK32</f>
        <v>0</v>
      </c>
      <c r="T31" s="249">
        <f>SUM('Fund Level Info'!X32:Y32)</f>
        <v>0</v>
      </c>
      <c r="U31" s="277">
        <f>SUM(S31:T31)</f>
        <v>0</v>
      </c>
      <c r="V31" s="391">
        <f>'Fund Level Info'!AE32</f>
        <v>0</v>
      </c>
      <c r="W31" s="307">
        <f>'Fund Level Info'!AF32+'Fund Level Info'!AJ32+'Fund Level Info'!AL32</f>
        <v>0</v>
      </c>
      <c r="X31" s="249">
        <f>SUM('Fund Level Info'!AG32:AH32)</f>
        <v>0</v>
      </c>
      <c r="Y31" s="277">
        <f t="shared" si="4"/>
        <v>0</v>
      </c>
      <c r="Z31" s="573"/>
      <c r="AA31" s="177"/>
      <c r="AB31" s="280"/>
      <c r="AC31" s="312">
        <f t="shared" si="5"/>
        <v>0</v>
      </c>
    </row>
    <row r="32" spans="1:37" ht="15.75" customHeight="1" x14ac:dyDescent="0.2">
      <c r="A32" s="51"/>
      <c r="B32" s="1026"/>
      <c r="C32" s="1027"/>
      <c r="D32" s="59" t="s">
        <v>59</v>
      </c>
      <c r="E32" s="59"/>
      <c r="F32" s="59"/>
      <c r="G32" s="59"/>
      <c r="H32" s="59"/>
      <c r="I32" s="59"/>
      <c r="J32" s="59"/>
      <c r="K32" s="59"/>
      <c r="L32" s="59"/>
      <c r="M32" s="59"/>
      <c r="N32" s="59"/>
      <c r="O32" s="59"/>
      <c r="P32" s="1258">
        <v>18</v>
      </c>
      <c r="Q32" s="1261"/>
      <c r="R32" s="315">
        <f>'Fund Level Info'!V33</f>
        <v>0</v>
      </c>
      <c r="S32" s="293">
        <f>'Fund Level Info'!W33+'Fund Level Info'!AA33+'Fund Level Info'!AK33</f>
        <v>0</v>
      </c>
      <c r="T32" s="249">
        <f>SUM('Fund Level Info'!X33:Y33)</f>
        <v>0</v>
      </c>
      <c r="U32" s="277">
        <f t="shared" ref="U32:U33" si="6">SUM(S32:T32)</f>
        <v>0</v>
      </c>
      <c r="V32" s="391">
        <f>'Fund Level Info'!AE33</f>
        <v>0</v>
      </c>
      <c r="W32" s="307">
        <f>'Fund Level Info'!AF33+'Fund Level Info'!AJ33+'Fund Level Info'!AL33</f>
        <v>0</v>
      </c>
      <c r="X32" s="249">
        <f>SUM('Fund Level Info'!AG33:AH33)</f>
        <v>0</v>
      </c>
      <c r="Y32" s="277">
        <f t="shared" si="4"/>
        <v>0</v>
      </c>
      <c r="Z32" s="573"/>
      <c r="AA32" s="177"/>
      <c r="AB32" s="280"/>
      <c r="AC32" s="312">
        <f t="shared" si="5"/>
        <v>0</v>
      </c>
    </row>
    <row r="33" spans="1:30" ht="15.75" customHeight="1" x14ac:dyDescent="0.2">
      <c r="A33" s="51"/>
      <c r="B33" s="1026"/>
      <c r="C33" s="1027"/>
      <c r="D33" s="59" t="s">
        <v>60</v>
      </c>
      <c r="E33" s="59"/>
      <c r="F33" s="59"/>
      <c r="G33" s="59"/>
      <c r="H33" s="59"/>
      <c r="I33" s="59"/>
      <c r="J33" s="59"/>
      <c r="K33" s="59"/>
      <c r="L33" s="59"/>
      <c r="M33" s="59"/>
      <c r="N33" s="59"/>
      <c r="O33" s="59"/>
      <c r="P33" s="1258">
        <v>19</v>
      </c>
      <c r="Q33" s="1261"/>
      <c r="R33" s="420"/>
      <c r="S33" s="293">
        <f>'Fund Level Info'!W34+'Fund Level Info'!AK34</f>
        <v>0</v>
      </c>
      <c r="T33" s="249">
        <f>SUM('Fund Level Info'!X34:Y34)</f>
        <v>0</v>
      </c>
      <c r="U33" s="277">
        <f t="shared" si="6"/>
        <v>0</v>
      </c>
      <c r="V33" s="393"/>
      <c r="W33" s="307">
        <f>'Fund Level Info'!AF34+'Fund Level Info'!AL34</f>
        <v>0</v>
      </c>
      <c r="X33" s="249">
        <f>SUM('Fund Level Info'!AG34:AH34)</f>
        <v>0</v>
      </c>
      <c r="Y33" s="277">
        <f t="shared" si="4"/>
        <v>0</v>
      </c>
      <c r="Z33" s="573"/>
      <c r="AA33" s="177"/>
      <c r="AB33" s="280"/>
      <c r="AC33" s="312">
        <f>SUM(U33,Y33)</f>
        <v>0</v>
      </c>
    </row>
    <row r="34" spans="1:30" ht="15.75" customHeight="1" x14ac:dyDescent="0.2">
      <c r="A34" s="51"/>
      <c r="B34" s="1026"/>
      <c r="C34" s="1027" t="s">
        <v>532</v>
      </c>
      <c r="D34" s="59"/>
      <c r="E34" s="59"/>
      <c r="F34" s="59"/>
      <c r="G34" s="59"/>
      <c r="H34" s="59"/>
      <c r="I34" s="59"/>
      <c r="J34" s="59"/>
      <c r="K34" s="59"/>
      <c r="L34" s="59"/>
      <c r="M34" s="59"/>
      <c r="N34" s="59"/>
      <c r="O34" s="59"/>
      <c r="P34" s="1258">
        <v>20</v>
      </c>
      <c r="Q34" s="1261"/>
      <c r="R34" s="313">
        <f t="shared" ref="R34:Y34" si="7">R16-R19-R20-R26</f>
        <v>0</v>
      </c>
      <c r="S34" s="293">
        <f t="shared" si="7"/>
        <v>0</v>
      </c>
      <c r="T34" s="249">
        <f t="shared" si="7"/>
        <v>0</v>
      </c>
      <c r="U34" s="277">
        <f t="shared" si="7"/>
        <v>0</v>
      </c>
      <c r="V34" s="340">
        <f t="shared" si="7"/>
        <v>0</v>
      </c>
      <c r="W34" s="312">
        <f t="shared" si="7"/>
        <v>0</v>
      </c>
      <c r="X34" s="249">
        <f t="shared" si="7"/>
        <v>0</v>
      </c>
      <c r="Y34" s="277">
        <f t="shared" si="7"/>
        <v>0</v>
      </c>
      <c r="Z34" s="293">
        <f>Z16-Z19-Z20</f>
        <v>0</v>
      </c>
      <c r="AA34" s="336">
        <f t="shared" ref="AA34" si="8">AA16-AA19-AA20</f>
        <v>0</v>
      </c>
      <c r="AB34" s="277">
        <f>AB15+AB16+AB17+AB18-AB19-AB20</f>
        <v>0</v>
      </c>
      <c r="AC34" s="312">
        <f>SUM(AC15:AC18)-AC19-AC20-AC26</f>
        <v>0</v>
      </c>
    </row>
    <row r="35" spans="1:30" ht="15.75" customHeight="1" x14ac:dyDescent="0.2">
      <c r="A35" s="51"/>
      <c r="B35" s="1026" t="s">
        <v>528</v>
      </c>
      <c r="C35" s="1027"/>
      <c r="D35" s="59"/>
      <c r="E35" s="59"/>
      <c r="F35" s="59"/>
      <c r="G35" s="59"/>
      <c r="H35" s="59"/>
      <c r="I35" s="59"/>
      <c r="J35" s="59"/>
      <c r="K35" s="59"/>
      <c r="L35" s="59"/>
      <c r="M35" s="59"/>
      <c r="N35" s="59"/>
      <c r="O35" s="59"/>
      <c r="P35" s="1258"/>
      <c r="Q35" s="1261"/>
      <c r="R35" s="417"/>
      <c r="S35" s="416"/>
      <c r="T35" s="177"/>
      <c r="U35" s="280"/>
      <c r="V35" s="389"/>
      <c r="W35" s="401"/>
      <c r="X35" s="177"/>
      <c r="Y35" s="280"/>
      <c r="Z35" s="573"/>
      <c r="AA35" s="177"/>
      <c r="AB35" s="280"/>
      <c r="AC35" s="401"/>
    </row>
    <row r="36" spans="1:30" ht="15.75" customHeight="1" x14ac:dyDescent="0.2">
      <c r="A36" s="51"/>
      <c r="B36" s="1026"/>
      <c r="C36" s="1027" t="s">
        <v>529</v>
      </c>
      <c r="D36" s="59"/>
      <c r="E36" s="59"/>
      <c r="F36" s="59"/>
      <c r="G36" s="59"/>
      <c r="H36" s="59"/>
      <c r="I36" s="59"/>
      <c r="J36" s="59"/>
      <c r="K36" s="59"/>
      <c r="L36" s="59"/>
      <c r="M36" s="59"/>
      <c r="N36" s="59"/>
      <c r="O36" s="59"/>
      <c r="P36" s="1258">
        <v>21</v>
      </c>
      <c r="Q36" s="1266"/>
      <c r="R36" s="417"/>
      <c r="S36" s="416"/>
      <c r="T36" s="177"/>
      <c r="U36" s="280"/>
      <c r="V36" s="389"/>
      <c r="W36" s="401"/>
      <c r="X36" s="177"/>
      <c r="Y36" s="280"/>
      <c r="Z36" s="573"/>
      <c r="AA36" s="177"/>
      <c r="AB36" s="277">
        <f>'Fund Level Info'!AO37</f>
        <v>0</v>
      </c>
      <c r="AC36" s="312">
        <f>AB36</f>
        <v>0</v>
      </c>
    </row>
    <row r="37" spans="1:30" ht="15.75" customHeight="1" x14ac:dyDescent="0.2">
      <c r="A37" s="51"/>
      <c r="B37" s="1026"/>
      <c r="C37" s="1027" t="s">
        <v>530</v>
      </c>
      <c r="D37" s="59"/>
      <c r="E37" s="59"/>
      <c r="F37" s="59"/>
      <c r="G37" s="59"/>
      <c r="H37" s="59"/>
      <c r="I37" s="59"/>
      <c r="J37" s="59"/>
      <c r="K37" s="59"/>
      <c r="L37" s="59"/>
      <c r="M37" s="59"/>
      <c r="N37" s="59"/>
      <c r="O37" s="59"/>
      <c r="P37" s="1258">
        <v>22</v>
      </c>
      <c r="Q37" s="1266"/>
      <c r="R37" s="417"/>
      <c r="S37" s="416"/>
      <c r="T37" s="177"/>
      <c r="U37" s="280"/>
      <c r="V37" s="389"/>
      <c r="W37" s="401"/>
      <c r="X37" s="177"/>
      <c r="Y37" s="280"/>
      <c r="Z37" s="573"/>
      <c r="AA37" s="177"/>
      <c r="AB37" s="277">
        <f>'Fund Level Info'!AO38</f>
        <v>0</v>
      </c>
      <c r="AC37" s="312">
        <f>AB37</f>
        <v>0</v>
      </c>
    </row>
    <row r="38" spans="1:30" ht="15.75" customHeight="1" x14ac:dyDescent="0.2">
      <c r="A38" s="51"/>
      <c r="B38" s="1026"/>
      <c r="C38" s="1027" t="s">
        <v>543</v>
      </c>
      <c r="D38" s="59"/>
      <c r="E38" s="59"/>
      <c r="F38" s="59"/>
      <c r="G38" s="59"/>
      <c r="H38" s="59"/>
      <c r="I38" s="59"/>
      <c r="J38" s="59"/>
      <c r="K38" s="59"/>
      <c r="L38" s="59"/>
      <c r="M38" s="59"/>
      <c r="N38" s="59"/>
      <c r="O38" s="59"/>
      <c r="P38" s="1258">
        <v>23</v>
      </c>
      <c r="Q38" s="1266"/>
      <c r="R38" s="417"/>
      <c r="S38" s="416"/>
      <c r="T38" s="177"/>
      <c r="U38" s="280"/>
      <c r="V38" s="389"/>
      <c r="W38" s="401"/>
      <c r="X38" s="177"/>
      <c r="Y38" s="280"/>
      <c r="Z38" s="573"/>
      <c r="AA38" s="177"/>
      <c r="AB38" s="277">
        <f>SUM(AB36:AB37)</f>
        <v>0</v>
      </c>
      <c r="AC38" s="312">
        <f>SUM(AC36:AC37)</f>
        <v>0</v>
      </c>
    </row>
    <row r="39" spans="1:30" ht="15.75" customHeight="1" x14ac:dyDescent="0.2">
      <c r="A39" s="51"/>
      <c r="B39" s="1026" t="s">
        <v>544</v>
      </c>
      <c r="C39" s="1027"/>
      <c r="D39" s="59"/>
      <c r="E39" s="59"/>
      <c r="F39" s="59"/>
      <c r="G39" s="59"/>
      <c r="H39" s="59"/>
      <c r="I39" s="59"/>
      <c r="J39" s="59"/>
      <c r="K39" s="59"/>
      <c r="L39" s="59"/>
      <c r="M39" s="59"/>
      <c r="N39" s="59"/>
      <c r="O39" s="59"/>
      <c r="P39" s="1258"/>
      <c r="Q39" s="1266"/>
      <c r="R39" s="417"/>
      <c r="S39" s="416"/>
      <c r="T39" s="177"/>
      <c r="U39" s="280"/>
      <c r="V39" s="389"/>
      <c r="W39" s="401"/>
      <c r="X39" s="177"/>
      <c r="Y39" s="280"/>
      <c r="Z39" s="573"/>
      <c r="AA39" s="177"/>
      <c r="AB39" s="517"/>
      <c r="AC39" s="401"/>
    </row>
    <row r="40" spans="1:30" ht="15.75" customHeight="1" x14ac:dyDescent="0.2">
      <c r="A40" s="51"/>
      <c r="B40" s="1026"/>
      <c r="C40" s="59" t="s">
        <v>545</v>
      </c>
      <c r="D40" s="59"/>
      <c r="E40" s="59"/>
      <c r="F40" s="59"/>
      <c r="G40" s="59"/>
      <c r="H40" s="59"/>
      <c r="I40" s="59"/>
      <c r="J40" s="59"/>
      <c r="K40" s="59"/>
      <c r="L40" s="59"/>
      <c r="M40" s="59"/>
      <c r="N40" s="59"/>
      <c r="O40" s="59"/>
      <c r="P40" s="1262">
        <v>24</v>
      </c>
      <c r="Q40" s="1259"/>
      <c r="R40" s="313">
        <f>MIN(R41:R42)</f>
        <v>0</v>
      </c>
      <c r="S40" s="416"/>
      <c r="T40" s="177"/>
      <c r="U40" s="280"/>
      <c r="V40" s="340">
        <f>MIN(V41:V42)</f>
        <v>0</v>
      </c>
      <c r="W40" s="401"/>
      <c r="X40" s="177"/>
      <c r="Y40" s="280"/>
      <c r="Z40" s="336">
        <f>MIN(Z41,Z42)</f>
        <v>0</v>
      </c>
      <c r="AA40" s="177"/>
      <c r="AB40" s="517"/>
      <c r="AC40" s="312">
        <f ca="1">AH23</f>
        <v>0</v>
      </c>
    </row>
    <row r="41" spans="1:30" ht="15.75" customHeight="1" x14ac:dyDescent="0.2">
      <c r="A41" s="51"/>
      <c r="B41" s="1026"/>
      <c r="C41" s="1027"/>
      <c r="D41" s="59" t="s">
        <v>49</v>
      </c>
      <c r="E41" s="59"/>
      <c r="F41" s="59"/>
      <c r="G41" s="59"/>
      <c r="H41" s="59"/>
      <c r="I41" s="59"/>
      <c r="J41" s="59"/>
      <c r="K41" s="59"/>
      <c r="L41" s="59"/>
      <c r="M41" s="59"/>
      <c r="N41" s="59"/>
      <c r="O41" s="59"/>
      <c r="P41" s="1257">
        <v>25</v>
      </c>
      <c r="Q41" s="1258"/>
      <c r="R41" s="340">
        <f>'Fund Level Info'!V42</f>
        <v>0</v>
      </c>
      <c r="S41" s="416"/>
      <c r="T41" s="177"/>
      <c r="U41" s="426"/>
      <c r="V41" s="340">
        <f>'Fund Level Info'!AE42</f>
        <v>0</v>
      </c>
      <c r="W41" s="401"/>
      <c r="X41" s="177"/>
      <c r="Y41" s="426"/>
      <c r="Z41" s="336">
        <f>'Fund Level Info'!AM42</f>
        <v>0</v>
      </c>
      <c r="AA41" s="177"/>
      <c r="AB41" s="517"/>
      <c r="AC41" s="177"/>
    </row>
    <row r="42" spans="1:30" ht="15.75" customHeight="1" x14ac:dyDescent="0.2">
      <c r="A42" s="51"/>
      <c r="B42" s="1026"/>
      <c r="C42" s="1027"/>
      <c r="D42" s="59" t="s">
        <v>322</v>
      </c>
      <c r="E42" s="59"/>
      <c r="F42" s="59"/>
      <c r="G42" s="59"/>
      <c r="H42" s="59"/>
      <c r="I42" s="59"/>
      <c r="J42" s="59"/>
      <c r="K42" s="59"/>
      <c r="L42" s="59"/>
      <c r="M42" s="59"/>
      <c r="N42" s="59"/>
      <c r="O42" s="59"/>
      <c r="P42" s="1257">
        <v>26</v>
      </c>
      <c r="Q42" s="1258"/>
      <c r="R42" s="418">
        <f>'Fund Level Info'!V43</f>
        <v>0</v>
      </c>
      <c r="S42" s="424"/>
      <c r="T42" s="404"/>
      <c r="U42" s="426"/>
      <c r="V42" s="340">
        <f>'Fund Level Info'!AE43</f>
        <v>0</v>
      </c>
      <c r="W42" s="516"/>
      <c r="X42" s="402"/>
      <c r="Y42" s="426"/>
      <c r="Z42" s="336">
        <f>'Fund Level Info'!AM43</f>
        <v>0</v>
      </c>
      <c r="AA42" s="177"/>
      <c r="AB42" s="517"/>
      <c r="AC42" s="177"/>
    </row>
    <row r="43" spans="1:30" ht="15.75" customHeight="1" x14ac:dyDescent="0.2">
      <c r="A43" s="51"/>
      <c r="B43" s="1026"/>
      <c r="C43" s="1027" t="s">
        <v>546</v>
      </c>
      <c r="D43" s="59"/>
      <c r="E43" s="59"/>
      <c r="F43" s="59"/>
      <c r="G43" s="59"/>
      <c r="H43" s="59"/>
      <c r="I43" s="59"/>
      <c r="J43" s="59"/>
      <c r="K43" s="59"/>
      <c r="L43" s="59"/>
      <c r="M43" s="59"/>
      <c r="N43" s="59"/>
      <c r="O43" s="59"/>
      <c r="P43" s="1258">
        <v>27</v>
      </c>
      <c r="Q43" s="1261"/>
      <c r="R43" s="315">
        <f ca="1">'Fund Level Info'!V44</f>
        <v>0</v>
      </c>
      <c r="S43" s="293">
        <f ca="1">'Fund Level Info'!W44+'Fund Level Info'!AA44+'Fund Level Info'!AK44</f>
        <v>0</v>
      </c>
      <c r="T43" s="249">
        <f ca="1">SUM('Fund Level Info'!X44:Y44)</f>
        <v>0</v>
      </c>
      <c r="U43" s="277">
        <f ca="1">SUM(S43:T43)</f>
        <v>0</v>
      </c>
      <c r="V43" s="391">
        <f ca="1">'Fund Level Info'!AE44</f>
        <v>0</v>
      </c>
      <c r="W43" s="307">
        <f ca="1">'Fund Level Info'!AF44+'Fund Level Info'!AJ44+'Fund Level Info'!AL44</f>
        <v>0</v>
      </c>
      <c r="X43" s="249">
        <f ca="1">SUM('Fund Level Info'!AG44:AH44)</f>
        <v>0</v>
      </c>
      <c r="Y43" s="277">
        <f ca="1">SUM(W43:X43)</f>
        <v>0</v>
      </c>
      <c r="Z43" s="336">
        <f>'Fund Level Info'!AM44</f>
        <v>0</v>
      </c>
      <c r="AA43" s="249">
        <f>'Fund Level Info'!AN44</f>
        <v>0</v>
      </c>
      <c r="AB43" s="280"/>
      <c r="AC43" s="312">
        <f ca="1">SUM(R43,U43,V43,Y43,Z43,AA43)</f>
        <v>0</v>
      </c>
    </row>
    <row r="44" spans="1:30" ht="15.75" customHeight="1" x14ac:dyDescent="0.2">
      <c r="A44" s="51"/>
      <c r="B44" s="1026"/>
      <c r="C44" s="1027" t="s">
        <v>547</v>
      </c>
      <c r="D44" s="59"/>
      <c r="E44" s="59"/>
      <c r="F44" s="59"/>
      <c r="G44" s="59"/>
      <c r="H44" s="59"/>
      <c r="I44" s="59"/>
      <c r="J44" s="59"/>
      <c r="K44" s="59"/>
      <c r="L44" s="59"/>
      <c r="M44" s="59"/>
      <c r="N44" s="59"/>
      <c r="O44" s="59"/>
      <c r="P44" s="1258">
        <v>28</v>
      </c>
      <c r="Q44" s="1261"/>
      <c r="R44" s="313">
        <f ca="1">SUM(R40,R43)</f>
        <v>0</v>
      </c>
      <c r="S44" s="293">
        <f ca="1">S43</f>
        <v>0</v>
      </c>
      <c r="T44" s="249">
        <f ca="1">T43</f>
        <v>0</v>
      </c>
      <c r="U44" s="277">
        <f ca="1">U43</f>
        <v>0</v>
      </c>
      <c r="V44" s="340">
        <f t="shared" ref="V44:Z44" ca="1" si="9">SUM(V40,V43)</f>
        <v>0</v>
      </c>
      <c r="W44" s="312">
        <f ca="1">W43</f>
        <v>0</v>
      </c>
      <c r="X44" s="249">
        <f ca="1">X43</f>
        <v>0</v>
      </c>
      <c r="Y44" s="277">
        <f ca="1">Y43</f>
        <v>0</v>
      </c>
      <c r="Z44" s="336">
        <f t="shared" si="9"/>
        <v>0</v>
      </c>
      <c r="AA44" s="249">
        <f>AA43</f>
        <v>0</v>
      </c>
      <c r="AB44" s="280"/>
      <c r="AC44" s="312">
        <f ca="1">AC40+AC43</f>
        <v>0</v>
      </c>
    </row>
    <row r="45" spans="1:30" s="86" customFormat="1" ht="20.25" customHeight="1" x14ac:dyDescent="0.2">
      <c r="A45" s="359"/>
      <c r="B45" s="1028" t="s">
        <v>548</v>
      </c>
      <c r="C45" s="977"/>
      <c r="D45" s="977"/>
      <c r="E45" s="977"/>
      <c r="F45" s="977"/>
      <c r="G45" s="977"/>
      <c r="H45" s="977"/>
      <c r="I45" s="977"/>
      <c r="J45" s="977"/>
      <c r="K45" s="977"/>
      <c r="L45" s="977"/>
      <c r="M45" s="977"/>
      <c r="N45" s="977"/>
      <c r="O45" s="977"/>
      <c r="P45" s="1258">
        <v>29</v>
      </c>
      <c r="Q45" s="1261"/>
      <c r="R45" s="419">
        <f t="shared" ref="R45:Y45" ca="1" si="10">R34+R44</f>
        <v>0</v>
      </c>
      <c r="S45" s="291">
        <f t="shared" ca="1" si="10"/>
        <v>0</v>
      </c>
      <c r="T45" s="273">
        <f t="shared" ca="1" si="10"/>
        <v>0</v>
      </c>
      <c r="U45" s="348">
        <f t="shared" ca="1" si="10"/>
        <v>0</v>
      </c>
      <c r="V45" s="392">
        <f t="shared" ca="1" si="10"/>
        <v>0</v>
      </c>
      <c r="W45" s="309">
        <f t="shared" ca="1" si="10"/>
        <v>0</v>
      </c>
      <c r="X45" s="309">
        <f t="shared" ca="1" si="10"/>
        <v>0</v>
      </c>
      <c r="Y45" s="348">
        <f t="shared" ca="1" si="10"/>
        <v>0</v>
      </c>
      <c r="Z45" s="336">
        <f>Z34+Z44</f>
        <v>0</v>
      </c>
      <c r="AA45" s="249">
        <f>AA34+AA44</f>
        <v>0</v>
      </c>
      <c r="AB45" s="277">
        <f>AB34+AB38</f>
        <v>0</v>
      </c>
      <c r="AC45" s="312">
        <f ca="1">AC34+AC38+AC44</f>
        <v>0</v>
      </c>
      <c r="AD45" s="27"/>
    </row>
    <row r="46" spans="1:30" ht="15.75" customHeight="1" x14ac:dyDescent="0.2">
      <c r="A46" s="51"/>
      <c r="B46" s="867" t="s">
        <v>79</v>
      </c>
      <c r="C46" s="59"/>
      <c r="D46" s="59"/>
      <c r="E46" s="59"/>
      <c r="F46" s="59"/>
      <c r="G46" s="59"/>
      <c r="H46" s="59"/>
      <c r="I46" s="59"/>
      <c r="J46" s="59"/>
      <c r="K46" s="59"/>
      <c r="L46" s="59"/>
      <c r="M46" s="59"/>
      <c r="N46" s="59"/>
      <c r="O46" s="59"/>
      <c r="P46" s="1231"/>
      <c r="Q46" s="1268"/>
      <c r="R46" s="420"/>
      <c r="S46" s="706"/>
      <c r="T46" s="402"/>
      <c r="U46" s="719"/>
      <c r="V46" s="393"/>
      <c r="W46" s="706"/>
      <c r="X46" s="402"/>
      <c r="Y46" s="719"/>
      <c r="Z46" s="720"/>
      <c r="AA46" s="721"/>
      <c r="AB46" s="719"/>
      <c r="AC46" s="516"/>
    </row>
    <row r="47" spans="1:30" ht="15.75" customHeight="1" x14ac:dyDescent="0.2">
      <c r="A47" s="51"/>
      <c r="B47" s="1026" t="s">
        <v>50</v>
      </c>
      <c r="C47" s="59"/>
      <c r="D47" s="59"/>
      <c r="E47" s="59"/>
      <c r="F47" s="59"/>
      <c r="G47" s="59"/>
      <c r="H47" s="59"/>
      <c r="I47" s="59"/>
      <c r="J47" s="59"/>
      <c r="K47" s="59"/>
      <c r="L47" s="59"/>
      <c r="M47" s="59"/>
      <c r="N47" s="59"/>
      <c r="O47" s="59"/>
      <c r="P47" s="1258"/>
      <c r="Q47" s="1261"/>
      <c r="R47" s="417"/>
      <c r="S47" s="416"/>
      <c r="T47" s="177"/>
      <c r="U47" s="517"/>
      <c r="V47" s="389"/>
      <c r="W47" s="416"/>
      <c r="X47" s="177"/>
      <c r="Y47" s="517"/>
      <c r="Z47" s="653"/>
      <c r="AA47" s="722"/>
      <c r="AB47" s="517"/>
      <c r="AC47" s="401"/>
    </row>
    <row r="48" spans="1:30" ht="15.75" customHeight="1" x14ac:dyDescent="0.2">
      <c r="A48" s="51"/>
      <c r="B48" s="1026"/>
      <c r="C48" s="59" t="s">
        <v>549</v>
      </c>
      <c r="D48" s="59"/>
      <c r="E48" s="59"/>
      <c r="F48" s="59"/>
      <c r="G48" s="59"/>
      <c r="H48" s="59"/>
      <c r="I48" s="59"/>
      <c r="J48" s="59"/>
      <c r="K48" s="59"/>
      <c r="L48" s="59"/>
      <c r="M48" s="59"/>
      <c r="N48" s="59"/>
      <c r="O48" s="59"/>
      <c r="P48" s="1258">
        <v>30</v>
      </c>
      <c r="Q48" s="1266"/>
      <c r="R48" s="313">
        <f ca="1">R49</f>
        <v>0</v>
      </c>
      <c r="S48" s="293">
        <f t="shared" ref="S48:Z48" ca="1" si="11">S49</f>
        <v>0</v>
      </c>
      <c r="T48" s="249">
        <f t="shared" ca="1" si="11"/>
        <v>0</v>
      </c>
      <c r="U48" s="314">
        <f t="shared" ca="1" si="11"/>
        <v>0</v>
      </c>
      <c r="V48" s="340">
        <f t="shared" ca="1" si="11"/>
        <v>0</v>
      </c>
      <c r="W48" s="293">
        <f t="shared" ca="1" si="11"/>
        <v>0</v>
      </c>
      <c r="X48" s="249">
        <f t="shared" ca="1" si="11"/>
        <v>0</v>
      </c>
      <c r="Y48" s="314">
        <f t="shared" ca="1" si="11"/>
        <v>0</v>
      </c>
      <c r="Z48" s="723">
        <f t="shared" si="11"/>
        <v>0</v>
      </c>
      <c r="AA48" s="722"/>
      <c r="AB48" s="517"/>
      <c r="AC48" s="312">
        <f ca="1">AC49</f>
        <v>0</v>
      </c>
    </row>
    <row r="49" spans="1:30" s="86" customFormat="1" ht="15.75" customHeight="1" x14ac:dyDescent="0.2">
      <c r="A49" s="359"/>
      <c r="B49" s="1026"/>
      <c r="C49" s="59"/>
      <c r="D49" s="59" t="s">
        <v>550</v>
      </c>
      <c r="E49" s="59"/>
      <c r="F49" s="59"/>
      <c r="G49" s="59"/>
      <c r="H49" s="59"/>
      <c r="I49" s="59"/>
      <c r="J49" s="59"/>
      <c r="K49" s="59"/>
      <c r="L49" s="59"/>
      <c r="M49" s="59"/>
      <c r="N49" s="59"/>
      <c r="O49" s="59"/>
      <c r="P49" s="1257">
        <v>31</v>
      </c>
      <c r="Q49" s="1258"/>
      <c r="R49" s="313">
        <f t="shared" ref="R49:Z49" ca="1" si="12">R63</f>
        <v>0</v>
      </c>
      <c r="S49" s="293">
        <f t="shared" ca="1" si="12"/>
        <v>0</v>
      </c>
      <c r="T49" s="249">
        <f t="shared" ca="1" si="12"/>
        <v>0</v>
      </c>
      <c r="U49" s="277">
        <f t="shared" ca="1" si="12"/>
        <v>0</v>
      </c>
      <c r="V49" s="340">
        <f t="shared" ca="1" si="12"/>
        <v>0</v>
      </c>
      <c r="W49" s="249">
        <f t="shared" ca="1" si="12"/>
        <v>0</v>
      </c>
      <c r="X49" s="249">
        <f t="shared" ca="1" si="12"/>
        <v>0</v>
      </c>
      <c r="Y49" s="277">
        <f t="shared" ca="1" si="12"/>
        <v>0</v>
      </c>
      <c r="Z49" s="293">
        <f t="shared" si="12"/>
        <v>0</v>
      </c>
      <c r="AA49" s="177"/>
      <c r="AB49" s="280"/>
      <c r="AC49" s="293">
        <f ca="1">AC63</f>
        <v>0</v>
      </c>
      <c r="AD49" s="27"/>
    </row>
    <row r="50" spans="1:30" s="86" customFormat="1" ht="15.75" customHeight="1" x14ac:dyDescent="0.2">
      <c r="A50" s="359"/>
      <c r="B50" s="1026"/>
      <c r="C50" s="59"/>
      <c r="D50" s="59"/>
      <c r="E50" s="59" t="s">
        <v>551</v>
      </c>
      <c r="F50" s="59"/>
      <c r="G50" s="59"/>
      <c r="H50" s="59"/>
      <c r="I50" s="59"/>
      <c r="J50" s="59"/>
      <c r="K50" s="59"/>
      <c r="L50" s="59"/>
      <c r="M50" s="59"/>
      <c r="N50" s="59"/>
      <c r="O50" s="59"/>
      <c r="P50" s="1258">
        <v>32</v>
      </c>
      <c r="Q50" s="1266"/>
      <c r="R50" s="313">
        <f ca="1">SUM(R51:R59)</f>
        <v>0</v>
      </c>
      <c r="S50" s="293">
        <f t="shared" ref="S50:Z50" ca="1" si="13">SUM(S51:S59)</f>
        <v>0</v>
      </c>
      <c r="T50" s="249">
        <f t="shared" ca="1" si="13"/>
        <v>0</v>
      </c>
      <c r="U50" s="277">
        <f t="shared" ca="1" si="13"/>
        <v>0</v>
      </c>
      <c r="V50" s="340">
        <f t="shared" ca="1" si="13"/>
        <v>0</v>
      </c>
      <c r="W50" s="312">
        <f t="shared" ca="1" si="13"/>
        <v>0</v>
      </c>
      <c r="X50" s="249">
        <f t="shared" ca="1" si="13"/>
        <v>0</v>
      </c>
      <c r="Y50" s="277">
        <f t="shared" ca="1" si="13"/>
        <v>0</v>
      </c>
      <c r="Z50" s="336">
        <f t="shared" si="13"/>
        <v>0</v>
      </c>
      <c r="AA50" s="177"/>
      <c r="AB50" s="280"/>
      <c r="AC50" s="759">
        <f ca="1">SUM(AC51:AC59)</f>
        <v>0</v>
      </c>
      <c r="AD50" s="27"/>
    </row>
    <row r="51" spans="1:30" s="36" customFormat="1" ht="14.25" customHeight="1" x14ac:dyDescent="0.2">
      <c r="A51" s="399"/>
      <c r="B51" s="1026"/>
      <c r="C51" s="59"/>
      <c r="D51" s="868"/>
      <c r="E51" s="59"/>
      <c r="F51" s="59" t="s">
        <v>176</v>
      </c>
      <c r="G51" s="59"/>
      <c r="H51" s="59"/>
      <c r="I51" s="59"/>
      <c r="J51" s="59"/>
      <c r="K51" s="59"/>
      <c r="L51" s="59"/>
      <c r="M51" s="59"/>
      <c r="N51" s="59"/>
      <c r="O51" s="59"/>
      <c r="P51" s="1258">
        <v>33</v>
      </c>
      <c r="Q51" s="1261"/>
      <c r="R51" s="313">
        <f ca="1">'Fund Level Info'!V52</f>
        <v>0</v>
      </c>
      <c r="S51" s="293">
        <f ca="1">'Fund Level Info'!W52+'Fund Level Info'!AA52</f>
        <v>0</v>
      </c>
      <c r="T51" s="249">
        <f ca="1">SUM('Fund Level Info'!X52:Y52)</f>
        <v>0</v>
      </c>
      <c r="U51" s="277">
        <f t="shared" ref="U51:U59" ca="1" si="14">SUM(S51:T51)</f>
        <v>0</v>
      </c>
      <c r="V51" s="340">
        <f ca="1">'Fund Level Info'!AE52</f>
        <v>0</v>
      </c>
      <c r="W51" s="312">
        <f ca="1">'Fund Level Info'!AF52+'Fund Level Info'!AJ52</f>
        <v>0</v>
      </c>
      <c r="X51" s="249">
        <f ca="1">SUM('Fund Level Info'!AG52:AH52)</f>
        <v>0</v>
      </c>
      <c r="Y51" s="277">
        <f t="shared" ref="Y51:Y59" ca="1" si="15">SUM(W51:X51)</f>
        <v>0</v>
      </c>
      <c r="Z51" s="336">
        <f>'Fund Level Info'!AM52</f>
        <v>0</v>
      </c>
      <c r="AA51" s="177"/>
      <c r="AB51" s="280"/>
      <c r="AC51" s="312">
        <f ca="1">SUM(R51,U51,V51,Y51,Z51)</f>
        <v>0</v>
      </c>
      <c r="AD51" s="27"/>
    </row>
    <row r="52" spans="1:30" s="36" customFormat="1" ht="14.25" customHeight="1" x14ac:dyDescent="0.2">
      <c r="A52" s="399"/>
      <c r="B52" s="1026"/>
      <c r="C52" s="59"/>
      <c r="D52" s="868"/>
      <c r="E52" s="59"/>
      <c r="F52" s="59" t="s">
        <v>177</v>
      </c>
      <c r="G52" s="59"/>
      <c r="H52" s="59"/>
      <c r="I52" s="59"/>
      <c r="J52" s="59"/>
      <c r="K52" s="59"/>
      <c r="L52" s="59"/>
      <c r="M52" s="59"/>
      <c r="N52" s="59"/>
      <c r="O52" s="59"/>
      <c r="P52" s="1258">
        <v>34</v>
      </c>
      <c r="Q52" s="1261"/>
      <c r="R52" s="313">
        <f ca="1">'Fund Level Info'!V53</f>
        <v>0</v>
      </c>
      <c r="S52" s="293">
        <f ca="1">'Fund Level Info'!W53+'Fund Level Info'!AA53</f>
        <v>0</v>
      </c>
      <c r="T52" s="249">
        <f ca="1">SUM('Fund Level Info'!X53:Y53)</f>
        <v>0</v>
      </c>
      <c r="U52" s="277">
        <f t="shared" ca="1" si="14"/>
        <v>0</v>
      </c>
      <c r="V52" s="340">
        <f ca="1">'Fund Level Info'!AE53</f>
        <v>0</v>
      </c>
      <c r="W52" s="312">
        <f ca="1">'Fund Level Info'!AF53+'Fund Level Info'!AJ53</f>
        <v>0</v>
      </c>
      <c r="X52" s="249">
        <f ca="1">SUM('Fund Level Info'!AG53:AH53)</f>
        <v>0</v>
      </c>
      <c r="Y52" s="277">
        <f t="shared" ca="1" si="15"/>
        <v>0</v>
      </c>
      <c r="Z52" s="336">
        <f>'Fund Level Info'!AM53</f>
        <v>0</v>
      </c>
      <c r="AA52" s="177"/>
      <c r="AB52" s="280"/>
      <c r="AC52" s="312">
        <f t="shared" ref="AC52:AC59" ca="1" si="16">SUM(R52,U52,V52,Y52,Z52)</f>
        <v>0</v>
      </c>
      <c r="AD52" s="27"/>
    </row>
    <row r="53" spans="1:30" s="36" customFormat="1" ht="15.75" customHeight="1" x14ac:dyDescent="0.2">
      <c r="A53" s="399"/>
      <c r="B53" s="1026"/>
      <c r="C53" s="59"/>
      <c r="D53" s="868"/>
      <c r="E53" s="59"/>
      <c r="F53" s="59" t="s">
        <v>128</v>
      </c>
      <c r="G53" s="59"/>
      <c r="H53" s="59"/>
      <c r="I53" s="59"/>
      <c r="J53" s="59"/>
      <c r="K53" s="59"/>
      <c r="L53" s="59"/>
      <c r="M53" s="59"/>
      <c r="N53" s="59"/>
      <c r="O53" s="59"/>
      <c r="P53" s="1258">
        <v>35</v>
      </c>
      <c r="Q53" s="1261"/>
      <c r="R53" s="313">
        <f ca="1">'Fund Level Info'!V54</f>
        <v>0</v>
      </c>
      <c r="S53" s="293">
        <f ca="1">'Fund Level Info'!W54+'Fund Level Info'!AA54</f>
        <v>0</v>
      </c>
      <c r="T53" s="249">
        <f ca="1">SUM('Fund Level Info'!X54:Y54)</f>
        <v>0</v>
      </c>
      <c r="U53" s="277">
        <f t="shared" ca="1" si="14"/>
        <v>0</v>
      </c>
      <c r="V53" s="340">
        <f ca="1">'Fund Level Info'!AE54</f>
        <v>0</v>
      </c>
      <c r="W53" s="312">
        <f ca="1">'Fund Level Info'!AF54+'Fund Level Info'!AJ54</f>
        <v>0</v>
      </c>
      <c r="X53" s="249">
        <f ca="1">SUM('Fund Level Info'!AG54:AH54)</f>
        <v>0</v>
      </c>
      <c r="Y53" s="277">
        <f t="shared" ca="1" si="15"/>
        <v>0</v>
      </c>
      <c r="Z53" s="336">
        <f>'Fund Level Info'!AM54</f>
        <v>0</v>
      </c>
      <c r="AA53" s="177"/>
      <c r="AB53" s="280"/>
      <c r="AC53" s="312">
        <f t="shared" ca="1" si="16"/>
        <v>0</v>
      </c>
      <c r="AD53" s="27"/>
    </row>
    <row r="54" spans="1:30" s="36" customFormat="1" ht="15.75" customHeight="1" x14ac:dyDescent="0.2">
      <c r="A54" s="399"/>
      <c r="B54" s="1026"/>
      <c r="C54" s="59"/>
      <c r="D54" s="868"/>
      <c r="E54" s="59"/>
      <c r="F54" s="59" t="s">
        <v>129</v>
      </c>
      <c r="G54" s="59"/>
      <c r="H54" s="59"/>
      <c r="I54" s="59"/>
      <c r="J54" s="59"/>
      <c r="K54" s="59"/>
      <c r="L54" s="59"/>
      <c r="M54" s="59"/>
      <c r="N54" s="59"/>
      <c r="O54" s="59"/>
      <c r="P54" s="1258">
        <v>36</v>
      </c>
      <c r="Q54" s="1261"/>
      <c r="R54" s="313">
        <f ca="1">'Fund Level Info'!V55</f>
        <v>0</v>
      </c>
      <c r="S54" s="293">
        <f ca="1">'Fund Level Info'!W55+'Fund Level Info'!AA55</f>
        <v>0</v>
      </c>
      <c r="T54" s="249">
        <f ca="1">SUM('Fund Level Info'!X55:Y55)</f>
        <v>0</v>
      </c>
      <c r="U54" s="277">
        <f t="shared" ca="1" si="14"/>
        <v>0</v>
      </c>
      <c r="V54" s="340">
        <f ca="1">'Fund Level Info'!AE55</f>
        <v>0</v>
      </c>
      <c r="W54" s="312">
        <f ca="1">'Fund Level Info'!AF55+'Fund Level Info'!AJ55</f>
        <v>0</v>
      </c>
      <c r="X54" s="249">
        <f ca="1">SUM('Fund Level Info'!AG55:AH55)</f>
        <v>0</v>
      </c>
      <c r="Y54" s="277">
        <f t="shared" ca="1" si="15"/>
        <v>0</v>
      </c>
      <c r="Z54" s="336">
        <f>'Fund Level Info'!AM55</f>
        <v>0</v>
      </c>
      <c r="AA54" s="177"/>
      <c r="AB54" s="280"/>
      <c r="AC54" s="312">
        <f t="shared" ca="1" si="16"/>
        <v>0</v>
      </c>
      <c r="AD54" s="27"/>
    </row>
    <row r="55" spans="1:30" s="36" customFormat="1" ht="15.75" customHeight="1" x14ac:dyDescent="0.2">
      <c r="A55" s="399"/>
      <c r="B55" s="1026"/>
      <c r="C55" s="59"/>
      <c r="D55" s="868"/>
      <c r="E55" s="59"/>
      <c r="F55" s="59" t="s">
        <v>130</v>
      </c>
      <c r="G55" s="59"/>
      <c r="H55" s="59"/>
      <c r="I55" s="59"/>
      <c r="J55" s="59"/>
      <c r="K55" s="59"/>
      <c r="L55" s="59"/>
      <c r="M55" s="59"/>
      <c r="N55" s="59"/>
      <c r="O55" s="59"/>
      <c r="P55" s="1258">
        <v>37</v>
      </c>
      <c r="Q55" s="1261"/>
      <c r="R55" s="313">
        <f ca="1">'Fund Level Info'!V56</f>
        <v>0</v>
      </c>
      <c r="S55" s="293">
        <f ca="1">'Fund Level Info'!W56+'Fund Level Info'!AA56</f>
        <v>0</v>
      </c>
      <c r="T55" s="249">
        <f ca="1">SUM('Fund Level Info'!X56:Y56)</f>
        <v>0</v>
      </c>
      <c r="U55" s="277">
        <f t="shared" ca="1" si="14"/>
        <v>0</v>
      </c>
      <c r="V55" s="340">
        <f ca="1">'Fund Level Info'!AE56</f>
        <v>0</v>
      </c>
      <c r="W55" s="312">
        <f ca="1">'Fund Level Info'!AF56+'Fund Level Info'!AJ56</f>
        <v>0</v>
      </c>
      <c r="X55" s="249">
        <f ca="1">SUM('Fund Level Info'!AG56:AH56)</f>
        <v>0</v>
      </c>
      <c r="Y55" s="277">
        <f t="shared" ca="1" si="15"/>
        <v>0</v>
      </c>
      <c r="Z55" s="336">
        <f>'Fund Level Info'!AM56</f>
        <v>0</v>
      </c>
      <c r="AA55" s="177"/>
      <c r="AB55" s="280"/>
      <c r="AC55" s="312">
        <f t="shared" ca="1" si="16"/>
        <v>0</v>
      </c>
      <c r="AD55" s="27"/>
    </row>
    <row r="56" spans="1:30" s="36" customFormat="1" ht="15.75" customHeight="1" x14ac:dyDescent="0.2">
      <c r="A56" s="399"/>
      <c r="B56" s="1026"/>
      <c r="C56" s="59"/>
      <c r="D56" s="868"/>
      <c r="E56" s="59"/>
      <c r="F56" s="59" t="s">
        <v>190</v>
      </c>
      <c r="G56" s="59"/>
      <c r="H56" s="59"/>
      <c r="I56" s="59"/>
      <c r="J56" s="59"/>
      <c r="K56" s="59"/>
      <c r="L56" s="59"/>
      <c r="M56" s="59"/>
      <c r="N56" s="59"/>
      <c r="O56" s="59"/>
      <c r="P56" s="1258">
        <v>38</v>
      </c>
      <c r="Q56" s="1261"/>
      <c r="R56" s="313">
        <f ca="1">'Fund Level Info'!V57</f>
        <v>0</v>
      </c>
      <c r="S56" s="293">
        <f ca="1">'Fund Level Info'!W57+'Fund Level Info'!AA57</f>
        <v>0</v>
      </c>
      <c r="T56" s="249">
        <f ca="1">SUM('Fund Level Info'!X57:Y57)</f>
        <v>0</v>
      </c>
      <c r="U56" s="277">
        <f t="shared" ca="1" si="14"/>
        <v>0</v>
      </c>
      <c r="V56" s="340">
        <f ca="1">'Fund Level Info'!AE57</f>
        <v>0</v>
      </c>
      <c r="W56" s="312">
        <f ca="1">'Fund Level Info'!AF57+'Fund Level Info'!AJ57</f>
        <v>0</v>
      </c>
      <c r="X56" s="249">
        <f ca="1">SUM('Fund Level Info'!AG57:AH57)</f>
        <v>0</v>
      </c>
      <c r="Y56" s="277">
        <f t="shared" ca="1" si="15"/>
        <v>0</v>
      </c>
      <c r="Z56" s="336">
        <f>'Fund Level Info'!AM57</f>
        <v>0</v>
      </c>
      <c r="AA56" s="177"/>
      <c r="AB56" s="280"/>
      <c r="AC56" s="312">
        <f t="shared" ca="1" si="16"/>
        <v>0</v>
      </c>
      <c r="AD56" s="27"/>
    </row>
    <row r="57" spans="1:30" s="36" customFormat="1" ht="15.75" customHeight="1" x14ac:dyDescent="0.2">
      <c r="A57" s="399"/>
      <c r="B57" s="1026"/>
      <c r="C57" s="59"/>
      <c r="D57" s="868"/>
      <c r="E57" s="59"/>
      <c r="F57" s="59" t="s">
        <v>131</v>
      </c>
      <c r="G57" s="59"/>
      <c r="H57" s="59"/>
      <c r="I57" s="59"/>
      <c r="J57" s="59"/>
      <c r="K57" s="59"/>
      <c r="L57" s="59"/>
      <c r="M57" s="59"/>
      <c r="N57" s="59"/>
      <c r="O57" s="59"/>
      <c r="P57" s="1258">
        <v>39</v>
      </c>
      <c r="Q57" s="1261"/>
      <c r="R57" s="313">
        <f ca="1">'Fund Level Info'!V58</f>
        <v>0</v>
      </c>
      <c r="S57" s="293">
        <f ca="1">'Fund Level Info'!W58+'Fund Level Info'!AA58</f>
        <v>0</v>
      </c>
      <c r="T57" s="249">
        <f ca="1">SUM('Fund Level Info'!X58:Y58)</f>
        <v>0</v>
      </c>
      <c r="U57" s="277">
        <f t="shared" ca="1" si="14"/>
        <v>0</v>
      </c>
      <c r="V57" s="340">
        <f ca="1">'Fund Level Info'!AE58</f>
        <v>0</v>
      </c>
      <c r="W57" s="312">
        <f ca="1">'Fund Level Info'!AF58+'Fund Level Info'!AJ58</f>
        <v>0</v>
      </c>
      <c r="X57" s="249">
        <f ca="1">SUM('Fund Level Info'!AG58:AH58)</f>
        <v>0</v>
      </c>
      <c r="Y57" s="277">
        <f t="shared" ca="1" si="15"/>
        <v>0</v>
      </c>
      <c r="Z57" s="336">
        <f>'Fund Level Info'!AM58</f>
        <v>0</v>
      </c>
      <c r="AA57" s="177"/>
      <c r="AB57" s="280"/>
      <c r="AC57" s="312">
        <f t="shared" ca="1" si="16"/>
        <v>0</v>
      </c>
      <c r="AD57" s="27"/>
    </row>
    <row r="58" spans="1:30" s="36" customFormat="1" ht="15.75" customHeight="1" x14ac:dyDescent="0.2">
      <c r="A58" s="399"/>
      <c r="B58" s="1026"/>
      <c r="C58" s="59"/>
      <c r="D58" s="868"/>
      <c r="E58" s="59"/>
      <c r="F58" s="59" t="s">
        <v>110</v>
      </c>
      <c r="G58" s="59"/>
      <c r="H58" s="59"/>
      <c r="I58" s="59"/>
      <c r="J58" s="59"/>
      <c r="K58" s="59"/>
      <c r="L58" s="59"/>
      <c r="M58" s="59"/>
      <c r="N58" s="59"/>
      <c r="O58" s="59"/>
      <c r="P58" s="1258">
        <v>40</v>
      </c>
      <c r="Q58" s="1261"/>
      <c r="R58" s="313">
        <f ca="1">'Fund Level Info'!V59</f>
        <v>0</v>
      </c>
      <c r="S58" s="293">
        <f ca="1">'Fund Level Info'!W59+'Fund Level Info'!AA59</f>
        <v>0</v>
      </c>
      <c r="T58" s="249">
        <f ca="1">SUM('Fund Level Info'!X59:Y59)</f>
        <v>0</v>
      </c>
      <c r="U58" s="277">
        <f t="shared" ca="1" si="14"/>
        <v>0</v>
      </c>
      <c r="V58" s="340">
        <f ca="1">'Fund Level Info'!AE59</f>
        <v>0</v>
      </c>
      <c r="W58" s="312">
        <f ca="1">'Fund Level Info'!AF59+'Fund Level Info'!AJ59</f>
        <v>0</v>
      </c>
      <c r="X58" s="249">
        <f ca="1">SUM('Fund Level Info'!AG59:AH59)</f>
        <v>0</v>
      </c>
      <c r="Y58" s="277">
        <f t="shared" ca="1" si="15"/>
        <v>0</v>
      </c>
      <c r="Z58" s="336">
        <f>'Fund Level Info'!AM59</f>
        <v>0</v>
      </c>
      <c r="AA58" s="177"/>
      <c r="AB58" s="280"/>
      <c r="AC58" s="312">
        <f t="shared" ca="1" si="16"/>
        <v>0</v>
      </c>
      <c r="AD58" s="27"/>
    </row>
    <row r="59" spans="1:30" s="36" customFormat="1" ht="15.75" customHeight="1" x14ac:dyDescent="0.2">
      <c r="A59" s="399"/>
      <c r="B59" s="1026"/>
      <c r="C59" s="59"/>
      <c r="D59" s="868"/>
      <c r="E59" s="59"/>
      <c r="F59" s="59" t="s">
        <v>103</v>
      </c>
      <c r="G59" s="59"/>
      <c r="H59" s="59"/>
      <c r="I59" s="59"/>
      <c r="J59" s="59"/>
      <c r="K59" s="59"/>
      <c r="L59" s="59"/>
      <c r="M59" s="59"/>
      <c r="N59" s="59"/>
      <c r="O59" s="59"/>
      <c r="P59" s="1258">
        <v>41</v>
      </c>
      <c r="Q59" s="1261"/>
      <c r="R59" s="313">
        <f ca="1">'Fund Level Info'!V60</f>
        <v>0</v>
      </c>
      <c r="S59" s="293">
        <f ca="1">'Fund Level Info'!W60+'Fund Level Info'!AA60</f>
        <v>0</v>
      </c>
      <c r="T59" s="249">
        <f ca="1">SUM('Fund Level Info'!X60:Y60)</f>
        <v>0</v>
      </c>
      <c r="U59" s="277">
        <f t="shared" ca="1" si="14"/>
        <v>0</v>
      </c>
      <c r="V59" s="340">
        <f ca="1">'Fund Level Info'!AE60</f>
        <v>0</v>
      </c>
      <c r="W59" s="312">
        <f ca="1">'Fund Level Info'!AF60+'Fund Level Info'!AJ60</f>
        <v>0</v>
      </c>
      <c r="X59" s="249">
        <f ca="1">SUM('Fund Level Info'!AG60:AH60)</f>
        <v>0</v>
      </c>
      <c r="Y59" s="277">
        <f t="shared" ca="1" si="15"/>
        <v>0</v>
      </c>
      <c r="Z59" s="336">
        <f>'Fund Level Info'!AM60</f>
        <v>0</v>
      </c>
      <c r="AA59" s="177"/>
      <c r="AB59" s="280"/>
      <c r="AC59" s="312">
        <f t="shared" ca="1" si="16"/>
        <v>0</v>
      </c>
      <c r="AD59" s="27"/>
    </row>
    <row r="60" spans="1:30" s="36" customFormat="1" ht="15.75" customHeight="1" x14ac:dyDescent="0.2">
      <c r="A60" s="399"/>
      <c r="B60" s="1026"/>
      <c r="C60" s="59"/>
      <c r="D60" s="868"/>
      <c r="E60" s="59" t="s">
        <v>552</v>
      </c>
      <c r="F60" s="59"/>
      <c r="G60" s="59"/>
      <c r="H60" s="59"/>
      <c r="I60" s="59"/>
      <c r="J60" s="59"/>
      <c r="K60" s="59"/>
      <c r="L60" s="59"/>
      <c r="M60" s="59"/>
      <c r="N60" s="59"/>
      <c r="O60" s="59"/>
      <c r="P60" s="1258">
        <v>42</v>
      </c>
      <c r="Q60" s="1266"/>
      <c r="R60" s="313">
        <f ca="1">R50-R61</f>
        <v>0</v>
      </c>
      <c r="S60" s="293">
        <f t="shared" ref="S60:T60" ca="1" si="17">S50-S61</f>
        <v>0</v>
      </c>
      <c r="T60" s="249">
        <f t="shared" ca="1" si="17"/>
        <v>0</v>
      </c>
      <c r="U60" s="277">
        <f ca="1">U50-U61</f>
        <v>0</v>
      </c>
      <c r="V60" s="340">
        <f t="shared" ref="V60:Y60" ca="1" si="18">V50-V61</f>
        <v>0</v>
      </c>
      <c r="W60" s="312">
        <f t="shared" ca="1" si="18"/>
        <v>0</v>
      </c>
      <c r="X60" s="249">
        <f t="shared" ca="1" si="18"/>
        <v>0</v>
      </c>
      <c r="Y60" s="277">
        <f t="shared" ca="1" si="18"/>
        <v>0</v>
      </c>
      <c r="Z60" s="336">
        <f>Z50-Z61</f>
        <v>0</v>
      </c>
      <c r="AA60" s="177"/>
      <c r="AB60" s="280"/>
      <c r="AC60" s="312">
        <f ca="1">SUM(R60,U60,V60,Y60,Z60)</f>
        <v>0</v>
      </c>
      <c r="AD60" s="27"/>
    </row>
    <row r="61" spans="1:30" s="36" customFormat="1" ht="15.75" customHeight="1" x14ac:dyDescent="0.2">
      <c r="A61" s="399"/>
      <c r="B61" s="1026"/>
      <c r="C61" s="868"/>
      <c r="D61" s="59"/>
      <c r="E61" s="59" t="s">
        <v>650</v>
      </c>
      <c r="F61" s="59"/>
      <c r="G61" s="59"/>
      <c r="H61" s="59"/>
      <c r="I61" s="59"/>
      <c r="J61" s="59"/>
      <c r="K61" s="59"/>
      <c r="L61" s="59"/>
      <c r="M61" s="59"/>
      <c r="N61" s="59"/>
      <c r="O61" s="59"/>
      <c r="P61" s="1258">
        <v>43</v>
      </c>
      <c r="Q61" s="1261"/>
      <c r="R61" s="313">
        <f ca="1">'Fund Level Info'!V62</f>
        <v>0</v>
      </c>
      <c r="S61" s="410">
        <f t="array" aca="1" ref="S61" ca="1">(MMULT(MMULT(TRANSPOSE(S51:S59),CorrMatrix1),S51:S59))^0.5</f>
        <v>0</v>
      </c>
      <c r="T61" s="249">
        <f ca="1">SUM('Fund Level Info'!X62:Y62)</f>
        <v>0</v>
      </c>
      <c r="U61" s="277">
        <f ca="1">SUM(S61:T61)</f>
        <v>0</v>
      </c>
      <c r="V61" s="340">
        <f ca="1">'Fund Level Info'!AE62</f>
        <v>0</v>
      </c>
      <c r="W61" s="425">
        <f t="array" aca="1" ref="W61" ca="1">(MMULT(MMULT(TRANSPOSE(W51:W59),CorrMatrix1),W51:W59))^0.5</f>
        <v>0</v>
      </c>
      <c r="X61" s="249">
        <f ca="1">SUM('Fund Level Info'!AG62:AH62)</f>
        <v>0</v>
      </c>
      <c r="Y61" s="277">
        <f ca="1">SUM(W61:X61)</f>
        <v>0</v>
      </c>
      <c r="Z61" s="336">
        <f>'Fund Level Info'!AM62</f>
        <v>0</v>
      </c>
      <c r="AA61" s="177"/>
      <c r="AB61" s="280"/>
      <c r="AC61" s="401"/>
      <c r="AD61" s="27"/>
    </row>
    <row r="62" spans="1:30" s="36" customFormat="1" ht="15.75" customHeight="1" x14ac:dyDescent="0.2">
      <c r="A62" s="399"/>
      <c r="B62" s="1026"/>
      <c r="C62" s="868"/>
      <c r="D62" s="59"/>
      <c r="E62" s="59" t="s">
        <v>554</v>
      </c>
      <c r="F62" s="59"/>
      <c r="G62" s="59"/>
      <c r="H62" s="59"/>
      <c r="I62" s="59"/>
      <c r="J62" s="59"/>
      <c r="K62" s="59"/>
      <c r="L62" s="59"/>
      <c r="M62" s="59"/>
      <c r="N62" s="59"/>
      <c r="O62" s="59"/>
      <c r="P62" s="1258">
        <v>44</v>
      </c>
      <c r="Q62" s="1261"/>
      <c r="R62" s="313">
        <f ca="1">'Fund Level Info'!V63</f>
        <v>0</v>
      </c>
      <c r="S62" s="293">
        <f ca="1">'Fund Level Info'!W63+'Fund Level Info'!AA63</f>
        <v>0</v>
      </c>
      <c r="T62" s="249">
        <f ca="1">SUM('Fund Level Info'!X63:Y63)</f>
        <v>0</v>
      </c>
      <c r="U62" s="277">
        <f ca="1">SUM(S62:T62)</f>
        <v>0</v>
      </c>
      <c r="V62" s="340">
        <f ca="1">'Fund Level Info'!AE63</f>
        <v>0</v>
      </c>
      <c r="W62" s="312">
        <f ca="1">'Fund Level Info'!AF63+'Fund Level Info'!AJ63</f>
        <v>0</v>
      </c>
      <c r="X62" s="249">
        <f ca="1">SUM('Fund Level Info'!AG63:AH63)</f>
        <v>0</v>
      </c>
      <c r="Y62" s="277">
        <f ca="1">SUM(W62:X62)</f>
        <v>0</v>
      </c>
      <c r="Z62" s="336">
        <f>'Fund Level Info'!AM63</f>
        <v>0</v>
      </c>
      <c r="AA62" s="177"/>
      <c r="AB62" s="280"/>
      <c r="AC62" s="401"/>
      <c r="AD62" s="27"/>
    </row>
    <row r="63" spans="1:30" s="36" customFormat="1" ht="15.75" customHeight="1" x14ac:dyDescent="0.2">
      <c r="A63" s="399"/>
      <c r="B63" s="1026"/>
      <c r="C63" s="868"/>
      <c r="D63" s="59"/>
      <c r="E63" s="59" t="s">
        <v>555</v>
      </c>
      <c r="F63" s="59"/>
      <c r="G63" s="59"/>
      <c r="H63" s="59"/>
      <c r="I63" s="59"/>
      <c r="J63" s="59"/>
      <c r="K63" s="59"/>
      <c r="L63" s="59"/>
      <c r="M63" s="59"/>
      <c r="N63" s="59"/>
      <c r="O63" s="59"/>
      <c r="P63" s="1258">
        <v>45</v>
      </c>
      <c r="Q63" s="1261"/>
      <c r="R63" s="313">
        <f ca="1">'Fund Level Info'!V64</f>
        <v>0</v>
      </c>
      <c r="S63" s="293">
        <f ca="1">MAX(S61-S62,0)</f>
        <v>0</v>
      </c>
      <c r="T63" s="249">
        <f ca="1">SUM('Fund Level Info'!X64:Y64)</f>
        <v>0</v>
      </c>
      <c r="U63" s="277">
        <f ca="1">SUM(S63:T63)</f>
        <v>0</v>
      </c>
      <c r="V63" s="340">
        <f ca="1">'Fund Level Info'!AE64</f>
        <v>0</v>
      </c>
      <c r="W63" s="293">
        <f ca="1">MAX(W61-W62,0)</f>
        <v>0</v>
      </c>
      <c r="X63" s="249">
        <f ca="1">SUM('Fund Level Info'!AG64:AH64)</f>
        <v>0</v>
      </c>
      <c r="Y63" s="277">
        <f ca="1">SUM(W63:X63)</f>
        <v>0</v>
      </c>
      <c r="Z63" s="336">
        <f>MAX(Z61-Z62,0)</f>
        <v>0</v>
      </c>
      <c r="AA63" s="177"/>
      <c r="AB63" s="280"/>
      <c r="AC63" s="312">
        <f ca="1">SUM(R63,U63,V63,Y63,Z63)</f>
        <v>0</v>
      </c>
      <c r="AD63" s="27"/>
    </row>
    <row r="64" spans="1:30" s="36" customFormat="1" ht="15.75" customHeight="1" x14ac:dyDescent="0.2">
      <c r="A64" s="399"/>
      <c r="B64" s="1026"/>
      <c r="C64" s="1027"/>
      <c r="D64" s="59"/>
      <c r="E64" s="59"/>
      <c r="F64" s="59"/>
      <c r="G64" s="59"/>
      <c r="H64" s="59"/>
      <c r="I64" s="59"/>
      <c r="J64" s="59"/>
      <c r="K64" s="59"/>
      <c r="L64" s="59"/>
      <c r="M64" s="59"/>
      <c r="N64" s="59"/>
      <c r="O64" s="59"/>
      <c r="P64" s="1258"/>
      <c r="Q64" s="1266"/>
      <c r="R64" s="417"/>
      <c r="S64" s="416"/>
      <c r="T64" s="177"/>
      <c r="U64" s="280"/>
      <c r="V64" s="389"/>
      <c r="W64" s="416"/>
      <c r="X64" s="177"/>
      <c r="Y64" s="280"/>
      <c r="Z64" s="573"/>
      <c r="AA64" s="177"/>
      <c r="AB64" s="280"/>
      <c r="AC64" s="401"/>
      <c r="AD64" s="27"/>
    </row>
    <row r="65" spans="1:30" s="36" customFormat="1" ht="15.75" customHeight="1" x14ac:dyDescent="0.2">
      <c r="A65" s="399"/>
      <c r="B65" s="1026"/>
      <c r="C65" s="59" t="s">
        <v>556</v>
      </c>
      <c r="D65" s="59"/>
      <c r="E65" s="59"/>
      <c r="F65" s="59"/>
      <c r="G65" s="59"/>
      <c r="H65" s="59"/>
      <c r="I65" s="59"/>
      <c r="J65" s="59"/>
      <c r="K65" s="59"/>
      <c r="L65" s="59"/>
      <c r="M65" s="59"/>
      <c r="N65" s="59"/>
      <c r="O65" s="59"/>
      <c r="P65" s="1258">
        <v>46</v>
      </c>
      <c r="Q65" s="1261"/>
      <c r="R65" s="417"/>
      <c r="S65" s="293">
        <f>S66+S69+S72</f>
        <v>0</v>
      </c>
      <c r="T65" s="177"/>
      <c r="U65" s="277">
        <f>U66+U69+U72</f>
        <v>0</v>
      </c>
      <c r="V65" s="389"/>
      <c r="W65" s="293">
        <f>W66+W69+W72</f>
        <v>0</v>
      </c>
      <c r="X65" s="177"/>
      <c r="Y65" s="277">
        <f>Y66+Y69+Y72</f>
        <v>0</v>
      </c>
      <c r="Z65" s="573"/>
      <c r="AA65" s="249">
        <f>'Fund Level Info'!AN66</f>
        <v>0</v>
      </c>
      <c r="AB65" s="280"/>
      <c r="AC65" s="312">
        <f>AC66+AC69+AC72</f>
        <v>0</v>
      </c>
      <c r="AD65" s="27"/>
    </row>
    <row r="66" spans="1:30" s="36" customFormat="1" ht="15.75" customHeight="1" x14ac:dyDescent="0.2">
      <c r="A66" s="399"/>
      <c r="B66" s="1026"/>
      <c r="C66" s="59"/>
      <c r="D66" s="59" t="s">
        <v>557</v>
      </c>
      <c r="E66" s="59"/>
      <c r="F66" s="59"/>
      <c r="G66" s="59"/>
      <c r="H66" s="59"/>
      <c r="I66" s="59"/>
      <c r="J66" s="59"/>
      <c r="K66" s="59"/>
      <c r="L66" s="59"/>
      <c r="M66" s="59"/>
      <c r="N66" s="59"/>
      <c r="O66" s="59"/>
      <c r="P66" s="1258">
        <v>47</v>
      </c>
      <c r="Q66" s="1261"/>
      <c r="R66" s="420"/>
      <c r="S66" s="293">
        <f>S67+S68</f>
        <v>0</v>
      </c>
      <c r="T66" s="402"/>
      <c r="U66" s="277">
        <f>U67+U68</f>
        <v>0</v>
      </c>
      <c r="V66" s="393"/>
      <c r="W66" s="293">
        <f>W67+W68</f>
        <v>0</v>
      </c>
      <c r="X66" s="402"/>
      <c r="Y66" s="277">
        <f>Y67+Y68</f>
        <v>0</v>
      </c>
      <c r="Z66" s="573"/>
      <c r="AA66" s="249">
        <f>'Fund Level Info'!AN67</f>
        <v>0</v>
      </c>
      <c r="AB66" s="281"/>
      <c r="AC66" s="312">
        <f>AC67+AC68</f>
        <v>0</v>
      </c>
      <c r="AD66" s="27"/>
    </row>
    <row r="67" spans="1:30" s="36" customFormat="1" ht="15.75" customHeight="1" x14ac:dyDescent="0.2">
      <c r="A67" s="399"/>
      <c r="B67" s="1026"/>
      <c r="C67" s="59"/>
      <c r="D67" s="59"/>
      <c r="E67" s="59" t="s">
        <v>51</v>
      </c>
      <c r="F67" s="59"/>
      <c r="G67" s="59"/>
      <c r="H67" s="59"/>
      <c r="I67" s="59"/>
      <c r="J67" s="59"/>
      <c r="K67" s="59"/>
      <c r="L67" s="59"/>
      <c r="M67" s="59"/>
      <c r="N67" s="59"/>
      <c r="O67" s="59"/>
      <c r="P67" s="1258">
        <v>48</v>
      </c>
      <c r="Q67" s="1261"/>
      <c r="R67" s="420"/>
      <c r="S67" s="293">
        <f>'Fund Level Info'!AK68</f>
        <v>0</v>
      </c>
      <c r="T67" s="403"/>
      <c r="U67" s="277">
        <f>S67</f>
        <v>0</v>
      </c>
      <c r="V67" s="389"/>
      <c r="W67" s="293">
        <f>'Fund Level Info'!AL68</f>
        <v>0</v>
      </c>
      <c r="X67" s="177"/>
      <c r="Y67" s="277">
        <f>W67</f>
        <v>0</v>
      </c>
      <c r="Z67" s="573"/>
      <c r="AA67" s="249">
        <f>'Fund Level Info'!AN68</f>
        <v>0</v>
      </c>
      <c r="AB67" s="280"/>
      <c r="AC67" s="312">
        <f>SUM(U67,Y67,AA67)</f>
        <v>0</v>
      </c>
      <c r="AD67" s="27"/>
    </row>
    <row r="68" spans="1:30" s="36" customFormat="1" ht="15.75" customHeight="1" x14ac:dyDescent="0.2">
      <c r="A68" s="399"/>
      <c r="B68" s="1026"/>
      <c r="C68" s="59"/>
      <c r="D68" s="59"/>
      <c r="E68" s="59" t="s">
        <v>52</v>
      </c>
      <c r="F68" s="59"/>
      <c r="G68" s="59"/>
      <c r="H68" s="59"/>
      <c r="I68" s="59"/>
      <c r="J68" s="59"/>
      <c r="K68" s="59"/>
      <c r="L68" s="59"/>
      <c r="M68" s="59"/>
      <c r="N68" s="59"/>
      <c r="O68" s="59"/>
      <c r="P68" s="1258">
        <v>49</v>
      </c>
      <c r="Q68" s="1261"/>
      <c r="R68" s="420"/>
      <c r="S68" s="293">
        <f>'Fund Level Info'!AK69</f>
        <v>0</v>
      </c>
      <c r="T68" s="403"/>
      <c r="U68" s="277">
        <f>S68</f>
        <v>0</v>
      </c>
      <c r="V68" s="389"/>
      <c r="W68" s="293">
        <f>'Fund Level Info'!AL69</f>
        <v>0</v>
      </c>
      <c r="X68" s="177"/>
      <c r="Y68" s="277">
        <f>W68</f>
        <v>0</v>
      </c>
      <c r="Z68" s="573"/>
      <c r="AA68" s="249">
        <f>'Fund Level Info'!AN69</f>
        <v>0</v>
      </c>
      <c r="AB68" s="280"/>
      <c r="AC68" s="312">
        <f>SUM(U68,Y68,AA68)</f>
        <v>0</v>
      </c>
      <c r="AD68" s="27"/>
    </row>
    <row r="69" spans="1:30" s="36" customFormat="1" ht="15.75" customHeight="1" x14ac:dyDescent="0.2">
      <c r="A69" s="399"/>
      <c r="B69" s="1026"/>
      <c r="C69" s="59"/>
      <c r="D69" s="59" t="s">
        <v>558</v>
      </c>
      <c r="E69" s="59"/>
      <c r="F69" s="59"/>
      <c r="G69" s="59"/>
      <c r="H69" s="59"/>
      <c r="I69" s="59"/>
      <c r="J69" s="59"/>
      <c r="K69" s="59"/>
      <c r="L69" s="59"/>
      <c r="M69" s="59"/>
      <c r="N69" s="59"/>
      <c r="O69" s="59"/>
      <c r="P69" s="1258">
        <v>50</v>
      </c>
      <c r="Q69" s="1261"/>
      <c r="R69" s="420"/>
      <c r="S69" s="293">
        <f>S70+S71</f>
        <v>0</v>
      </c>
      <c r="T69" s="403"/>
      <c r="U69" s="277">
        <f>U70+U71</f>
        <v>0</v>
      </c>
      <c r="V69" s="389"/>
      <c r="W69" s="293">
        <f>W70+W71</f>
        <v>0</v>
      </c>
      <c r="X69" s="177"/>
      <c r="Y69" s="277">
        <f>Y70+Y71</f>
        <v>0</v>
      </c>
      <c r="Z69" s="573"/>
      <c r="AA69" s="249">
        <f>'Fund Level Info'!AN70</f>
        <v>0</v>
      </c>
      <c r="AB69" s="280"/>
      <c r="AC69" s="312">
        <f>AC70+AC71</f>
        <v>0</v>
      </c>
      <c r="AD69" s="27"/>
    </row>
    <row r="70" spans="1:30" s="36" customFormat="1" ht="15.75" customHeight="1" x14ac:dyDescent="0.2">
      <c r="A70" s="399"/>
      <c r="B70" s="1026"/>
      <c r="C70" s="59"/>
      <c r="D70" s="59"/>
      <c r="E70" s="59" t="s">
        <v>51</v>
      </c>
      <c r="F70" s="59"/>
      <c r="G70" s="59"/>
      <c r="H70" s="59"/>
      <c r="I70" s="59"/>
      <c r="J70" s="59"/>
      <c r="K70" s="59"/>
      <c r="L70" s="59"/>
      <c r="M70" s="59"/>
      <c r="N70" s="59"/>
      <c r="O70" s="59"/>
      <c r="P70" s="1258">
        <v>51</v>
      </c>
      <c r="Q70" s="1261"/>
      <c r="R70" s="420"/>
      <c r="S70" s="293">
        <f>'Fund Level Info'!AK71</f>
        <v>0</v>
      </c>
      <c r="T70" s="403"/>
      <c r="U70" s="277">
        <f>S70</f>
        <v>0</v>
      </c>
      <c r="V70" s="389"/>
      <c r="W70" s="293">
        <f>'Fund Level Info'!AL71</f>
        <v>0</v>
      </c>
      <c r="X70" s="177"/>
      <c r="Y70" s="277">
        <f>W70</f>
        <v>0</v>
      </c>
      <c r="Z70" s="573"/>
      <c r="AA70" s="249">
        <f>'Fund Level Info'!AN71</f>
        <v>0</v>
      </c>
      <c r="AB70" s="280"/>
      <c r="AC70" s="312">
        <f>SUM(U70,Y70,AA70)</f>
        <v>0</v>
      </c>
      <c r="AD70" s="27"/>
    </row>
    <row r="71" spans="1:30" s="36" customFormat="1" ht="15.75" customHeight="1" x14ac:dyDescent="0.2">
      <c r="A71" s="399"/>
      <c r="B71" s="1026"/>
      <c r="C71" s="59"/>
      <c r="D71" s="59"/>
      <c r="E71" s="59" t="s">
        <v>52</v>
      </c>
      <c r="F71" s="59"/>
      <c r="G71" s="59"/>
      <c r="H71" s="59"/>
      <c r="I71" s="59"/>
      <c r="J71" s="59"/>
      <c r="K71" s="59"/>
      <c r="L71" s="59"/>
      <c r="M71" s="59"/>
      <c r="N71" s="59"/>
      <c r="O71" s="59"/>
      <c r="P71" s="1258">
        <v>52</v>
      </c>
      <c r="Q71" s="1261"/>
      <c r="R71" s="420"/>
      <c r="S71" s="293">
        <f>'Fund Level Info'!AK72</f>
        <v>0</v>
      </c>
      <c r="T71" s="403"/>
      <c r="U71" s="277">
        <f>S71</f>
        <v>0</v>
      </c>
      <c r="V71" s="389"/>
      <c r="W71" s="293">
        <f>'Fund Level Info'!AL72</f>
        <v>0</v>
      </c>
      <c r="X71" s="177"/>
      <c r="Y71" s="277">
        <f>W71</f>
        <v>0</v>
      </c>
      <c r="Z71" s="573"/>
      <c r="AA71" s="249">
        <f>'Fund Level Info'!AN72</f>
        <v>0</v>
      </c>
      <c r="AB71" s="280"/>
      <c r="AC71" s="312">
        <f>SUM(U71,Y71,AA71)</f>
        <v>0</v>
      </c>
      <c r="AD71" s="27"/>
    </row>
    <row r="72" spans="1:30" s="36" customFormat="1" ht="15.75" customHeight="1" x14ac:dyDescent="0.2">
      <c r="A72" s="399"/>
      <c r="B72" s="1026"/>
      <c r="C72" s="59"/>
      <c r="D72" s="59" t="s">
        <v>559</v>
      </c>
      <c r="E72" s="59"/>
      <c r="F72" s="59"/>
      <c r="G72" s="59"/>
      <c r="H72" s="59"/>
      <c r="I72" s="59"/>
      <c r="J72" s="59"/>
      <c r="K72" s="59"/>
      <c r="L72" s="59"/>
      <c r="M72" s="59"/>
      <c r="N72" s="59"/>
      <c r="O72" s="59"/>
      <c r="P72" s="1258">
        <v>53</v>
      </c>
      <c r="Q72" s="1266"/>
      <c r="R72" s="420"/>
      <c r="S72" s="293">
        <f>'Fund Level Info'!AK73</f>
        <v>0</v>
      </c>
      <c r="T72" s="403"/>
      <c r="U72" s="277">
        <f>S72</f>
        <v>0</v>
      </c>
      <c r="V72" s="389"/>
      <c r="W72" s="293">
        <f>'Fund Level Info'!AL73</f>
        <v>0</v>
      </c>
      <c r="X72" s="177"/>
      <c r="Y72" s="277">
        <f>W72</f>
        <v>0</v>
      </c>
      <c r="Z72" s="573"/>
      <c r="AA72" s="249">
        <f>'Fund Level Info'!AN73</f>
        <v>0</v>
      </c>
      <c r="AB72" s="280"/>
      <c r="AC72" s="312">
        <f>SUM(U72,Y72,AA72)</f>
        <v>0</v>
      </c>
      <c r="AD72" s="27"/>
    </row>
    <row r="73" spans="1:30" s="36" customFormat="1" ht="15.75" customHeight="1" x14ac:dyDescent="0.2">
      <c r="A73" s="399"/>
      <c r="B73" s="1026"/>
      <c r="C73" s="59"/>
      <c r="D73" s="59"/>
      <c r="E73" s="59"/>
      <c r="F73" s="59"/>
      <c r="G73" s="59"/>
      <c r="H73" s="59"/>
      <c r="I73" s="59"/>
      <c r="J73" s="59"/>
      <c r="K73" s="59"/>
      <c r="L73" s="59"/>
      <c r="M73" s="59"/>
      <c r="N73" s="59"/>
      <c r="O73" s="59"/>
      <c r="P73" s="1258"/>
      <c r="Q73" s="1266"/>
      <c r="R73" s="417"/>
      <c r="S73" s="416"/>
      <c r="T73" s="177"/>
      <c r="U73" s="280"/>
      <c r="V73" s="389"/>
      <c r="W73" s="416"/>
      <c r="X73" s="177"/>
      <c r="Y73" s="280"/>
      <c r="Z73" s="573"/>
      <c r="AA73" s="177"/>
      <c r="AB73" s="280"/>
      <c r="AC73" s="401"/>
      <c r="AD73" s="27"/>
    </row>
    <row r="74" spans="1:30" s="36" customFormat="1" ht="15.75" customHeight="1" x14ac:dyDescent="0.2">
      <c r="A74" s="399"/>
      <c r="B74" s="1026"/>
      <c r="C74" s="1027" t="s">
        <v>560</v>
      </c>
      <c r="D74" s="869"/>
      <c r="E74" s="869"/>
      <c r="F74" s="869"/>
      <c r="G74" s="869"/>
      <c r="H74" s="869"/>
      <c r="I74" s="869"/>
      <c r="J74" s="869"/>
      <c r="K74" s="869"/>
      <c r="L74" s="869"/>
      <c r="M74" s="869"/>
      <c r="N74" s="869"/>
      <c r="O74" s="869"/>
      <c r="P74" s="1258">
        <v>54</v>
      </c>
      <c r="Q74" s="1261"/>
      <c r="R74" s="346">
        <f ca="1">R48</f>
        <v>0</v>
      </c>
      <c r="S74" s="288">
        <f ca="1">S48+S65</f>
        <v>0</v>
      </c>
      <c r="T74" s="270">
        <f ca="1">T48</f>
        <v>0</v>
      </c>
      <c r="U74" s="276">
        <f ca="1">SUM(S74:T74)</f>
        <v>0</v>
      </c>
      <c r="V74" s="343">
        <f ca="1">V48</f>
        <v>0</v>
      </c>
      <c r="W74" s="288">
        <f ca="1">W48+W65</f>
        <v>0</v>
      </c>
      <c r="X74" s="270">
        <f ca="1">X48</f>
        <v>0</v>
      </c>
      <c r="Y74" s="276">
        <f ca="1">SUM(W74:X74)</f>
        <v>0</v>
      </c>
      <c r="Z74" s="336">
        <f>Z48</f>
        <v>0</v>
      </c>
      <c r="AA74" s="249">
        <f>AA65</f>
        <v>0</v>
      </c>
      <c r="AB74" s="308"/>
      <c r="AC74" s="312">
        <f ca="1">AC48+AC65</f>
        <v>0</v>
      </c>
      <c r="AD74" s="27"/>
    </row>
    <row r="75" spans="1:30" s="36" customFormat="1" ht="15.75" customHeight="1" x14ac:dyDescent="0.2">
      <c r="A75" s="399"/>
      <c r="B75" s="1026"/>
      <c r="C75" s="1027"/>
      <c r="D75" s="59" t="s">
        <v>561</v>
      </c>
      <c r="E75" s="869"/>
      <c r="F75" s="869"/>
      <c r="G75" s="869"/>
      <c r="H75" s="869"/>
      <c r="I75" s="869"/>
      <c r="J75" s="869"/>
      <c r="K75" s="869"/>
      <c r="L75" s="869"/>
      <c r="M75" s="869"/>
      <c r="N75" s="869"/>
      <c r="O75" s="869"/>
      <c r="P75" s="1258">
        <v>55</v>
      </c>
      <c r="Q75" s="1266"/>
      <c r="R75" s="651"/>
      <c r="S75" s="288">
        <f ca="1">S74-S76</f>
        <v>0</v>
      </c>
      <c r="T75" s="271"/>
      <c r="U75" s="724">
        <f ca="1">U74-U76</f>
        <v>0</v>
      </c>
      <c r="V75" s="726"/>
      <c r="W75" s="288">
        <f ca="1">W74-W76</f>
        <v>0</v>
      </c>
      <c r="X75" s="271"/>
      <c r="Y75" s="724">
        <f ca="1">Y74-Y76</f>
        <v>0</v>
      </c>
      <c r="Z75" s="271"/>
      <c r="AA75" s="271"/>
      <c r="AB75" s="725"/>
      <c r="AC75" s="307">
        <f ca="1">AC74-AC76</f>
        <v>0</v>
      </c>
      <c r="AD75" s="27"/>
    </row>
    <row r="76" spans="1:30" s="36" customFormat="1" ht="15.75" customHeight="1" x14ac:dyDescent="0.2">
      <c r="A76" s="399"/>
      <c r="B76" s="1026"/>
      <c r="C76" s="869" t="s">
        <v>651</v>
      </c>
      <c r="D76" s="59"/>
      <c r="E76" s="869"/>
      <c r="F76" s="869"/>
      <c r="G76" s="869"/>
      <c r="H76" s="869"/>
      <c r="I76" s="869"/>
      <c r="J76" s="869"/>
      <c r="K76" s="869"/>
      <c r="L76" s="869"/>
      <c r="M76" s="869"/>
      <c r="N76" s="869"/>
      <c r="O76" s="869"/>
      <c r="P76" s="1258">
        <v>56</v>
      </c>
      <c r="Q76" s="1266"/>
      <c r="R76" s="843">
        <f ca="1">R74</f>
        <v>0</v>
      </c>
      <c r="S76" s="844">
        <f ca="1">S69+S72+(S66^2+S48^2)^0.5</f>
        <v>0</v>
      </c>
      <c r="T76" s="845">
        <f ca="1">T74</f>
        <v>0</v>
      </c>
      <c r="U76" s="846">
        <f ca="1">SUM(S76:T76)</f>
        <v>0</v>
      </c>
      <c r="V76" s="847">
        <f ca="1">V74</f>
        <v>0</v>
      </c>
      <c r="W76" s="844">
        <f ca="1">W69+W72+(W66^2+W48^2)^0.5</f>
        <v>0</v>
      </c>
      <c r="X76" s="845">
        <f ca="1">X74</f>
        <v>0</v>
      </c>
      <c r="Y76" s="846">
        <f ca="1">SUM(W76:X76)</f>
        <v>0</v>
      </c>
      <c r="Z76" s="845">
        <f>Z74</f>
        <v>0</v>
      </c>
      <c r="AA76" s="845">
        <f>AA74</f>
        <v>0</v>
      </c>
      <c r="AB76" s="787"/>
      <c r="AC76" s="742">
        <f ca="1">SUM(R76,U76,V76,Y76,Z76,AA76)</f>
        <v>0</v>
      </c>
      <c r="AD76" s="27"/>
    </row>
    <row r="77" spans="1:30" s="399" customFormat="1" ht="15.75" customHeight="1" x14ac:dyDescent="0.2">
      <c r="B77" s="867"/>
      <c r="C77" s="868"/>
      <c r="D77" s="869"/>
      <c r="E77" s="869"/>
      <c r="F77" s="869"/>
      <c r="G77" s="869"/>
      <c r="H77" s="869"/>
      <c r="I77" s="869"/>
      <c r="J77" s="869"/>
      <c r="K77" s="869"/>
      <c r="L77" s="869"/>
      <c r="M77" s="869"/>
      <c r="N77" s="869"/>
      <c r="O77" s="869"/>
      <c r="P77" s="1231"/>
      <c r="Q77" s="1268"/>
      <c r="R77" s="420"/>
      <c r="S77" s="706"/>
      <c r="T77" s="402"/>
      <c r="U77" s="719"/>
      <c r="V77" s="393"/>
      <c r="W77" s="706"/>
      <c r="X77" s="402"/>
      <c r="Y77" s="719"/>
      <c r="Z77" s="720"/>
      <c r="AA77" s="721"/>
      <c r="AB77" s="719"/>
      <c r="AC77" s="516"/>
      <c r="AD77" s="27"/>
    </row>
    <row r="78" spans="1:30" s="86" customFormat="1" ht="15.75" customHeight="1" x14ac:dyDescent="0.2">
      <c r="A78" s="359"/>
      <c r="B78" s="1026" t="s">
        <v>53</v>
      </c>
      <c r="C78" s="59"/>
      <c r="D78" s="59"/>
      <c r="E78" s="59"/>
      <c r="F78" s="59"/>
      <c r="G78" s="59"/>
      <c r="H78" s="59"/>
      <c r="I78" s="59"/>
      <c r="J78" s="59"/>
      <c r="K78" s="59"/>
      <c r="L78" s="59"/>
      <c r="M78" s="59"/>
      <c r="N78" s="59"/>
      <c r="O78" s="59"/>
      <c r="P78" s="1258"/>
      <c r="Q78" s="1266"/>
      <c r="R78" s="389"/>
      <c r="S78" s="416"/>
      <c r="T78" s="177"/>
      <c r="U78" s="517"/>
      <c r="V78" s="389"/>
      <c r="W78" s="416"/>
      <c r="X78" s="177"/>
      <c r="Y78" s="517"/>
      <c r="Z78" s="416"/>
      <c r="AA78" s="177"/>
      <c r="AB78" s="652"/>
      <c r="AC78" s="401"/>
      <c r="AD78" s="27"/>
    </row>
    <row r="79" spans="1:30" s="86" customFormat="1" ht="15.75" customHeight="1" x14ac:dyDescent="0.2">
      <c r="A79" s="359"/>
      <c r="B79" s="1026"/>
      <c r="C79" s="59" t="s">
        <v>652</v>
      </c>
      <c r="D79" s="59"/>
      <c r="E79" s="59"/>
      <c r="F79" s="59"/>
      <c r="G79" s="59"/>
      <c r="H79" s="59"/>
      <c r="I79" s="59"/>
      <c r="J79" s="59"/>
      <c r="K79" s="59"/>
      <c r="L79" s="59"/>
      <c r="M79" s="59"/>
      <c r="N79" s="59"/>
      <c r="O79" s="59"/>
      <c r="P79" s="1258">
        <v>57</v>
      </c>
      <c r="Q79" s="1266"/>
      <c r="R79" s="313">
        <f>SUM(R80,R81,R84:R86)</f>
        <v>0</v>
      </c>
      <c r="S79" s="293">
        <f t="shared" ref="S79:AC79" si="19">SUM(S80,S81,S84:S86)</f>
        <v>0</v>
      </c>
      <c r="T79" s="249">
        <f t="shared" si="19"/>
        <v>0</v>
      </c>
      <c r="U79" s="314">
        <f t="shared" si="19"/>
        <v>0</v>
      </c>
      <c r="V79" s="340">
        <f t="shared" si="19"/>
        <v>0</v>
      </c>
      <c r="W79" s="312">
        <f t="shared" si="19"/>
        <v>0</v>
      </c>
      <c r="X79" s="249">
        <f t="shared" si="19"/>
        <v>0</v>
      </c>
      <c r="Y79" s="314">
        <f t="shared" si="19"/>
        <v>0</v>
      </c>
      <c r="Z79" s="336">
        <f t="shared" si="19"/>
        <v>0</v>
      </c>
      <c r="AA79" s="249">
        <f t="shared" si="19"/>
        <v>0</v>
      </c>
      <c r="AB79" s="727">
        <f t="shared" si="19"/>
        <v>0</v>
      </c>
      <c r="AC79" s="312">
        <f t="shared" si="19"/>
        <v>0</v>
      </c>
      <c r="AD79" s="27"/>
    </row>
    <row r="80" spans="1:30" s="36" customFormat="1" ht="15.75" customHeight="1" x14ac:dyDescent="0.2">
      <c r="A80" s="399"/>
      <c r="B80" s="867"/>
      <c r="C80" s="868"/>
      <c r="D80" s="59" t="s">
        <v>67</v>
      </c>
      <c r="E80" s="59"/>
      <c r="F80" s="59"/>
      <c r="G80" s="59"/>
      <c r="H80" s="59"/>
      <c r="I80" s="59"/>
      <c r="J80" s="59"/>
      <c r="K80" s="59"/>
      <c r="L80" s="59"/>
      <c r="M80" s="59"/>
      <c r="N80" s="59"/>
      <c r="O80" s="59"/>
      <c r="P80" s="1258">
        <v>58</v>
      </c>
      <c r="Q80" s="1261"/>
      <c r="R80" s="313">
        <f>'Fund Level Info'!V79</f>
        <v>0</v>
      </c>
      <c r="S80" s="293">
        <f>'Fund Level Info'!W79+'Fund Level Info'!AA79+'Fund Level Info'!AK79</f>
        <v>0</v>
      </c>
      <c r="T80" s="249">
        <f>SUM('Fund Level Info'!X79:Y79)</f>
        <v>0</v>
      </c>
      <c r="U80" s="277">
        <f>SUM(S80:T80)</f>
        <v>0</v>
      </c>
      <c r="V80" s="340">
        <f>'Fund Level Info'!AE79</f>
        <v>0</v>
      </c>
      <c r="W80" s="312">
        <f>'Fund Level Info'!AF79+'Fund Level Info'!AJ79+'Fund Level Info'!AL79</f>
        <v>0</v>
      </c>
      <c r="X80" s="249">
        <f>SUM('Fund Level Info'!AG79:AH79)</f>
        <v>0</v>
      </c>
      <c r="Y80" s="277">
        <f>SUM(W80:X80)</f>
        <v>0</v>
      </c>
      <c r="Z80" s="336">
        <f>'Fund Level Info'!AM79</f>
        <v>0</v>
      </c>
      <c r="AA80" s="249">
        <f>'Fund Level Info'!AN79</f>
        <v>0</v>
      </c>
      <c r="AB80" s="277">
        <f>'Fund Level Info'!AO79</f>
        <v>0</v>
      </c>
      <c r="AC80" s="312">
        <f t="shared" ref="AC80:AC102" si="20">SUM(R80,U80,V80,Y80,Z80,AA80,AB80)</f>
        <v>0</v>
      </c>
      <c r="AD80" s="27"/>
    </row>
    <row r="81" spans="1:30" s="36" customFormat="1" ht="15.75" customHeight="1" x14ac:dyDescent="0.2">
      <c r="A81" s="399"/>
      <c r="B81" s="867"/>
      <c r="C81" s="868"/>
      <c r="D81" s="59" t="s">
        <v>564</v>
      </c>
      <c r="E81" s="59"/>
      <c r="F81" s="59"/>
      <c r="G81" s="59"/>
      <c r="H81" s="59"/>
      <c r="I81" s="59"/>
      <c r="J81" s="59"/>
      <c r="K81" s="59"/>
      <c r="L81" s="59"/>
      <c r="M81" s="59"/>
      <c r="N81" s="59"/>
      <c r="O81" s="868"/>
      <c r="P81" s="1258">
        <v>59</v>
      </c>
      <c r="Q81" s="1261"/>
      <c r="R81" s="313">
        <f>'Fund Level Info'!V80</f>
        <v>0</v>
      </c>
      <c r="S81" s="293">
        <f>MAX(S82:S83)</f>
        <v>0</v>
      </c>
      <c r="T81" s="249">
        <f>SUM('Fund Level Info'!X80:Y80)</f>
        <v>0</v>
      </c>
      <c r="U81" s="277">
        <f>SUM(S81:T81)</f>
        <v>0</v>
      </c>
      <c r="V81" s="340">
        <f>'Fund Level Info'!AE80</f>
        <v>0</v>
      </c>
      <c r="W81" s="293">
        <f>MAX(W82:W83)</f>
        <v>0</v>
      </c>
      <c r="X81" s="249">
        <f>SUM('Fund Level Info'!AG80:AH80)</f>
        <v>0</v>
      </c>
      <c r="Y81" s="277">
        <f>SUM(W81:X81)</f>
        <v>0</v>
      </c>
      <c r="Z81" s="336">
        <f>'Fund Level Info'!AM80</f>
        <v>0</v>
      </c>
      <c r="AA81" s="249">
        <f>'Fund Level Info'!AN80</f>
        <v>0</v>
      </c>
      <c r="AB81" s="277">
        <f>'Fund Level Info'!AO80</f>
        <v>0</v>
      </c>
      <c r="AC81" s="312">
        <f t="shared" si="20"/>
        <v>0</v>
      </c>
      <c r="AD81" s="27"/>
    </row>
    <row r="82" spans="1:30" s="36" customFormat="1" ht="15.75" customHeight="1" x14ac:dyDescent="0.2">
      <c r="A82" s="399"/>
      <c r="B82" s="867"/>
      <c r="C82" s="868"/>
      <c r="D82" s="59"/>
      <c r="E82" s="59" t="s">
        <v>132</v>
      </c>
      <c r="F82" s="59"/>
      <c r="G82" s="59"/>
      <c r="H82" s="59"/>
      <c r="I82" s="59"/>
      <c r="J82" s="59"/>
      <c r="K82" s="59"/>
      <c r="L82" s="59"/>
      <c r="M82" s="59"/>
      <c r="N82" s="59"/>
      <c r="O82" s="59"/>
      <c r="P82" s="1258">
        <v>60</v>
      </c>
      <c r="Q82" s="1261"/>
      <c r="R82" s="743"/>
      <c r="S82" s="481">
        <f>'Fund Level Info'!W81+'Fund Level Info'!AA81+'Fund Level Info'!AK81</f>
        <v>0</v>
      </c>
      <c r="T82" s="755"/>
      <c r="U82" s="744"/>
      <c r="V82" s="848"/>
      <c r="W82" s="742">
        <f>'Fund Level Info'!AF81+'Fund Level Info'!AJ81+'Fund Level Info'!AL81</f>
        <v>0</v>
      </c>
      <c r="X82" s="755"/>
      <c r="Y82" s="744"/>
      <c r="Z82" s="753">
        <f>'Fund Level Info'!AM81</f>
        <v>0</v>
      </c>
      <c r="AA82" s="754">
        <f>'Fund Level Info'!AN81</f>
        <v>0</v>
      </c>
      <c r="AB82" s="750">
        <f>'Fund Level Info'!AO81</f>
        <v>0</v>
      </c>
      <c r="AC82" s="880"/>
      <c r="AD82" s="27"/>
    </row>
    <row r="83" spans="1:30" s="36" customFormat="1" ht="15.75" customHeight="1" x14ac:dyDescent="0.2">
      <c r="A83" s="399"/>
      <c r="B83" s="867"/>
      <c r="C83" s="868"/>
      <c r="D83" s="59"/>
      <c r="E83" s="59" t="s">
        <v>133</v>
      </c>
      <c r="F83" s="59"/>
      <c r="G83" s="59"/>
      <c r="H83" s="59"/>
      <c r="I83" s="59"/>
      <c r="J83" s="59"/>
      <c r="K83" s="59"/>
      <c r="L83" s="59"/>
      <c r="M83" s="59"/>
      <c r="N83" s="59"/>
      <c r="O83" s="59"/>
      <c r="P83" s="1258">
        <v>61</v>
      </c>
      <c r="Q83" s="1261"/>
      <c r="R83" s="743"/>
      <c r="S83" s="481">
        <f>'Fund Level Info'!W82+'Fund Level Info'!AA82+'Fund Level Info'!AK82</f>
        <v>0</v>
      </c>
      <c r="T83" s="755"/>
      <c r="U83" s="744"/>
      <c r="V83" s="848"/>
      <c r="W83" s="742">
        <f>'Fund Level Info'!AF82+'Fund Level Info'!AJ82+'Fund Level Info'!AL82</f>
        <v>0</v>
      </c>
      <c r="X83" s="755"/>
      <c r="Y83" s="744"/>
      <c r="Z83" s="753">
        <f>'Fund Level Info'!AM82</f>
        <v>0</v>
      </c>
      <c r="AA83" s="754">
        <f>'Fund Level Info'!AN82</f>
        <v>0</v>
      </c>
      <c r="AB83" s="750">
        <f>'Fund Level Info'!AO82</f>
        <v>0</v>
      </c>
      <c r="AC83" s="880"/>
      <c r="AD83" s="27"/>
    </row>
    <row r="84" spans="1:30" s="36" customFormat="1" ht="15.75" customHeight="1" x14ac:dyDescent="0.2">
      <c r="A84" s="399"/>
      <c r="B84" s="867"/>
      <c r="C84" s="868"/>
      <c r="D84" s="1029" t="s">
        <v>68</v>
      </c>
      <c r="E84" s="1027"/>
      <c r="F84" s="59"/>
      <c r="G84" s="59"/>
      <c r="H84" s="59"/>
      <c r="I84" s="59"/>
      <c r="J84" s="59"/>
      <c r="K84" s="59"/>
      <c r="L84" s="59"/>
      <c r="M84" s="59"/>
      <c r="N84" s="59"/>
      <c r="O84" s="59"/>
      <c r="P84" s="1258">
        <v>62</v>
      </c>
      <c r="Q84" s="1261"/>
      <c r="R84" s="313">
        <f>'Fund Level Info'!V83</f>
        <v>0</v>
      </c>
      <c r="S84" s="293">
        <f>'Fund Level Info'!W83+'Fund Level Info'!AA83+'Fund Level Info'!AK83</f>
        <v>0</v>
      </c>
      <c r="T84" s="249">
        <f>SUM('Fund Level Info'!X83:Y83)</f>
        <v>0</v>
      </c>
      <c r="U84" s="277">
        <f t="shared" ref="U84:U95" si="21">SUM(S84:T84)</f>
        <v>0</v>
      </c>
      <c r="V84" s="340">
        <f>'Fund Level Info'!AE83</f>
        <v>0</v>
      </c>
      <c r="W84" s="312">
        <f>'Fund Level Info'!AF83+'Fund Level Info'!AJ83+'Fund Level Info'!AL83</f>
        <v>0</v>
      </c>
      <c r="X84" s="249">
        <f>SUM('Fund Level Info'!AG83:AH83)</f>
        <v>0</v>
      </c>
      <c r="Y84" s="277">
        <f t="shared" ref="Y84:Y95" si="22">SUM(W84:X84)</f>
        <v>0</v>
      </c>
      <c r="Z84" s="336">
        <f>'Fund Level Info'!AM83</f>
        <v>0</v>
      </c>
      <c r="AA84" s="249">
        <f>'Fund Level Info'!AN83</f>
        <v>0</v>
      </c>
      <c r="AB84" s="277">
        <f>'Fund Level Info'!AO83</f>
        <v>0</v>
      </c>
      <c r="AC84" s="312">
        <f t="shared" si="20"/>
        <v>0</v>
      </c>
      <c r="AD84" s="27"/>
    </row>
    <row r="85" spans="1:30" s="36" customFormat="1" ht="15.75" customHeight="1" x14ac:dyDescent="0.2">
      <c r="A85" s="399"/>
      <c r="B85" s="867"/>
      <c r="C85" s="868"/>
      <c r="D85" s="59" t="s">
        <v>69</v>
      </c>
      <c r="E85" s="59"/>
      <c r="F85" s="59"/>
      <c r="G85" s="59"/>
      <c r="H85" s="59"/>
      <c r="I85" s="59"/>
      <c r="J85" s="59"/>
      <c r="K85" s="59"/>
      <c r="L85" s="59"/>
      <c r="M85" s="59"/>
      <c r="N85" s="59"/>
      <c r="O85" s="59"/>
      <c r="P85" s="1258">
        <v>63</v>
      </c>
      <c r="Q85" s="1261"/>
      <c r="R85" s="313">
        <f>'Fund Level Info'!V84</f>
        <v>0</v>
      </c>
      <c r="S85" s="293">
        <f>'Fund Level Info'!W84+'Fund Level Info'!AA84+'Fund Level Info'!AK84</f>
        <v>0</v>
      </c>
      <c r="T85" s="249">
        <f>SUM('Fund Level Info'!X84:Y84)</f>
        <v>0</v>
      </c>
      <c r="U85" s="277">
        <f t="shared" si="21"/>
        <v>0</v>
      </c>
      <c r="V85" s="340">
        <f>'Fund Level Info'!AE84</f>
        <v>0</v>
      </c>
      <c r="W85" s="312">
        <f>'Fund Level Info'!AF84+'Fund Level Info'!AJ84+'Fund Level Info'!AL84</f>
        <v>0</v>
      </c>
      <c r="X85" s="249">
        <f>SUM('Fund Level Info'!AG84:AH84)</f>
        <v>0</v>
      </c>
      <c r="Y85" s="277">
        <f t="shared" si="22"/>
        <v>0</v>
      </c>
      <c r="Z85" s="336">
        <f>'Fund Level Info'!AM84</f>
        <v>0</v>
      </c>
      <c r="AA85" s="249">
        <f>'Fund Level Info'!AN84</f>
        <v>0</v>
      </c>
      <c r="AB85" s="277">
        <f>'Fund Level Info'!AO84</f>
        <v>0</v>
      </c>
      <c r="AC85" s="312">
        <f t="shared" si="20"/>
        <v>0</v>
      </c>
      <c r="AD85" s="27"/>
    </row>
    <row r="86" spans="1:30" s="36" customFormat="1" ht="15.75" customHeight="1" x14ac:dyDescent="0.2">
      <c r="A86" s="399"/>
      <c r="B86" s="867"/>
      <c r="C86" s="868"/>
      <c r="D86" s="59" t="s">
        <v>70</v>
      </c>
      <c r="E86" s="59"/>
      <c r="F86" s="59"/>
      <c r="G86" s="59"/>
      <c r="H86" s="59"/>
      <c r="I86" s="59"/>
      <c r="J86" s="59"/>
      <c r="K86" s="59"/>
      <c r="L86" s="59"/>
      <c r="M86" s="59"/>
      <c r="N86" s="59"/>
      <c r="O86" s="59"/>
      <c r="P86" s="1258">
        <v>64</v>
      </c>
      <c r="Q86" s="1261"/>
      <c r="R86" s="313">
        <f>'Fund Level Info'!V85</f>
        <v>0</v>
      </c>
      <c r="S86" s="293">
        <f>'Fund Level Info'!W85+'Fund Level Info'!AA85+'Fund Level Info'!AK85</f>
        <v>0</v>
      </c>
      <c r="T86" s="249">
        <f>SUM('Fund Level Info'!X85:Y85)</f>
        <v>0</v>
      </c>
      <c r="U86" s="277">
        <f t="shared" si="21"/>
        <v>0</v>
      </c>
      <c r="V86" s="340">
        <f>'Fund Level Info'!AE85</f>
        <v>0</v>
      </c>
      <c r="W86" s="312">
        <f>'Fund Level Info'!AF85+'Fund Level Info'!AJ85+'Fund Level Info'!AL85</f>
        <v>0</v>
      </c>
      <c r="X86" s="249">
        <f>SUM('Fund Level Info'!AG85:AH85)</f>
        <v>0</v>
      </c>
      <c r="Y86" s="277">
        <f t="shared" si="22"/>
        <v>0</v>
      </c>
      <c r="Z86" s="336">
        <f>'Fund Level Info'!AM85</f>
        <v>0</v>
      </c>
      <c r="AA86" s="249">
        <f>'Fund Level Info'!AN85</f>
        <v>0</v>
      </c>
      <c r="AB86" s="277">
        <f>'Fund Level Info'!AO85</f>
        <v>0</v>
      </c>
      <c r="AC86" s="312">
        <f t="shared" si="20"/>
        <v>0</v>
      </c>
      <c r="AD86" s="27"/>
    </row>
    <row r="87" spans="1:30" s="36" customFormat="1" ht="15.75" customHeight="1" x14ac:dyDescent="0.2">
      <c r="A87" s="399"/>
      <c r="B87" s="867"/>
      <c r="C87" s="59" t="s">
        <v>565</v>
      </c>
      <c r="D87" s="59"/>
      <c r="E87" s="59"/>
      <c r="F87" s="59"/>
      <c r="G87" s="59"/>
      <c r="H87" s="59"/>
      <c r="I87" s="59"/>
      <c r="J87" s="59"/>
      <c r="K87" s="59"/>
      <c r="L87" s="59"/>
      <c r="M87" s="59"/>
      <c r="N87" s="59"/>
      <c r="O87" s="59"/>
      <c r="P87" s="1258">
        <v>65</v>
      </c>
      <c r="Q87" s="1266"/>
      <c r="R87" s="313">
        <f>R79-R88</f>
        <v>0</v>
      </c>
      <c r="S87" s="293">
        <f t="shared" ref="S87:T87" si="23">S79-S88</f>
        <v>0</v>
      </c>
      <c r="T87" s="336">
        <f t="shared" si="23"/>
        <v>0</v>
      </c>
      <c r="U87" s="277">
        <f>SUM(S87:T87)</f>
        <v>0</v>
      </c>
      <c r="V87" s="340">
        <f>V79-V88</f>
        <v>0</v>
      </c>
      <c r="W87" s="312">
        <f t="shared" ref="W87:X87" si="24">W79-W88</f>
        <v>0</v>
      </c>
      <c r="X87" s="249">
        <f t="shared" si="24"/>
        <v>0</v>
      </c>
      <c r="Y87" s="277">
        <f>SUM(W87:X87)</f>
        <v>0</v>
      </c>
      <c r="Z87" s="336">
        <f>Z79-Z88</f>
        <v>0</v>
      </c>
      <c r="AA87" s="249">
        <f t="shared" ref="AA87:AC87" si="25">AA79-AA88</f>
        <v>0</v>
      </c>
      <c r="AB87" s="277">
        <f t="shared" si="25"/>
        <v>0</v>
      </c>
      <c r="AC87" s="312">
        <f t="shared" si="25"/>
        <v>0</v>
      </c>
      <c r="AD87" s="27"/>
    </row>
    <row r="88" spans="1:30" s="36" customFormat="1" ht="15.75" customHeight="1" x14ac:dyDescent="0.2">
      <c r="A88" s="399"/>
      <c r="B88" s="867"/>
      <c r="C88" s="59" t="s">
        <v>653</v>
      </c>
      <c r="D88" s="59"/>
      <c r="E88" s="1027"/>
      <c r="F88" s="59"/>
      <c r="G88" s="59"/>
      <c r="H88" s="59"/>
      <c r="I88" s="59"/>
      <c r="J88" s="59"/>
      <c r="K88" s="59"/>
      <c r="L88" s="59"/>
      <c r="M88" s="59"/>
      <c r="N88" s="59"/>
      <c r="O88" s="59"/>
      <c r="P88" s="1258">
        <v>66</v>
      </c>
      <c r="Q88" s="1261"/>
      <c r="R88" s="749">
        <f>'Fund Level Info'!V87</f>
        <v>0</v>
      </c>
      <c r="S88" s="841">
        <f t="array" ref="S88">(MMULT(MMULT(TRANSPOSE(S138:S142),IF(S122=1,CorrMatrixU,CorrMatrixD)),S138:S142))^0.5</f>
        <v>0</v>
      </c>
      <c r="T88" s="754">
        <f>SUM('Fund Level Info'!X87:Y87)</f>
        <v>0</v>
      </c>
      <c r="U88" s="750">
        <f t="shared" ref="U88" si="26">SUM(S88:T88)</f>
        <v>0</v>
      </c>
      <c r="V88" s="842">
        <f>'Fund Level Info'!AE87</f>
        <v>0</v>
      </c>
      <c r="W88" s="841">
        <f t="array" ref="W88">(MMULT(MMULT(TRANSPOSE(W138:W142),IF(W122=1,CorrMatrixU,CorrMatrixD)),W138:W142))^0.5</f>
        <v>0</v>
      </c>
      <c r="X88" s="754">
        <f>SUM('Fund Level Info'!AG87:AH87)</f>
        <v>0</v>
      </c>
      <c r="Y88" s="750">
        <f t="shared" ref="Y88" si="27">SUM(W88:X88)</f>
        <v>0</v>
      </c>
      <c r="Z88" s="753">
        <f>'Fund Level Info'!AM87</f>
        <v>0</v>
      </c>
      <c r="AA88" s="754">
        <f>'Fund Level Info'!AN87</f>
        <v>0</v>
      </c>
      <c r="AB88" s="750">
        <f>'Fund Level Info'!AO87</f>
        <v>0</v>
      </c>
      <c r="AC88" s="742">
        <f t="shared" ref="AC88" si="28">SUM(R88,U88,V88,Y88,Z88,AA88,AB88)</f>
        <v>0</v>
      </c>
      <c r="AD88" s="27"/>
    </row>
    <row r="89" spans="1:30" s="36" customFormat="1" ht="15.75" customHeight="1" x14ac:dyDescent="0.2">
      <c r="A89" s="399"/>
      <c r="B89" s="867"/>
      <c r="C89" s="59" t="s">
        <v>654</v>
      </c>
      <c r="D89" s="59"/>
      <c r="E89" s="1027"/>
      <c r="F89" s="59"/>
      <c r="G89" s="59"/>
      <c r="H89" s="59"/>
      <c r="I89" s="59"/>
      <c r="J89" s="59"/>
      <c r="K89" s="59"/>
      <c r="L89" s="59"/>
      <c r="M89" s="59"/>
      <c r="N89" s="59"/>
      <c r="O89" s="59"/>
      <c r="P89" s="1258">
        <v>67</v>
      </c>
      <c r="Q89" s="1261"/>
      <c r="R89" s="313">
        <f t="shared" ref="R89:Z89" si="29">SUM(R90:R95)</f>
        <v>0</v>
      </c>
      <c r="S89" s="293">
        <f t="shared" si="29"/>
        <v>0</v>
      </c>
      <c r="T89" s="249">
        <f t="shared" si="29"/>
        <v>0</v>
      </c>
      <c r="U89" s="277">
        <f>SUM(U90:U95)</f>
        <v>0</v>
      </c>
      <c r="V89" s="340">
        <f t="shared" si="29"/>
        <v>0</v>
      </c>
      <c r="W89" s="293">
        <f t="shared" si="29"/>
        <v>0</v>
      </c>
      <c r="X89" s="249">
        <f t="shared" si="29"/>
        <v>0</v>
      </c>
      <c r="Y89" s="277">
        <f t="shared" si="29"/>
        <v>0</v>
      </c>
      <c r="Z89" s="336">
        <f t="shared" si="29"/>
        <v>0</v>
      </c>
      <c r="AA89" s="249">
        <f t="shared" ref="AA89:AB89" si="30">SUM(AA90:AA95)</f>
        <v>0</v>
      </c>
      <c r="AB89" s="277">
        <f t="shared" si="30"/>
        <v>0</v>
      </c>
      <c r="AC89" s="312">
        <f>SUM(AC90:AC95)</f>
        <v>0</v>
      </c>
      <c r="AD89" s="27"/>
    </row>
    <row r="90" spans="1:30" s="36" customFormat="1" ht="15.75" customHeight="1" x14ac:dyDescent="0.2">
      <c r="A90" s="399"/>
      <c r="B90" s="867"/>
      <c r="C90" s="59"/>
      <c r="D90" s="1097" t="s">
        <v>734</v>
      </c>
      <c r="E90" s="1098"/>
      <c r="F90" s="1097"/>
      <c r="G90" s="1097"/>
      <c r="H90" s="1097"/>
      <c r="I90" s="1097"/>
      <c r="J90" s="1097"/>
      <c r="K90" s="1097"/>
      <c r="L90" s="1097"/>
      <c r="M90" s="59"/>
      <c r="N90" s="59"/>
      <c r="O90" s="59"/>
      <c r="P90" s="1258">
        <v>68</v>
      </c>
      <c r="Q90" s="1261"/>
      <c r="R90" s="313">
        <f>'Fund Level Info'!V89</f>
        <v>0</v>
      </c>
      <c r="S90" s="293">
        <f>'Fund Level Info'!W89+'Fund Level Info'!AA89+'Fund Level Info'!AK89</f>
        <v>0</v>
      </c>
      <c r="T90" s="249">
        <f>SUM('Fund Level Info'!X89:Y89)</f>
        <v>0</v>
      </c>
      <c r="U90" s="277">
        <f t="shared" si="21"/>
        <v>0</v>
      </c>
      <c r="V90" s="340">
        <f>'Fund Level Info'!AE89</f>
        <v>0</v>
      </c>
      <c r="W90" s="312">
        <f>'Fund Level Info'!AF89+'Fund Level Info'!AJ89+'Fund Level Info'!AL89</f>
        <v>0</v>
      </c>
      <c r="X90" s="249">
        <f>SUM('Fund Level Info'!AG89:AH89)</f>
        <v>0</v>
      </c>
      <c r="Y90" s="277">
        <f t="shared" si="22"/>
        <v>0</v>
      </c>
      <c r="Z90" s="336">
        <f>'Fund Level Info'!AM89</f>
        <v>0</v>
      </c>
      <c r="AA90" s="249">
        <f>'Fund Level Info'!AN89</f>
        <v>0</v>
      </c>
      <c r="AB90" s="277">
        <f>'Fund Level Info'!AO89</f>
        <v>0</v>
      </c>
      <c r="AC90" s="312">
        <f t="shared" ref="AC90:AC95" si="31">SUM(R90,U90,V90,Y90,Z90,AA90,AB90)</f>
        <v>0</v>
      </c>
      <c r="AD90" s="27"/>
    </row>
    <row r="91" spans="1:30" s="36" customFormat="1" ht="15.75" customHeight="1" x14ac:dyDescent="0.2">
      <c r="A91" s="399"/>
      <c r="B91" s="867"/>
      <c r="C91" s="59"/>
      <c r="D91" s="59" t="s">
        <v>568</v>
      </c>
      <c r="E91" s="1027"/>
      <c r="F91" s="59"/>
      <c r="G91" s="59"/>
      <c r="H91" s="59"/>
      <c r="I91" s="59"/>
      <c r="J91" s="59"/>
      <c r="K91" s="59"/>
      <c r="L91" s="59"/>
      <c r="M91" s="59"/>
      <c r="N91" s="59"/>
      <c r="O91" s="59"/>
      <c r="P91" s="1258">
        <v>69</v>
      </c>
      <c r="Q91" s="1261"/>
      <c r="R91" s="313">
        <f>'Fund Level Info'!V90</f>
        <v>0</v>
      </c>
      <c r="S91" s="293">
        <f>'Fund Level Info'!W90+'Fund Level Info'!AA90+'Fund Level Info'!AK90</f>
        <v>0</v>
      </c>
      <c r="T91" s="249">
        <f>SUM('Fund Level Info'!X90:Y90)</f>
        <v>0</v>
      </c>
      <c r="U91" s="277">
        <f t="shared" si="21"/>
        <v>0</v>
      </c>
      <c r="V91" s="340">
        <f>'Fund Level Info'!AE90</f>
        <v>0</v>
      </c>
      <c r="W91" s="312">
        <f>'Fund Level Info'!AF90+'Fund Level Info'!AJ90+'Fund Level Info'!AL90</f>
        <v>0</v>
      </c>
      <c r="X91" s="249">
        <f>SUM('Fund Level Info'!AG90:AH90)</f>
        <v>0</v>
      </c>
      <c r="Y91" s="277">
        <f t="shared" si="22"/>
        <v>0</v>
      </c>
      <c r="Z91" s="336">
        <f>'Fund Level Info'!AM90</f>
        <v>0</v>
      </c>
      <c r="AA91" s="249">
        <f>'Fund Level Info'!AN90</f>
        <v>0</v>
      </c>
      <c r="AB91" s="277">
        <f>'Fund Level Info'!AO90</f>
        <v>0</v>
      </c>
      <c r="AC91" s="312">
        <f t="shared" si="31"/>
        <v>0</v>
      </c>
      <c r="AD91" s="27"/>
    </row>
    <row r="92" spans="1:30" s="36" customFormat="1" ht="15.75" customHeight="1" x14ac:dyDescent="0.2">
      <c r="A92" s="399"/>
      <c r="B92" s="867"/>
      <c r="C92" s="59"/>
      <c r="D92" s="59" t="s">
        <v>569</v>
      </c>
      <c r="E92" s="1027"/>
      <c r="F92" s="59"/>
      <c r="G92" s="59"/>
      <c r="H92" s="59"/>
      <c r="I92" s="59"/>
      <c r="J92" s="59"/>
      <c r="K92" s="59"/>
      <c r="L92" s="59"/>
      <c r="M92" s="59"/>
      <c r="N92" s="59"/>
      <c r="O92" s="59"/>
      <c r="P92" s="1258">
        <v>70</v>
      </c>
      <c r="Q92" s="1261"/>
      <c r="R92" s="313">
        <f>'Fund Level Info'!V91</f>
        <v>0</v>
      </c>
      <c r="S92" s="293">
        <f>'Fund Level Info'!W91+'Fund Level Info'!AA91+'Fund Level Info'!AK91</f>
        <v>0</v>
      </c>
      <c r="T92" s="249">
        <f>SUM('Fund Level Info'!X91:Y91)</f>
        <v>0</v>
      </c>
      <c r="U92" s="277">
        <f t="shared" si="21"/>
        <v>0</v>
      </c>
      <c r="V92" s="340">
        <f>'Fund Level Info'!AE91</f>
        <v>0</v>
      </c>
      <c r="W92" s="312">
        <f>'Fund Level Info'!AF91+'Fund Level Info'!AJ91+'Fund Level Info'!AL91</f>
        <v>0</v>
      </c>
      <c r="X92" s="249">
        <f>SUM('Fund Level Info'!AG91:AH91)</f>
        <v>0</v>
      </c>
      <c r="Y92" s="277">
        <f t="shared" si="22"/>
        <v>0</v>
      </c>
      <c r="Z92" s="336">
        <f>'Fund Level Info'!AM91</f>
        <v>0</v>
      </c>
      <c r="AA92" s="249">
        <f>'Fund Level Info'!AN91</f>
        <v>0</v>
      </c>
      <c r="AB92" s="277">
        <f>'Fund Level Info'!AO91</f>
        <v>0</v>
      </c>
      <c r="AC92" s="312">
        <f t="shared" si="31"/>
        <v>0</v>
      </c>
      <c r="AD92" s="27"/>
    </row>
    <row r="93" spans="1:30" s="36" customFormat="1" ht="15.75" customHeight="1" x14ac:dyDescent="0.2">
      <c r="A93" s="399"/>
      <c r="B93" s="867"/>
      <c r="C93" s="59"/>
      <c r="D93" s="59" t="s">
        <v>570</v>
      </c>
      <c r="E93" s="1027"/>
      <c r="F93" s="59"/>
      <c r="G93" s="59"/>
      <c r="H93" s="59"/>
      <c r="I93" s="59"/>
      <c r="J93" s="59"/>
      <c r="K93" s="59"/>
      <c r="L93" s="59"/>
      <c r="M93" s="59"/>
      <c r="N93" s="59"/>
      <c r="O93" s="59"/>
      <c r="P93" s="1258">
        <v>71</v>
      </c>
      <c r="Q93" s="1261"/>
      <c r="R93" s="313">
        <f>'Fund Level Info'!V92</f>
        <v>0</v>
      </c>
      <c r="S93" s="293">
        <f>'Fund Level Info'!W92+'Fund Level Info'!AA92+'Fund Level Info'!AK92</f>
        <v>0</v>
      </c>
      <c r="T93" s="249">
        <f>SUM('Fund Level Info'!X92:Y92)</f>
        <v>0</v>
      </c>
      <c r="U93" s="277">
        <f t="shared" si="21"/>
        <v>0</v>
      </c>
      <c r="V93" s="340">
        <f>'Fund Level Info'!AE92</f>
        <v>0</v>
      </c>
      <c r="W93" s="312">
        <f>'Fund Level Info'!AF92+'Fund Level Info'!AJ92+'Fund Level Info'!AL92</f>
        <v>0</v>
      </c>
      <c r="X93" s="249">
        <f>SUM('Fund Level Info'!AG92:AH92)</f>
        <v>0</v>
      </c>
      <c r="Y93" s="277">
        <f t="shared" si="22"/>
        <v>0</v>
      </c>
      <c r="Z93" s="336">
        <f>'Fund Level Info'!AM92</f>
        <v>0</v>
      </c>
      <c r="AA93" s="249">
        <f>'Fund Level Info'!AN92</f>
        <v>0</v>
      </c>
      <c r="AB93" s="277">
        <f>'Fund Level Info'!AO92</f>
        <v>0</v>
      </c>
      <c r="AC93" s="312">
        <f t="shared" si="31"/>
        <v>0</v>
      </c>
      <c r="AD93" s="27"/>
    </row>
    <row r="94" spans="1:30" s="36" customFormat="1" ht="15.75" customHeight="1" x14ac:dyDescent="0.2">
      <c r="A94" s="399"/>
      <c r="B94" s="867"/>
      <c r="C94" s="59"/>
      <c r="D94" s="59" t="s">
        <v>571</v>
      </c>
      <c r="E94" s="1027"/>
      <c r="F94" s="59"/>
      <c r="G94" s="59"/>
      <c r="H94" s="59"/>
      <c r="I94" s="59"/>
      <c r="J94" s="59"/>
      <c r="K94" s="59"/>
      <c r="L94" s="59"/>
      <c r="M94" s="59"/>
      <c r="N94" s="59"/>
      <c r="O94" s="59"/>
      <c r="P94" s="1258">
        <v>72</v>
      </c>
      <c r="Q94" s="1261"/>
      <c r="R94" s="313">
        <f>'Fund Level Info'!V93</f>
        <v>0</v>
      </c>
      <c r="S94" s="293">
        <f>'Fund Level Info'!W93+'Fund Level Info'!AA93+'Fund Level Info'!AK93</f>
        <v>0</v>
      </c>
      <c r="T94" s="249">
        <f>SUM('Fund Level Info'!X93:Y93)</f>
        <v>0</v>
      </c>
      <c r="U94" s="277">
        <f t="shared" si="21"/>
        <v>0</v>
      </c>
      <c r="V94" s="340">
        <f>'Fund Level Info'!AE93</f>
        <v>0</v>
      </c>
      <c r="W94" s="312">
        <f>'Fund Level Info'!AF93+'Fund Level Info'!AJ93+'Fund Level Info'!AL93</f>
        <v>0</v>
      </c>
      <c r="X94" s="249">
        <f>SUM('Fund Level Info'!AG93:AH93)</f>
        <v>0</v>
      </c>
      <c r="Y94" s="277">
        <f t="shared" si="22"/>
        <v>0</v>
      </c>
      <c r="Z94" s="336">
        <f>'Fund Level Info'!AM93</f>
        <v>0</v>
      </c>
      <c r="AA94" s="249">
        <f>'Fund Level Info'!AN93</f>
        <v>0</v>
      </c>
      <c r="AB94" s="277">
        <f>'Fund Level Info'!AO93</f>
        <v>0</v>
      </c>
      <c r="AC94" s="312">
        <f t="shared" si="31"/>
        <v>0</v>
      </c>
      <c r="AD94" s="27"/>
    </row>
    <row r="95" spans="1:30" s="36" customFormat="1" ht="15.75" customHeight="1" x14ac:dyDescent="0.2">
      <c r="A95" s="399"/>
      <c r="B95" s="867"/>
      <c r="C95" s="59"/>
      <c r="D95" s="59" t="s">
        <v>572</v>
      </c>
      <c r="E95" s="1027"/>
      <c r="F95" s="59"/>
      <c r="G95" s="59"/>
      <c r="H95" s="59"/>
      <c r="I95" s="59"/>
      <c r="J95" s="59"/>
      <c r="K95" s="59"/>
      <c r="L95" s="59"/>
      <c r="M95" s="59"/>
      <c r="N95" s="59"/>
      <c r="O95" s="59"/>
      <c r="P95" s="1258">
        <v>73</v>
      </c>
      <c r="Q95" s="1261"/>
      <c r="R95" s="313">
        <f>'Fund Level Info'!V94</f>
        <v>0</v>
      </c>
      <c r="S95" s="293">
        <f>'Fund Level Info'!W94+'Fund Level Info'!AA94+'Fund Level Info'!AK94</f>
        <v>0</v>
      </c>
      <c r="T95" s="249">
        <f>SUM('Fund Level Info'!X94:Y94)</f>
        <v>0</v>
      </c>
      <c r="U95" s="277">
        <f t="shared" si="21"/>
        <v>0</v>
      </c>
      <c r="V95" s="340">
        <f>'Fund Level Info'!AE94</f>
        <v>0</v>
      </c>
      <c r="W95" s="312">
        <f>'Fund Level Info'!AF94+'Fund Level Info'!AJ94+'Fund Level Info'!AL94</f>
        <v>0</v>
      </c>
      <c r="X95" s="249">
        <f>SUM('Fund Level Info'!AG94:AH94)</f>
        <v>0</v>
      </c>
      <c r="Y95" s="277">
        <f t="shared" si="22"/>
        <v>0</v>
      </c>
      <c r="Z95" s="336">
        <f>'Fund Level Info'!AM94</f>
        <v>0</v>
      </c>
      <c r="AA95" s="249">
        <f>'Fund Level Info'!AN94</f>
        <v>0</v>
      </c>
      <c r="AB95" s="277">
        <f>'Fund Level Info'!AO94</f>
        <v>0</v>
      </c>
      <c r="AC95" s="312">
        <f t="shared" si="31"/>
        <v>0</v>
      </c>
      <c r="AD95" s="27"/>
    </row>
    <row r="96" spans="1:30" s="36" customFormat="1" ht="15.75" customHeight="1" x14ac:dyDescent="0.2">
      <c r="A96" s="399"/>
      <c r="B96" s="867"/>
      <c r="C96" s="59" t="s">
        <v>573</v>
      </c>
      <c r="D96" s="59"/>
      <c r="E96" s="1027"/>
      <c r="F96" s="59"/>
      <c r="G96" s="59"/>
      <c r="H96" s="59"/>
      <c r="I96" s="59"/>
      <c r="J96" s="59"/>
      <c r="K96" s="59"/>
      <c r="L96" s="59"/>
      <c r="M96" s="59"/>
      <c r="N96" s="59"/>
      <c r="O96" s="59"/>
      <c r="P96" s="1258">
        <v>74</v>
      </c>
      <c r="Q96" s="1266"/>
      <c r="R96" s="313">
        <f>R88+R89+R97-R98</f>
        <v>0</v>
      </c>
      <c r="S96" s="290">
        <f t="shared" ref="S96:U96" si="32">S88+S89+S97-S98</f>
        <v>0</v>
      </c>
      <c r="T96" s="249">
        <f t="shared" si="32"/>
        <v>0</v>
      </c>
      <c r="U96" s="277">
        <f t="shared" si="32"/>
        <v>0</v>
      </c>
      <c r="V96" s="340">
        <f t="shared" ref="V96" si="33">V88+V89+V97-V98</f>
        <v>0</v>
      </c>
      <c r="W96" s="307">
        <f t="shared" ref="W96" si="34">W88+W89+W97-W98</f>
        <v>0</v>
      </c>
      <c r="X96" s="249">
        <f t="shared" ref="X96:Y96" si="35">X88+X89+X97-X98</f>
        <v>0</v>
      </c>
      <c r="Y96" s="277">
        <f t="shared" si="35"/>
        <v>0</v>
      </c>
      <c r="Z96" s="336">
        <f t="shared" ref="Z96" si="36">Z88+Z89+Z97-Z98</f>
        <v>0</v>
      </c>
      <c r="AA96" s="249">
        <f t="shared" ref="AA96" si="37">AA88+AA89+AA97-AA98</f>
        <v>0</v>
      </c>
      <c r="AB96" s="277">
        <f t="shared" ref="AB96" si="38">AB88+AB89+AB97-AB98</f>
        <v>0</v>
      </c>
      <c r="AC96" s="312">
        <f>AC88+AC89+AC97-AC98</f>
        <v>0</v>
      </c>
      <c r="AD96" s="27"/>
    </row>
    <row r="97" spans="1:31" s="36" customFormat="1" ht="15.75" customHeight="1" x14ac:dyDescent="0.2">
      <c r="A97" s="399"/>
      <c r="B97" s="867"/>
      <c r="C97" s="59" t="s">
        <v>574</v>
      </c>
      <c r="D97" s="59"/>
      <c r="E97" s="1027"/>
      <c r="F97" s="59"/>
      <c r="G97" s="59"/>
      <c r="H97" s="59"/>
      <c r="I97" s="59"/>
      <c r="J97" s="59"/>
      <c r="K97" s="59"/>
      <c r="L97" s="59"/>
      <c r="M97" s="59"/>
      <c r="N97" s="59"/>
      <c r="O97" s="59"/>
      <c r="P97" s="1258">
        <v>75</v>
      </c>
      <c r="Q97" s="1266"/>
      <c r="R97" s="313">
        <f>'Fund Level Info'!V96</f>
        <v>0</v>
      </c>
      <c r="S97" s="290">
        <f>'Fund Level Info'!W96+'Fund Level Info'!AA96+'Fund Level Info'!AK96</f>
        <v>0</v>
      </c>
      <c r="T97" s="249">
        <f>SUM('Fund Level Info'!X96:Y96)</f>
        <v>0</v>
      </c>
      <c r="U97" s="277">
        <f t="shared" ref="U97" si="39">SUM(S97:T97)</f>
        <v>0</v>
      </c>
      <c r="V97" s="340">
        <f>'Fund Level Info'!AE96</f>
        <v>0</v>
      </c>
      <c r="W97" s="307">
        <f>'Fund Level Info'!AF96+'Fund Level Info'!AJ96+'Fund Level Info'!AL96</f>
        <v>0</v>
      </c>
      <c r="X97" s="249">
        <f>SUM('Fund Level Info'!AG96:AH96)</f>
        <v>0</v>
      </c>
      <c r="Y97" s="277">
        <f t="shared" ref="Y97" si="40">SUM(W97:X97)</f>
        <v>0</v>
      </c>
      <c r="Z97" s="336">
        <f>'Fund Level Info'!AM96</f>
        <v>0</v>
      </c>
      <c r="AA97" s="249">
        <f>'Fund Level Info'!AN96</f>
        <v>0</v>
      </c>
      <c r="AB97" s="277">
        <f>'Fund Level Info'!AO96</f>
        <v>0</v>
      </c>
      <c r="AC97" s="312">
        <f>SUM(R97,U97,V97,Y97,Z97,AA97,AB97)</f>
        <v>0</v>
      </c>
      <c r="AD97" s="27"/>
    </row>
    <row r="98" spans="1:31" s="36" customFormat="1" ht="15.75" customHeight="1" x14ac:dyDescent="0.2">
      <c r="A98" s="399"/>
      <c r="B98" s="867"/>
      <c r="C98" s="869" t="s">
        <v>655</v>
      </c>
      <c r="D98" s="869"/>
      <c r="E98" s="869"/>
      <c r="F98" s="869"/>
      <c r="G98" s="869"/>
      <c r="H98" s="869"/>
      <c r="I98" s="869"/>
      <c r="J98" s="869"/>
      <c r="K98" s="869"/>
      <c r="L98" s="869"/>
      <c r="M98" s="869"/>
      <c r="N98" s="869"/>
      <c r="O98" s="869"/>
      <c r="P98" s="1231">
        <v>76</v>
      </c>
      <c r="Q98" s="1268"/>
      <c r="R98" s="749">
        <f>'Fund Level Info'!V97</f>
        <v>0</v>
      </c>
      <c r="S98" s="849">
        <f>S97+(S88^2+S89^2+2*S88*S89*Corr_Matrix!$C$24)^0.5</f>
        <v>0</v>
      </c>
      <c r="T98" s="754">
        <f>SUM('Fund Level Info'!X97:Y97)</f>
        <v>0</v>
      </c>
      <c r="U98" s="750">
        <f t="shared" ref="U98" si="41">SUM(S98:T98)</f>
        <v>0</v>
      </c>
      <c r="V98" s="842">
        <f>'Fund Level Info'!AE97</f>
        <v>0</v>
      </c>
      <c r="W98" s="849">
        <f>W97+(W88^2+W89^2+2*W88*W89*Corr_Matrix!$C$24)^0.5</f>
        <v>0</v>
      </c>
      <c r="X98" s="754">
        <f>SUM('Fund Level Info'!AG97:AH97)</f>
        <v>0</v>
      </c>
      <c r="Y98" s="750">
        <f t="shared" ref="Y98" si="42">SUM(W98:X98)</f>
        <v>0</v>
      </c>
      <c r="Z98" s="753">
        <f>'Fund Level Info'!AM97</f>
        <v>0</v>
      </c>
      <c r="AA98" s="754">
        <f>'Fund Level Info'!AN97</f>
        <v>0</v>
      </c>
      <c r="AB98" s="750">
        <f>'Fund Level Info'!AO97</f>
        <v>0</v>
      </c>
      <c r="AC98" s="742">
        <f>SUM(R98,U98,V98,Y98,Z98,AA98,AB98)</f>
        <v>0</v>
      </c>
      <c r="AD98" s="27"/>
    </row>
    <row r="99" spans="1:31" s="36" customFormat="1" ht="15.75" customHeight="1" x14ac:dyDescent="0.2">
      <c r="A99" s="399"/>
      <c r="B99" s="867"/>
      <c r="C99" s="869"/>
      <c r="D99" s="869"/>
      <c r="E99" s="869"/>
      <c r="F99" s="869"/>
      <c r="G99" s="869"/>
      <c r="H99" s="869"/>
      <c r="I99" s="869"/>
      <c r="J99" s="869"/>
      <c r="K99" s="869"/>
      <c r="L99" s="869"/>
      <c r="M99" s="869"/>
      <c r="N99" s="869"/>
      <c r="O99" s="869"/>
      <c r="P99" s="1258"/>
      <c r="Q99" s="1266"/>
      <c r="R99" s="417"/>
      <c r="S99" s="705"/>
      <c r="T99" s="177"/>
      <c r="U99" s="280"/>
      <c r="V99" s="389"/>
      <c r="W99" s="705"/>
      <c r="X99" s="177"/>
      <c r="Y99" s="280"/>
      <c r="Z99" s="573"/>
      <c r="AA99" s="177"/>
      <c r="AB99" s="280"/>
      <c r="AC99" s="401"/>
      <c r="AD99" s="27"/>
    </row>
    <row r="100" spans="1:31" s="36" customFormat="1" ht="15.75" customHeight="1" x14ac:dyDescent="0.2">
      <c r="A100" s="399"/>
      <c r="B100" s="1026" t="s">
        <v>656</v>
      </c>
      <c r="C100" s="1030"/>
      <c r="D100" s="869"/>
      <c r="E100" s="869"/>
      <c r="F100" s="869"/>
      <c r="G100" s="869"/>
      <c r="H100" s="869"/>
      <c r="I100" s="869"/>
      <c r="J100" s="869"/>
      <c r="K100" s="869"/>
      <c r="L100" s="869"/>
      <c r="M100" s="869"/>
      <c r="N100" s="869"/>
      <c r="O100" s="869"/>
      <c r="P100" s="1258">
        <v>77</v>
      </c>
      <c r="Q100" s="1266"/>
      <c r="R100" s="313">
        <f ca="1">R76+R98</f>
        <v>0</v>
      </c>
      <c r="S100" s="728">
        <f t="shared" ref="S100:AB100" ca="1" si="43">S76+S98</f>
        <v>0</v>
      </c>
      <c r="T100" s="249">
        <f t="shared" ca="1" si="43"/>
        <v>0</v>
      </c>
      <c r="U100" s="277">
        <f t="shared" ca="1" si="43"/>
        <v>0</v>
      </c>
      <c r="V100" s="340">
        <f t="shared" ca="1" si="43"/>
        <v>0</v>
      </c>
      <c r="W100" s="728">
        <f t="shared" ca="1" si="43"/>
        <v>0</v>
      </c>
      <c r="X100" s="249">
        <f t="shared" ca="1" si="43"/>
        <v>0</v>
      </c>
      <c r="Y100" s="277">
        <f t="shared" ca="1" si="43"/>
        <v>0</v>
      </c>
      <c r="Z100" s="336">
        <f t="shared" si="43"/>
        <v>0</v>
      </c>
      <c r="AA100" s="249">
        <f t="shared" si="43"/>
        <v>0</v>
      </c>
      <c r="AB100" s="277">
        <f t="shared" si="43"/>
        <v>0</v>
      </c>
      <c r="AC100" s="312">
        <f ca="1">AC76+AC98</f>
        <v>0</v>
      </c>
      <c r="AD100" s="27"/>
    </row>
    <row r="101" spans="1:31" s="36" customFormat="1" ht="15.75" customHeight="1" x14ac:dyDescent="0.2">
      <c r="A101" s="399"/>
      <c r="B101" s="1031"/>
      <c r="C101" s="59" t="s">
        <v>577</v>
      </c>
      <c r="D101" s="869"/>
      <c r="E101" s="869"/>
      <c r="F101" s="869"/>
      <c r="G101" s="869"/>
      <c r="H101" s="869"/>
      <c r="I101" s="869"/>
      <c r="J101" s="869"/>
      <c r="K101" s="869"/>
      <c r="L101" s="869"/>
      <c r="M101" s="869"/>
      <c r="N101" s="869"/>
      <c r="O101" s="869"/>
      <c r="P101" s="1258">
        <v>78</v>
      </c>
      <c r="Q101" s="1266"/>
      <c r="R101" s="313">
        <f ca="1">R100-R102</f>
        <v>0</v>
      </c>
      <c r="S101" s="728">
        <f t="shared" ref="S101:T101" ca="1" si="44">S100-S102</f>
        <v>0</v>
      </c>
      <c r="T101" s="249">
        <f t="shared" ca="1" si="44"/>
        <v>0</v>
      </c>
      <c r="U101" s="277">
        <f ca="1">U100-U102</f>
        <v>0</v>
      </c>
      <c r="V101" s="340">
        <f ca="1">V100-V102</f>
        <v>0</v>
      </c>
      <c r="W101" s="728">
        <f t="shared" ref="W101" ca="1" si="45">W100-W102</f>
        <v>0</v>
      </c>
      <c r="X101" s="249">
        <f t="shared" ref="X101" ca="1" si="46">X100-X102</f>
        <v>0</v>
      </c>
      <c r="Y101" s="277">
        <f ca="1">Y100-Y102</f>
        <v>0</v>
      </c>
      <c r="Z101" s="336">
        <f t="shared" ref="Z101" si="47">Z100-Z102</f>
        <v>0</v>
      </c>
      <c r="AA101" s="249">
        <f t="shared" ref="AA101" si="48">AA100-AA102</f>
        <v>0</v>
      </c>
      <c r="AB101" s="277">
        <f t="shared" ref="AB101:AC101" si="49">AB100-AB102</f>
        <v>0</v>
      </c>
      <c r="AC101" s="312">
        <f t="shared" ca="1" si="49"/>
        <v>0</v>
      </c>
      <c r="AD101" s="27"/>
    </row>
    <row r="102" spans="1:31" s="36" customFormat="1" ht="15.75" customHeight="1" x14ac:dyDescent="0.2">
      <c r="A102" s="399"/>
      <c r="B102" s="867" t="s">
        <v>658</v>
      </c>
      <c r="C102" s="869"/>
      <c r="D102" s="869"/>
      <c r="E102" s="869"/>
      <c r="F102" s="869"/>
      <c r="G102" s="869"/>
      <c r="H102" s="869"/>
      <c r="I102" s="869"/>
      <c r="J102" s="869"/>
      <c r="K102" s="869"/>
      <c r="L102" s="869"/>
      <c r="M102" s="869"/>
      <c r="N102" s="869"/>
      <c r="O102" s="869"/>
      <c r="P102" s="1231">
        <v>79</v>
      </c>
      <c r="Q102" s="1268"/>
      <c r="R102" s="749">
        <f ca="1">'Fund Level Info'!V101</f>
        <v>0</v>
      </c>
      <c r="S102" s="849">
        <f ca="1">(S76^2+S98^2)^0.5</f>
        <v>0</v>
      </c>
      <c r="T102" s="754">
        <f ca="1">SUM('Fund Level Info'!X101:Y101)</f>
        <v>0</v>
      </c>
      <c r="U102" s="750">
        <f t="shared" ref="U102" ca="1" si="50">SUM(S102:T102)</f>
        <v>0</v>
      </c>
      <c r="V102" s="842">
        <f ca="1">'Fund Level Info'!AE101</f>
        <v>0</v>
      </c>
      <c r="W102" s="849">
        <f ca="1">(W76^2+W98^2)^0.5</f>
        <v>0</v>
      </c>
      <c r="X102" s="754">
        <f ca="1">SUM('Fund Level Info'!AG101:AH101)</f>
        <v>0</v>
      </c>
      <c r="Y102" s="750">
        <f t="shared" ref="Y102" ca="1" si="51">SUM(W102:X102)</f>
        <v>0</v>
      </c>
      <c r="Z102" s="753">
        <f>'Fund Level Info'!AM101</f>
        <v>0</v>
      </c>
      <c r="AA102" s="754">
        <f>'Fund Level Info'!AN101</f>
        <v>0</v>
      </c>
      <c r="AB102" s="750">
        <f>'Fund Level Info'!AO101</f>
        <v>0</v>
      </c>
      <c r="AC102" s="742">
        <f t="shared" ca="1" si="20"/>
        <v>0</v>
      </c>
      <c r="AD102" s="27"/>
    </row>
    <row r="103" spans="1:31" s="36" customFormat="1" ht="15.75" customHeight="1" x14ac:dyDescent="0.2">
      <c r="A103" s="399"/>
      <c r="B103" s="867" t="s">
        <v>534</v>
      </c>
      <c r="C103" s="869"/>
      <c r="D103" s="869"/>
      <c r="E103" s="869"/>
      <c r="F103" s="869"/>
      <c r="G103" s="869"/>
      <c r="H103" s="869"/>
      <c r="I103" s="869"/>
      <c r="J103" s="869"/>
      <c r="K103" s="869"/>
      <c r="L103" s="869"/>
      <c r="M103" s="869"/>
      <c r="N103" s="869"/>
      <c r="O103" s="869"/>
      <c r="P103" s="1258">
        <v>80</v>
      </c>
      <c r="Q103" s="1266"/>
      <c r="R103" s="417"/>
      <c r="S103" s="705"/>
      <c r="T103" s="177"/>
      <c r="U103" s="280"/>
      <c r="V103" s="389"/>
      <c r="W103" s="705"/>
      <c r="X103" s="177"/>
      <c r="Y103" s="280"/>
      <c r="Z103" s="573"/>
      <c r="AA103" s="177"/>
      <c r="AB103" s="280"/>
      <c r="AC103" s="312">
        <f ca="1">AC102-AC134</f>
        <v>0</v>
      </c>
      <c r="AD103" s="27"/>
    </row>
    <row r="104" spans="1:31" s="36" customFormat="1" ht="15.75" customHeight="1" x14ac:dyDescent="0.2">
      <c r="A104" s="399"/>
      <c r="B104" s="1026"/>
      <c r="C104" s="869"/>
      <c r="D104" s="869"/>
      <c r="E104" s="869"/>
      <c r="F104" s="869"/>
      <c r="G104" s="869"/>
      <c r="H104" s="869"/>
      <c r="I104" s="869"/>
      <c r="J104" s="869"/>
      <c r="K104" s="869"/>
      <c r="L104" s="869"/>
      <c r="M104" s="869"/>
      <c r="N104" s="869"/>
      <c r="O104" s="869"/>
      <c r="P104" s="1258"/>
      <c r="Q104" s="1261"/>
      <c r="R104" s="417"/>
      <c r="S104" s="416"/>
      <c r="T104" s="177"/>
      <c r="U104" s="280"/>
      <c r="V104" s="389"/>
      <c r="W104" s="401"/>
      <c r="X104" s="177"/>
      <c r="Y104" s="280"/>
      <c r="Z104" s="573"/>
      <c r="AA104" s="177"/>
      <c r="AB104" s="280"/>
      <c r="AC104" s="401"/>
      <c r="AD104" s="27"/>
    </row>
    <row r="105" spans="1:31" s="36" customFormat="1" ht="15.75" customHeight="1" x14ac:dyDescent="0.2">
      <c r="A105" s="399"/>
      <c r="B105" s="867" t="s">
        <v>64</v>
      </c>
      <c r="C105" s="868"/>
      <c r="D105" s="869"/>
      <c r="E105" s="869"/>
      <c r="F105" s="869"/>
      <c r="G105" s="869"/>
      <c r="H105" s="869"/>
      <c r="I105" s="869"/>
      <c r="J105" s="869"/>
      <c r="K105" s="869"/>
      <c r="L105" s="869"/>
      <c r="M105" s="869"/>
      <c r="N105" s="869"/>
      <c r="O105" s="869"/>
      <c r="P105" s="1258">
        <v>81</v>
      </c>
      <c r="Q105" s="1261"/>
      <c r="R105" s="343">
        <f ca="1">MIN(R102*10%,R106)</f>
        <v>0</v>
      </c>
      <c r="S105" s="416"/>
      <c r="T105" s="271"/>
      <c r="U105" s="276">
        <f ca="1">MIN(U102*10%,U106)</f>
        <v>0</v>
      </c>
      <c r="V105" s="343">
        <f ca="1">MIN(V102*10%,V106)</f>
        <v>0</v>
      </c>
      <c r="W105" s="416"/>
      <c r="X105" s="271"/>
      <c r="Y105" s="276">
        <f ca="1">MIN(Y102*10%,Y106)</f>
        <v>0</v>
      </c>
      <c r="Z105" s="430">
        <f>MIN(Z102*10%,Z106)</f>
        <v>0</v>
      </c>
      <c r="AA105" s="432">
        <f>MIN(AA102*10%,AA106)</f>
        <v>0</v>
      </c>
      <c r="AB105" s="433"/>
      <c r="AC105" s="312">
        <f ca="1">SUM(R105,U105,V105,Y105,Z105,AA105)</f>
        <v>0</v>
      </c>
      <c r="AD105" s="27"/>
    </row>
    <row r="106" spans="1:31" s="36" customFormat="1" ht="15.75" customHeight="1" x14ac:dyDescent="0.2">
      <c r="A106" s="399"/>
      <c r="B106" s="1026"/>
      <c r="C106" s="59" t="s">
        <v>579</v>
      </c>
      <c r="D106" s="869"/>
      <c r="E106" s="869"/>
      <c r="F106" s="869"/>
      <c r="G106" s="869"/>
      <c r="H106" s="869"/>
      <c r="I106" s="869"/>
      <c r="J106" s="869"/>
      <c r="K106" s="869"/>
      <c r="L106" s="869"/>
      <c r="M106" s="869"/>
      <c r="N106" s="869"/>
      <c r="O106" s="869"/>
      <c r="P106" s="1258">
        <v>82</v>
      </c>
      <c r="Q106" s="1261"/>
      <c r="R106" s="346">
        <f>'Fund Level Info'!V104</f>
        <v>0</v>
      </c>
      <c r="S106" s="523"/>
      <c r="T106" s="271"/>
      <c r="U106" s="276">
        <f>'Fund Level Info'!Z104+'Fund Level Info'!AA104+'Fund Level Info'!AK104</f>
        <v>0</v>
      </c>
      <c r="V106" s="343">
        <f>'Fund Level Info'!AE104</f>
        <v>0</v>
      </c>
      <c r="W106" s="416"/>
      <c r="X106" s="271"/>
      <c r="Y106" s="276">
        <f>'Fund Level Info'!AI104+'Fund Level Info'!AJ104+'Fund Level Info'!AL104</f>
        <v>0</v>
      </c>
      <c r="Z106" s="430">
        <f>'Fund Level Info'!AM104</f>
        <v>0</v>
      </c>
      <c r="AA106" s="432">
        <f>'Fund Level Info'!AN104</f>
        <v>0</v>
      </c>
      <c r="AB106" s="433"/>
      <c r="AC106" s="312">
        <f>SUM(R106,U106,V106,Y106,Z106,AA106)</f>
        <v>0</v>
      </c>
      <c r="AD106" s="27"/>
    </row>
    <row r="107" spans="1:31" s="86" customFormat="1" ht="20.25" customHeight="1" x14ac:dyDescent="0.2">
      <c r="A107" s="359"/>
      <c r="B107" s="1028" t="s">
        <v>665</v>
      </c>
      <c r="C107" s="977"/>
      <c r="D107" s="977"/>
      <c r="E107" s="977"/>
      <c r="F107" s="977"/>
      <c r="G107" s="977"/>
      <c r="H107" s="977"/>
      <c r="I107" s="977"/>
      <c r="J107" s="977"/>
      <c r="K107" s="977"/>
      <c r="L107" s="977"/>
      <c r="M107" s="977"/>
      <c r="N107" s="977"/>
      <c r="O107" s="977"/>
      <c r="P107" s="1282">
        <v>83</v>
      </c>
      <c r="Q107" s="1280"/>
      <c r="R107" s="422">
        <f ca="1">R102+R105</f>
        <v>0</v>
      </c>
      <c r="S107" s="320"/>
      <c r="T107" s="405"/>
      <c r="U107" s="351">
        <f ca="1">U102+U105</f>
        <v>0</v>
      </c>
      <c r="V107" s="396">
        <f ca="1">V102+V105</f>
        <v>0</v>
      </c>
      <c r="W107" s="320"/>
      <c r="X107" s="405"/>
      <c r="Y107" s="351">
        <f ca="1">Y102+Y105</f>
        <v>0</v>
      </c>
      <c r="Z107" s="431">
        <f>Z102+Z105</f>
        <v>0</v>
      </c>
      <c r="AA107" s="354">
        <f>AA102+AA105</f>
        <v>0</v>
      </c>
      <c r="AB107" s="351">
        <f>AB102</f>
        <v>0</v>
      </c>
      <c r="AC107" s="312">
        <f ca="1">AC102-AC103+AC105</f>
        <v>0</v>
      </c>
      <c r="AD107" s="27"/>
    </row>
    <row r="108" spans="1:31" s="86" customFormat="1" ht="20.25" customHeight="1" x14ac:dyDescent="0.2">
      <c r="A108" s="359"/>
      <c r="B108" s="1032" t="s">
        <v>664</v>
      </c>
      <c r="C108" s="1033"/>
      <c r="D108" s="1033"/>
      <c r="E108" s="1033"/>
      <c r="F108" s="1033"/>
      <c r="G108" s="1033"/>
      <c r="H108" s="1033"/>
      <c r="I108" s="1033"/>
      <c r="J108" s="1033"/>
      <c r="K108" s="1033"/>
      <c r="L108" s="1033"/>
      <c r="M108" s="1033"/>
      <c r="N108" s="1033"/>
      <c r="O108" s="1033"/>
      <c r="P108" s="1280">
        <v>84</v>
      </c>
      <c r="Q108" s="1281"/>
      <c r="R108" s="423" t="e">
        <f ca="1">R45/R107</f>
        <v>#DIV/0!</v>
      </c>
      <c r="S108" s="321"/>
      <c r="T108" s="406"/>
      <c r="U108" s="283" t="e">
        <f ca="1">U45/U107</f>
        <v>#DIV/0!</v>
      </c>
      <c r="V108" s="397" t="e">
        <f ca="1">V45/V107</f>
        <v>#DIV/0!</v>
      </c>
      <c r="W108" s="321"/>
      <c r="X108" s="406"/>
      <c r="Y108" s="283" t="e">
        <f ca="1">Y45/Y107</f>
        <v>#DIV/0!</v>
      </c>
      <c r="Z108" s="839"/>
      <c r="AA108" s="406"/>
      <c r="AB108" s="840"/>
      <c r="AC108" s="443" t="e">
        <f ca="1">AC45/AC107</f>
        <v>#DIV/0!</v>
      </c>
      <c r="AD108" s="27"/>
    </row>
    <row r="109" spans="1:31" ht="15.75" customHeight="1" x14ac:dyDescent="0.2">
      <c r="A109" s="51"/>
      <c r="B109" s="1027"/>
      <c r="C109" s="1027"/>
      <c r="D109" s="1027"/>
      <c r="E109" s="1027"/>
      <c r="F109" s="1027"/>
      <c r="G109" s="1027"/>
      <c r="H109" s="1027"/>
      <c r="I109" s="1027"/>
      <c r="J109" s="1027"/>
      <c r="K109" s="1027"/>
      <c r="L109" s="1027"/>
      <c r="M109" s="1027"/>
      <c r="N109" s="1027"/>
      <c r="O109" s="1027"/>
      <c r="P109" s="103"/>
      <c r="Q109" s="113"/>
      <c r="R109" s="153"/>
      <c r="S109" s="153"/>
      <c r="T109" s="153"/>
      <c r="U109" s="153"/>
      <c r="V109" s="153"/>
      <c r="W109" s="153"/>
      <c r="X109" s="153"/>
      <c r="Y109" s="153"/>
      <c r="AE109" s="86"/>
    </row>
    <row r="110" spans="1:31" ht="15.75" customHeight="1" x14ac:dyDescent="0.2">
      <c r="A110" s="51"/>
      <c r="B110" s="1023" t="s">
        <v>582</v>
      </c>
      <c r="C110" s="1024"/>
      <c r="D110" s="1024"/>
      <c r="E110" s="1024"/>
      <c r="F110" s="1024"/>
      <c r="G110" s="1024"/>
      <c r="H110" s="1024"/>
      <c r="I110" s="1024"/>
      <c r="J110" s="1024"/>
      <c r="K110" s="1024"/>
      <c r="L110" s="1024"/>
      <c r="M110" s="1024"/>
      <c r="N110" s="1024"/>
      <c r="O110" s="1034"/>
      <c r="P110" s="1280"/>
      <c r="Q110" s="1281"/>
      <c r="R110" s="422" t="e">
        <f ca="1">IF(R108&gt;=100%,"Y","N")</f>
        <v>#DIV/0!</v>
      </c>
      <c r="S110" s="320"/>
      <c r="T110" s="405"/>
      <c r="U110" s="351" t="e">
        <f ca="1">IF(U108&gt;=100%,"Y","N")</f>
        <v>#DIV/0!</v>
      </c>
      <c r="V110" s="396" t="e">
        <f ca="1">IF(V108&gt;=100%,"Y","N")</f>
        <v>#DIV/0!</v>
      </c>
      <c r="W110" s="320"/>
      <c r="X110" s="405"/>
      <c r="Y110" s="351" t="e">
        <f ca="1">IF(Y108&gt;=100%,"Y","N")</f>
        <v>#DIV/0!</v>
      </c>
      <c r="Z110" s="320"/>
      <c r="AA110" s="271"/>
      <c r="AB110" s="308"/>
      <c r="AC110" s="951" t="e">
        <f ca="1">IF(AC108&gt;=100%,"Y","N")</f>
        <v>#DIV/0!</v>
      </c>
      <c r="AE110" s="86"/>
    </row>
    <row r="111" spans="1:31" ht="15.75" customHeight="1" x14ac:dyDescent="0.2">
      <c r="A111" s="51"/>
      <c r="B111" s="1032" t="s">
        <v>583</v>
      </c>
      <c r="C111" s="1033"/>
      <c r="D111" s="1033"/>
      <c r="E111" s="1033"/>
      <c r="F111" s="1033"/>
      <c r="G111" s="1033"/>
      <c r="H111" s="1033"/>
      <c r="I111" s="1033"/>
      <c r="J111" s="1033"/>
      <c r="K111" s="1033"/>
      <c r="L111" s="1033"/>
      <c r="M111" s="1033"/>
      <c r="N111" s="1033"/>
      <c r="O111" s="1035"/>
      <c r="P111" s="1280"/>
      <c r="Q111" s="1281"/>
      <c r="R111" s="423" t="e">
        <f ca="1">IF(R108&gt;=50%,"Y","N")</f>
        <v>#DIV/0!</v>
      </c>
      <c r="S111" s="321"/>
      <c r="T111" s="406"/>
      <c r="U111" s="283" t="e">
        <f ca="1">IF(U108&gt;=50%,"Y","N")</f>
        <v>#DIV/0!</v>
      </c>
      <c r="V111" s="397" t="e">
        <f ca="1">IF(V108&gt;=50%,"Y","N")</f>
        <v>#DIV/0!</v>
      </c>
      <c r="W111" s="321"/>
      <c r="X111" s="406"/>
      <c r="Y111" s="283" t="e">
        <f ca="1">IF(Y108&gt;=50%,"Y","N")</f>
        <v>#DIV/0!</v>
      </c>
      <c r="Z111" s="321"/>
      <c r="AA111" s="271"/>
      <c r="AB111" s="433"/>
      <c r="AC111" s="952" t="e">
        <f ca="1">IF(AC108&gt;=50%,"Y","N")</f>
        <v>#DIV/0!</v>
      </c>
      <c r="AE111" s="86"/>
    </row>
    <row r="112" spans="1:31" s="51" customFormat="1" ht="15.75" customHeight="1" x14ac:dyDescent="0.2">
      <c r="P112" s="104"/>
      <c r="Q112" s="106"/>
      <c r="R112" s="949"/>
      <c r="S112" s="949"/>
      <c r="T112" s="949"/>
      <c r="U112" s="949"/>
      <c r="V112" s="949"/>
      <c r="W112" s="949"/>
      <c r="X112" s="949"/>
      <c r="Y112" s="949"/>
      <c r="Z112" s="185"/>
      <c r="AA112" s="185"/>
      <c r="AB112" s="185"/>
      <c r="AC112" s="185"/>
      <c r="AD112" s="27"/>
      <c r="AE112" s="86"/>
    </row>
    <row r="113" spans="2:31" s="51" customFormat="1" ht="15.75" customHeight="1" x14ac:dyDescent="0.2">
      <c r="B113" s="1023" t="s">
        <v>748</v>
      </c>
      <c r="C113" s="1024"/>
      <c r="D113" s="1024"/>
      <c r="E113" s="1024"/>
      <c r="F113" s="1024"/>
      <c r="G113" s="1024"/>
      <c r="H113" s="1024"/>
      <c r="I113" s="1024"/>
      <c r="J113" s="1024"/>
      <c r="K113" s="1024"/>
      <c r="L113" s="1024"/>
      <c r="M113" s="1024"/>
      <c r="N113" s="1024"/>
      <c r="O113" s="1034"/>
      <c r="P113" s="1280"/>
      <c r="Q113" s="1281"/>
      <c r="R113" s="1507"/>
      <c r="S113" s="320"/>
      <c r="T113" s="405"/>
      <c r="U113" s="1508"/>
      <c r="V113" s="1509"/>
      <c r="W113" s="320"/>
      <c r="X113" s="405"/>
      <c r="Y113" s="1508"/>
      <c r="Z113" s="320"/>
      <c r="AA113" s="271"/>
      <c r="AB113" s="308"/>
      <c r="AC113" s="951" t="str">
        <f ca="1">IF((AC34-AC18-AC17)&gt;=60%*(AC107-V107-R107),"Y","N")</f>
        <v>Y</v>
      </c>
      <c r="AD113" s="27"/>
      <c r="AE113" s="86"/>
    </row>
    <row r="114" spans="2:31" s="51" customFormat="1" ht="15.75" customHeight="1" x14ac:dyDescent="0.2">
      <c r="B114" s="1032" t="s">
        <v>749</v>
      </c>
      <c r="C114" s="1033"/>
      <c r="D114" s="1033"/>
      <c r="E114" s="1033"/>
      <c r="F114" s="1033"/>
      <c r="G114" s="1033"/>
      <c r="H114" s="1033"/>
      <c r="I114" s="1033"/>
      <c r="J114" s="1033"/>
      <c r="K114" s="1033"/>
      <c r="L114" s="1033"/>
      <c r="M114" s="1033"/>
      <c r="N114" s="1033"/>
      <c r="O114" s="1035"/>
      <c r="P114" s="1280"/>
      <c r="Q114" s="1281"/>
      <c r="R114" s="1507"/>
      <c r="S114" s="320"/>
      <c r="T114" s="405"/>
      <c r="U114" s="1508"/>
      <c r="V114" s="1509"/>
      <c r="W114" s="320"/>
      <c r="X114" s="405"/>
      <c r="Y114" s="1508"/>
      <c r="Z114" s="320"/>
      <c r="AA114" s="271"/>
      <c r="AB114" s="308"/>
      <c r="AC114" s="951" t="str">
        <f ca="1">IF(AC34&gt;=80%*(AC107-V107-R107),"Y","N")</f>
        <v>Y</v>
      </c>
      <c r="AD114" s="27"/>
      <c r="AE114" s="86"/>
    </row>
    <row r="115" spans="2:31" s="51" customFormat="1" ht="15.75" customHeight="1" x14ac:dyDescent="0.2">
      <c r="P115" s="104"/>
      <c r="Q115" s="106"/>
      <c r="R115" s="949"/>
      <c r="S115" s="949"/>
      <c r="T115" s="949"/>
      <c r="U115" s="949"/>
      <c r="V115" s="949"/>
      <c r="W115" s="949"/>
      <c r="X115" s="949"/>
      <c r="Y115" s="949"/>
      <c r="Z115" s="185"/>
      <c r="AA115" s="185"/>
      <c r="AB115" s="185"/>
      <c r="AC115" s="185"/>
      <c r="AD115" s="27"/>
      <c r="AE115" s="86"/>
    </row>
    <row r="116" spans="2:31" s="51" customFormat="1" ht="15.75" customHeight="1" x14ac:dyDescent="0.2">
      <c r="B116" s="933" t="s">
        <v>584</v>
      </c>
      <c r="C116" s="933"/>
      <c r="D116" s="933"/>
      <c r="E116" s="933"/>
      <c r="F116" s="933"/>
      <c r="G116" s="933"/>
      <c r="H116" s="933"/>
      <c r="I116" s="933"/>
      <c r="J116" s="933"/>
      <c r="K116" s="933"/>
      <c r="L116" s="933"/>
      <c r="M116" s="933"/>
      <c r="N116" s="933"/>
      <c r="O116" s="933"/>
      <c r="P116" s="933"/>
      <c r="Q116" s="933"/>
      <c r="R116" s="933"/>
      <c r="S116" s="933"/>
      <c r="T116" s="933"/>
      <c r="U116" s="933"/>
      <c r="V116" s="933"/>
      <c r="W116" s="933"/>
      <c r="X116" s="933"/>
      <c r="Y116" s="933"/>
      <c r="Z116" s="185"/>
      <c r="AA116" s="185"/>
      <c r="AB116" s="185"/>
      <c r="AC116" s="185"/>
      <c r="AD116" s="27"/>
    </row>
    <row r="117" spans="2:31" s="51" customFormat="1" ht="15.75" customHeight="1" x14ac:dyDescent="0.2">
      <c r="B117" s="1271" t="s">
        <v>746</v>
      </c>
      <c r="C117" s="1272"/>
      <c r="D117" s="1272"/>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3"/>
      <c r="Z117" s="185"/>
      <c r="AA117" s="185"/>
      <c r="AB117" s="185"/>
      <c r="AC117" s="185"/>
      <c r="AD117" s="27"/>
    </row>
    <row r="118" spans="2:31" s="51" customFormat="1" ht="15.75" customHeight="1" x14ac:dyDescent="0.2">
      <c r="B118" s="1274"/>
      <c r="C118" s="1275"/>
      <c r="D118" s="1275"/>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6"/>
      <c r="Z118" s="185"/>
      <c r="AA118" s="185"/>
      <c r="AB118" s="185"/>
      <c r="AC118" s="185"/>
      <c r="AD118" s="27"/>
    </row>
    <row r="119" spans="2:31" s="51" customFormat="1" ht="15.75" customHeight="1" x14ac:dyDescent="0.2">
      <c r="B119" s="1274"/>
      <c r="C119" s="1275"/>
      <c r="D119" s="1275"/>
      <c r="E119" s="1275"/>
      <c r="F119" s="1275"/>
      <c r="G119" s="1275"/>
      <c r="H119" s="1275"/>
      <c r="I119" s="1275"/>
      <c r="J119" s="1275"/>
      <c r="K119" s="1275"/>
      <c r="L119" s="1275"/>
      <c r="M119" s="1275"/>
      <c r="N119" s="1275"/>
      <c r="O119" s="1275"/>
      <c r="P119" s="1275"/>
      <c r="Q119" s="1275"/>
      <c r="R119" s="1275"/>
      <c r="S119" s="1275"/>
      <c r="T119" s="1275"/>
      <c r="U119" s="1275"/>
      <c r="V119" s="1275"/>
      <c r="W119" s="1275"/>
      <c r="X119" s="1275"/>
      <c r="Y119" s="1276"/>
      <c r="Z119" s="185"/>
      <c r="AA119" s="185"/>
      <c r="AB119" s="185"/>
      <c r="AC119" s="185"/>
      <c r="AD119" s="27"/>
    </row>
    <row r="120" spans="2:31" s="51" customFormat="1" ht="15.75" customHeight="1" x14ac:dyDescent="0.2">
      <c r="B120" s="1277"/>
      <c r="C120" s="1278"/>
      <c r="D120" s="1278"/>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9"/>
      <c r="Z120" s="185"/>
      <c r="AA120" s="185"/>
      <c r="AB120" s="185"/>
      <c r="AC120" s="185"/>
      <c r="AD120" s="27"/>
    </row>
    <row r="121" spans="2:31" s="51" customFormat="1" ht="15.75" customHeight="1" x14ac:dyDescent="0.2">
      <c r="P121" s="104"/>
      <c r="Q121" s="106"/>
      <c r="R121" s="949"/>
      <c r="S121" s="949"/>
      <c r="T121" s="949"/>
      <c r="U121" s="949"/>
      <c r="V121" s="949"/>
      <c r="W121" s="949"/>
      <c r="X121" s="949"/>
      <c r="Y121" s="949"/>
      <c r="Z121" s="185"/>
      <c r="AA121" s="185"/>
      <c r="AB121" s="185"/>
      <c r="AC121" s="185"/>
      <c r="AD121" s="27"/>
    </row>
    <row r="122" spans="2:31" s="51" customFormat="1" ht="15.75" customHeight="1" x14ac:dyDescent="0.2">
      <c r="B122" s="1020" t="s">
        <v>174</v>
      </c>
      <c r="C122" s="53"/>
      <c r="D122" s="53"/>
      <c r="E122" s="53"/>
      <c r="F122" s="53"/>
      <c r="G122" s="53"/>
      <c r="H122" s="53"/>
      <c r="I122" s="53"/>
      <c r="J122" s="53"/>
      <c r="K122" s="53"/>
      <c r="L122" s="53"/>
      <c r="M122" s="53"/>
      <c r="N122" s="53"/>
      <c r="O122" s="53"/>
      <c r="P122" s="53"/>
      <c r="Q122" s="976"/>
      <c r="R122" s="1021"/>
      <c r="S122" s="1021">
        <f>IF(S82&gt;S83,1,2)</f>
        <v>2</v>
      </c>
      <c r="T122" s="1021"/>
      <c r="U122" s="1021"/>
      <c r="V122" s="1021"/>
      <c r="W122" s="1021">
        <f>IF(W82&gt;W83,1,2)</f>
        <v>2</v>
      </c>
      <c r="X122" s="1021"/>
      <c r="Y122" s="1021"/>
      <c r="Z122" s="1021"/>
      <c r="AA122" s="1021"/>
      <c r="AB122" s="1021"/>
      <c r="AC122" s="1022"/>
      <c r="AD122" s="27"/>
    </row>
    <row r="123" spans="2:31" s="51" customFormat="1" ht="15.75" customHeight="1" x14ac:dyDescent="0.2">
      <c r="Q123" s="1018"/>
      <c r="R123" s="965"/>
      <c r="S123" s="965"/>
      <c r="T123" s="965"/>
      <c r="U123" s="965"/>
      <c r="V123" s="965"/>
      <c r="W123" s="965"/>
      <c r="X123" s="965"/>
      <c r="Y123" s="965"/>
      <c r="Z123" s="965"/>
      <c r="AA123" s="965"/>
      <c r="AB123" s="965"/>
      <c r="AC123" s="965"/>
      <c r="AD123" s="27"/>
    </row>
    <row r="124" spans="2:31" s="51" customFormat="1" ht="15.75" customHeight="1" x14ac:dyDescent="0.2">
      <c r="Q124" s="1018"/>
      <c r="R124" s="965"/>
      <c r="S124" s="965"/>
      <c r="T124" s="965"/>
      <c r="U124" s="965"/>
      <c r="V124" s="965"/>
      <c r="W124" s="965"/>
      <c r="X124" s="965"/>
      <c r="Y124" s="965"/>
      <c r="Z124" s="965"/>
      <c r="AA124" s="965"/>
      <c r="AB124" s="965"/>
      <c r="AC124" s="965"/>
      <c r="AD124" s="27"/>
    </row>
    <row r="125" spans="2:31" s="51" customFormat="1" ht="15.75" customHeight="1" x14ac:dyDescent="0.2">
      <c r="Q125" s="1018"/>
      <c r="R125" s="965"/>
      <c r="S125" s="965"/>
      <c r="T125" s="965"/>
      <c r="U125" s="965"/>
      <c r="V125" s="965"/>
      <c r="W125" s="965"/>
      <c r="X125" s="965"/>
      <c r="Y125" s="965"/>
      <c r="Z125" s="185"/>
      <c r="AA125" s="185"/>
      <c r="AB125" s="185"/>
      <c r="AC125" s="185"/>
      <c r="AD125" s="27"/>
    </row>
    <row r="126" spans="2:31" s="51" customFormat="1" x14ac:dyDescent="0.2">
      <c r="Q126" s="1018"/>
      <c r="R126" s="965"/>
      <c r="S126" s="965"/>
      <c r="T126" s="965"/>
      <c r="U126" s="965"/>
      <c r="V126" s="965"/>
      <c r="W126" s="965"/>
      <c r="X126" s="965"/>
      <c r="Y126" s="965"/>
      <c r="Z126" s="185"/>
      <c r="AA126" s="185"/>
      <c r="AB126" s="185"/>
      <c r="AC126" s="185"/>
      <c r="AD126" s="27"/>
    </row>
    <row r="128" spans="2:31" x14ac:dyDescent="0.2">
      <c r="C128" s="20" t="s">
        <v>73</v>
      </c>
      <c r="D128" s="9"/>
      <c r="E128" s="9"/>
      <c r="F128" s="9"/>
      <c r="G128" s="9"/>
      <c r="H128" s="9"/>
      <c r="I128" s="9"/>
      <c r="J128" s="9"/>
      <c r="K128" s="9"/>
      <c r="L128" s="9"/>
      <c r="M128" s="9"/>
      <c r="N128" s="9"/>
      <c r="O128" s="9"/>
      <c r="P128" s="9"/>
      <c r="Q128" s="9"/>
      <c r="R128" s="157" t="str">
        <f>IF(R129&gt;R130,"INCREASING","DECREASING")</f>
        <v>DECREASING</v>
      </c>
      <c r="S128" s="153"/>
      <c r="T128" s="153"/>
      <c r="U128" s="498" t="s">
        <v>179</v>
      </c>
      <c r="V128" s="486"/>
      <c r="W128" s="162"/>
      <c r="X128" s="162"/>
      <c r="Y128" s="162"/>
      <c r="Z128" s="162"/>
      <c r="AA128" s="162"/>
    </row>
    <row r="129" spans="3:30" x14ac:dyDescent="0.2">
      <c r="C129" s="16"/>
      <c r="D129" s="74" t="s">
        <v>132</v>
      </c>
      <c r="E129" s="103"/>
      <c r="F129" s="103"/>
      <c r="G129" s="103"/>
      <c r="H129" s="103"/>
      <c r="I129" s="103"/>
      <c r="J129" s="103"/>
      <c r="K129" s="103"/>
      <c r="L129" s="103"/>
      <c r="M129" s="103"/>
      <c r="N129" s="103"/>
      <c r="O129" s="103"/>
      <c r="P129" s="103"/>
      <c r="Q129" s="103"/>
      <c r="R129" s="168">
        <f>SUM(S82,W82,Z82,AA82,AB82)</f>
        <v>0</v>
      </c>
      <c r="S129" s="268"/>
      <c r="T129" s="268"/>
      <c r="U129" s="179">
        <f>IF(R129&gt;R130,1,2)</f>
        <v>2</v>
      </c>
      <c r="V129" s="161"/>
      <c r="W129" s="153"/>
      <c r="X129" s="153"/>
      <c r="Y129" s="153"/>
      <c r="Z129" s="153"/>
      <c r="AA129" s="153"/>
    </row>
    <row r="130" spans="3:30" x14ac:dyDescent="0.2">
      <c r="C130" s="16"/>
      <c r="D130" s="74" t="s">
        <v>133</v>
      </c>
      <c r="E130" s="103"/>
      <c r="F130" s="103"/>
      <c r="G130" s="103"/>
      <c r="H130" s="103"/>
      <c r="I130" s="103"/>
      <c r="J130" s="103"/>
      <c r="K130" s="103"/>
      <c r="L130" s="103"/>
      <c r="M130" s="103"/>
      <c r="N130" s="103"/>
      <c r="O130" s="103"/>
      <c r="P130" s="103"/>
      <c r="Q130" s="103"/>
      <c r="R130" s="168">
        <f>SUM(S83,W83,Z83,AA83,AB83)</f>
        <v>0</v>
      </c>
      <c r="S130" s="268"/>
      <c r="T130" s="268"/>
      <c r="U130" s="153"/>
      <c r="V130" s="153"/>
      <c r="W130" s="153"/>
      <c r="X130" s="153"/>
      <c r="Y130" s="153"/>
      <c r="Z130" s="153"/>
      <c r="AA130" s="153"/>
    </row>
    <row r="131" spans="3:30" x14ac:dyDescent="0.2">
      <c r="C131" s="16"/>
      <c r="D131" s="74" t="s">
        <v>180</v>
      </c>
      <c r="E131" s="103"/>
      <c r="F131" s="103"/>
      <c r="G131" s="103"/>
      <c r="H131" s="103"/>
      <c r="I131" s="103"/>
      <c r="J131" s="103"/>
      <c r="K131" s="103"/>
      <c r="L131" s="103"/>
      <c r="M131" s="103"/>
      <c r="N131" s="103"/>
      <c r="O131" s="103"/>
      <c r="P131" s="103"/>
      <c r="Q131" s="103"/>
      <c r="R131" s="177"/>
      <c r="S131" s="249">
        <f>IF($U$129=1,S82,S83)</f>
        <v>0</v>
      </c>
      <c r="T131" s="177"/>
      <c r="U131" s="177"/>
      <c r="V131" s="177"/>
      <c r="W131" s="249">
        <f>IF($U$129=1,W82,W83)</f>
        <v>0</v>
      </c>
      <c r="X131" s="177"/>
      <c r="Y131" s="177"/>
      <c r="Z131" s="249">
        <f t="shared" ref="Z131:AB131" si="52">IF($U$129=1,Z82,Z83)</f>
        <v>0</v>
      </c>
      <c r="AA131" s="249">
        <f t="shared" si="52"/>
        <v>0</v>
      </c>
      <c r="AB131" s="249">
        <f t="shared" si="52"/>
        <v>0</v>
      </c>
    </row>
    <row r="132" spans="3:30" x14ac:dyDescent="0.2">
      <c r="C132" s="16" t="s">
        <v>175</v>
      </c>
      <c r="D132" s="74"/>
      <c r="E132" s="103"/>
      <c r="F132" s="103"/>
      <c r="G132" s="103"/>
      <c r="H132" s="103"/>
      <c r="I132" s="103"/>
      <c r="J132" s="103"/>
      <c r="K132" s="103"/>
      <c r="L132" s="103"/>
      <c r="M132" s="103"/>
      <c r="N132" s="103"/>
      <c r="O132" s="103"/>
      <c r="P132" s="103"/>
      <c r="Q132" s="103"/>
      <c r="R132" s="178"/>
      <c r="S132" s="525">
        <f t="array" ref="S132">(MMULT(MMULT(TRANSPOSE(S145:S149),IF(U129=1,CorrMatrixU,CorrMatrixD)),S145:S149))^0.5</f>
        <v>0</v>
      </c>
      <c r="T132" s="178"/>
      <c r="U132" s="178"/>
      <c r="V132" s="178"/>
      <c r="W132" s="525">
        <f t="array" ref="W132">(MMULT(MMULT(TRANSPOSE(W145:W149),IF(U129=1,CorrMatrixU,CorrMatrixD)),W145:W149))^0.5</f>
        <v>0</v>
      </c>
      <c r="X132" s="178"/>
      <c r="Y132" s="178"/>
      <c r="Z132" s="525">
        <f t="array" ref="Z132">(MMULT(MMULT(TRANSPOSE(Z145:Z149),IF(U129=1,CorrMatrixU,CorrMatrixD)),Z145:Z149))^0.5</f>
        <v>0</v>
      </c>
      <c r="AA132" s="525">
        <f t="array" ref="AA132">(MMULT(MMULT(TRANSPOSE(AA145:AA149),IF(U129=1,CorrMatrixU,CorrMatrixD)),AA145:AA149))^0.5</f>
        <v>0</v>
      </c>
      <c r="AB132" s="525">
        <f t="array" ref="AB132">(MMULT(MMULT(TRANSPOSE(AB145:AB149),IF(U129=1,CorrMatrixU,CorrMatrixD)),AB145:AB149))^0.5</f>
        <v>0</v>
      </c>
    </row>
    <row r="133" spans="3:30" x14ac:dyDescent="0.2">
      <c r="C133" s="16" t="s">
        <v>74</v>
      </c>
      <c r="D133" s="103"/>
      <c r="E133" s="103"/>
      <c r="F133" s="103"/>
      <c r="G133" s="103"/>
      <c r="H133" s="103"/>
      <c r="I133" s="103"/>
      <c r="J133" s="103"/>
      <c r="K133" s="103"/>
      <c r="L133" s="103"/>
      <c r="M133" s="103"/>
      <c r="N133" s="103"/>
      <c r="O133" s="103"/>
      <c r="P133" s="103"/>
      <c r="Q133" s="103"/>
      <c r="R133" s="249">
        <f>R98</f>
        <v>0</v>
      </c>
      <c r="S133" s="525">
        <f>(S132^2+S89^2 +2*S132*S89*Corr_Matrix!$C$24)^0.5</f>
        <v>0</v>
      </c>
      <c r="T133" s="249">
        <f>T98</f>
        <v>0</v>
      </c>
      <c r="U133" s="178"/>
      <c r="V133" s="249">
        <f>V98</f>
        <v>0</v>
      </c>
      <c r="W133" s="525">
        <f>(W132^2+W89^2 +2*W132*W89*Corr_Matrix!$C$24)^0.5</f>
        <v>0</v>
      </c>
      <c r="X133" s="249">
        <f>X98</f>
        <v>0</v>
      </c>
      <c r="Y133" s="178"/>
      <c r="Z133" s="525">
        <f>(Z132^2+Z89^2 +2*Z132*Z89*Corr_Matrix!$C$24)^0.5</f>
        <v>0</v>
      </c>
      <c r="AA133" s="525">
        <f>(AA132^2+AA89^2 +2*AA132*AA89*Corr_Matrix!$C$24)^0.5</f>
        <v>0</v>
      </c>
      <c r="AB133" s="525">
        <f>(AB132^2+AB89^2 +2*AB132*AB89*Corr_Matrix!$C$24)^0.5</f>
        <v>0</v>
      </c>
    </row>
    <row r="134" spans="3:30" x14ac:dyDescent="0.2">
      <c r="C134" s="37" t="s">
        <v>75</v>
      </c>
      <c r="D134" s="25"/>
      <c r="E134" s="25"/>
      <c r="F134" s="25"/>
      <c r="G134" s="25"/>
      <c r="H134" s="25"/>
      <c r="I134" s="25"/>
      <c r="J134" s="25"/>
      <c r="K134" s="25"/>
      <c r="L134" s="25"/>
      <c r="M134" s="25"/>
      <c r="N134" s="25"/>
      <c r="O134" s="25"/>
      <c r="P134" s="25"/>
      <c r="Q134" s="25"/>
      <c r="R134" s="249">
        <f ca="1">R102</f>
        <v>0</v>
      </c>
      <c r="S134" s="525">
        <f ca="1">(S133^2+S76^2)^0.5</f>
        <v>0</v>
      </c>
      <c r="T134" s="249">
        <f ca="1">T102</f>
        <v>0</v>
      </c>
      <c r="U134" s="178"/>
      <c r="V134" s="249">
        <f ca="1">V102</f>
        <v>0</v>
      </c>
      <c r="W134" s="525">
        <f ca="1">(W133^2+W76^2)^0.5</f>
        <v>0</v>
      </c>
      <c r="X134" s="249">
        <f ca="1">X102</f>
        <v>0</v>
      </c>
      <c r="Y134" s="178"/>
      <c r="Z134" s="525">
        <f>(Z133^2+Z76^2)^0.5</f>
        <v>0</v>
      </c>
      <c r="AA134" s="525">
        <f>(AA133^2+AA76^2)^0.5</f>
        <v>0</v>
      </c>
      <c r="AB134" s="525">
        <f>AB133</f>
        <v>0</v>
      </c>
      <c r="AC134" s="249">
        <f ca="1">SUM(R134:AB134)</f>
        <v>0</v>
      </c>
      <c r="AD134" s="51"/>
    </row>
    <row r="137" spans="3:30" x14ac:dyDescent="0.2">
      <c r="G137" s="85" t="s">
        <v>316</v>
      </c>
      <c r="AD137" s="51"/>
    </row>
    <row r="138" spans="3:30" x14ac:dyDescent="0.2">
      <c r="G138" s="490" t="s">
        <v>67</v>
      </c>
      <c r="H138" s="9"/>
      <c r="I138" s="9"/>
      <c r="J138" s="9"/>
      <c r="K138" s="9"/>
      <c r="L138" s="9"/>
      <c r="M138" s="9"/>
      <c r="N138" s="9"/>
      <c r="O138" s="9"/>
      <c r="P138" s="9"/>
      <c r="Q138" s="482"/>
      <c r="R138" s="158"/>
      <c r="S138" s="491">
        <f>S80</f>
        <v>0</v>
      </c>
      <c r="T138" s="158"/>
      <c r="U138" s="158"/>
      <c r="V138" s="158"/>
      <c r="W138" s="491">
        <f>W80</f>
        <v>0</v>
      </c>
      <c r="X138" s="158"/>
      <c r="Y138" s="158"/>
      <c r="Z138" s="485"/>
      <c r="AA138" s="485"/>
      <c r="AB138" s="485"/>
      <c r="AC138" s="486"/>
      <c r="AD138" s="51"/>
    </row>
    <row r="139" spans="3:30" x14ac:dyDescent="0.2">
      <c r="G139" s="492" t="s">
        <v>139</v>
      </c>
      <c r="H139" s="103"/>
      <c r="I139" s="103"/>
      <c r="J139" s="103"/>
      <c r="K139" s="103"/>
      <c r="L139" s="103"/>
      <c r="M139" s="103"/>
      <c r="N139" s="103"/>
      <c r="O139" s="103"/>
      <c r="P139" s="103"/>
      <c r="Q139" s="483"/>
      <c r="R139" s="153"/>
      <c r="S139" s="493">
        <f>S81</f>
        <v>0</v>
      </c>
      <c r="T139" s="153"/>
      <c r="U139" s="153"/>
      <c r="V139" s="153"/>
      <c r="W139" s="493">
        <f>W81</f>
        <v>0</v>
      </c>
      <c r="X139" s="153"/>
      <c r="Y139" s="153"/>
      <c r="Z139" s="162"/>
      <c r="AA139" s="162"/>
      <c r="AB139" s="162"/>
      <c r="AC139" s="487"/>
      <c r="AD139" s="51"/>
    </row>
    <row r="140" spans="3:30" x14ac:dyDescent="0.2">
      <c r="G140" s="494" t="s">
        <v>68</v>
      </c>
      <c r="H140" s="103"/>
      <c r="I140" s="103"/>
      <c r="J140" s="103"/>
      <c r="K140" s="103"/>
      <c r="L140" s="103"/>
      <c r="M140" s="103"/>
      <c r="N140" s="103"/>
      <c r="O140" s="103"/>
      <c r="P140" s="103"/>
      <c r="Q140" s="483"/>
      <c r="R140" s="153"/>
      <c r="S140" s="493">
        <f>S84</f>
        <v>0</v>
      </c>
      <c r="T140" s="153"/>
      <c r="U140" s="153"/>
      <c r="V140" s="153"/>
      <c r="W140" s="493">
        <f>W84</f>
        <v>0</v>
      </c>
      <c r="X140" s="153"/>
      <c r="Y140" s="153"/>
      <c r="Z140" s="162"/>
      <c r="AA140" s="162"/>
      <c r="AB140" s="162"/>
      <c r="AC140" s="487"/>
      <c r="AD140" s="51"/>
    </row>
    <row r="141" spans="3:30" x14ac:dyDescent="0.2">
      <c r="G141" s="495" t="s">
        <v>69</v>
      </c>
      <c r="H141" s="103"/>
      <c r="I141" s="103"/>
      <c r="J141" s="103"/>
      <c r="K141" s="103"/>
      <c r="L141" s="103"/>
      <c r="M141" s="103"/>
      <c r="N141" s="103"/>
      <c r="O141" s="103"/>
      <c r="P141" s="103"/>
      <c r="Q141" s="483"/>
      <c r="R141" s="153"/>
      <c r="S141" s="493">
        <f>S85</f>
        <v>0</v>
      </c>
      <c r="T141" s="153"/>
      <c r="U141" s="153"/>
      <c r="V141" s="153"/>
      <c r="W141" s="493">
        <f>W85</f>
        <v>0</v>
      </c>
      <c r="X141" s="153"/>
      <c r="Y141" s="153"/>
      <c r="Z141" s="162"/>
      <c r="AA141" s="162"/>
      <c r="AB141" s="162"/>
      <c r="AC141" s="487"/>
      <c r="AD141" s="51"/>
    </row>
    <row r="142" spans="3:30" x14ac:dyDescent="0.2">
      <c r="G142" s="496" t="s">
        <v>70</v>
      </c>
      <c r="H142" s="25"/>
      <c r="I142" s="25"/>
      <c r="J142" s="25"/>
      <c r="K142" s="25"/>
      <c r="L142" s="25"/>
      <c r="M142" s="25"/>
      <c r="N142" s="25"/>
      <c r="O142" s="25"/>
      <c r="P142" s="25"/>
      <c r="Q142" s="484"/>
      <c r="R142" s="434"/>
      <c r="S142" s="497">
        <f>S86</f>
        <v>0</v>
      </c>
      <c r="T142" s="434"/>
      <c r="U142" s="434"/>
      <c r="V142" s="434"/>
      <c r="W142" s="497">
        <f>W86</f>
        <v>0</v>
      </c>
      <c r="X142" s="434"/>
      <c r="Y142" s="434"/>
      <c r="Z142" s="488"/>
      <c r="AA142" s="488"/>
      <c r="AB142" s="488"/>
      <c r="AC142" s="489"/>
      <c r="AD142" s="51"/>
    </row>
    <row r="144" spans="3:30" x14ac:dyDescent="0.2">
      <c r="G144" s="85" t="s">
        <v>317</v>
      </c>
      <c r="AD144" s="51"/>
    </row>
    <row r="145" spans="7:30" x14ac:dyDescent="0.2">
      <c r="G145" s="490" t="s">
        <v>67</v>
      </c>
      <c r="H145" s="9"/>
      <c r="I145" s="9"/>
      <c r="J145" s="9"/>
      <c r="K145" s="9"/>
      <c r="L145" s="9"/>
      <c r="M145" s="9"/>
      <c r="N145" s="9"/>
      <c r="O145" s="9"/>
      <c r="P145" s="9"/>
      <c r="Q145" s="482"/>
      <c r="R145" s="158"/>
      <c r="S145" s="491">
        <f>S80</f>
        <v>0</v>
      </c>
      <c r="T145" s="158"/>
      <c r="U145" s="158"/>
      <c r="V145" s="158"/>
      <c r="W145" s="491">
        <f>W80</f>
        <v>0</v>
      </c>
      <c r="X145" s="158"/>
      <c r="Y145" s="158"/>
      <c r="Z145" s="491">
        <f>Z80</f>
        <v>0</v>
      </c>
      <c r="AA145" s="491">
        <f>AA80</f>
        <v>0</v>
      </c>
      <c r="AB145" s="491">
        <f>AB80</f>
        <v>0</v>
      </c>
      <c r="AC145" s="486"/>
      <c r="AD145" s="51"/>
    </row>
    <row r="146" spans="7:30" x14ac:dyDescent="0.2">
      <c r="G146" s="492" t="s">
        <v>139</v>
      </c>
      <c r="H146" s="103"/>
      <c r="I146" s="103"/>
      <c r="J146" s="103"/>
      <c r="K146" s="103"/>
      <c r="L146" s="103"/>
      <c r="M146" s="103"/>
      <c r="N146" s="103"/>
      <c r="O146" s="103"/>
      <c r="P146" s="103"/>
      <c r="Q146" s="483"/>
      <c r="R146" s="153"/>
      <c r="S146" s="493">
        <f>S131</f>
        <v>0</v>
      </c>
      <c r="T146" s="153"/>
      <c r="U146" s="153"/>
      <c r="V146" s="153"/>
      <c r="W146" s="493">
        <f>W131</f>
        <v>0</v>
      </c>
      <c r="X146" s="153"/>
      <c r="Y146" s="153"/>
      <c r="Z146" s="493">
        <f>Z131</f>
        <v>0</v>
      </c>
      <c r="AA146" s="493">
        <f>AA131</f>
        <v>0</v>
      </c>
      <c r="AB146" s="493">
        <f>AB131</f>
        <v>0</v>
      </c>
      <c r="AC146" s="487"/>
      <c r="AD146" s="51"/>
    </row>
    <row r="147" spans="7:30" x14ac:dyDescent="0.2">
      <c r="G147" s="494" t="s">
        <v>68</v>
      </c>
      <c r="H147" s="103"/>
      <c r="I147" s="103"/>
      <c r="J147" s="103"/>
      <c r="K147" s="103"/>
      <c r="L147" s="103"/>
      <c r="M147" s="103"/>
      <c r="N147" s="103"/>
      <c r="O147" s="103"/>
      <c r="P147" s="103"/>
      <c r="Q147" s="483"/>
      <c r="R147" s="153"/>
      <c r="S147" s="493">
        <f>S84</f>
        <v>0</v>
      </c>
      <c r="T147" s="153"/>
      <c r="U147" s="153"/>
      <c r="V147" s="153"/>
      <c r="W147" s="493">
        <f>W84</f>
        <v>0</v>
      </c>
      <c r="X147" s="153"/>
      <c r="Y147" s="153"/>
      <c r="Z147" s="493">
        <f t="shared" ref="Z147:AB149" si="53">Z84</f>
        <v>0</v>
      </c>
      <c r="AA147" s="493">
        <f t="shared" si="53"/>
        <v>0</v>
      </c>
      <c r="AB147" s="493">
        <f t="shared" si="53"/>
        <v>0</v>
      </c>
      <c r="AC147" s="487"/>
      <c r="AD147" s="51"/>
    </row>
    <row r="148" spans="7:30" x14ac:dyDescent="0.2">
      <c r="G148" s="495" t="s">
        <v>69</v>
      </c>
      <c r="H148" s="103"/>
      <c r="I148" s="103"/>
      <c r="J148" s="103"/>
      <c r="K148" s="103"/>
      <c r="L148" s="103"/>
      <c r="M148" s="103"/>
      <c r="N148" s="103"/>
      <c r="O148" s="103"/>
      <c r="P148" s="103"/>
      <c r="Q148" s="483"/>
      <c r="R148" s="153"/>
      <c r="S148" s="493">
        <f>S85</f>
        <v>0</v>
      </c>
      <c r="T148" s="153"/>
      <c r="U148" s="153"/>
      <c r="V148" s="153"/>
      <c r="W148" s="493">
        <f>W85</f>
        <v>0</v>
      </c>
      <c r="X148" s="153"/>
      <c r="Y148" s="153"/>
      <c r="Z148" s="493">
        <f t="shared" si="53"/>
        <v>0</v>
      </c>
      <c r="AA148" s="493">
        <f t="shared" si="53"/>
        <v>0</v>
      </c>
      <c r="AB148" s="493">
        <f t="shared" si="53"/>
        <v>0</v>
      </c>
      <c r="AC148" s="487"/>
      <c r="AD148" s="51"/>
    </row>
    <row r="149" spans="7:30" x14ac:dyDescent="0.2">
      <c r="G149" s="496" t="s">
        <v>70</v>
      </c>
      <c r="H149" s="25"/>
      <c r="I149" s="25"/>
      <c r="J149" s="25"/>
      <c r="K149" s="25"/>
      <c r="L149" s="25"/>
      <c r="M149" s="25"/>
      <c r="N149" s="25"/>
      <c r="O149" s="25"/>
      <c r="P149" s="25"/>
      <c r="Q149" s="484"/>
      <c r="R149" s="434"/>
      <c r="S149" s="497">
        <f>S86</f>
        <v>0</v>
      </c>
      <c r="T149" s="434"/>
      <c r="U149" s="434"/>
      <c r="V149" s="434"/>
      <c r="W149" s="497">
        <f>W86</f>
        <v>0</v>
      </c>
      <c r="X149" s="434"/>
      <c r="Y149" s="434"/>
      <c r="Z149" s="497">
        <f t="shared" si="53"/>
        <v>0</v>
      </c>
      <c r="AA149" s="497">
        <f t="shared" si="53"/>
        <v>0</v>
      </c>
      <c r="AB149" s="497">
        <f t="shared" si="53"/>
        <v>0</v>
      </c>
      <c r="AC149" s="489"/>
      <c r="AD149" s="51"/>
    </row>
  </sheetData>
  <mergeCells count="119">
    <mergeCell ref="P113:Q113"/>
    <mergeCell ref="P114:Q114"/>
    <mergeCell ref="B117:Y120"/>
    <mergeCell ref="P73:Q73"/>
    <mergeCell ref="P64:Q64"/>
    <mergeCell ref="P39:Q39"/>
    <mergeCell ref="P14:Q14"/>
    <mergeCell ref="P101:Q101"/>
    <mergeCell ref="P75:Q75"/>
    <mergeCell ref="P76:Q76"/>
    <mergeCell ref="P79:Q79"/>
    <mergeCell ref="P87:Q87"/>
    <mergeCell ref="P96:Q96"/>
    <mergeCell ref="P78:Q78"/>
    <mergeCell ref="P110:Q110"/>
    <mergeCell ref="P111:Q111"/>
    <mergeCell ref="P21:Q21"/>
    <mergeCell ref="P22:Q22"/>
    <mergeCell ref="P23:Q23"/>
    <mergeCell ref="P24:Q24"/>
    <mergeCell ref="P25:Q25"/>
    <mergeCell ref="P32:Q32"/>
    <mergeCell ref="P33:Q33"/>
    <mergeCell ref="P42:Q42"/>
    <mergeCell ref="P40:Q40"/>
    <mergeCell ref="P38:Q38"/>
    <mergeCell ref="R6:AA6"/>
    <mergeCell ref="B2:AC2"/>
    <mergeCell ref="B8:O11"/>
    <mergeCell ref="P8:Q11"/>
    <mergeCell ref="R8:Y8"/>
    <mergeCell ref="Z8:AB8"/>
    <mergeCell ref="AC8:AC11"/>
    <mergeCell ref="R9:Y9"/>
    <mergeCell ref="Z9:AA9"/>
    <mergeCell ref="AB9:AB11"/>
    <mergeCell ref="R10:U10"/>
    <mergeCell ref="V10:Y10"/>
    <mergeCell ref="Z10:Z11"/>
    <mergeCell ref="AA10:AA11"/>
    <mergeCell ref="B6:F6"/>
    <mergeCell ref="H6:K6"/>
    <mergeCell ref="M6:N6"/>
    <mergeCell ref="P12:Q12"/>
    <mergeCell ref="P16:Q16"/>
    <mergeCell ref="P19:Q19"/>
    <mergeCell ref="P20:Q20"/>
    <mergeCell ref="P13:Q13"/>
    <mergeCell ref="P15:Q15"/>
    <mergeCell ref="P17:Q17"/>
    <mergeCell ref="P18:Q18"/>
    <mergeCell ref="P31:Q31"/>
    <mergeCell ref="P26:Q26"/>
    <mergeCell ref="P27:Q27"/>
    <mergeCell ref="P28:Q28"/>
    <mergeCell ref="P29:Q29"/>
    <mergeCell ref="P30:Q30"/>
    <mergeCell ref="P58:Q58"/>
    <mergeCell ref="P45:Q45"/>
    <mergeCell ref="P46:Q46"/>
    <mergeCell ref="P47:Q47"/>
    <mergeCell ref="P49:Q49"/>
    <mergeCell ref="P51:Q51"/>
    <mergeCell ref="P52:Q52"/>
    <mergeCell ref="P53:Q53"/>
    <mergeCell ref="P54:Q54"/>
    <mergeCell ref="P55:Q55"/>
    <mergeCell ref="P56:Q56"/>
    <mergeCell ref="P57:Q57"/>
    <mergeCell ref="P48:Q48"/>
    <mergeCell ref="P50:Q50"/>
    <mergeCell ref="P89:Q89"/>
    <mergeCell ref="P90:Q90"/>
    <mergeCell ref="P91:Q91"/>
    <mergeCell ref="P92:Q92"/>
    <mergeCell ref="P93:Q93"/>
    <mergeCell ref="P88:Q88"/>
    <mergeCell ref="P80:Q80"/>
    <mergeCell ref="P59:Q59"/>
    <mergeCell ref="P61:Q61"/>
    <mergeCell ref="P63:Q63"/>
    <mergeCell ref="P65:Q65"/>
    <mergeCell ref="P66:Q66"/>
    <mergeCell ref="P69:Q69"/>
    <mergeCell ref="P74:Q74"/>
    <mergeCell ref="P62:Q62"/>
    <mergeCell ref="P67:Q67"/>
    <mergeCell ref="P68:Q68"/>
    <mergeCell ref="P70:Q70"/>
    <mergeCell ref="P71:Q71"/>
    <mergeCell ref="P77:Q77"/>
    <mergeCell ref="P60:Q60"/>
    <mergeCell ref="P72:Q72"/>
    <mergeCell ref="P82:Q82"/>
    <mergeCell ref="P83:Q83"/>
    <mergeCell ref="P44:Q44"/>
    <mergeCell ref="P34:Q34"/>
    <mergeCell ref="P35:Q35"/>
    <mergeCell ref="P36:Q36"/>
    <mergeCell ref="P37:Q37"/>
    <mergeCell ref="P41:Q41"/>
    <mergeCell ref="P43:Q43"/>
    <mergeCell ref="P108:Q108"/>
    <mergeCell ref="P95:Q95"/>
    <mergeCell ref="P98:Q98"/>
    <mergeCell ref="P102:Q102"/>
    <mergeCell ref="P104:Q104"/>
    <mergeCell ref="P105:Q105"/>
    <mergeCell ref="P107:Q107"/>
    <mergeCell ref="P106:Q106"/>
    <mergeCell ref="P103:Q103"/>
    <mergeCell ref="P97:Q97"/>
    <mergeCell ref="P100:Q100"/>
    <mergeCell ref="P99:Q99"/>
    <mergeCell ref="P94:Q94"/>
    <mergeCell ref="P81:Q81"/>
    <mergeCell ref="P84:Q84"/>
    <mergeCell ref="P85:Q85"/>
    <mergeCell ref="P86:Q86"/>
  </mergeCells>
  <printOptions horizontalCentered="1"/>
  <pageMargins left="0.51181102362204722" right="0.51181102362204722" top="0.39370078740157483" bottom="0.51181102362204722" header="0.27559055118110237" footer="0.51181102362204722"/>
  <pageSetup paperSize="8" scale="57"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theme="8" tint="-0.249977111117893"/>
    <pageSetUpPr fitToPage="1"/>
  </sheetPr>
  <dimension ref="A1:AQ122"/>
  <sheetViews>
    <sheetView zoomScale="85" zoomScaleNormal="85" workbookViewId="0">
      <pane xSplit="18" ySplit="12" topLeftCell="S13" activePane="bottomRight" state="frozen"/>
      <selection pane="topRight" activeCell="S1" sqref="S1"/>
      <selection pane="bottomLeft" activeCell="A13" sqref="A13"/>
      <selection pane="bottomRight" activeCell="X31" sqref="X31"/>
    </sheetView>
  </sheetViews>
  <sheetFormatPr defaultColWidth="8.85546875" defaultRowHeight="12.75" x14ac:dyDescent="0.2"/>
  <cols>
    <col min="1" max="1" width="8.5703125" style="133" customWidth="1"/>
    <col min="2" max="2" width="1.5703125" style="133" customWidth="1"/>
    <col min="3" max="3" width="3" style="4" customWidth="1"/>
    <col min="4" max="4" width="3.85546875" style="4" customWidth="1"/>
    <col min="5" max="8" width="3" style="4" customWidth="1"/>
    <col min="9" max="9" width="5.42578125" style="4" bestFit="1" customWidth="1"/>
    <col min="10" max="12" width="3" style="4" customWidth="1"/>
    <col min="13" max="14" width="3.140625" style="4" customWidth="1"/>
    <col min="15" max="15" width="3" style="4" customWidth="1"/>
    <col min="16" max="16" width="39.5703125" style="4" customWidth="1"/>
    <col min="17" max="17" width="4.28515625" style="4" customWidth="1"/>
    <col min="18" max="18" width="3.42578125" style="17" customWidth="1"/>
    <col min="19" max="19" width="17.42578125" style="159" customWidth="1"/>
    <col min="20" max="20" width="18.42578125" style="159" customWidth="1"/>
    <col min="21" max="21" width="18.7109375" style="159" customWidth="1"/>
    <col min="22" max="26" width="17.42578125" style="159" customWidth="1"/>
    <col min="27" max="27" width="18.7109375" style="159" customWidth="1"/>
    <col min="28" max="29" width="17.140625" style="159" customWidth="1"/>
    <col min="30" max="34" width="18.42578125" style="159" customWidth="1"/>
    <col min="35" max="35" width="17.7109375" style="159" customWidth="1"/>
    <col min="36" max="36" width="18.42578125" style="159" customWidth="1"/>
    <col min="37" max="38" width="19.140625" style="159" customWidth="1"/>
    <col min="39" max="42" width="16.7109375" style="164" customWidth="1"/>
    <col min="43" max="16384" width="8.85546875" style="4"/>
  </cols>
  <sheetData>
    <row r="1" spans="1:43" s="1" customFormat="1" ht="18.75" customHeight="1" x14ac:dyDescent="0.2">
      <c r="A1" s="365"/>
      <c r="B1" s="365"/>
      <c r="C1" s="835"/>
      <c r="D1" s="835"/>
      <c r="E1" s="835"/>
      <c r="F1" s="835"/>
      <c r="G1" s="835"/>
      <c r="H1" s="835"/>
      <c r="I1" s="835"/>
      <c r="J1" s="835"/>
      <c r="K1" s="835"/>
      <c r="L1" s="835"/>
      <c r="M1" s="835"/>
      <c r="N1" s="835"/>
      <c r="O1" s="835"/>
      <c r="P1" s="835"/>
      <c r="Q1" s="835"/>
      <c r="R1" s="835"/>
      <c r="S1" s="835"/>
      <c r="T1" s="835"/>
      <c r="U1" s="835"/>
      <c r="V1" s="835"/>
      <c r="W1" s="835"/>
      <c r="X1" s="835"/>
      <c r="Y1" s="835"/>
      <c r="Z1" s="835"/>
      <c r="AA1" s="835" t="s">
        <v>713</v>
      </c>
      <c r="AB1" s="931">
        <f>'Cover Page'!G7</f>
        <v>0</v>
      </c>
      <c r="AC1" s="931"/>
      <c r="AD1" s="835"/>
      <c r="AE1" s="835"/>
      <c r="AF1" s="835"/>
      <c r="AG1" s="835"/>
      <c r="AH1" s="835"/>
      <c r="AI1" s="835"/>
      <c r="AJ1" s="835"/>
      <c r="AK1" s="835"/>
      <c r="AL1" s="835"/>
      <c r="AM1" s="835"/>
      <c r="AN1" s="835"/>
      <c r="AO1" s="835"/>
      <c r="AP1" s="835"/>
    </row>
    <row r="2" spans="1:43" s="1" customFormat="1" ht="18.75" customHeight="1" x14ac:dyDescent="0.2">
      <c r="A2" s="365"/>
      <c r="B2" s="365"/>
      <c r="C2" s="1196" t="s">
        <v>672</v>
      </c>
      <c r="D2" s="1196"/>
      <c r="E2" s="1196"/>
      <c r="F2" s="1196"/>
      <c r="G2" s="1196"/>
      <c r="H2" s="1196"/>
      <c r="I2" s="1196"/>
      <c r="J2" s="1196"/>
      <c r="K2" s="1196"/>
      <c r="L2" s="1196"/>
      <c r="M2" s="1196"/>
      <c r="N2" s="1196"/>
      <c r="O2" s="1196"/>
      <c r="P2" s="1196"/>
      <c r="Q2" s="1196"/>
      <c r="R2" s="1196"/>
      <c r="S2" s="1196"/>
      <c r="T2" s="1196"/>
      <c r="U2" s="1196"/>
      <c r="V2" s="1196"/>
      <c r="W2" s="1196"/>
      <c r="X2" s="1196"/>
      <c r="Y2" s="1196"/>
      <c r="Z2" s="1196"/>
      <c r="AA2" s="1196"/>
      <c r="AB2" s="1196"/>
      <c r="AC2" s="1196"/>
      <c r="AD2" s="1196"/>
      <c r="AE2" s="1196"/>
      <c r="AF2" s="1196"/>
      <c r="AG2" s="1196"/>
      <c r="AH2" s="1196"/>
      <c r="AI2" s="1196"/>
      <c r="AJ2" s="1196"/>
      <c r="AK2" s="1196"/>
      <c r="AL2" s="1196"/>
      <c r="AM2" s="1196"/>
      <c r="AN2" s="1196"/>
      <c r="AO2" s="1196"/>
      <c r="AP2" s="1196"/>
    </row>
    <row r="3" spans="1:43" s="1" customFormat="1" ht="21" customHeight="1" x14ac:dyDescent="0.2">
      <c r="A3" s="365"/>
      <c r="B3" s="365"/>
      <c r="C3" s="835"/>
      <c r="D3" s="835"/>
      <c r="E3" s="835"/>
      <c r="F3" s="835"/>
      <c r="G3" s="835"/>
      <c r="H3" s="835"/>
      <c r="I3" s="835"/>
      <c r="J3" s="835"/>
      <c r="K3" s="835"/>
      <c r="L3" s="835"/>
      <c r="M3" s="835"/>
      <c r="N3" s="835"/>
      <c r="O3" s="835"/>
      <c r="P3" s="835"/>
      <c r="Q3" s="835"/>
      <c r="R3" s="835"/>
      <c r="S3" s="835"/>
      <c r="T3" s="835"/>
      <c r="U3" s="835"/>
      <c r="V3" s="835"/>
      <c r="W3" s="835"/>
      <c r="X3" s="835"/>
      <c r="Y3" s="835"/>
      <c r="Z3" s="835"/>
      <c r="AA3" s="930" t="s">
        <v>714</v>
      </c>
      <c r="AB3" s="932" t="e">
        <f>DATE('Cover Page'!K13,'Cover Page'!I13,'Cover Page'!G13)</f>
        <v>#NUM!</v>
      </c>
      <c r="AC3" s="835"/>
      <c r="AD3" s="835"/>
      <c r="AE3" s="835"/>
      <c r="AF3" s="835"/>
      <c r="AG3" s="835"/>
      <c r="AH3" s="835"/>
      <c r="AI3" s="835"/>
      <c r="AJ3" s="835"/>
      <c r="AK3" s="835"/>
      <c r="AL3" s="835"/>
      <c r="AM3" s="835"/>
      <c r="AN3" s="835"/>
      <c r="AO3" s="835"/>
      <c r="AP3" s="835"/>
    </row>
    <row r="4" spans="1:43" ht="3.75" customHeight="1" x14ac:dyDescent="0.2">
      <c r="C4" s="26"/>
      <c r="D4" s="26"/>
      <c r="E4" s="26"/>
      <c r="F4" s="26"/>
      <c r="G4" s="26"/>
      <c r="H4" s="26"/>
      <c r="I4" s="26"/>
      <c r="J4" s="26"/>
      <c r="K4" s="26"/>
      <c r="L4" s="26"/>
      <c r="M4" s="26"/>
      <c r="N4" s="26"/>
      <c r="O4" s="26"/>
      <c r="P4" s="26"/>
      <c r="Q4" s="26"/>
      <c r="R4" s="26"/>
      <c r="S4" s="153"/>
      <c r="T4" s="153"/>
      <c r="U4" s="153"/>
      <c r="V4" s="153"/>
      <c r="W4" s="153"/>
      <c r="X4" s="153"/>
      <c r="Y4" s="153"/>
      <c r="Z4" s="153"/>
      <c r="AA4" s="153"/>
      <c r="AB4" s="153"/>
      <c r="AC4" s="153"/>
      <c r="AD4" s="153"/>
      <c r="AE4" s="153"/>
      <c r="AF4" s="153"/>
      <c r="AG4" s="153"/>
      <c r="AH4" s="153"/>
      <c r="AI4" s="153"/>
      <c r="AJ4" s="153"/>
      <c r="AK4" s="153"/>
      <c r="AL4" s="153"/>
      <c r="AM4" s="153"/>
      <c r="AN4" s="153"/>
      <c r="AO4" s="162"/>
      <c r="AP4" s="162"/>
    </row>
    <row r="5" spans="1:43" ht="15" customHeight="1" x14ac:dyDescent="0.4">
      <c r="C5" s="103" t="s">
        <v>0</v>
      </c>
      <c r="D5" s="103"/>
      <c r="E5" s="103"/>
      <c r="F5" s="103"/>
      <c r="G5" s="103"/>
      <c r="H5" s="103"/>
      <c r="I5" s="103" t="s">
        <v>1</v>
      </c>
      <c r="J5" s="85"/>
      <c r="K5" s="85"/>
      <c r="L5" s="85"/>
      <c r="M5" s="85"/>
      <c r="N5" s="103" t="s">
        <v>2</v>
      </c>
      <c r="O5" s="85"/>
      <c r="P5" s="3"/>
      <c r="Q5" s="3"/>
      <c r="R5" s="26"/>
      <c r="S5" s="153"/>
      <c r="T5" s="153"/>
      <c r="U5" s="153"/>
      <c r="V5" s="153"/>
      <c r="W5" s="153"/>
      <c r="X5" s="153"/>
      <c r="Y5" s="153"/>
      <c r="Z5" s="153"/>
      <c r="AA5" s="166"/>
      <c r="AB5" s="166"/>
      <c r="AC5" s="166"/>
      <c r="AD5" s="166"/>
      <c r="AE5" s="166"/>
      <c r="AF5" s="166"/>
      <c r="AG5" s="166"/>
      <c r="AH5" s="166"/>
      <c r="AI5" s="166"/>
      <c r="AJ5" s="166"/>
      <c r="AK5" s="166"/>
      <c r="AL5" s="166"/>
      <c r="AM5" s="162"/>
      <c r="AN5" s="162"/>
      <c r="AO5" s="162"/>
      <c r="AP5" s="162"/>
    </row>
    <row r="6" spans="1:43" s="3" customFormat="1" ht="19.5" customHeight="1" x14ac:dyDescent="0.2">
      <c r="A6" s="134"/>
      <c r="B6" s="134"/>
      <c r="C6" s="1218">
        <f>'Cover Page'!G9</f>
        <v>0</v>
      </c>
      <c r="D6" s="1219"/>
      <c r="E6" s="1219"/>
      <c r="F6" s="1219"/>
      <c r="G6" s="1220"/>
      <c r="H6" s="906"/>
      <c r="I6" s="1218">
        <f>'Cover Page'!K13</f>
        <v>0</v>
      </c>
      <c r="J6" s="1219"/>
      <c r="K6" s="1219"/>
      <c r="L6" s="1220"/>
      <c r="M6" s="103"/>
      <c r="N6" s="1218">
        <f>'Cover Page'!I13</f>
        <v>0</v>
      </c>
      <c r="O6" s="1220"/>
      <c r="R6" s="26"/>
      <c r="S6" s="1283"/>
      <c r="T6" s="1283"/>
      <c r="U6" s="1283"/>
      <c r="V6" s="1283"/>
      <c r="W6" s="1283"/>
      <c r="X6" s="1283"/>
      <c r="Y6" s="1283"/>
      <c r="Z6" s="1283"/>
      <c r="AA6" s="1283"/>
      <c r="AB6" s="1283"/>
      <c r="AC6" s="1283"/>
      <c r="AD6" s="1283"/>
      <c r="AE6" s="1283"/>
      <c r="AF6" s="1283"/>
      <c r="AG6" s="1283"/>
      <c r="AH6" s="1283"/>
      <c r="AI6" s="1283"/>
      <c r="AJ6" s="1283"/>
      <c r="AK6" s="1283"/>
      <c r="AL6" s="1283"/>
      <c r="AM6" s="1283"/>
      <c r="AN6" s="1283"/>
      <c r="AO6" s="155"/>
      <c r="AP6" s="162"/>
      <c r="AQ6" s="22"/>
    </row>
    <row r="7" spans="1:43" x14ac:dyDescent="0.2">
      <c r="C7" s="3"/>
      <c r="D7" s="3"/>
      <c r="E7" s="3"/>
      <c r="F7" s="3"/>
      <c r="G7" s="3"/>
      <c r="H7" s="3"/>
      <c r="I7" s="3"/>
      <c r="J7" s="3"/>
      <c r="K7" s="3"/>
      <c r="L7" s="3"/>
      <c r="M7" s="3"/>
      <c r="N7" s="3"/>
      <c r="O7" s="3"/>
      <c r="P7" s="3"/>
      <c r="Q7" s="3"/>
      <c r="R7" s="6"/>
      <c r="S7" s="1305"/>
      <c r="T7" s="1305"/>
      <c r="U7" s="1305"/>
      <c r="V7" s="1305"/>
      <c r="W7" s="1305"/>
      <c r="X7" s="1305"/>
      <c r="Y7" s="1305"/>
      <c r="Z7" s="1305"/>
      <c r="AA7" s="1305"/>
      <c r="AB7" s="1305"/>
      <c r="AC7" s="1305"/>
      <c r="AD7" s="1305"/>
      <c r="AE7" s="1305"/>
      <c r="AF7" s="1305"/>
      <c r="AG7" s="1305"/>
      <c r="AH7" s="1305"/>
      <c r="AI7" s="1305"/>
      <c r="AJ7" s="1305"/>
      <c r="AK7" s="1305"/>
      <c r="AL7" s="1305"/>
      <c r="AM7" s="1305"/>
      <c r="AN7" s="1305"/>
      <c r="AO7" s="1305"/>
      <c r="AP7" s="1305"/>
    </row>
    <row r="8" spans="1:43" s="7" customFormat="1" ht="21" customHeight="1" x14ac:dyDescent="0.2">
      <c r="A8" s="366"/>
      <c r="B8" s="366"/>
      <c r="C8" s="1197" t="s">
        <v>3</v>
      </c>
      <c r="D8" s="1198"/>
      <c r="E8" s="1198"/>
      <c r="F8" s="1198"/>
      <c r="G8" s="1198"/>
      <c r="H8" s="1198"/>
      <c r="I8" s="1198"/>
      <c r="J8" s="1198"/>
      <c r="K8" s="1198"/>
      <c r="L8" s="1198"/>
      <c r="M8" s="1198"/>
      <c r="N8" s="1198"/>
      <c r="O8" s="1198"/>
      <c r="P8" s="1199"/>
      <c r="Q8" s="1209" t="s">
        <v>4</v>
      </c>
      <c r="R8" s="1210"/>
      <c r="S8" s="1286" t="s">
        <v>5</v>
      </c>
      <c r="T8" s="1287"/>
      <c r="U8" s="1287"/>
      <c r="V8" s="1287"/>
      <c r="W8" s="1287"/>
      <c r="X8" s="1287"/>
      <c r="Y8" s="1287"/>
      <c r="Z8" s="1287"/>
      <c r="AA8" s="1287"/>
      <c r="AB8" s="1287"/>
      <c r="AC8" s="1287"/>
      <c r="AD8" s="1287"/>
      <c r="AE8" s="1287"/>
      <c r="AF8" s="1287"/>
      <c r="AG8" s="1287"/>
      <c r="AH8" s="1287"/>
      <c r="AI8" s="1287"/>
      <c r="AJ8" s="1287"/>
      <c r="AK8" s="1287"/>
      <c r="AL8" s="1287"/>
      <c r="AM8" s="1286" t="s">
        <v>6</v>
      </c>
      <c r="AN8" s="1287"/>
      <c r="AO8" s="1292"/>
    </row>
    <row r="9" spans="1:43" s="7" customFormat="1" ht="30.75" customHeight="1" x14ac:dyDescent="0.2">
      <c r="A9" s="366"/>
      <c r="B9" s="366"/>
      <c r="C9" s="1200"/>
      <c r="D9" s="1201"/>
      <c r="E9" s="1201"/>
      <c r="F9" s="1201"/>
      <c r="G9" s="1201"/>
      <c r="H9" s="1201"/>
      <c r="I9" s="1201"/>
      <c r="J9" s="1201"/>
      <c r="K9" s="1201"/>
      <c r="L9" s="1201"/>
      <c r="M9" s="1201"/>
      <c r="N9" s="1201"/>
      <c r="O9" s="1201"/>
      <c r="P9" s="1202"/>
      <c r="Q9" s="1211"/>
      <c r="R9" s="1284"/>
      <c r="S9" s="1296" t="s">
        <v>8</v>
      </c>
      <c r="T9" s="1287"/>
      <c r="U9" s="1287"/>
      <c r="V9" s="1287"/>
      <c r="W9" s="1287"/>
      <c r="X9" s="1287"/>
      <c r="Y9" s="1287"/>
      <c r="Z9" s="1287"/>
      <c r="AA9" s="1287"/>
      <c r="AB9" s="1287"/>
      <c r="AC9" s="1287"/>
      <c r="AD9" s="1287"/>
      <c r="AE9" s="1287"/>
      <c r="AF9" s="1287"/>
      <c r="AG9" s="1287"/>
      <c r="AH9" s="1287"/>
      <c r="AI9" s="1287"/>
      <c r="AJ9" s="1288"/>
      <c r="AK9" s="1296" t="s">
        <v>9</v>
      </c>
      <c r="AL9" s="1287"/>
      <c r="AM9" s="1296" t="s">
        <v>10</v>
      </c>
      <c r="AN9" s="1287"/>
      <c r="AO9" s="1309" t="s">
        <v>11</v>
      </c>
    </row>
    <row r="10" spans="1:43" s="7" customFormat="1" ht="21" customHeight="1" x14ac:dyDescent="0.2">
      <c r="A10" s="366"/>
      <c r="B10" s="366"/>
      <c r="C10" s="1200"/>
      <c r="D10" s="1201"/>
      <c r="E10" s="1201"/>
      <c r="F10" s="1201"/>
      <c r="G10" s="1201"/>
      <c r="H10" s="1201"/>
      <c r="I10" s="1201"/>
      <c r="J10" s="1201"/>
      <c r="K10" s="1201"/>
      <c r="L10" s="1201"/>
      <c r="M10" s="1201"/>
      <c r="N10" s="1201"/>
      <c r="O10" s="1201"/>
      <c r="P10" s="1202"/>
      <c r="Q10" s="1211"/>
      <c r="R10" s="1284"/>
      <c r="S10" s="1296" t="s">
        <v>205</v>
      </c>
      <c r="T10" s="1287"/>
      <c r="U10" s="1287"/>
      <c r="V10" s="1287"/>
      <c r="W10" s="1287"/>
      <c r="X10" s="1287"/>
      <c r="Y10" s="1287"/>
      <c r="Z10" s="1287"/>
      <c r="AA10" s="1287"/>
      <c r="AB10" s="1315" t="s">
        <v>206</v>
      </c>
      <c r="AC10" s="1316"/>
      <c r="AD10" s="1316"/>
      <c r="AE10" s="1316"/>
      <c r="AF10" s="1316"/>
      <c r="AG10" s="1316"/>
      <c r="AH10" s="1316"/>
      <c r="AI10" s="1316"/>
      <c r="AJ10" s="1317"/>
      <c r="AK10" s="1321" t="s">
        <v>205</v>
      </c>
      <c r="AL10" s="1312" t="s">
        <v>206</v>
      </c>
      <c r="AM10" s="1318" t="s">
        <v>14</v>
      </c>
      <c r="AN10" s="1306" t="s">
        <v>188</v>
      </c>
      <c r="AO10" s="1310"/>
    </row>
    <row r="11" spans="1:43" s="7" customFormat="1" ht="18.75" customHeight="1" x14ac:dyDescent="0.2">
      <c r="A11" s="366"/>
      <c r="B11" s="366"/>
      <c r="C11" s="1200"/>
      <c r="D11" s="1201"/>
      <c r="E11" s="1201"/>
      <c r="F11" s="1201"/>
      <c r="G11" s="1201"/>
      <c r="H11" s="1201"/>
      <c r="I11" s="1201"/>
      <c r="J11" s="1201"/>
      <c r="K11" s="1201"/>
      <c r="L11" s="1201"/>
      <c r="M11" s="1201"/>
      <c r="N11" s="1201"/>
      <c r="O11" s="1201"/>
      <c r="P11" s="1202"/>
      <c r="Q11" s="1213"/>
      <c r="R11" s="1285"/>
      <c r="S11" s="1296" t="s">
        <v>16</v>
      </c>
      <c r="T11" s="1287"/>
      <c r="U11" s="1287"/>
      <c r="V11" s="1288"/>
      <c r="W11" s="1296" t="s">
        <v>17</v>
      </c>
      <c r="X11" s="1287"/>
      <c r="Y11" s="1287"/>
      <c r="Z11" s="1288"/>
      <c r="AA11" s="297" t="s">
        <v>18</v>
      </c>
      <c r="AB11" s="1315" t="s">
        <v>16</v>
      </c>
      <c r="AC11" s="1316"/>
      <c r="AD11" s="1316"/>
      <c r="AE11" s="1316"/>
      <c r="AF11" s="1315" t="s">
        <v>17</v>
      </c>
      <c r="AG11" s="1316"/>
      <c r="AH11" s="1316"/>
      <c r="AI11" s="1316"/>
      <c r="AJ11" s="428" t="s">
        <v>18</v>
      </c>
      <c r="AK11" s="1322"/>
      <c r="AL11" s="1313"/>
      <c r="AM11" s="1319"/>
      <c r="AN11" s="1307"/>
      <c r="AO11" s="1310"/>
    </row>
    <row r="12" spans="1:43" s="86" customFormat="1" ht="38.25" x14ac:dyDescent="0.2">
      <c r="A12" s="522" t="s">
        <v>323</v>
      </c>
      <c r="B12" s="366"/>
      <c r="C12" s="1203"/>
      <c r="D12" s="1204"/>
      <c r="E12" s="1204"/>
      <c r="F12" s="1204"/>
      <c r="G12" s="1204"/>
      <c r="H12" s="1204"/>
      <c r="I12" s="1204"/>
      <c r="J12" s="1204"/>
      <c r="K12" s="1204"/>
      <c r="L12" s="1204"/>
      <c r="M12" s="1204"/>
      <c r="N12" s="1204"/>
      <c r="O12" s="1204"/>
      <c r="P12" s="1205"/>
      <c r="Q12" s="231"/>
      <c r="R12" s="132"/>
      <c r="S12" s="284" t="s">
        <v>285</v>
      </c>
      <c r="T12" s="545" t="s">
        <v>354</v>
      </c>
      <c r="U12" s="230" t="s">
        <v>355</v>
      </c>
      <c r="V12" s="295" t="s">
        <v>270</v>
      </c>
      <c r="W12" s="407" t="s">
        <v>286</v>
      </c>
      <c r="X12" s="187" t="s">
        <v>354</v>
      </c>
      <c r="Y12" s="187" t="s">
        <v>355</v>
      </c>
      <c r="Z12" s="295" t="s">
        <v>274</v>
      </c>
      <c r="AA12" s="408" t="s">
        <v>275</v>
      </c>
      <c r="AB12" s="407" t="s">
        <v>285</v>
      </c>
      <c r="AC12" s="187" t="s">
        <v>354</v>
      </c>
      <c r="AD12" s="187" t="s">
        <v>355</v>
      </c>
      <c r="AE12" s="427" t="s">
        <v>270</v>
      </c>
      <c r="AF12" s="407" t="s">
        <v>286</v>
      </c>
      <c r="AG12" s="187" t="s">
        <v>354</v>
      </c>
      <c r="AH12" s="187" t="s">
        <v>355</v>
      </c>
      <c r="AI12" s="427" t="s">
        <v>274</v>
      </c>
      <c r="AJ12" s="408" t="s">
        <v>275</v>
      </c>
      <c r="AK12" s="1323"/>
      <c r="AL12" s="1314"/>
      <c r="AM12" s="1320"/>
      <c r="AN12" s="1308"/>
      <c r="AO12" s="1311"/>
    </row>
    <row r="13" spans="1:43" s="7" customFormat="1" ht="15.75" customHeight="1" x14ac:dyDescent="0.2">
      <c r="A13" s="518"/>
      <c r="B13" s="366"/>
      <c r="C13" s="1023" t="s">
        <v>41</v>
      </c>
      <c r="D13" s="1024"/>
      <c r="E13" s="1025"/>
      <c r="F13" s="1025"/>
      <c r="G13" s="1025"/>
      <c r="H13" s="1025"/>
      <c r="I13" s="1025"/>
      <c r="J13" s="1024"/>
      <c r="K13" s="1024"/>
      <c r="L13" s="1024"/>
      <c r="M13" s="1024"/>
      <c r="N13" s="1024"/>
      <c r="O13" s="1024"/>
      <c r="P13" s="1024"/>
      <c r="Q13" s="1230"/>
      <c r="R13" s="1231"/>
      <c r="S13" s="416"/>
      <c r="T13" s="177"/>
      <c r="U13" s="177"/>
      <c r="V13" s="280"/>
      <c r="W13" s="416"/>
      <c r="X13" s="401"/>
      <c r="Y13" s="401"/>
      <c r="Z13" s="517"/>
      <c r="AA13" s="517"/>
      <c r="AB13" s="401"/>
      <c r="AC13" s="401"/>
      <c r="AD13" s="401"/>
      <c r="AE13" s="573"/>
      <c r="AF13" s="416"/>
      <c r="AG13" s="403"/>
      <c r="AH13" s="403"/>
      <c r="AI13" s="403"/>
      <c r="AJ13" s="389"/>
      <c r="AK13" s="416"/>
      <c r="AL13" s="280"/>
      <c r="AM13" s="573"/>
      <c r="AN13" s="403"/>
      <c r="AO13" s="389"/>
    </row>
    <row r="14" spans="1:43" s="86" customFormat="1" ht="15.75" customHeight="1" x14ac:dyDescent="0.2">
      <c r="A14" s="518"/>
      <c r="B14" s="366"/>
      <c r="C14" s="1026" t="s">
        <v>526</v>
      </c>
      <c r="D14" s="59"/>
      <c r="E14" s="869"/>
      <c r="F14" s="869"/>
      <c r="G14" s="869"/>
      <c r="H14" s="869"/>
      <c r="I14" s="869"/>
      <c r="J14" s="59"/>
      <c r="K14" s="59"/>
      <c r="L14" s="59"/>
      <c r="M14" s="59"/>
      <c r="N14" s="59"/>
      <c r="O14" s="59"/>
      <c r="P14" s="59"/>
      <c r="Q14" s="836"/>
      <c r="R14" s="838"/>
      <c r="S14" s="416"/>
      <c r="T14" s="177"/>
      <c r="U14" s="177"/>
      <c r="V14" s="517"/>
      <c r="W14" s="416"/>
      <c r="X14" s="401"/>
      <c r="Y14" s="401"/>
      <c r="Z14" s="517"/>
      <c r="AA14" s="517"/>
      <c r="AB14" s="401"/>
      <c r="AC14" s="401"/>
      <c r="AD14" s="401"/>
      <c r="AE14" s="573"/>
      <c r="AF14" s="416"/>
      <c r="AG14" s="403"/>
      <c r="AH14" s="177"/>
      <c r="AI14" s="280"/>
      <c r="AJ14" s="517"/>
      <c r="AK14" s="416"/>
      <c r="AL14" s="280"/>
      <c r="AM14" s="573"/>
      <c r="AN14" s="403"/>
      <c r="AO14" s="389"/>
    </row>
    <row r="15" spans="1:43" s="86" customFormat="1" ht="15.75" customHeight="1" x14ac:dyDescent="0.2">
      <c r="A15" s="518"/>
      <c r="B15" s="366"/>
      <c r="C15" s="1026"/>
      <c r="D15" s="59" t="s">
        <v>540</v>
      </c>
      <c r="E15" s="869"/>
      <c r="F15" s="869"/>
      <c r="G15" s="869"/>
      <c r="H15" s="869"/>
      <c r="I15" s="869"/>
      <c r="J15" s="59"/>
      <c r="K15" s="59"/>
      <c r="L15" s="59"/>
      <c r="M15" s="59"/>
      <c r="N15" s="59"/>
      <c r="O15" s="59"/>
      <c r="P15" s="59"/>
      <c r="Q15" s="837"/>
      <c r="R15" s="838"/>
      <c r="S15" s="416"/>
      <c r="T15" s="177"/>
      <c r="U15" s="177"/>
      <c r="V15" s="517"/>
      <c r="W15" s="416"/>
      <c r="X15" s="401"/>
      <c r="Y15" s="401"/>
      <c r="Z15" s="517"/>
      <c r="AA15" s="517"/>
      <c r="AB15" s="401"/>
      <c r="AC15" s="401"/>
      <c r="AD15" s="401"/>
      <c r="AE15" s="573"/>
      <c r="AF15" s="416"/>
      <c r="AG15" s="403"/>
      <c r="AH15" s="177"/>
      <c r="AI15" s="280"/>
      <c r="AJ15" s="517"/>
      <c r="AK15" s="416"/>
      <c r="AL15" s="280"/>
      <c r="AM15" s="573"/>
      <c r="AN15" s="403"/>
      <c r="AO15" s="389"/>
    </row>
    <row r="16" spans="1:43" s="86" customFormat="1" ht="15.75" customHeight="1" x14ac:dyDescent="0.2">
      <c r="A16" s="518"/>
      <c r="B16" s="366"/>
      <c r="C16" s="1026"/>
      <c r="D16" s="59"/>
      <c r="E16" s="59" t="s">
        <v>42</v>
      </c>
      <c r="F16" s="869"/>
      <c r="G16" s="869"/>
      <c r="H16" s="869"/>
      <c r="I16" s="869"/>
      <c r="J16" s="59"/>
      <c r="K16" s="59"/>
      <c r="L16" s="59"/>
      <c r="M16" s="59"/>
      <c r="N16" s="59"/>
      <c r="O16" s="59"/>
      <c r="P16" s="59"/>
      <c r="Q16" s="1258">
        <v>1</v>
      </c>
      <c r="R16" s="1266"/>
      <c r="S16" s="416"/>
      <c r="T16" s="177"/>
      <c r="U16" s="177"/>
      <c r="V16" s="517"/>
      <c r="W16" s="416"/>
      <c r="X16" s="401"/>
      <c r="Y16" s="401"/>
      <c r="Z16" s="517"/>
      <c r="AA16" s="517"/>
      <c r="AB16" s="401"/>
      <c r="AC16" s="401"/>
      <c r="AD16" s="401"/>
      <c r="AE16" s="573"/>
      <c r="AF16" s="416"/>
      <c r="AG16" s="403"/>
      <c r="AH16" s="177"/>
      <c r="AI16" s="280"/>
      <c r="AJ16" s="517"/>
      <c r="AK16" s="416"/>
      <c r="AL16" s="280"/>
      <c r="AM16" s="573"/>
      <c r="AN16" s="403"/>
      <c r="AO16" s="342"/>
    </row>
    <row r="17" spans="1:42" ht="15.75" customHeight="1" x14ac:dyDescent="0.2">
      <c r="A17" s="10"/>
      <c r="C17" s="867"/>
      <c r="D17" s="59"/>
      <c r="E17" s="59" t="s">
        <v>533</v>
      </c>
      <c r="F17" s="59"/>
      <c r="G17" s="59"/>
      <c r="H17" s="59"/>
      <c r="I17" s="59"/>
      <c r="J17" s="59"/>
      <c r="K17" s="59"/>
      <c r="L17" s="59"/>
      <c r="M17" s="59"/>
      <c r="N17" s="59"/>
      <c r="O17" s="59"/>
      <c r="P17" s="59"/>
      <c r="Q17" s="1257">
        <v>2</v>
      </c>
      <c r="R17" s="1258"/>
      <c r="S17" s="378"/>
      <c r="T17" s="379"/>
      <c r="U17" s="379"/>
      <c r="V17" s="314">
        <f>SUM(S17:U17)</f>
        <v>0</v>
      </c>
      <c r="W17" s="378"/>
      <c r="X17" s="379"/>
      <c r="Y17" s="379"/>
      <c r="Z17" s="314">
        <f>SUM(W17:Y17)</f>
        <v>0</v>
      </c>
      <c r="AA17" s="298"/>
      <c r="AB17" s="378"/>
      <c r="AC17" s="379"/>
      <c r="AD17" s="379"/>
      <c r="AE17" s="314">
        <f>SUM(AB17:AD17)</f>
        <v>0</v>
      </c>
      <c r="AF17" s="378"/>
      <c r="AG17" s="379"/>
      <c r="AH17" s="379"/>
      <c r="AI17" s="314">
        <f>SUM(AF17:AH17)</f>
        <v>0</v>
      </c>
      <c r="AJ17" s="298"/>
      <c r="AK17" s="285"/>
      <c r="AL17" s="275"/>
      <c r="AM17" s="296"/>
      <c r="AN17" s="167"/>
      <c r="AO17" s="341"/>
      <c r="AP17" s="4"/>
    </row>
    <row r="18" spans="1:42" s="85" customFormat="1" ht="15.75" customHeight="1" x14ac:dyDescent="0.2">
      <c r="A18" s="10"/>
      <c r="B18" s="133"/>
      <c r="C18" s="867"/>
      <c r="D18" s="59" t="s">
        <v>527</v>
      </c>
      <c r="E18" s="59"/>
      <c r="F18" s="59"/>
      <c r="G18" s="59"/>
      <c r="H18" s="59"/>
      <c r="I18" s="59"/>
      <c r="J18" s="59"/>
      <c r="K18" s="59"/>
      <c r="L18" s="59"/>
      <c r="M18" s="59"/>
      <c r="N18" s="59"/>
      <c r="O18" s="59"/>
      <c r="P18" s="59"/>
      <c r="Q18" s="1258">
        <v>3</v>
      </c>
      <c r="R18" s="1266"/>
      <c r="S18" s="294"/>
      <c r="T18" s="271"/>
      <c r="U18" s="271"/>
      <c r="V18" s="517"/>
      <c r="W18" s="294"/>
      <c r="X18" s="271"/>
      <c r="Y18" s="271"/>
      <c r="Z18" s="517"/>
      <c r="AA18" s="517"/>
      <c r="AB18" s="294"/>
      <c r="AC18" s="271"/>
      <c r="AD18" s="271"/>
      <c r="AE18" s="517"/>
      <c r="AF18" s="294"/>
      <c r="AG18" s="271"/>
      <c r="AH18" s="271"/>
      <c r="AI18" s="517"/>
      <c r="AJ18" s="517"/>
      <c r="AK18" s="416"/>
      <c r="AL18" s="280"/>
      <c r="AM18" s="573"/>
      <c r="AN18" s="403"/>
      <c r="AO18" s="341"/>
    </row>
    <row r="19" spans="1:42" s="85" customFormat="1" ht="15.75" customHeight="1" x14ac:dyDescent="0.2">
      <c r="A19" s="10"/>
      <c r="B19" s="133"/>
      <c r="C19" s="867"/>
      <c r="D19" s="59" t="s">
        <v>541</v>
      </c>
      <c r="E19" s="59"/>
      <c r="F19" s="59"/>
      <c r="G19" s="59"/>
      <c r="H19" s="59"/>
      <c r="I19" s="59"/>
      <c r="J19" s="59"/>
      <c r="K19" s="59"/>
      <c r="L19" s="59"/>
      <c r="M19" s="59"/>
      <c r="N19" s="59"/>
      <c r="O19" s="59"/>
      <c r="P19" s="59"/>
      <c r="Q19" s="1258">
        <v>4</v>
      </c>
      <c r="R19" s="1266"/>
      <c r="S19" s="294"/>
      <c r="T19" s="271"/>
      <c r="U19" s="271"/>
      <c r="V19" s="517"/>
      <c r="W19" s="294"/>
      <c r="X19" s="271"/>
      <c r="Y19" s="271"/>
      <c r="Z19" s="517"/>
      <c r="AA19" s="517"/>
      <c r="AB19" s="294"/>
      <c r="AC19" s="271"/>
      <c r="AD19" s="271"/>
      <c r="AE19" s="517"/>
      <c r="AF19" s="294"/>
      <c r="AG19" s="271"/>
      <c r="AH19" s="271"/>
      <c r="AI19" s="517"/>
      <c r="AJ19" s="517"/>
      <c r="AK19" s="416"/>
      <c r="AL19" s="280"/>
      <c r="AM19" s="573"/>
      <c r="AN19" s="403"/>
      <c r="AO19" s="341"/>
    </row>
    <row r="20" spans="1:42" ht="15.75" customHeight="1" x14ac:dyDescent="0.2">
      <c r="A20" s="10"/>
      <c r="C20" s="1026"/>
      <c r="D20" s="59" t="s">
        <v>43</v>
      </c>
      <c r="E20" s="59"/>
      <c r="F20" s="59"/>
      <c r="G20" s="59"/>
      <c r="H20" s="59"/>
      <c r="I20" s="59"/>
      <c r="J20" s="59"/>
      <c r="K20" s="59"/>
      <c r="L20" s="59"/>
      <c r="M20" s="59"/>
      <c r="N20" s="59"/>
      <c r="O20" s="59"/>
      <c r="P20" s="59"/>
      <c r="Q20" s="1258">
        <v>5</v>
      </c>
      <c r="R20" s="1261"/>
      <c r="S20" s="378"/>
      <c r="T20" s="379"/>
      <c r="U20" s="379"/>
      <c r="V20" s="314">
        <f>SUM(S20:U20)</f>
        <v>0</v>
      </c>
      <c r="W20" s="378"/>
      <c r="X20" s="379"/>
      <c r="Y20" s="379"/>
      <c r="Z20" s="314">
        <f>SUM(W20:Y20)</f>
        <v>0</v>
      </c>
      <c r="AA20" s="300"/>
      <c r="AB20" s="378"/>
      <c r="AC20" s="379"/>
      <c r="AD20" s="379"/>
      <c r="AE20" s="314">
        <f>SUM(AB20:AD20)</f>
        <v>0</v>
      </c>
      <c r="AF20" s="378"/>
      <c r="AG20" s="379"/>
      <c r="AH20" s="379"/>
      <c r="AI20" s="314">
        <f>SUM(AF20:AH20)</f>
        <v>0</v>
      </c>
      <c r="AJ20" s="300"/>
      <c r="AK20" s="299"/>
      <c r="AL20" s="327"/>
      <c r="AM20" s="274"/>
      <c r="AN20" s="352"/>
      <c r="AO20" s="853"/>
      <c r="AP20" s="4"/>
    </row>
    <row r="21" spans="1:42" ht="15.75" customHeight="1" x14ac:dyDescent="0.2">
      <c r="A21" s="10"/>
      <c r="C21" s="867"/>
      <c r="D21" s="59" t="s">
        <v>659</v>
      </c>
      <c r="E21" s="59"/>
      <c r="F21" s="59"/>
      <c r="G21" s="59"/>
      <c r="H21" s="59"/>
      <c r="I21" s="59"/>
      <c r="J21" s="59"/>
      <c r="K21" s="59"/>
      <c r="L21" s="59"/>
      <c r="M21" s="59"/>
      <c r="N21" s="59"/>
      <c r="O21" s="59"/>
      <c r="P21" s="59"/>
      <c r="Q21" s="1257">
        <v>6</v>
      </c>
      <c r="R21" s="1258"/>
      <c r="S21" s="313">
        <f t="shared" ref="S21:U21" si="0">SUM(S22:S26)</f>
        <v>0</v>
      </c>
      <c r="T21" s="249">
        <f t="shared" ref="T21" si="1">SUM(T22:T26)</f>
        <v>0</v>
      </c>
      <c r="U21" s="249">
        <f t="shared" si="0"/>
        <v>0</v>
      </c>
      <c r="V21" s="314">
        <f>SUM(V22:V26)</f>
        <v>0</v>
      </c>
      <c r="W21" s="313">
        <f t="shared" ref="W21" si="2">SUM(W22:W26)</f>
        <v>0</v>
      </c>
      <c r="X21" s="249">
        <f t="shared" ref="X21:Y21" si="3">SUM(X22:X26)</f>
        <v>0</v>
      </c>
      <c r="Y21" s="249">
        <f t="shared" si="3"/>
        <v>0</v>
      </c>
      <c r="Z21" s="314">
        <f>SUM(Z22:Z26)</f>
        <v>0</v>
      </c>
      <c r="AA21" s="337">
        <f>SUM(AA22:AA26)</f>
        <v>0</v>
      </c>
      <c r="AB21" s="313">
        <f t="shared" ref="AB21" si="4">SUM(AB22:AB26)</f>
        <v>0</v>
      </c>
      <c r="AC21" s="249">
        <f t="shared" ref="AC21:AD21" si="5">SUM(AC22:AC26)</f>
        <v>0</v>
      </c>
      <c r="AD21" s="249">
        <f t="shared" si="5"/>
        <v>0</v>
      </c>
      <c r="AE21" s="314">
        <f>SUM(AE22:AE26)</f>
        <v>0</v>
      </c>
      <c r="AF21" s="313">
        <f t="shared" ref="AF21:AH21" si="6">SUM(AF22:AF26)</f>
        <v>0</v>
      </c>
      <c r="AG21" s="249">
        <f t="shared" ref="AG21" si="7">SUM(AG22:AG26)</f>
        <v>0</v>
      </c>
      <c r="AH21" s="249">
        <f t="shared" si="6"/>
        <v>0</v>
      </c>
      <c r="AI21" s="314">
        <f>SUM(AI22:AI26)</f>
        <v>0</v>
      </c>
      <c r="AJ21" s="337">
        <f t="shared" ref="AJ21:AN21" si="8">SUM(AJ22:AJ26)</f>
        <v>0</v>
      </c>
      <c r="AK21" s="306">
        <f t="shared" si="8"/>
        <v>0</v>
      </c>
      <c r="AL21" s="345">
        <f t="shared" si="8"/>
        <v>0</v>
      </c>
      <c r="AM21" s="322">
        <f t="shared" si="8"/>
        <v>0</v>
      </c>
      <c r="AN21" s="383">
        <f t="shared" si="8"/>
        <v>0</v>
      </c>
      <c r="AO21" s="388">
        <f t="shared" ref="AO21" si="9">SUM(AO22:AO26)</f>
        <v>0</v>
      </c>
      <c r="AP21" s="4"/>
    </row>
    <row r="22" spans="1:42" ht="15.75" customHeight="1" x14ac:dyDescent="0.2">
      <c r="A22" s="10"/>
      <c r="C22" s="1026"/>
      <c r="D22" s="1027"/>
      <c r="E22" s="59" t="s">
        <v>44</v>
      </c>
      <c r="F22" s="59"/>
      <c r="G22" s="59"/>
      <c r="H22" s="59"/>
      <c r="I22" s="59"/>
      <c r="J22" s="59"/>
      <c r="K22" s="59"/>
      <c r="L22" s="59"/>
      <c r="M22" s="59"/>
      <c r="N22" s="59"/>
      <c r="O22" s="59"/>
      <c r="P22" s="59"/>
      <c r="Q22" s="1259">
        <v>7</v>
      </c>
      <c r="R22" s="1260"/>
      <c r="S22" s="378"/>
      <c r="T22" s="379"/>
      <c r="U22" s="379"/>
      <c r="V22" s="314">
        <f t="shared" ref="V22:V26" si="10">SUM(S22:U22)</f>
        <v>0</v>
      </c>
      <c r="W22" s="378"/>
      <c r="X22" s="379"/>
      <c r="Y22" s="379"/>
      <c r="Z22" s="314">
        <f t="shared" ref="Z22:Z26" si="11">SUM(W22:Y22)</f>
        <v>0</v>
      </c>
      <c r="AA22" s="300"/>
      <c r="AB22" s="378"/>
      <c r="AC22" s="379"/>
      <c r="AD22" s="379"/>
      <c r="AE22" s="314">
        <f t="shared" ref="AE22:AE26" si="12">SUM(AB22:AD22)</f>
        <v>0</v>
      </c>
      <c r="AF22" s="378"/>
      <c r="AG22" s="379"/>
      <c r="AH22" s="379"/>
      <c r="AI22" s="314">
        <f>SUM(AF22:AH22)</f>
        <v>0</v>
      </c>
      <c r="AJ22" s="300"/>
      <c r="AK22" s="299"/>
      <c r="AL22" s="327"/>
      <c r="AM22" s="274"/>
      <c r="AN22" s="352"/>
      <c r="AO22" s="356"/>
      <c r="AP22" s="4"/>
    </row>
    <row r="23" spans="1:42" ht="15.75" customHeight="1" x14ac:dyDescent="0.2">
      <c r="A23" s="10"/>
      <c r="C23" s="1026"/>
      <c r="D23" s="1027"/>
      <c r="E23" s="59" t="s">
        <v>45</v>
      </c>
      <c r="F23" s="59"/>
      <c r="G23" s="59"/>
      <c r="H23" s="59"/>
      <c r="I23" s="59"/>
      <c r="J23" s="59"/>
      <c r="K23" s="59"/>
      <c r="L23" s="59"/>
      <c r="M23" s="59"/>
      <c r="N23" s="59"/>
      <c r="O23" s="59"/>
      <c r="P23" s="59"/>
      <c r="Q23" s="1257">
        <v>8</v>
      </c>
      <c r="R23" s="1258"/>
      <c r="S23" s="378"/>
      <c r="T23" s="379"/>
      <c r="U23" s="379"/>
      <c r="V23" s="314">
        <f t="shared" si="10"/>
        <v>0</v>
      </c>
      <c r="W23" s="378"/>
      <c r="X23" s="379"/>
      <c r="Y23" s="379"/>
      <c r="Z23" s="314">
        <f t="shared" si="11"/>
        <v>0</v>
      </c>
      <c r="AA23" s="298"/>
      <c r="AB23" s="378"/>
      <c r="AC23" s="379"/>
      <c r="AD23" s="379"/>
      <c r="AE23" s="314">
        <f t="shared" si="12"/>
        <v>0</v>
      </c>
      <c r="AF23" s="378"/>
      <c r="AG23" s="379"/>
      <c r="AH23" s="379"/>
      <c r="AI23" s="314">
        <f>SUM(AF23:AH23)</f>
        <v>0</v>
      </c>
      <c r="AJ23" s="298"/>
      <c r="AK23" s="285"/>
      <c r="AL23" s="275"/>
      <c r="AM23" s="175"/>
      <c r="AN23" s="167"/>
      <c r="AO23" s="356"/>
      <c r="AP23" s="4"/>
    </row>
    <row r="24" spans="1:42" ht="15.75" customHeight="1" x14ac:dyDescent="0.2">
      <c r="A24" s="10"/>
      <c r="C24" s="1026"/>
      <c r="D24" s="1027"/>
      <c r="E24" s="59" t="s">
        <v>46</v>
      </c>
      <c r="F24" s="59"/>
      <c r="G24" s="59"/>
      <c r="H24" s="59"/>
      <c r="I24" s="59"/>
      <c r="J24" s="59"/>
      <c r="K24" s="59"/>
      <c r="L24" s="59"/>
      <c r="M24" s="59"/>
      <c r="N24" s="59"/>
      <c r="O24" s="59"/>
      <c r="P24" s="59"/>
      <c r="Q24" s="1258">
        <v>9</v>
      </c>
      <c r="R24" s="1261"/>
      <c r="S24" s="378"/>
      <c r="T24" s="379"/>
      <c r="U24" s="379"/>
      <c r="V24" s="314">
        <f t="shared" si="10"/>
        <v>0</v>
      </c>
      <c r="W24" s="378"/>
      <c r="X24" s="379"/>
      <c r="Y24" s="379"/>
      <c r="Z24" s="314">
        <f t="shared" si="11"/>
        <v>0</v>
      </c>
      <c r="AA24" s="298"/>
      <c r="AB24" s="378"/>
      <c r="AC24" s="379"/>
      <c r="AD24" s="379"/>
      <c r="AE24" s="314">
        <f t="shared" si="12"/>
        <v>0</v>
      </c>
      <c r="AF24" s="378"/>
      <c r="AG24" s="379"/>
      <c r="AH24" s="379"/>
      <c r="AI24" s="314">
        <f>SUM(AF24:AH24)</f>
        <v>0</v>
      </c>
      <c r="AJ24" s="298"/>
      <c r="AK24" s="285"/>
      <c r="AL24" s="275"/>
      <c r="AM24" s="175"/>
      <c r="AN24" s="167"/>
      <c r="AO24" s="357"/>
      <c r="AP24" s="4"/>
    </row>
    <row r="25" spans="1:42" ht="15.75" customHeight="1" x14ac:dyDescent="0.2">
      <c r="A25" s="10"/>
      <c r="C25" s="1026"/>
      <c r="D25" s="1027"/>
      <c r="E25" s="59" t="s">
        <v>47</v>
      </c>
      <c r="F25" s="59"/>
      <c r="G25" s="59"/>
      <c r="H25" s="59"/>
      <c r="I25" s="59"/>
      <c r="J25" s="59"/>
      <c r="K25" s="59"/>
      <c r="L25" s="59"/>
      <c r="M25" s="59"/>
      <c r="N25" s="59"/>
      <c r="O25" s="59"/>
      <c r="P25" s="59"/>
      <c r="Q25" s="1262">
        <v>10</v>
      </c>
      <c r="R25" s="1259"/>
      <c r="S25" s="378"/>
      <c r="T25" s="379"/>
      <c r="U25" s="379"/>
      <c r="V25" s="314">
        <f t="shared" si="10"/>
        <v>0</v>
      </c>
      <c r="W25" s="378"/>
      <c r="X25" s="379"/>
      <c r="Y25" s="379"/>
      <c r="Z25" s="314">
        <f t="shared" si="11"/>
        <v>0</v>
      </c>
      <c r="AA25" s="301"/>
      <c r="AB25" s="378"/>
      <c r="AC25" s="379"/>
      <c r="AD25" s="379"/>
      <c r="AE25" s="314">
        <f t="shared" si="12"/>
        <v>0</v>
      </c>
      <c r="AF25" s="378"/>
      <c r="AG25" s="379"/>
      <c r="AH25" s="379"/>
      <c r="AI25" s="314">
        <f>SUM(AF25:AH25)</f>
        <v>0</v>
      </c>
      <c r="AJ25" s="301"/>
      <c r="AK25" s="286"/>
      <c r="AL25" s="328"/>
      <c r="AM25" s="161"/>
      <c r="AN25" s="179"/>
      <c r="AO25" s="357"/>
      <c r="AP25" s="4"/>
    </row>
    <row r="26" spans="1:42" ht="15.75" customHeight="1" x14ac:dyDescent="0.2">
      <c r="A26" s="10"/>
      <c r="C26" s="1026"/>
      <c r="D26" s="1027"/>
      <c r="E26" s="59" t="s">
        <v>48</v>
      </c>
      <c r="F26" s="59"/>
      <c r="G26" s="59"/>
      <c r="H26" s="59"/>
      <c r="I26" s="59"/>
      <c r="J26" s="59"/>
      <c r="K26" s="59"/>
      <c r="L26" s="59"/>
      <c r="M26" s="59"/>
      <c r="N26" s="59"/>
      <c r="O26" s="59"/>
      <c r="P26" s="59"/>
      <c r="Q26" s="1257">
        <v>11</v>
      </c>
      <c r="R26" s="1258"/>
      <c r="S26" s="378"/>
      <c r="T26" s="379"/>
      <c r="U26" s="379"/>
      <c r="V26" s="314">
        <f t="shared" si="10"/>
        <v>0</v>
      </c>
      <c r="W26" s="378"/>
      <c r="X26" s="379"/>
      <c r="Y26" s="379"/>
      <c r="Z26" s="314">
        <f t="shared" si="11"/>
        <v>0</v>
      </c>
      <c r="AA26" s="298"/>
      <c r="AB26" s="378"/>
      <c r="AC26" s="379"/>
      <c r="AD26" s="379"/>
      <c r="AE26" s="314">
        <f t="shared" si="12"/>
        <v>0</v>
      </c>
      <c r="AF26" s="378"/>
      <c r="AG26" s="379"/>
      <c r="AH26" s="379"/>
      <c r="AI26" s="314">
        <f>SUM(AF26:AH26)</f>
        <v>0</v>
      </c>
      <c r="AJ26" s="298"/>
      <c r="AK26" s="285"/>
      <c r="AL26" s="275"/>
      <c r="AM26" s="175"/>
      <c r="AN26" s="167"/>
      <c r="AO26" s="342"/>
      <c r="AP26" s="4"/>
    </row>
    <row r="27" spans="1:42" s="85" customFormat="1" ht="15.75" customHeight="1" x14ac:dyDescent="0.2">
      <c r="A27" s="10"/>
      <c r="B27" s="133"/>
      <c r="C27" s="1026"/>
      <c r="D27" s="59" t="s">
        <v>586</v>
      </c>
      <c r="E27" s="59"/>
      <c r="F27" s="59"/>
      <c r="G27" s="59"/>
      <c r="H27" s="59"/>
      <c r="I27" s="59"/>
      <c r="J27" s="59"/>
      <c r="K27" s="59"/>
      <c r="L27" s="59"/>
      <c r="M27" s="59"/>
      <c r="N27" s="59"/>
      <c r="O27" s="59"/>
      <c r="P27" s="59"/>
      <c r="Q27" s="1258">
        <v>12</v>
      </c>
      <c r="R27" s="1261"/>
      <c r="S27" s="293">
        <f>SUM(S28:S34)</f>
        <v>0</v>
      </c>
      <c r="T27" s="249">
        <f t="shared" ref="T27:AL27" si="13">SUM(T28:T34)</f>
        <v>0</v>
      </c>
      <c r="U27" s="249">
        <f t="shared" si="13"/>
        <v>0</v>
      </c>
      <c r="V27" s="314">
        <f t="shared" si="13"/>
        <v>0</v>
      </c>
      <c r="W27" s="293">
        <f t="shared" si="13"/>
        <v>0</v>
      </c>
      <c r="X27" s="249">
        <f t="shared" si="13"/>
        <v>0</v>
      </c>
      <c r="Y27" s="249">
        <f t="shared" si="13"/>
        <v>0</v>
      </c>
      <c r="Z27" s="314">
        <f t="shared" si="13"/>
        <v>0</v>
      </c>
      <c r="AA27" s="391">
        <f>SUM(AA28:AA33)</f>
        <v>0</v>
      </c>
      <c r="AB27" s="293">
        <f t="shared" si="13"/>
        <v>0</v>
      </c>
      <c r="AC27" s="312">
        <f t="shared" si="13"/>
        <v>0</v>
      </c>
      <c r="AD27" s="249">
        <f t="shared" si="13"/>
        <v>0</v>
      </c>
      <c r="AE27" s="336">
        <f t="shared" si="13"/>
        <v>0</v>
      </c>
      <c r="AF27" s="293">
        <f t="shared" si="13"/>
        <v>0</v>
      </c>
      <c r="AG27" s="312">
        <f t="shared" si="13"/>
        <v>0</v>
      </c>
      <c r="AH27" s="249">
        <f t="shared" si="13"/>
        <v>0</v>
      </c>
      <c r="AI27" s="314">
        <f>SUM(AI28:AI34)</f>
        <v>0</v>
      </c>
      <c r="AJ27" s="391">
        <f>SUM(AJ28:AJ33)</f>
        <v>0</v>
      </c>
      <c r="AK27" s="293">
        <f t="shared" si="13"/>
        <v>0</v>
      </c>
      <c r="AL27" s="314">
        <f t="shared" si="13"/>
        <v>0</v>
      </c>
      <c r="AM27" s="416"/>
      <c r="AN27" s="573"/>
      <c r="AO27" s="393"/>
    </row>
    <row r="28" spans="1:42" s="85" customFormat="1" ht="15.75" customHeight="1" x14ac:dyDescent="0.2">
      <c r="A28" s="10"/>
      <c r="B28" s="133"/>
      <c r="C28" s="1026"/>
      <c r="D28" s="1027"/>
      <c r="E28" s="59" t="s">
        <v>54</v>
      </c>
      <c r="F28" s="59"/>
      <c r="G28" s="59"/>
      <c r="H28" s="59"/>
      <c r="I28" s="59"/>
      <c r="J28" s="59"/>
      <c r="K28" s="59"/>
      <c r="L28" s="59"/>
      <c r="M28" s="59"/>
      <c r="N28" s="59"/>
      <c r="O28" s="59"/>
      <c r="P28" s="59"/>
      <c r="Q28" s="1258">
        <v>13</v>
      </c>
      <c r="R28" s="1261"/>
      <c r="S28" s="380"/>
      <c r="T28" s="172"/>
      <c r="U28" s="172"/>
      <c r="V28" s="314">
        <f t="shared" ref="V28:V33" si="14">SUM(S28:U28)</f>
        <v>0</v>
      </c>
      <c r="W28" s="380"/>
      <c r="X28" s="172"/>
      <c r="Y28" s="172"/>
      <c r="Z28" s="314">
        <f t="shared" ref="Z28" si="15">SUM(W28:Y28)</f>
        <v>0</v>
      </c>
      <c r="AA28" s="303"/>
      <c r="AB28" s="380"/>
      <c r="AC28" s="172"/>
      <c r="AD28" s="172"/>
      <c r="AE28" s="314">
        <f t="shared" ref="AE28:AE33" si="16">SUM(AB28:AD28)</f>
        <v>0</v>
      </c>
      <c r="AF28" s="380"/>
      <c r="AG28" s="172"/>
      <c r="AH28" s="172"/>
      <c r="AI28" s="314">
        <f t="shared" ref="AI28:AI33" si="17">SUM(AF28:AH28)</f>
        <v>0</v>
      </c>
      <c r="AJ28" s="303"/>
      <c r="AK28" s="289"/>
      <c r="AL28" s="278"/>
      <c r="AM28" s="401"/>
      <c r="AN28" s="854"/>
      <c r="AO28" s="393"/>
    </row>
    <row r="29" spans="1:42" s="85" customFormat="1" ht="15.75" customHeight="1" x14ac:dyDescent="0.2">
      <c r="A29" s="10"/>
      <c r="B29" s="133"/>
      <c r="C29" s="1026"/>
      <c r="D29" s="1027"/>
      <c r="E29" s="59" t="s">
        <v>55</v>
      </c>
      <c r="F29" s="59"/>
      <c r="G29" s="59"/>
      <c r="H29" s="59"/>
      <c r="I29" s="59"/>
      <c r="J29" s="59"/>
      <c r="K29" s="59"/>
      <c r="L29" s="59"/>
      <c r="M29" s="59"/>
      <c r="N29" s="59"/>
      <c r="O29" s="59"/>
      <c r="P29" s="59"/>
      <c r="Q29" s="1258">
        <v>14</v>
      </c>
      <c r="R29" s="1261"/>
      <c r="S29" s="380"/>
      <c r="T29" s="172"/>
      <c r="U29" s="172"/>
      <c r="V29" s="314">
        <f t="shared" si="14"/>
        <v>0</v>
      </c>
      <c r="W29" s="380"/>
      <c r="X29" s="172"/>
      <c r="Y29" s="172"/>
      <c r="Z29" s="314">
        <f t="shared" ref="Z29:Z34" si="18">SUM(W29:Y29)</f>
        <v>0</v>
      </c>
      <c r="AA29" s="303"/>
      <c r="AB29" s="380"/>
      <c r="AC29" s="172"/>
      <c r="AD29" s="172"/>
      <c r="AE29" s="314">
        <f t="shared" si="16"/>
        <v>0</v>
      </c>
      <c r="AF29" s="380"/>
      <c r="AG29" s="172"/>
      <c r="AH29" s="172"/>
      <c r="AI29" s="314">
        <f t="shared" si="17"/>
        <v>0</v>
      </c>
      <c r="AJ29" s="303"/>
      <c r="AK29" s="289"/>
      <c r="AL29" s="278"/>
      <c r="AM29" s="401"/>
      <c r="AN29" s="854"/>
      <c r="AO29" s="393"/>
    </row>
    <row r="30" spans="1:42" s="85" customFormat="1" ht="15.75" customHeight="1" x14ac:dyDescent="0.2">
      <c r="A30" s="10"/>
      <c r="B30" s="133"/>
      <c r="C30" s="1026"/>
      <c r="D30" s="1027"/>
      <c r="E30" s="59" t="s">
        <v>56</v>
      </c>
      <c r="F30" s="59"/>
      <c r="G30" s="59"/>
      <c r="H30" s="59"/>
      <c r="I30" s="59"/>
      <c r="J30" s="59"/>
      <c r="K30" s="59"/>
      <c r="L30" s="59"/>
      <c r="M30" s="59"/>
      <c r="N30" s="59"/>
      <c r="O30" s="59"/>
      <c r="P30" s="59"/>
      <c r="Q30" s="1258">
        <v>15</v>
      </c>
      <c r="R30" s="1261"/>
      <c r="S30" s="380"/>
      <c r="T30" s="172"/>
      <c r="U30" s="172"/>
      <c r="V30" s="314">
        <f t="shared" si="14"/>
        <v>0</v>
      </c>
      <c r="W30" s="380"/>
      <c r="X30" s="172"/>
      <c r="Y30" s="172"/>
      <c r="Z30" s="314">
        <f t="shared" si="18"/>
        <v>0</v>
      </c>
      <c r="AA30" s="303"/>
      <c r="AB30" s="380"/>
      <c r="AC30" s="172"/>
      <c r="AD30" s="172"/>
      <c r="AE30" s="314">
        <f t="shared" si="16"/>
        <v>0</v>
      </c>
      <c r="AF30" s="380"/>
      <c r="AG30" s="172"/>
      <c r="AH30" s="172"/>
      <c r="AI30" s="314">
        <f t="shared" si="17"/>
        <v>0</v>
      </c>
      <c r="AJ30" s="303"/>
      <c r="AK30" s="289"/>
      <c r="AL30" s="278"/>
      <c r="AM30" s="401"/>
      <c r="AN30" s="854"/>
      <c r="AO30" s="393"/>
    </row>
    <row r="31" spans="1:42" s="85" customFormat="1" ht="15.75" customHeight="1" x14ac:dyDescent="0.2">
      <c r="A31" s="10"/>
      <c r="B31" s="133"/>
      <c r="C31" s="1026"/>
      <c r="D31" s="1027"/>
      <c r="E31" s="59" t="s">
        <v>57</v>
      </c>
      <c r="F31" s="59"/>
      <c r="G31" s="59"/>
      <c r="H31" s="59"/>
      <c r="I31" s="59"/>
      <c r="J31" s="59"/>
      <c r="K31" s="59"/>
      <c r="L31" s="59"/>
      <c r="M31" s="59"/>
      <c r="N31" s="59"/>
      <c r="O31" s="59"/>
      <c r="P31" s="59"/>
      <c r="Q31" s="1258">
        <v>16</v>
      </c>
      <c r="R31" s="1261"/>
      <c r="S31" s="380"/>
      <c r="T31" s="172"/>
      <c r="U31" s="172"/>
      <c r="V31" s="314">
        <f t="shared" si="14"/>
        <v>0</v>
      </c>
      <c r="W31" s="380"/>
      <c r="X31" s="172"/>
      <c r="Y31" s="172"/>
      <c r="Z31" s="314">
        <f t="shared" si="18"/>
        <v>0</v>
      </c>
      <c r="AA31" s="303"/>
      <c r="AB31" s="380"/>
      <c r="AC31" s="172"/>
      <c r="AD31" s="172"/>
      <c r="AE31" s="314">
        <f t="shared" si="16"/>
        <v>0</v>
      </c>
      <c r="AF31" s="380"/>
      <c r="AG31" s="172"/>
      <c r="AH31" s="172"/>
      <c r="AI31" s="314">
        <f t="shared" si="17"/>
        <v>0</v>
      </c>
      <c r="AJ31" s="303"/>
      <c r="AK31" s="289"/>
      <c r="AL31" s="278"/>
      <c r="AM31" s="401"/>
      <c r="AN31" s="854"/>
      <c r="AO31" s="393"/>
    </row>
    <row r="32" spans="1:42" s="85" customFormat="1" ht="15.75" customHeight="1" x14ac:dyDescent="0.2">
      <c r="A32" s="10"/>
      <c r="B32" s="133"/>
      <c r="C32" s="1026"/>
      <c r="D32" s="1027"/>
      <c r="E32" s="59" t="s">
        <v>58</v>
      </c>
      <c r="F32" s="59"/>
      <c r="G32" s="59"/>
      <c r="H32" s="59"/>
      <c r="I32" s="59"/>
      <c r="J32" s="59"/>
      <c r="K32" s="59"/>
      <c r="L32" s="59"/>
      <c r="M32" s="59"/>
      <c r="N32" s="59"/>
      <c r="O32" s="59"/>
      <c r="P32" s="59"/>
      <c r="Q32" s="1262">
        <v>17</v>
      </c>
      <c r="R32" s="1259"/>
      <c r="S32" s="380"/>
      <c r="T32" s="172"/>
      <c r="U32" s="172"/>
      <c r="V32" s="314">
        <f t="shared" si="14"/>
        <v>0</v>
      </c>
      <c r="W32" s="380"/>
      <c r="X32" s="172"/>
      <c r="Y32" s="172"/>
      <c r="Z32" s="314">
        <f t="shared" si="18"/>
        <v>0</v>
      </c>
      <c r="AA32" s="303"/>
      <c r="AB32" s="380"/>
      <c r="AC32" s="172"/>
      <c r="AD32" s="172"/>
      <c r="AE32" s="314">
        <f t="shared" si="16"/>
        <v>0</v>
      </c>
      <c r="AF32" s="380"/>
      <c r="AG32" s="172"/>
      <c r="AH32" s="172"/>
      <c r="AI32" s="314">
        <f t="shared" si="17"/>
        <v>0</v>
      </c>
      <c r="AJ32" s="303"/>
      <c r="AK32" s="289"/>
      <c r="AL32" s="278"/>
      <c r="AM32" s="401"/>
      <c r="AN32" s="854"/>
      <c r="AO32" s="393"/>
    </row>
    <row r="33" spans="1:42" s="85" customFormat="1" ht="15.75" customHeight="1" x14ac:dyDescent="0.2">
      <c r="A33" s="10"/>
      <c r="B33" s="133"/>
      <c r="C33" s="1026"/>
      <c r="D33" s="1027"/>
      <c r="E33" s="59" t="s">
        <v>59</v>
      </c>
      <c r="F33" s="59"/>
      <c r="G33" s="59"/>
      <c r="H33" s="59"/>
      <c r="I33" s="59"/>
      <c r="J33" s="59"/>
      <c r="K33" s="59"/>
      <c r="L33" s="59"/>
      <c r="M33" s="59"/>
      <c r="N33" s="59"/>
      <c r="O33" s="59"/>
      <c r="P33" s="59"/>
      <c r="Q33" s="1258">
        <v>18</v>
      </c>
      <c r="R33" s="1261"/>
      <c r="S33" s="380"/>
      <c r="T33" s="172"/>
      <c r="U33" s="172"/>
      <c r="V33" s="314">
        <f t="shared" si="14"/>
        <v>0</v>
      </c>
      <c r="W33" s="380"/>
      <c r="X33" s="172"/>
      <c r="Y33" s="172"/>
      <c r="Z33" s="314">
        <f t="shared" si="18"/>
        <v>0</v>
      </c>
      <c r="AA33" s="303"/>
      <c r="AB33" s="380"/>
      <c r="AC33" s="172"/>
      <c r="AD33" s="172"/>
      <c r="AE33" s="314">
        <f t="shared" si="16"/>
        <v>0</v>
      </c>
      <c r="AF33" s="380"/>
      <c r="AG33" s="172"/>
      <c r="AH33" s="172"/>
      <c r="AI33" s="314">
        <f t="shared" si="17"/>
        <v>0</v>
      </c>
      <c r="AJ33" s="303"/>
      <c r="AK33" s="289"/>
      <c r="AL33" s="278"/>
      <c r="AM33" s="401"/>
      <c r="AN33" s="854"/>
      <c r="AO33" s="393"/>
    </row>
    <row r="34" spans="1:42" s="85" customFormat="1" ht="15.75" customHeight="1" x14ac:dyDescent="0.2">
      <c r="A34" s="10"/>
      <c r="B34" s="133"/>
      <c r="C34" s="1026"/>
      <c r="D34" s="1027"/>
      <c r="E34" s="59" t="s">
        <v>60</v>
      </c>
      <c r="F34" s="59"/>
      <c r="G34" s="59"/>
      <c r="H34" s="59"/>
      <c r="I34" s="59"/>
      <c r="J34" s="59"/>
      <c r="K34" s="59"/>
      <c r="L34" s="59"/>
      <c r="M34" s="59"/>
      <c r="N34" s="59"/>
      <c r="O34" s="59"/>
      <c r="P34" s="59"/>
      <c r="Q34" s="1258">
        <v>19</v>
      </c>
      <c r="R34" s="1261"/>
      <c r="S34" s="706"/>
      <c r="T34" s="516"/>
      <c r="U34" s="516"/>
      <c r="V34" s="517"/>
      <c r="W34" s="380"/>
      <c r="X34" s="172"/>
      <c r="Y34" s="172"/>
      <c r="Z34" s="314">
        <f t="shared" si="18"/>
        <v>0</v>
      </c>
      <c r="AA34" s="719"/>
      <c r="AB34" s="706"/>
      <c r="AC34" s="516"/>
      <c r="AD34" s="516"/>
      <c r="AE34" s="517"/>
      <c r="AF34" s="380"/>
      <c r="AG34" s="172"/>
      <c r="AH34" s="172"/>
      <c r="AI34" s="314">
        <f t="shared" ref="AI34" si="19">SUM(AF34:AH34)</f>
        <v>0</v>
      </c>
      <c r="AJ34" s="719"/>
      <c r="AK34" s="289"/>
      <c r="AL34" s="278"/>
      <c r="AM34" s="401"/>
      <c r="AN34" s="854"/>
      <c r="AO34" s="393"/>
    </row>
    <row r="35" spans="1:42" s="85" customFormat="1" ht="15.75" customHeight="1" x14ac:dyDescent="0.2">
      <c r="A35" s="10"/>
      <c r="B35" s="133"/>
      <c r="C35" s="1026"/>
      <c r="D35" s="1027" t="s">
        <v>532</v>
      </c>
      <c r="E35" s="59"/>
      <c r="F35" s="59"/>
      <c r="G35" s="59"/>
      <c r="H35" s="59"/>
      <c r="I35" s="59"/>
      <c r="J35" s="59"/>
      <c r="K35" s="59"/>
      <c r="L35" s="59"/>
      <c r="M35" s="59"/>
      <c r="N35" s="59"/>
      <c r="O35" s="59"/>
      <c r="P35" s="59"/>
      <c r="Q35" s="1258">
        <v>20</v>
      </c>
      <c r="R35" s="1266"/>
      <c r="S35" s="290">
        <f t="shared" ref="S35:AL35" si="20">S17-S20-S21-S27</f>
        <v>0</v>
      </c>
      <c r="T35" s="307">
        <f t="shared" si="20"/>
        <v>0</v>
      </c>
      <c r="U35" s="307">
        <f t="shared" si="20"/>
        <v>0</v>
      </c>
      <c r="V35" s="851">
        <f t="shared" si="20"/>
        <v>0</v>
      </c>
      <c r="W35" s="290">
        <f t="shared" si="20"/>
        <v>0</v>
      </c>
      <c r="X35" s="307">
        <f t="shared" si="20"/>
        <v>0</v>
      </c>
      <c r="Y35" s="307">
        <f t="shared" si="20"/>
        <v>0</v>
      </c>
      <c r="Z35" s="851">
        <f t="shared" si="20"/>
        <v>0</v>
      </c>
      <c r="AA35" s="851">
        <f t="shared" si="20"/>
        <v>0</v>
      </c>
      <c r="AB35" s="307">
        <f t="shared" si="20"/>
        <v>0</v>
      </c>
      <c r="AC35" s="307">
        <f t="shared" si="20"/>
        <v>0</v>
      </c>
      <c r="AD35" s="307">
        <f t="shared" si="20"/>
        <v>0</v>
      </c>
      <c r="AE35" s="852">
        <f t="shared" si="20"/>
        <v>0</v>
      </c>
      <c r="AF35" s="290">
        <f t="shared" si="20"/>
        <v>0</v>
      </c>
      <c r="AG35" s="307">
        <f t="shared" si="20"/>
        <v>0</v>
      </c>
      <c r="AH35" s="307">
        <f t="shared" si="20"/>
        <v>0</v>
      </c>
      <c r="AI35" s="851">
        <f>AI17-AI20-AI21-AI27</f>
        <v>0</v>
      </c>
      <c r="AJ35" s="851">
        <f t="shared" si="20"/>
        <v>0</v>
      </c>
      <c r="AK35" s="290">
        <f t="shared" si="20"/>
        <v>0</v>
      </c>
      <c r="AL35" s="347">
        <f t="shared" si="20"/>
        <v>0</v>
      </c>
      <c r="AM35" s="312">
        <f>AM17-AM20-AM21</f>
        <v>0</v>
      </c>
      <c r="AN35" s="384">
        <f>AN17-AN20-AN21</f>
        <v>0</v>
      </c>
      <c r="AO35" s="391">
        <f>AO16+AO17+AO18+AO19-AO21</f>
        <v>0</v>
      </c>
    </row>
    <row r="36" spans="1:42" s="85" customFormat="1" ht="15.75" customHeight="1" x14ac:dyDescent="0.2">
      <c r="A36" s="10"/>
      <c r="B36" s="133"/>
      <c r="C36" s="1026" t="s">
        <v>528</v>
      </c>
      <c r="D36" s="1027"/>
      <c r="E36" s="59"/>
      <c r="F36" s="59"/>
      <c r="G36" s="59"/>
      <c r="H36" s="59"/>
      <c r="I36" s="59"/>
      <c r="J36" s="59"/>
      <c r="K36" s="59"/>
      <c r="L36" s="59"/>
      <c r="M36" s="59"/>
      <c r="N36" s="59"/>
      <c r="O36" s="59"/>
      <c r="P36" s="59"/>
      <c r="Q36" s="1258"/>
      <c r="R36" s="1266"/>
      <c r="S36" s="706"/>
      <c r="T36" s="516"/>
      <c r="U36" s="516"/>
      <c r="V36" s="719"/>
      <c r="W36" s="706"/>
      <c r="X36" s="516"/>
      <c r="Y36" s="516"/>
      <c r="Z36" s="719"/>
      <c r="AA36" s="719"/>
      <c r="AB36" s="516"/>
      <c r="AC36" s="516"/>
      <c r="AD36" s="516"/>
      <c r="AE36" s="855"/>
      <c r="AF36" s="706"/>
      <c r="AG36" s="516"/>
      <c r="AH36" s="516"/>
      <c r="AI36" s="719"/>
      <c r="AJ36" s="719"/>
      <c r="AK36" s="706"/>
      <c r="AL36" s="281"/>
      <c r="AM36" s="401"/>
      <c r="AN36" s="854"/>
      <c r="AO36" s="393"/>
    </row>
    <row r="37" spans="1:42" s="85" customFormat="1" ht="15.75" customHeight="1" x14ac:dyDescent="0.2">
      <c r="A37" s="10"/>
      <c r="B37" s="133"/>
      <c r="C37" s="1026"/>
      <c r="D37" s="1027" t="s">
        <v>529</v>
      </c>
      <c r="E37" s="59"/>
      <c r="F37" s="59"/>
      <c r="G37" s="59"/>
      <c r="H37" s="59"/>
      <c r="I37" s="59"/>
      <c r="J37" s="59"/>
      <c r="K37" s="59"/>
      <c r="L37" s="59"/>
      <c r="M37" s="59"/>
      <c r="N37" s="59"/>
      <c r="O37" s="59"/>
      <c r="P37" s="59"/>
      <c r="Q37" s="1258">
        <v>21</v>
      </c>
      <c r="R37" s="1266"/>
      <c r="S37" s="706"/>
      <c r="T37" s="516"/>
      <c r="U37" s="516"/>
      <c r="V37" s="719"/>
      <c r="W37" s="706"/>
      <c r="X37" s="516"/>
      <c r="Y37" s="516"/>
      <c r="Z37" s="719"/>
      <c r="AA37" s="719"/>
      <c r="AB37" s="516"/>
      <c r="AC37" s="516"/>
      <c r="AD37" s="516"/>
      <c r="AE37" s="855"/>
      <c r="AF37" s="706"/>
      <c r="AG37" s="516"/>
      <c r="AH37" s="516"/>
      <c r="AI37" s="719"/>
      <c r="AJ37" s="719"/>
      <c r="AK37" s="706"/>
      <c r="AL37" s="281"/>
      <c r="AM37" s="401"/>
      <c r="AN37" s="854"/>
      <c r="AO37" s="325"/>
    </row>
    <row r="38" spans="1:42" s="85" customFormat="1" ht="15.75" customHeight="1" x14ac:dyDescent="0.2">
      <c r="A38" s="10"/>
      <c r="B38" s="133"/>
      <c r="C38" s="1026"/>
      <c r="D38" s="1027" t="s">
        <v>530</v>
      </c>
      <c r="E38" s="59"/>
      <c r="F38" s="59"/>
      <c r="G38" s="59"/>
      <c r="H38" s="59"/>
      <c r="I38" s="59"/>
      <c r="J38" s="59"/>
      <c r="K38" s="59"/>
      <c r="L38" s="59"/>
      <c r="M38" s="59"/>
      <c r="N38" s="59"/>
      <c r="O38" s="59"/>
      <c r="P38" s="59"/>
      <c r="Q38" s="1258">
        <v>22</v>
      </c>
      <c r="R38" s="1266"/>
      <c r="S38" s="706"/>
      <c r="T38" s="516"/>
      <c r="U38" s="516"/>
      <c r="V38" s="719"/>
      <c r="W38" s="706"/>
      <c r="X38" s="516"/>
      <c r="Y38" s="516"/>
      <c r="Z38" s="719"/>
      <c r="AA38" s="719"/>
      <c r="AB38" s="516"/>
      <c r="AC38" s="516"/>
      <c r="AD38" s="516"/>
      <c r="AE38" s="855"/>
      <c r="AF38" s="706"/>
      <c r="AG38" s="516"/>
      <c r="AH38" s="516"/>
      <c r="AI38" s="719"/>
      <c r="AJ38" s="719"/>
      <c r="AK38" s="706"/>
      <c r="AL38" s="281"/>
      <c r="AM38" s="401"/>
      <c r="AN38" s="854"/>
      <c r="AO38" s="325"/>
    </row>
    <row r="39" spans="1:42" s="85" customFormat="1" ht="15.75" customHeight="1" x14ac:dyDescent="0.2">
      <c r="A39" s="10"/>
      <c r="B39" s="133"/>
      <c r="C39" s="1026"/>
      <c r="D39" s="1027" t="s">
        <v>543</v>
      </c>
      <c r="E39" s="59"/>
      <c r="F39" s="59"/>
      <c r="G39" s="59"/>
      <c r="H39" s="59"/>
      <c r="I39" s="59"/>
      <c r="J39" s="59"/>
      <c r="K39" s="59"/>
      <c r="L39" s="59"/>
      <c r="M39" s="59"/>
      <c r="N39" s="59"/>
      <c r="O39" s="59"/>
      <c r="P39" s="59"/>
      <c r="Q39" s="1258">
        <v>23</v>
      </c>
      <c r="R39" s="1266"/>
      <c r="S39" s="706"/>
      <c r="T39" s="516"/>
      <c r="U39" s="516"/>
      <c r="V39" s="719"/>
      <c r="W39" s="706"/>
      <c r="X39" s="516"/>
      <c r="Y39" s="516"/>
      <c r="Z39" s="719"/>
      <c r="AA39" s="719"/>
      <c r="AB39" s="516"/>
      <c r="AC39" s="516"/>
      <c r="AD39" s="516"/>
      <c r="AE39" s="855"/>
      <c r="AF39" s="706"/>
      <c r="AG39" s="516"/>
      <c r="AH39" s="516"/>
      <c r="AI39" s="719"/>
      <c r="AJ39" s="719"/>
      <c r="AK39" s="706"/>
      <c r="AL39" s="281"/>
      <c r="AM39" s="401"/>
      <c r="AN39" s="854"/>
      <c r="AO39" s="391">
        <f>AO37+AO38</f>
        <v>0</v>
      </c>
    </row>
    <row r="40" spans="1:42" ht="15.75" customHeight="1" x14ac:dyDescent="0.2">
      <c r="A40" s="10"/>
      <c r="C40" s="1026" t="s">
        <v>76</v>
      </c>
      <c r="D40" s="1027"/>
      <c r="E40" s="59"/>
      <c r="F40" s="59"/>
      <c r="G40" s="59"/>
      <c r="H40" s="59"/>
      <c r="I40" s="59"/>
      <c r="J40" s="59"/>
      <c r="K40" s="59"/>
      <c r="L40" s="59"/>
      <c r="M40" s="59"/>
      <c r="N40" s="59"/>
      <c r="O40" s="59"/>
      <c r="P40" s="59"/>
      <c r="Q40" s="1258"/>
      <c r="R40" s="1261"/>
      <c r="S40" s="294"/>
      <c r="T40" s="870"/>
      <c r="U40" s="870"/>
      <c r="V40" s="719"/>
      <c r="W40" s="294"/>
      <c r="X40" s="271"/>
      <c r="Y40" s="271"/>
      <c r="Z40" s="719"/>
      <c r="AA40" s="719"/>
      <c r="AB40" s="516"/>
      <c r="AC40" s="516"/>
      <c r="AD40" s="516"/>
      <c r="AE40" s="855"/>
      <c r="AF40" s="294"/>
      <c r="AG40" s="271"/>
      <c r="AH40" s="271"/>
      <c r="AI40" s="719"/>
      <c r="AJ40" s="719"/>
      <c r="AK40" s="706"/>
      <c r="AL40" s="281"/>
      <c r="AM40" s="401"/>
      <c r="AN40" s="854"/>
      <c r="AO40" s="393"/>
      <c r="AP40" s="4"/>
    </row>
    <row r="41" spans="1:42" ht="15.75" customHeight="1" x14ac:dyDescent="0.2">
      <c r="A41" s="10"/>
      <c r="C41" s="1026"/>
      <c r="D41" s="59" t="s">
        <v>587</v>
      </c>
      <c r="E41" s="59"/>
      <c r="F41" s="59"/>
      <c r="G41" s="59"/>
      <c r="H41" s="59"/>
      <c r="I41" s="59"/>
      <c r="J41" s="59"/>
      <c r="K41" s="59"/>
      <c r="L41" s="59"/>
      <c r="M41" s="59"/>
      <c r="N41" s="59"/>
      <c r="O41" s="59"/>
      <c r="P41" s="59"/>
      <c r="Q41" s="1257">
        <v>24</v>
      </c>
      <c r="R41" s="1324"/>
      <c r="S41" s="336">
        <f>MIN(S42:S43)</f>
        <v>0</v>
      </c>
      <c r="T41" s="249">
        <f>MIN(T42:T43)</f>
        <v>0</v>
      </c>
      <c r="U41" s="249">
        <f>MIN(U42:U43)</f>
        <v>0</v>
      </c>
      <c r="V41" s="314">
        <f>MIN(V42:V43)</f>
        <v>0</v>
      </c>
      <c r="W41" s="523"/>
      <c r="X41" s="271"/>
      <c r="Y41" s="271"/>
      <c r="Z41" s="319"/>
      <c r="AA41" s="389"/>
      <c r="AB41" s="336">
        <f>MIN(AB42:AB43)</f>
        <v>0</v>
      </c>
      <c r="AC41" s="249">
        <f>MIN(AC42:AC43)</f>
        <v>0</v>
      </c>
      <c r="AD41" s="249">
        <f>MIN(AD42:AD43)</f>
        <v>0</v>
      </c>
      <c r="AE41" s="314">
        <f t="shared" ref="AE41" si="21">MIN(AE42:AE43)</f>
        <v>0</v>
      </c>
      <c r="AF41" s="523"/>
      <c r="AG41" s="271"/>
      <c r="AH41" s="271"/>
      <c r="AI41" s="319"/>
      <c r="AJ41" s="389"/>
      <c r="AK41" s="523"/>
      <c r="AL41" s="271"/>
      <c r="AM41" s="346">
        <f>MIN(AM42:AM43)</f>
        <v>0</v>
      </c>
      <c r="AN41" s="271"/>
      <c r="AO41" s="393"/>
      <c r="AP41" s="4"/>
    </row>
    <row r="42" spans="1:42" ht="15.75" customHeight="1" x14ac:dyDescent="0.2">
      <c r="A42" s="10"/>
      <c r="C42" s="1026"/>
      <c r="D42" s="59"/>
      <c r="E42" s="59" t="s">
        <v>49</v>
      </c>
      <c r="F42" s="59"/>
      <c r="G42" s="59"/>
      <c r="H42" s="59"/>
      <c r="I42" s="59"/>
      <c r="J42" s="59"/>
      <c r="K42" s="59"/>
      <c r="L42" s="59"/>
      <c r="M42" s="59"/>
      <c r="N42" s="59"/>
      <c r="O42" s="59"/>
      <c r="P42" s="59"/>
      <c r="Q42" s="1257">
        <v>25</v>
      </c>
      <c r="R42" s="1258"/>
      <c r="S42" s="378"/>
      <c r="T42" s="903"/>
      <c r="U42" s="903"/>
      <c r="V42" s="314">
        <f>SUM(S42:U42)</f>
        <v>0</v>
      </c>
      <c r="W42" s="294"/>
      <c r="X42" s="271"/>
      <c r="Y42" s="271"/>
      <c r="Z42" s="517"/>
      <c r="AA42" s="652"/>
      <c r="AB42" s="378"/>
      <c r="AC42" s="379"/>
      <c r="AD42" s="379"/>
      <c r="AE42" s="314">
        <f>SUM(AB42:AD42)</f>
        <v>0</v>
      </c>
      <c r="AF42" s="294"/>
      <c r="AG42" s="271"/>
      <c r="AH42" s="271"/>
      <c r="AI42" s="517"/>
      <c r="AJ42" s="652"/>
      <c r="AK42" s="653"/>
      <c r="AL42" s="426"/>
      <c r="AM42" s="274"/>
      <c r="AN42" s="654"/>
      <c r="AO42" s="393"/>
      <c r="AP42" s="4"/>
    </row>
    <row r="43" spans="1:42" s="85" customFormat="1" ht="15.75" customHeight="1" x14ac:dyDescent="0.2">
      <c r="A43" s="10"/>
      <c r="B43" s="133"/>
      <c r="C43" s="1026"/>
      <c r="D43" s="59"/>
      <c r="E43" s="59" t="s">
        <v>322</v>
      </c>
      <c r="F43" s="59"/>
      <c r="G43" s="59"/>
      <c r="H43" s="59"/>
      <c r="I43" s="59"/>
      <c r="J43" s="59"/>
      <c r="K43" s="59"/>
      <c r="L43" s="59"/>
      <c r="M43" s="59"/>
      <c r="N43" s="59"/>
      <c r="O43" s="59"/>
      <c r="P43" s="59"/>
      <c r="Q43" s="1257">
        <v>26</v>
      </c>
      <c r="R43" s="1258"/>
      <c r="S43" s="421"/>
      <c r="T43" s="379"/>
      <c r="U43" s="379"/>
      <c r="V43" s="314">
        <f>SUM(S43:U43)</f>
        <v>0</v>
      </c>
      <c r="W43" s="651"/>
      <c r="X43" s="271"/>
      <c r="Y43" s="271"/>
      <c r="Z43" s="517"/>
      <c r="AA43" s="652"/>
      <c r="AB43" s="421"/>
      <c r="AC43" s="379"/>
      <c r="AD43" s="379"/>
      <c r="AE43" s="314">
        <f>SUM(AB43:AD43)</f>
        <v>0</v>
      </c>
      <c r="AF43" s="651"/>
      <c r="AG43" s="271"/>
      <c r="AH43" s="271"/>
      <c r="AI43" s="517"/>
      <c r="AJ43" s="652"/>
      <c r="AK43" s="653"/>
      <c r="AL43" s="426"/>
      <c r="AM43" s="515"/>
      <c r="AN43" s="654"/>
      <c r="AO43" s="393"/>
    </row>
    <row r="44" spans="1:42" ht="15.75" customHeight="1" x14ac:dyDescent="0.2">
      <c r="A44" s="10" t="s">
        <v>674</v>
      </c>
      <c r="C44" s="1026"/>
      <c r="D44" s="1027" t="s">
        <v>546</v>
      </c>
      <c r="E44" s="59"/>
      <c r="F44" s="59"/>
      <c r="G44" s="59"/>
      <c r="H44" s="59"/>
      <c r="I44" s="59"/>
      <c r="J44" s="59"/>
      <c r="K44" s="59"/>
      <c r="L44" s="59"/>
      <c r="M44" s="59"/>
      <c r="N44" s="59"/>
      <c r="O44" s="59"/>
      <c r="P44" s="59"/>
      <c r="Q44" s="1258">
        <v>27</v>
      </c>
      <c r="R44" s="1261"/>
      <c r="S44" s="370">
        <f ca="1">INDIRECT("'"&amp;S$107&amp;"'!"&amp;$A44)</f>
        <v>0</v>
      </c>
      <c r="T44" s="270">
        <f ca="1">INDIRECT("'"&amp;T$107&amp;"'!"&amp;$A44)</f>
        <v>0</v>
      </c>
      <c r="U44" s="270">
        <f ca="1">INDIRECT("'"&amp;U$107&amp;"'!"&amp;$A44)</f>
        <v>0</v>
      </c>
      <c r="V44" s="276">
        <f ca="1">SUM(S44:U44)</f>
        <v>0</v>
      </c>
      <c r="W44" s="370">
        <f ca="1">INDIRECT("'"&amp;W$107&amp;"'!"&amp;$A44)</f>
        <v>0</v>
      </c>
      <c r="X44" s="270">
        <f ca="1">INDIRECT("'"&amp;X$107&amp;"'!"&amp;$A44)</f>
        <v>0</v>
      </c>
      <c r="Y44" s="270">
        <f ca="1">INDIRECT("'"&amp;Y$107&amp;"'!"&amp;$A44)</f>
        <v>0</v>
      </c>
      <c r="Z44" s="276">
        <f ca="1">SUM(W44:Y44)</f>
        <v>0</v>
      </c>
      <c r="AA44" s="343">
        <f ca="1">INDIRECT("'"&amp;AA$107&amp;"'!"&amp;$A44)</f>
        <v>0</v>
      </c>
      <c r="AB44" s="370">
        <f ca="1">INDIRECT("'"&amp;AB$107&amp;"'!"&amp;$A44)</f>
        <v>0</v>
      </c>
      <c r="AC44" s="270">
        <f ca="1">INDIRECT("'"&amp;AC$107&amp;"'!"&amp;$A44)</f>
        <v>0</v>
      </c>
      <c r="AD44" s="270">
        <f ca="1">INDIRECT("'"&amp;AD$107&amp;"'!"&amp;$A44)</f>
        <v>0</v>
      </c>
      <c r="AE44" s="276">
        <f ca="1">SUM(AB44:AD44)</f>
        <v>0</v>
      </c>
      <c r="AF44" s="370">
        <f ca="1">INDIRECT("'"&amp;AF$107&amp;"'!"&amp;$A44)</f>
        <v>0</v>
      </c>
      <c r="AG44" s="270">
        <f ca="1">INDIRECT("'"&amp;AG$107&amp;"'!"&amp;$A44)</f>
        <v>0</v>
      </c>
      <c r="AH44" s="270">
        <f ca="1">INDIRECT("'"&amp;AH$107&amp;"'!"&amp;$A44)</f>
        <v>0</v>
      </c>
      <c r="AI44" s="276">
        <f ca="1">SUM(AF44:AH44)</f>
        <v>0</v>
      </c>
      <c r="AJ44" s="343">
        <f ca="1">INDIRECT("'"&amp;AJ$107&amp;"'!"&amp;$A44)</f>
        <v>0</v>
      </c>
      <c r="AK44" s="299"/>
      <c r="AL44" s="327"/>
      <c r="AM44" s="352"/>
      <c r="AN44" s="352"/>
      <c r="AO44" s="393"/>
      <c r="AP44" s="4"/>
    </row>
    <row r="45" spans="1:42" s="85" customFormat="1" ht="15.75" customHeight="1" x14ac:dyDescent="0.2">
      <c r="A45" s="10"/>
      <c r="B45" s="133"/>
      <c r="C45" s="867"/>
      <c r="D45" s="1027" t="s">
        <v>547</v>
      </c>
      <c r="E45" s="59"/>
      <c r="F45" s="59"/>
      <c r="G45" s="59"/>
      <c r="H45" s="59"/>
      <c r="I45" s="59"/>
      <c r="J45" s="59"/>
      <c r="K45" s="59"/>
      <c r="L45" s="59"/>
      <c r="M45" s="59"/>
      <c r="N45" s="59"/>
      <c r="O45" s="59"/>
      <c r="P45" s="59"/>
      <c r="Q45" s="1258">
        <v>28</v>
      </c>
      <c r="R45" s="1261"/>
      <c r="S45" s="290">
        <f ca="1">S41+S44</f>
        <v>0</v>
      </c>
      <c r="T45" s="307">
        <f ca="1">T41+T44</f>
        <v>0</v>
      </c>
      <c r="U45" s="307">
        <f ca="1">U41+U44</f>
        <v>0</v>
      </c>
      <c r="V45" s="307">
        <f ca="1">V41+V44</f>
        <v>0</v>
      </c>
      <c r="W45" s="290">
        <f t="shared" ref="W45:Y45" ca="1" si="22">W44</f>
        <v>0</v>
      </c>
      <c r="X45" s="382">
        <f t="shared" ca="1" si="22"/>
        <v>0</v>
      </c>
      <c r="Y45" s="382">
        <f t="shared" ca="1" si="22"/>
        <v>0</v>
      </c>
      <c r="Z45" s="277">
        <f ca="1">Z44</f>
        <v>0</v>
      </c>
      <c r="AA45" s="340">
        <f ca="1">AA44</f>
        <v>0</v>
      </c>
      <c r="AB45" s="290">
        <f ca="1">AB41+AB44</f>
        <v>0</v>
      </c>
      <c r="AC45" s="307">
        <f ca="1">AC41+AC44</f>
        <v>0</v>
      </c>
      <c r="AD45" s="307">
        <f ca="1">AD41+AD44</f>
        <v>0</v>
      </c>
      <c r="AE45" s="307">
        <f ca="1">AE41+AE44</f>
        <v>0</v>
      </c>
      <c r="AF45" s="290">
        <f t="shared" ref="AF45" ca="1" si="23">AF44</f>
        <v>0</v>
      </c>
      <c r="AG45" s="382">
        <f t="shared" ref="AG45" ca="1" si="24">AG44</f>
        <v>0</v>
      </c>
      <c r="AH45" s="382">
        <f t="shared" ref="AH45" ca="1" si="25">AH44</f>
        <v>0</v>
      </c>
      <c r="AI45" s="277">
        <f ca="1">AI44</f>
        <v>0</v>
      </c>
      <c r="AJ45" s="340">
        <f ca="1">AJ44</f>
        <v>0</v>
      </c>
      <c r="AK45" s="290">
        <f>AK44</f>
        <v>0</v>
      </c>
      <c r="AL45" s="347">
        <f>AL44</f>
        <v>0</v>
      </c>
      <c r="AM45" s="307">
        <f>AM41+AM44</f>
        <v>0</v>
      </c>
      <c r="AN45" s="384">
        <f>AN44</f>
        <v>0</v>
      </c>
      <c r="AO45" s="393"/>
    </row>
    <row r="46" spans="1:42" s="7" customFormat="1" ht="20.25" customHeight="1" x14ac:dyDescent="0.2">
      <c r="A46" s="518"/>
      <c r="B46" s="366"/>
      <c r="C46" s="1028" t="s">
        <v>548</v>
      </c>
      <c r="D46" s="977"/>
      <c r="E46" s="977"/>
      <c r="F46" s="977"/>
      <c r="G46" s="977"/>
      <c r="H46" s="977"/>
      <c r="I46" s="977"/>
      <c r="J46" s="977"/>
      <c r="K46" s="977"/>
      <c r="L46" s="977"/>
      <c r="M46" s="977"/>
      <c r="N46" s="977"/>
      <c r="O46" s="977"/>
      <c r="P46" s="977"/>
      <c r="Q46" s="1258">
        <v>29</v>
      </c>
      <c r="R46" s="1261"/>
      <c r="S46" s="904">
        <f t="shared" ref="S46:U46" ca="1" si="26">S35+S45</f>
        <v>0</v>
      </c>
      <c r="T46" s="323">
        <f t="shared" ca="1" si="26"/>
        <v>0</v>
      </c>
      <c r="U46" s="323">
        <f t="shared" ca="1" si="26"/>
        <v>0</v>
      </c>
      <c r="V46" s="323">
        <f ca="1">V35+V45</f>
        <v>0</v>
      </c>
      <c r="W46" s="904">
        <f t="shared" ref="W46:Y46" ca="1" si="27">W35+W45</f>
        <v>0</v>
      </c>
      <c r="X46" s="323">
        <f t="shared" ca="1" si="27"/>
        <v>0</v>
      </c>
      <c r="Y46" s="323">
        <f t="shared" ca="1" si="27"/>
        <v>0</v>
      </c>
      <c r="Z46" s="326">
        <f ca="1">Z35+Z45</f>
        <v>0</v>
      </c>
      <c r="AA46" s="338">
        <f ca="1">AA35+AA45</f>
        <v>0</v>
      </c>
      <c r="AB46" s="904">
        <f t="shared" ref="AB46" ca="1" si="28">AB35+AB45</f>
        <v>0</v>
      </c>
      <c r="AC46" s="323">
        <f t="shared" ref="AC46" ca="1" si="29">AC35+AC45</f>
        <v>0</v>
      </c>
      <c r="AD46" s="323">
        <f t="shared" ref="AD46" ca="1" si="30">AD35+AD45</f>
        <v>0</v>
      </c>
      <c r="AE46" s="323">
        <f ca="1">AE35+AE45</f>
        <v>0</v>
      </c>
      <c r="AF46" s="904">
        <f t="shared" ref="AF46" ca="1" si="31">AF35+AF45</f>
        <v>0</v>
      </c>
      <c r="AG46" s="323">
        <f t="shared" ref="AG46" ca="1" si="32">AG35+AG45</f>
        <v>0</v>
      </c>
      <c r="AH46" s="323">
        <f t="shared" ref="AH46" ca="1" si="33">AH35+AH45</f>
        <v>0</v>
      </c>
      <c r="AI46" s="326">
        <f t="shared" ref="AI46:AN46" ca="1" si="34">AI35+AI45</f>
        <v>0</v>
      </c>
      <c r="AJ46" s="338">
        <f t="shared" ca="1" si="34"/>
        <v>0</v>
      </c>
      <c r="AK46" s="291">
        <f t="shared" si="34"/>
        <v>0</v>
      </c>
      <c r="AL46" s="348">
        <f t="shared" si="34"/>
        <v>0</v>
      </c>
      <c r="AM46" s="309">
        <f t="shared" si="34"/>
        <v>0</v>
      </c>
      <c r="AN46" s="385">
        <f t="shared" si="34"/>
        <v>0</v>
      </c>
      <c r="AO46" s="392">
        <f>AO35+AO39</f>
        <v>0</v>
      </c>
    </row>
    <row r="47" spans="1:42" ht="15.75" customHeight="1" x14ac:dyDescent="0.2">
      <c r="A47" s="10"/>
      <c r="C47" s="867" t="s">
        <v>79</v>
      </c>
      <c r="D47" s="59"/>
      <c r="E47" s="59"/>
      <c r="F47" s="59"/>
      <c r="G47" s="59"/>
      <c r="H47" s="59"/>
      <c r="I47" s="59"/>
      <c r="J47" s="59"/>
      <c r="K47" s="59"/>
      <c r="L47" s="59"/>
      <c r="M47" s="59"/>
      <c r="N47" s="59"/>
      <c r="O47" s="59"/>
      <c r="P47" s="59"/>
      <c r="Q47" s="1258"/>
      <c r="R47" s="1266"/>
      <c r="S47" s="416"/>
      <c r="T47" s="177"/>
      <c r="U47" s="177"/>
      <c r="V47" s="517"/>
      <c r="W47" s="416"/>
      <c r="X47" s="177"/>
      <c r="Y47" s="177"/>
      <c r="Z47" s="517"/>
      <c r="AA47" s="517"/>
      <c r="AB47" s="416"/>
      <c r="AC47" s="177"/>
      <c r="AD47" s="177"/>
      <c r="AE47" s="573"/>
      <c r="AF47" s="416"/>
      <c r="AG47" s="177"/>
      <c r="AH47" s="177"/>
      <c r="AI47" s="517"/>
      <c r="AJ47" s="517"/>
      <c r="AK47" s="416"/>
      <c r="AL47" s="517"/>
      <c r="AM47" s="653"/>
      <c r="AN47" s="859"/>
      <c r="AO47" s="389"/>
      <c r="AP47" s="4"/>
    </row>
    <row r="48" spans="1:42" ht="15.75" customHeight="1" x14ac:dyDescent="0.2">
      <c r="A48" s="10"/>
      <c r="C48" s="1026" t="s">
        <v>50</v>
      </c>
      <c r="D48" s="59"/>
      <c r="E48" s="59"/>
      <c r="F48" s="59"/>
      <c r="G48" s="59"/>
      <c r="H48" s="59"/>
      <c r="I48" s="59"/>
      <c r="J48" s="59"/>
      <c r="K48" s="59"/>
      <c r="L48" s="59"/>
      <c r="M48" s="59"/>
      <c r="N48" s="59"/>
      <c r="O48" s="59"/>
      <c r="P48" s="59"/>
      <c r="Q48" s="1259"/>
      <c r="R48" s="1265"/>
      <c r="S48" s="416"/>
      <c r="T48" s="177"/>
      <c r="U48" s="177"/>
      <c r="V48" s="517"/>
      <c r="W48" s="416"/>
      <c r="X48" s="177"/>
      <c r="Y48" s="177"/>
      <c r="Z48" s="517"/>
      <c r="AA48" s="517"/>
      <c r="AB48" s="416"/>
      <c r="AC48" s="177"/>
      <c r="AD48" s="177"/>
      <c r="AE48" s="573"/>
      <c r="AF48" s="416"/>
      <c r="AG48" s="177"/>
      <c r="AH48" s="177"/>
      <c r="AI48" s="517"/>
      <c r="AJ48" s="517"/>
      <c r="AK48" s="416"/>
      <c r="AL48" s="517"/>
      <c r="AM48" s="653"/>
      <c r="AN48" s="859"/>
      <c r="AO48" s="389"/>
      <c r="AP48" s="4"/>
    </row>
    <row r="49" spans="1:42" ht="15.75" customHeight="1" x14ac:dyDescent="0.2">
      <c r="A49" s="10"/>
      <c r="C49" s="1026"/>
      <c r="D49" s="59" t="s">
        <v>549</v>
      </c>
      <c r="E49" s="59"/>
      <c r="F49" s="59"/>
      <c r="G49" s="59"/>
      <c r="H49" s="59"/>
      <c r="I49" s="59"/>
      <c r="J49" s="59"/>
      <c r="K49" s="59"/>
      <c r="L49" s="59"/>
      <c r="M49" s="59"/>
      <c r="N49" s="59"/>
      <c r="O49" s="59"/>
      <c r="P49" s="59"/>
      <c r="Q49" s="1258">
        <v>30</v>
      </c>
      <c r="R49" s="1266"/>
      <c r="S49" s="293">
        <f ca="1">S50</f>
        <v>0</v>
      </c>
      <c r="T49" s="249">
        <f t="shared" ref="T49:AM49" ca="1" si="35">T50</f>
        <v>0</v>
      </c>
      <c r="U49" s="249">
        <f t="shared" ca="1" si="35"/>
        <v>0</v>
      </c>
      <c r="V49" s="314">
        <f t="shared" ca="1" si="35"/>
        <v>0</v>
      </c>
      <c r="W49" s="293">
        <f t="shared" ca="1" si="35"/>
        <v>0</v>
      </c>
      <c r="X49" s="249">
        <f t="shared" ca="1" si="35"/>
        <v>0</v>
      </c>
      <c r="Y49" s="249">
        <f t="shared" ca="1" si="35"/>
        <v>0</v>
      </c>
      <c r="Z49" s="314">
        <f t="shared" ca="1" si="35"/>
        <v>0</v>
      </c>
      <c r="AA49" s="314">
        <f t="shared" ca="1" si="35"/>
        <v>0</v>
      </c>
      <c r="AB49" s="293">
        <f t="shared" ca="1" si="35"/>
        <v>0</v>
      </c>
      <c r="AC49" s="249">
        <f t="shared" ca="1" si="35"/>
        <v>0</v>
      </c>
      <c r="AD49" s="249">
        <f t="shared" ca="1" si="35"/>
        <v>0</v>
      </c>
      <c r="AE49" s="336">
        <f t="shared" ca="1" si="35"/>
        <v>0</v>
      </c>
      <c r="AF49" s="293">
        <f t="shared" ca="1" si="35"/>
        <v>0</v>
      </c>
      <c r="AG49" s="249">
        <f t="shared" ca="1" si="35"/>
        <v>0</v>
      </c>
      <c r="AH49" s="249">
        <f t="shared" ca="1" si="35"/>
        <v>0</v>
      </c>
      <c r="AI49" s="314">
        <f t="shared" ca="1" si="35"/>
        <v>0</v>
      </c>
      <c r="AJ49" s="314">
        <f t="shared" ca="1" si="35"/>
        <v>0</v>
      </c>
      <c r="AK49" s="416"/>
      <c r="AL49" s="517"/>
      <c r="AM49" s="723">
        <f t="shared" si="35"/>
        <v>0</v>
      </c>
      <c r="AN49" s="859"/>
      <c r="AO49" s="389"/>
      <c r="AP49" s="4"/>
    </row>
    <row r="50" spans="1:42" s="7" customFormat="1" ht="15.75" customHeight="1" x14ac:dyDescent="0.2">
      <c r="A50" s="518"/>
      <c r="B50" s="366"/>
      <c r="C50" s="1026"/>
      <c r="D50" s="59"/>
      <c r="E50" s="59" t="s">
        <v>550</v>
      </c>
      <c r="F50" s="59"/>
      <c r="G50" s="59"/>
      <c r="H50" s="59"/>
      <c r="I50" s="59"/>
      <c r="J50" s="59"/>
      <c r="K50" s="59"/>
      <c r="L50" s="59"/>
      <c r="M50" s="59"/>
      <c r="N50" s="59"/>
      <c r="O50" s="59"/>
      <c r="P50" s="59"/>
      <c r="Q50" s="1262">
        <v>31</v>
      </c>
      <c r="R50" s="1259"/>
      <c r="S50" s="292">
        <f ca="1">S64</f>
        <v>0</v>
      </c>
      <c r="T50" s="272">
        <f t="shared" ref="T50:U50" ca="1" si="36">T64</f>
        <v>0</v>
      </c>
      <c r="U50" s="272">
        <f t="shared" ca="1" si="36"/>
        <v>0</v>
      </c>
      <c r="V50" s="856">
        <f ca="1">V64</f>
        <v>0</v>
      </c>
      <c r="W50" s="292">
        <f t="shared" ref="W50:AM50" ca="1" si="37">W64</f>
        <v>0</v>
      </c>
      <c r="X50" s="310">
        <f t="shared" ref="X50" ca="1" si="38">X64</f>
        <v>0</v>
      </c>
      <c r="Y50" s="310">
        <f t="shared" ca="1" si="37"/>
        <v>0</v>
      </c>
      <c r="Z50" s="905">
        <f ca="1">Z64</f>
        <v>0</v>
      </c>
      <c r="AA50" s="339">
        <f t="shared" ca="1" si="37"/>
        <v>0</v>
      </c>
      <c r="AB50" s="292">
        <f ca="1">AB64</f>
        <v>0</v>
      </c>
      <c r="AC50" s="272">
        <f t="shared" ref="AC50:AD50" ca="1" si="39">AC64</f>
        <v>0</v>
      </c>
      <c r="AD50" s="272">
        <f t="shared" ca="1" si="39"/>
        <v>0</v>
      </c>
      <c r="AE50" s="905">
        <f ca="1">AE64</f>
        <v>0</v>
      </c>
      <c r="AF50" s="292">
        <f t="shared" ref="AF50:AH50" ca="1" si="40">AF64</f>
        <v>0</v>
      </c>
      <c r="AG50" s="310">
        <f t="shared" ref="AG50" ca="1" si="41">AG64</f>
        <v>0</v>
      </c>
      <c r="AH50" s="310">
        <f t="shared" ca="1" si="40"/>
        <v>0</v>
      </c>
      <c r="AI50" s="905">
        <f ca="1">AI64</f>
        <v>0</v>
      </c>
      <c r="AJ50" s="339">
        <f t="shared" ref="AJ50" ca="1" si="42">AJ64</f>
        <v>0</v>
      </c>
      <c r="AK50" s="863"/>
      <c r="AL50" s="898"/>
      <c r="AM50" s="310">
        <f t="shared" si="37"/>
        <v>0</v>
      </c>
      <c r="AN50" s="860"/>
      <c r="AO50" s="390"/>
    </row>
    <row r="51" spans="1:42" s="86" customFormat="1" ht="15.75" customHeight="1" x14ac:dyDescent="0.2">
      <c r="A51" s="518"/>
      <c r="B51" s="366"/>
      <c r="C51" s="1026"/>
      <c r="D51" s="59"/>
      <c r="E51" s="59"/>
      <c r="F51" s="59" t="s">
        <v>588</v>
      </c>
      <c r="G51" s="59"/>
      <c r="H51" s="59"/>
      <c r="I51" s="59"/>
      <c r="J51" s="59"/>
      <c r="K51" s="59"/>
      <c r="L51" s="59"/>
      <c r="M51" s="59"/>
      <c r="N51" s="59"/>
      <c r="O51" s="59"/>
      <c r="P51" s="59"/>
      <c r="Q51" s="1258">
        <v>32</v>
      </c>
      <c r="R51" s="1266"/>
      <c r="S51" s="292">
        <f ca="1">SUM(S52:S60)</f>
        <v>0</v>
      </c>
      <c r="T51" s="272">
        <f t="shared" ref="T51:AM51" ca="1" si="43">SUM(T52:T60)</f>
        <v>0</v>
      </c>
      <c r="U51" s="272">
        <f t="shared" ca="1" si="43"/>
        <v>0</v>
      </c>
      <c r="V51" s="856">
        <f t="shared" ca="1" si="43"/>
        <v>0</v>
      </c>
      <c r="W51" s="292">
        <f t="shared" ca="1" si="43"/>
        <v>0</v>
      </c>
      <c r="X51" s="310">
        <f t="shared" ca="1" si="43"/>
        <v>0</v>
      </c>
      <c r="Y51" s="310">
        <f t="shared" ca="1" si="43"/>
        <v>0</v>
      </c>
      <c r="Z51" s="856">
        <f t="shared" ca="1" si="43"/>
        <v>0</v>
      </c>
      <c r="AA51" s="339">
        <f t="shared" ca="1" si="43"/>
        <v>0</v>
      </c>
      <c r="AB51" s="292">
        <f t="shared" ca="1" si="43"/>
        <v>0</v>
      </c>
      <c r="AC51" s="272">
        <f t="shared" ca="1" si="43"/>
        <v>0</v>
      </c>
      <c r="AD51" s="272">
        <f t="shared" ca="1" si="43"/>
        <v>0</v>
      </c>
      <c r="AE51" s="856">
        <f t="shared" ca="1" si="43"/>
        <v>0</v>
      </c>
      <c r="AF51" s="292">
        <f t="shared" ca="1" si="43"/>
        <v>0</v>
      </c>
      <c r="AG51" s="310">
        <f t="shared" ca="1" si="43"/>
        <v>0</v>
      </c>
      <c r="AH51" s="310">
        <f t="shared" ca="1" si="43"/>
        <v>0</v>
      </c>
      <c r="AI51" s="856">
        <f t="shared" ca="1" si="43"/>
        <v>0</v>
      </c>
      <c r="AJ51" s="339">
        <f t="shared" ca="1" si="43"/>
        <v>0</v>
      </c>
      <c r="AK51" s="863"/>
      <c r="AL51" s="898"/>
      <c r="AM51" s="310">
        <f t="shared" si="43"/>
        <v>0</v>
      </c>
      <c r="AN51" s="860"/>
      <c r="AO51" s="390"/>
    </row>
    <row r="52" spans="1:42" s="36" customFormat="1" ht="14.25" customHeight="1" x14ac:dyDescent="0.2">
      <c r="A52" s="518" t="s">
        <v>675</v>
      </c>
      <c r="B52" s="366"/>
      <c r="C52" s="1026"/>
      <c r="D52" s="59"/>
      <c r="E52" s="868"/>
      <c r="F52" s="59"/>
      <c r="G52" s="59" t="s">
        <v>176</v>
      </c>
      <c r="H52" s="59"/>
      <c r="I52" s="59"/>
      <c r="J52" s="59"/>
      <c r="K52" s="59"/>
      <c r="L52" s="59"/>
      <c r="M52" s="59"/>
      <c r="N52" s="59"/>
      <c r="O52" s="59"/>
      <c r="P52" s="59"/>
      <c r="Q52" s="1258">
        <v>33</v>
      </c>
      <c r="R52" s="1261"/>
      <c r="S52" s="293">
        <f t="shared" ref="S52:U60" ca="1" si="44">INDIRECT("'"&amp;S$107&amp;"'!"&amp;$A52)</f>
        <v>0</v>
      </c>
      <c r="T52" s="249">
        <f t="shared" ca="1" si="44"/>
        <v>0</v>
      </c>
      <c r="U52" s="249">
        <f t="shared" ca="1" si="44"/>
        <v>0</v>
      </c>
      <c r="V52" s="314">
        <f t="shared" ref="V52" ca="1" si="45">SUM(S52:U52)</f>
        <v>0</v>
      </c>
      <c r="W52" s="293">
        <f t="shared" ref="W52:Y60" ca="1" si="46">INDIRECT("'"&amp;W$107&amp;"'!"&amp;$A52)</f>
        <v>0</v>
      </c>
      <c r="X52" s="249">
        <f t="shared" ca="1" si="46"/>
        <v>0</v>
      </c>
      <c r="Y52" s="249">
        <f t="shared" ca="1" si="46"/>
        <v>0</v>
      </c>
      <c r="Z52" s="314">
        <f t="shared" ref="Z52:Z64" ca="1" si="47">SUM(W52:Y52)</f>
        <v>0</v>
      </c>
      <c r="AA52" s="340">
        <f t="shared" ref="AA52:AD60" ca="1" si="48">INDIRECT("'"&amp;AA$107&amp;"'!"&amp;$A52)</f>
        <v>0</v>
      </c>
      <c r="AB52" s="293">
        <f t="shared" ca="1" si="48"/>
        <v>0</v>
      </c>
      <c r="AC52" s="249">
        <f t="shared" ca="1" si="48"/>
        <v>0</v>
      </c>
      <c r="AD52" s="249">
        <f t="shared" ca="1" si="48"/>
        <v>0</v>
      </c>
      <c r="AE52" s="314">
        <f t="shared" ref="AE52" ca="1" si="49">SUM(AB52:AD52)</f>
        <v>0</v>
      </c>
      <c r="AF52" s="293">
        <f t="shared" ref="AF52:AH60" ca="1" si="50">INDIRECT("'"&amp;AF$107&amp;"'!"&amp;$A52)</f>
        <v>0</v>
      </c>
      <c r="AG52" s="249">
        <f t="shared" ca="1" si="50"/>
        <v>0</v>
      </c>
      <c r="AH52" s="249">
        <f t="shared" ca="1" si="50"/>
        <v>0</v>
      </c>
      <c r="AI52" s="314">
        <f t="shared" ref="AI52:AI60" ca="1" si="51">SUM(AF52:AH52)</f>
        <v>0</v>
      </c>
      <c r="AJ52" s="340">
        <f t="shared" ref="AJ52:AJ60" ca="1" si="52">INDIRECT("'"&amp;AJ$107&amp;"'!"&amp;$A52)</f>
        <v>0</v>
      </c>
      <c r="AK52" s="416"/>
      <c r="AL52" s="280"/>
      <c r="AM52" s="232"/>
      <c r="AN52" s="403"/>
      <c r="AO52" s="389"/>
    </row>
    <row r="53" spans="1:42" s="36" customFormat="1" ht="14.25" customHeight="1" x14ac:dyDescent="0.2">
      <c r="A53" s="518" t="s">
        <v>676</v>
      </c>
      <c r="B53" s="366"/>
      <c r="C53" s="1026"/>
      <c r="D53" s="59"/>
      <c r="E53" s="868"/>
      <c r="F53" s="59"/>
      <c r="G53" s="59" t="s">
        <v>177</v>
      </c>
      <c r="H53" s="59"/>
      <c r="I53" s="59"/>
      <c r="J53" s="59"/>
      <c r="K53" s="59"/>
      <c r="L53" s="59"/>
      <c r="M53" s="59"/>
      <c r="N53" s="59"/>
      <c r="O53" s="59"/>
      <c r="P53" s="59"/>
      <c r="Q53" s="1258">
        <v>34</v>
      </c>
      <c r="R53" s="1261"/>
      <c r="S53" s="293">
        <f t="shared" ca="1" si="44"/>
        <v>0</v>
      </c>
      <c r="T53" s="249">
        <f t="shared" ca="1" si="44"/>
        <v>0</v>
      </c>
      <c r="U53" s="249">
        <f t="shared" ca="1" si="44"/>
        <v>0</v>
      </c>
      <c r="V53" s="314">
        <f t="shared" ref="V53:V63" ca="1" si="53">SUM(S53:U53)</f>
        <v>0</v>
      </c>
      <c r="W53" s="293">
        <f t="shared" ca="1" si="46"/>
        <v>0</v>
      </c>
      <c r="X53" s="249">
        <f t="shared" ca="1" si="46"/>
        <v>0</v>
      </c>
      <c r="Y53" s="249">
        <f t="shared" ca="1" si="46"/>
        <v>0</v>
      </c>
      <c r="Z53" s="314">
        <f t="shared" ca="1" si="47"/>
        <v>0</v>
      </c>
      <c r="AA53" s="340">
        <f t="shared" ca="1" si="48"/>
        <v>0</v>
      </c>
      <c r="AB53" s="293">
        <f t="shared" ca="1" si="48"/>
        <v>0</v>
      </c>
      <c r="AC53" s="249">
        <f t="shared" ca="1" si="48"/>
        <v>0</v>
      </c>
      <c r="AD53" s="249">
        <f t="shared" ca="1" si="48"/>
        <v>0</v>
      </c>
      <c r="AE53" s="314">
        <f t="shared" ref="AE53:AE63" ca="1" si="54">SUM(AB53:AD53)</f>
        <v>0</v>
      </c>
      <c r="AF53" s="293">
        <f t="shared" ca="1" si="50"/>
        <v>0</v>
      </c>
      <c r="AG53" s="249">
        <f t="shared" ca="1" si="50"/>
        <v>0</v>
      </c>
      <c r="AH53" s="249">
        <f t="shared" ca="1" si="50"/>
        <v>0</v>
      </c>
      <c r="AI53" s="314">
        <f t="shared" ca="1" si="51"/>
        <v>0</v>
      </c>
      <c r="AJ53" s="340">
        <f t="shared" ca="1" si="52"/>
        <v>0</v>
      </c>
      <c r="AK53" s="416"/>
      <c r="AL53" s="280"/>
      <c r="AM53" s="232"/>
      <c r="AN53" s="403"/>
      <c r="AO53" s="389"/>
    </row>
    <row r="54" spans="1:42" s="36" customFormat="1" ht="15.75" customHeight="1" x14ac:dyDescent="0.2">
      <c r="A54" s="518" t="s">
        <v>677</v>
      </c>
      <c r="B54" s="366"/>
      <c r="C54" s="1026"/>
      <c r="D54" s="59"/>
      <c r="E54" s="868"/>
      <c r="F54" s="59"/>
      <c r="G54" s="59" t="s">
        <v>128</v>
      </c>
      <c r="H54" s="59"/>
      <c r="I54" s="59"/>
      <c r="J54" s="59"/>
      <c r="K54" s="59"/>
      <c r="L54" s="59"/>
      <c r="M54" s="59"/>
      <c r="N54" s="59"/>
      <c r="O54" s="59"/>
      <c r="P54" s="59"/>
      <c r="Q54" s="1258">
        <v>35</v>
      </c>
      <c r="R54" s="1261"/>
      <c r="S54" s="293">
        <f t="shared" ca="1" si="44"/>
        <v>0</v>
      </c>
      <c r="T54" s="249">
        <f t="shared" ca="1" si="44"/>
        <v>0</v>
      </c>
      <c r="U54" s="249">
        <f t="shared" ca="1" si="44"/>
        <v>0</v>
      </c>
      <c r="V54" s="314">
        <f t="shared" ca="1" si="53"/>
        <v>0</v>
      </c>
      <c r="W54" s="293">
        <f t="shared" ca="1" si="46"/>
        <v>0</v>
      </c>
      <c r="X54" s="249">
        <f t="shared" ca="1" si="46"/>
        <v>0</v>
      </c>
      <c r="Y54" s="249">
        <f t="shared" ca="1" si="46"/>
        <v>0</v>
      </c>
      <c r="Z54" s="314">
        <f t="shared" ca="1" si="47"/>
        <v>0</v>
      </c>
      <c r="AA54" s="340">
        <f t="shared" ca="1" si="48"/>
        <v>0</v>
      </c>
      <c r="AB54" s="293">
        <f t="shared" ca="1" si="48"/>
        <v>0</v>
      </c>
      <c r="AC54" s="249">
        <f t="shared" ca="1" si="48"/>
        <v>0</v>
      </c>
      <c r="AD54" s="249">
        <f t="shared" ca="1" si="48"/>
        <v>0</v>
      </c>
      <c r="AE54" s="314">
        <f t="shared" ca="1" si="54"/>
        <v>0</v>
      </c>
      <c r="AF54" s="293">
        <f t="shared" ca="1" si="50"/>
        <v>0</v>
      </c>
      <c r="AG54" s="249">
        <f t="shared" ca="1" si="50"/>
        <v>0</v>
      </c>
      <c r="AH54" s="249">
        <f t="shared" ca="1" si="50"/>
        <v>0</v>
      </c>
      <c r="AI54" s="314">
        <f t="shared" ca="1" si="51"/>
        <v>0</v>
      </c>
      <c r="AJ54" s="340">
        <f t="shared" ca="1" si="52"/>
        <v>0</v>
      </c>
      <c r="AK54" s="416"/>
      <c r="AL54" s="280"/>
      <c r="AM54" s="232"/>
      <c r="AN54" s="403"/>
      <c r="AO54" s="389"/>
    </row>
    <row r="55" spans="1:42" s="36" customFormat="1" ht="15.75" customHeight="1" x14ac:dyDescent="0.2">
      <c r="A55" s="518" t="s">
        <v>678</v>
      </c>
      <c r="B55" s="366"/>
      <c r="C55" s="1026"/>
      <c r="D55" s="59"/>
      <c r="E55" s="868"/>
      <c r="F55" s="59"/>
      <c r="G55" s="59" t="s">
        <v>129</v>
      </c>
      <c r="H55" s="59"/>
      <c r="I55" s="59"/>
      <c r="J55" s="59"/>
      <c r="K55" s="59"/>
      <c r="L55" s="59"/>
      <c r="M55" s="59"/>
      <c r="N55" s="59"/>
      <c r="O55" s="59"/>
      <c r="P55" s="59"/>
      <c r="Q55" s="1258">
        <v>36</v>
      </c>
      <c r="R55" s="1261"/>
      <c r="S55" s="293">
        <f t="shared" ca="1" si="44"/>
        <v>0</v>
      </c>
      <c r="T55" s="249">
        <f t="shared" ca="1" si="44"/>
        <v>0</v>
      </c>
      <c r="U55" s="249">
        <f t="shared" ca="1" si="44"/>
        <v>0</v>
      </c>
      <c r="V55" s="314">
        <f t="shared" ca="1" si="53"/>
        <v>0</v>
      </c>
      <c r="W55" s="293">
        <f t="shared" ca="1" si="46"/>
        <v>0</v>
      </c>
      <c r="X55" s="249">
        <f t="shared" ca="1" si="46"/>
        <v>0</v>
      </c>
      <c r="Y55" s="249">
        <f t="shared" ca="1" si="46"/>
        <v>0</v>
      </c>
      <c r="Z55" s="314">
        <f t="shared" ca="1" si="47"/>
        <v>0</v>
      </c>
      <c r="AA55" s="340">
        <f t="shared" ca="1" si="48"/>
        <v>0</v>
      </c>
      <c r="AB55" s="293">
        <f t="shared" ca="1" si="48"/>
        <v>0</v>
      </c>
      <c r="AC55" s="249">
        <f t="shared" ca="1" si="48"/>
        <v>0</v>
      </c>
      <c r="AD55" s="249">
        <f t="shared" ca="1" si="48"/>
        <v>0</v>
      </c>
      <c r="AE55" s="314">
        <f t="shared" ca="1" si="54"/>
        <v>0</v>
      </c>
      <c r="AF55" s="293">
        <f t="shared" ca="1" si="50"/>
        <v>0</v>
      </c>
      <c r="AG55" s="249">
        <f t="shared" ca="1" si="50"/>
        <v>0</v>
      </c>
      <c r="AH55" s="249">
        <f t="shared" ca="1" si="50"/>
        <v>0</v>
      </c>
      <c r="AI55" s="314">
        <f t="shared" ca="1" si="51"/>
        <v>0</v>
      </c>
      <c r="AJ55" s="340">
        <f t="shared" ca="1" si="52"/>
        <v>0</v>
      </c>
      <c r="AK55" s="416"/>
      <c r="AL55" s="280"/>
      <c r="AM55" s="232"/>
      <c r="AN55" s="403"/>
      <c r="AO55" s="389"/>
    </row>
    <row r="56" spans="1:42" s="36" customFormat="1" ht="15.75" customHeight="1" x14ac:dyDescent="0.2">
      <c r="A56" s="518" t="s">
        <v>679</v>
      </c>
      <c r="B56" s="366"/>
      <c r="C56" s="1026"/>
      <c r="D56" s="59"/>
      <c r="E56" s="868"/>
      <c r="F56" s="59"/>
      <c r="G56" s="59" t="s">
        <v>130</v>
      </c>
      <c r="H56" s="59"/>
      <c r="I56" s="59"/>
      <c r="J56" s="59"/>
      <c r="K56" s="59"/>
      <c r="L56" s="59"/>
      <c r="M56" s="59"/>
      <c r="N56" s="59"/>
      <c r="O56" s="59"/>
      <c r="P56" s="59"/>
      <c r="Q56" s="1258">
        <v>37</v>
      </c>
      <c r="R56" s="1261"/>
      <c r="S56" s="293">
        <f t="shared" ca="1" si="44"/>
        <v>0</v>
      </c>
      <c r="T56" s="249">
        <f t="shared" ca="1" si="44"/>
        <v>0</v>
      </c>
      <c r="U56" s="249">
        <f t="shared" ca="1" si="44"/>
        <v>0</v>
      </c>
      <c r="V56" s="314">
        <f t="shared" ca="1" si="53"/>
        <v>0</v>
      </c>
      <c r="W56" s="293">
        <f t="shared" ca="1" si="46"/>
        <v>0</v>
      </c>
      <c r="X56" s="249">
        <f t="shared" ca="1" si="46"/>
        <v>0</v>
      </c>
      <c r="Y56" s="249">
        <f t="shared" ca="1" si="46"/>
        <v>0</v>
      </c>
      <c r="Z56" s="314">
        <f t="shared" ca="1" si="47"/>
        <v>0</v>
      </c>
      <c r="AA56" s="340">
        <f t="shared" ca="1" si="48"/>
        <v>0</v>
      </c>
      <c r="AB56" s="293">
        <f t="shared" ca="1" si="48"/>
        <v>0</v>
      </c>
      <c r="AC56" s="249">
        <f t="shared" ca="1" si="48"/>
        <v>0</v>
      </c>
      <c r="AD56" s="249">
        <f t="shared" ca="1" si="48"/>
        <v>0</v>
      </c>
      <c r="AE56" s="314">
        <f t="shared" ca="1" si="54"/>
        <v>0</v>
      </c>
      <c r="AF56" s="293">
        <f t="shared" ca="1" si="50"/>
        <v>0</v>
      </c>
      <c r="AG56" s="249">
        <f t="shared" ca="1" si="50"/>
        <v>0</v>
      </c>
      <c r="AH56" s="249">
        <f t="shared" ca="1" si="50"/>
        <v>0</v>
      </c>
      <c r="AI56" s="314">
        <f t="shared" ca="1" si="51"/>
        <v>0</v>
      </c>
      <c r="AJ56" s="340">
        <f t="shared" ca="1" si="52"/>
        <v>0</v>
      </c>
      <c r="AK56" s="416"/>
      <c r="AL56" s="280"/>
      <c r="AM56" s="232"/>
      <c r="AN56" s="403"/>
      <c r="AO56" s="389"/>
    </row>
    <row r="57" spans="1:42" s="36" customFormat="1" ht="15.75" customHeight="1" x14ac:dyDescent="0.2">
      <c r="A57" s="518" t="s">
        <v>680</v>
      </c>
      <c r="B57" s="366"/>
      <c r="C57" s="1026"/>
      <c r="D57" s="59"/>
      <c r="E57" s="868"/>
      <c r="F57" s="59"/>
      <c r="G57" s="59" t="s">
        <v>204</v>
      </c>
      <c r="H57" s="59"/>
      <c r="I57" s="59"/>
      <c r="J57" s="59"/>
      <c r="K57" s="59"/>
      <c r="L57" s="59"/>
      <c r="M57" s="59"/>
      <c r="N57" s="59"/>
      <c r="O57" s="59"/>
      <c r="P57" s="59"/>
      <c r="Q57" s="1258">
        <v>38</v>
      </c>
      <c r="R57" s="1261"/>
      <c r="S57" s="293">
        <f t="shared" ca="1" si="44"/>
        <v>0</v>
      </c>
      <c r="T57" s="249">
        <f t="shared" ca="1" si="44"/>
        <v>0</v>
      </c>
      <c r="U57" s="249">
        <f t="shared" ca="1" si="44"/>
        <v>0</v>
      </c>
      <c r="V57" s="314">
        <f t="shared" ca="1" si="53"/>
        <v>0</v>
      </c>
      <c r="W57" s="293">
        <f t="shared" ca="1" si="46"/>
        <v>0</v>
      </c>
      <c r="X57" s="249">
        <f t="shared" ca="1" si="46"/>
        <v>0</v>
      </c>
      <c r="Y57" s="249">
        <f t="shared" ca="1" si="46"/>
        <v>0</v>
      </c>
      <c r="Z57" s="314">
        <f t="shared" ca="1" si="47"/>
        <v>0</v>
      </c>
      <c r="AA57" s="340">
        <f t="shared" ca="1" si="48"/>
        <v>0</v>
      </c>
      <c r="AB57" s="293">
        <f t="shared" ca="1" si="48"/>
        <v>0</v>
      </c>
      <c r="AC57" s="249">
        <f t="shared" ca="1" si="48"/>
        <v>0</v>
      </c>
      <c r="AD57" s="249">
        <f t="shared" ca="1" si="48"/>
        <v>0</v>
      </c>
      <c r="AE57" s="314">
        <f t="shared" ca="1" si="54"/>
        <v>0</v>
      </c>
      <c r="AF57" s="293">
        <f t="shared" ca="1" si="50"/>
        <v>0</v>
      </c>
      <c r="AG57" s="249">
        <f t="shared" ca="1" si="50"/>
        <v>0</v>
      </c>
      <c r="AH57" s="249">
        <f t="shared" ca="1" si="50"/>
        <v>0</v>
      </c>
      <c r="AI57" s="314">
        <f t="shared" ca="1" si="51"/>
        <v>0</v>
      </c>
      <c r="AJ57" s="340">
        <f t="shared" ca="1" si="52"/>
        <v>0</v>
      </c>
      <c r="AK57" s="416"/>
      <c r="AL57" s="280"/>
      <c r="AM57" s="232"/>
      <c r="AN57" s="403"/>
      <c r="AO57" s="389"/>
    </row>
    <row r="58" spans="1:42" s="36" customFormat="1" ht="15.75" customHeight="1" x14ac:dyDescent="0.2">
      <c r="A58" s="518" t="s">
        <v>681</v>
      </c>
      <c r="B58" s="366"/>
      <c r="C58" s="1026"/>
      <c r="D58" s="59"/>
      <c r="E58" s="868"/>
      <c r="F58" s="59"/>
      <c r="G58" s="59" t="s">
        <v>131</v>
      </c>
      <c r="H58" s="59"/>
      <c r="I58" s="59"/>
      <c r="J58" s="59"/>
      <c r="K58" s="59"/>
      <c r="L58" s="59"/>
      <c r="M58" s="59"/>
      <c r="N58" s="59"/>
      <c r="O58" s="59"/>
      <c r="P58" s="59"/>
      <c r="Q58" s="1258">
        <v>39</v>
      </c>
      <c r="R58" s="1261"/>
      <c r="S58" s="293">
        <f t="shared" ca="1" si="44"/>
        <v>0</v>
      </c>
      <c r="T58" s="249">
        <f t="shared" ca="1" si="44"/>
        <v>0</v>
      </c>
      <c r="U58" s="249">
        <f t="shared" ca="1" si="44"/>
        <v>0</v>
      </c>
      <c r="V58" s="314">
        <f t="shared" ca="1" si="53"/>
        <v>0</v>
      </c>
      <c r="W58" s="293">
        <f t="shared" ca="1" si="46"/>
        <v>0</v>
      </c>
      <c r="X58" s="249">
        <f t="shared" ca="1" si="46"/>
        <v>0</v>
      </c>
      <c r="Y58" s="249">
        <f t="shared" ca="1" si="46"/>
        <v>0</v>
      </c>
      <c r="Z58" s="314">
        <f t="shared" ca="1" si="47"/>
        <v>0</v>
      </c>
      <c r="AA58" s="340">
        <f t="shared" ca="1" si="48"/>
        <v>0</v>
      </c>
      <c r="AB58" s="293">
        <f t="shared" ca="1" si="48"/>
        <v>0</v>
      </c>
      <c r="AC58" s="249">
        <f t="shared" ca="1" si="48"/>
        <v>0</v>
      </c>
      <c r="AD58" s="249">
        <f t="shared" ca="1" si="48"/>
        <v>0</v>
      </c>
      <c r="AE58" s="314">
        <f t="shared" ca="1" si="54"/>
        <v>0</v>
      </c>
      <c r="AF58" s="293">
        <f t="shared" ca="1" si="50"/>
        <v>0</v>
      </c>
      <c r="AG58" s="249">
        <f t="shared" ca="1" si="50"/>
        <v>0</v>
      </c>
      <c r="AH58" s="249">
        <f t="shared" ca="1" si="50"/>
        <v>0</v>
      </c>
      <c r="AI58" s="314">
        <f t="shared" ca="1" si="51"/>
        <v>0</v>
      </c>
      <c r="AJ58" s="340">
        <f t="shared" ca="1" si="52"/>
        <v>0</v>
      </c>
      <c r="AK58" s="416"/>
      <c r="AL58" s="280"/>
      <c r="AM58" s="232"/>
      <c r="AN58" s="403"/>
      <c r="AO58" s="389"/>
    </row>
    <row r="59" spans="1:42" s="36" customFormat="1" ht="15.75" customHeight="1" x14ac:dyDescent="0.2">
      <c r="A59" s="518" t="s">
        <v>682</v>
      </c>
      <c r="B59" s="366"/>
      <c r="C59" s="1026"/>
      <c r="D59" s="59"/>
      <c r="E59" s="868"/>
      <c r="F59" s="59"/>
      <c r="G59" s="59" t="s">
        <v>110</v>
      </c>
      <c r="H59" s="59"/>
      <c r="I59" s="59"/>
      <c r="J59" s="59"/>
      <c r="K59" s="59"/>
      <c r="L59" s="59"/>
      <c r="M59" s="59"/>
      <c r="N59" s="59"/>
      <c r="O59" s="59"/>
      <c r="P59" s="59"/>
      <c r="Q59" s="1258">
        <v>40</v>
      </c>
      <c r="R59" s="1261"/>
      <c r="S59" s="293">
        <f t="shared" ca="1" si="44"/>
        <v>0</v>
      </c>
      <c r="T59" s="249">
        <f t="shared" ca="1" si="44"/>
        <v>0</v>
      </c>
      <c r="U59" s="249">
        <f t="shared" ca="1" si="44"/>
        <v>0</v>
      </c>
      <c r="V59" s="314">
        <f t="shared" ca="1" si="53"/>
        <v>0</v>
      </c>
      <c r="W59" s="293">
        <f t="shared" ca="1" si="46"/>
        <v>0</v>
      </c>
      <c r="X59" s="249">
        <f t="shared" ca="1" si="46"/>
        <v>0</v>
      </c>
      <c r="Y59" s="249">
        <f t="shared" ca="1" si="46"/>
        <v>0</v>
      </c>
      <c r="Z59" s="314">
        <f t="shared" ca="1" si="47"/>
        <v>0</v>
      </c>
      <c r="AA59" s="340">
        <f t="shared" ca="1" si="48"/>
        <v>0</v>
      </c>
      <c r="AB59" s="293">
        <f t="shared" ca="1" si="48"/>
        <v>0</v>
      </c>
      <c r="AC59" s="249">
        <f t="shared" ca="1" si="48"/>
        <v>0</v>
      </c>
      <c r="AD59" s="249">
        <f t="shared" ca="1" si="48"/>
        <v>0</v>
      </c>
      <c r="AE59" s="314">
        <f t="shared" ca="1" si="54"/>
        <v>0</v>
      </c>
      <c r="AF59" s="293">
        <f t="shared" ca="1" si="50"/>
        <v>0</v>
      </c>
      <c r="AG59" s="249">
        <f t="shared" ca="1" si="50"/>
        <v>0</v>
      </c>
      <c r="AH59" s="249">
        <f t="shared" ca="1" si="50"/>
        <v>0</v>
      </c>
      <c r="AI59" s="314">
        <f t="shared" ca="1" si="51"/>
        <v>0</v>
      </c>
      <c r="AJ59" s="340">
        <f t="shared" ca="1" si="52"/>
        <v>0</v>
      </c>
      <c r="AK59" s="416"/>
      <c r="AL59" s="280"/>
      <c r="AM59" s="232"/>
      <c r="AN59" s="403"/>
      <c r="AO59" s="389"/>
    </row>
    <row r="60" spans="1:42" s="36" customFormat="1" ht="15.75" customHeight="1" x14ac:dyDescent="0.2">
      <c r="A60" s="518" t="s">
        <v>683</v>
      </c>
      <c r="B60" s="366"/>
      <c r="C60" s="1026"/>
      <c r="D60" s="59"/>
      <c r="E60" s="868"/>
      <c r="F60" s="59"/>
      <c r="G60" s="59" t="s">
        <v>103</v>
      </c>
      <c r="H60" s="59"/>
      <c r="I60" s="59"/>
      <c r="J60" s="59"/>
      <c r="K60" s="59"/>
      <c r="L60" s="59"/>
      <c r="M60" s="59"/>
      <c r="N60" s="59"/>
      <c r="O60" s="59"/>
      <c r="P60" s="59"/>
      <c r="Q60" s="1258">
        <v>41</v>
      </c>
      <c r="R60" s="1261"/>
      <c r="S60" s="293">
        <f t="shared" ca="1" si="44"/>
        <v>0</v>
      </c>
      <c r="T60" s="249">
        <f t="shared" ca="1" si="44"/>
        <v>0</v>
      </c>
      <c r="U60" s="249">
        <f t="shared" ca="1" si="44"/>
        <v>0</v>
      </c>
      <c r="V60" s="314">
        <f t="shared" ca="1" si="53"/>
        <v>0</v>
      </c>
      <c r="W60" s="293">
        <f t="shared" ca="1" si="46"/>
        <v>0</v>
      </c>
      <c r="X60" s="249">
        <f t="shared" ca="1" si="46"/>
        <v>0</v>
      </c>
      <c r="Y60" s="249">
        <f t="shared" ca="1" si="46"/>
        <v>0</v>
      </c>
      <c r="Z60" s="314">
        <f t="shared" ca="1" si="47"/>
        <v>0</v>
      </c>
      <c r="AA60" s="340">
        <f t="shared" ca="1" si="48"/>
        <v>0</v>
      </c>
      <c r="AB60" s="293">
        <f t="shared" ca="1" si="48"/>
        <v>0</v>
      </c>
      <c r="AC60" s="249">
        <f t="shared" ca="1" si="48"/>
        <v>0</v>
      </c>
      <c r="AD60" s="249">
        <f t="shared" ca="1" si="48"/>
        <v>0</v>
      </c>
      <c r="AE60" s="314">
        <f t="shared" ca="1" si="54"/>
        <v>0</v>
      </c>
      <c r="AF60" s="293">
        <f t="shared" ca="1" si="50"/>
        <v>0</v>
      </c>
      <c r="AG60" s="249">
        <f t="shared" ca="1" si="50"/>
        <v>0</v>
      </c>
      <c r="AH60" s="249">
        <f t="shared" ca="1" si="50"/>
        <v>0</v>
      </c>
      <c r="AI60" s="314">
        <f t="shared" ca="1" si="51"/>
        <v>0</v>
      </c>
      <c r="AJ60" s="340">
        <f t="shared" ca="1" si="52"/>
        <v>0</v>
      </c>
      <c r="AK60" s="416"/>
      <c r="AL60" s="280"/>
      <c r="AM60" s="232"/>
      <c r="AN60" s="403"/>
      <c r="AO60" s="389"/>
    </row>
    <row r="61" spans="1:42" s="36" customFormat="1" ht="15.75" customHeight="1" x14ac:dyDescent="0.2">
      <c r="A61" s="518"/>
      <c r="B61" s="366"/>
      <c r="C61" s="1026"/>
      <c r="D61" s="59"/>
      <c r="E61" s="868"/>
      <c r="F61" s="59" t="s">
        <v>552</v>
      </c>
      <c r="G61" s="59"/>
      <c r="H61" s="59"/>
      <c r="I61" s="59"/>
      <c r="J61" s="59"/>
      <c r="K61" s="59"/>
      <c r="L61" s="59"/>
      <c r="M61" s="59"/>
      <c r="N61" s="59"/>
      <c r="O61" s="59"/>
      <c r="P61" s="59"/>
      <c r="Q61" s="1258">
        <v>42</v>
      </c>
      <c r="R61" s="1266"/>
      <c r="S61" s="293">
        <f ca="1">S51-S62</f>
        <v>0</v>
      </c>
      <c r="T61" s="312">
        <f t="shared" ref="T61:AM61" ca="1" si="55">T51-T62</f>
        <v>0</v>
      </c>
      <c r="U61" s="312">
        <f t="shared" ca="1" si="55"/>
        <v>0</v>
      </c>
      <c r="V61" s="314">
        <f t="shared" ca="1" si="55"/>
        <v>0</v>
      </c>
      <c r="W61" s="312">
        <f t="shared" ca="1" si="55"/>
        <v>0</v>
      </c>
      <c r="X61" s="312">
        <f t="shared" ca="1" si="55"/>
        <v>0</v>
      </c>
      <c r="Y61" s="312">
        <f t="shared" ca="1" si="55"/>
        <v>0</v>
      </c>
      <c r="Z61" s="314">
        <f t="shared" ca="1" si="55"/>
        <v>0</v>
      </c>
      <c r="AA61" s="340">
        <f t="shared" ca="1" si="55"/>
        <v>0</v>
      </c>
      <c r="AB61" s="312">
        <f t="shared" ca="1" si="55"/>
        <v>0</v>
      </c>
      <c r="AC61" s="312">
        <f t="shared" ca="1" si="55"/>
        <v>0</v>
      </c>
      <c r="AD61" s="312">
        <f t="shared" ca="1" si="55"/>
        <v>0</v>
      </c>
      <c r="AE61" s="314">
        <f t="shared" ca="1" si="55"/>
        <v>0</v>
      </c>
      <c r="AF61" s="312">
        <f t="shared" ca="1" si="55"/>
        <v>0</v>
      </c>
      <c r="AG61" s="312">
        <f t="shared" ca="1" si="55"/>
        <v>0</v>
      </c>
      <c r="AH61" s="312">
        <f t="shared" ca="1" si="55"/>
        <v>0</v>
      </c>
      <c r="AI61" s="314">
        <f t="shared" ca="1" si="55"/>
        <v>0</v>
      </c>
      <c r="AJ61" s="336">
        <f t="shared" ca="1" si="55"/>
        <v>0</v>
      </c>
      <c r="AK61" s="416"/>
      <c r="AL61" s="280"/>
      <c r="AM61" s="312">
        <f t="shared" si="55"/>
        <v>0</v>
      </c>
      <c r="AN61" s="403"/>
      <c r="AO61" s="389"/>
    </row>
    <row r="62" spans="1:42" s="36" customFormat="1" ht="15.75" customHeight="1" x14ac:dyDescent="0.2">
      <c r="A62" s="519"/>
      <c r="B62" s="367"/>
      <c r="C62" s="1026"/>
      <c r="D62" s="59"/>
      <c r="E62" s="59"/>
      <c r="F62" s="59" t="s">
        <v>657</v>
      </c>
      <c r="G62" s="59"/>
      <c r="H62" s="59"/>
      <c r="I62" s="59"/>
      <c r="J62" s="59"/>
      <c r="K62" s="59"/>
      <c r="L62" s="59"/>
      <c r="M62" s="59"/>
      <c r="N62" s="59"/>
      <c r="O62" s="59"/>
      <c r="P62" s="59"/>
      <c r="Q62" s="1258">
        <v>43</v>
      </c>
      <c r="R62" s="1266"/>
      <c r="S62" s="412">
        <f t="array" aca="1" ref="S62" ca="1">(MMULT(MMULT(TRANSPOSE(S52:S60),CorrMatrix1),S52:S60))^0.5</f>
        <v>0</v>
      </c>
      <c r="T62" s="412">
        <f t="array" aca="1" ref="T62" ca="1">(MMULT(MMULT(TRANSPOSE(T52:T60),CorrMatrix1),T52:T60))^0.5</f>
        <v>0</v>
      </c>
      <c r="U62" s="412">
        <f t="array" aca="1" ref="U62" ca="1">(MMULT(MMULT(TRANSPOSE(U52:U60),CorrMatrix1),U52:U60))^0.5</f>
        <v>0</v>
      </c>
      <c r="V62" s="314">
        <f ca="1">SUM(S62:U62)</f>
        <v>0</v>
      </c>
      <c r="W62" s="412">
        <f t="array" aca="1" ref="W62" ca="1">(MMULT(MMULT(TRANSPOSE(W52:W60),CorrMatrix1),W52:W60))^0.5</f>
        <v>0</v>
      </c>
      <c r="X62" s="412">
        <f t="array" aca="1" ref="X62" ca="1">(MMULT(MMULT(TRANSPOSE(X52:X60),CorrMatrix1),X52:X60))^0.5</f>
        <v>0</v>
      </c>
      <c r="Y62" s="412">
        <f t="array" aca="1" ref="Y62" ca="1">(MMULT(MMULT(TRANSPOSE(Y52:Y60),CorrMatrix1),Y52:Y60))^0.5</f>
        <v>0</v>
      </c>
      <c r="Z62" s="314">
        <f t="shared" ca="1" si="47"/>
        <v>0</v>
      </c>
      <c r="AA62" s="685">
        <f t="array" aca="1" ref="AA62" ca="1">(MMULT(MMULT(TRANSPOSE(AA52:AA60),CorrMatrix1),AA52:AA60))^0.5</f>
        <v>0</v>
      </c>
      <c r="AB62" s="412">
        <f t="array" aca="1" ref="AB62" ca="1">(MMULT(MMULT(TRANSPOSE(AB52:AB60),CorrMatrix1),AB52:AB60))^0.5</f>
        <v>0</v>
      </c>
      <c r="AC62" s="412">
        <f t="array" aca="1" ref="AC62" ca="1">(MMULT(MMULT(TRANSPOSE(AC52:AC60),CorrMatrix1),AC52:AC60))^0.5</f>
        <v>0</v>
      </c>
      <c r="AD62" s="412">
        <f t="array" aca="1" ref="AD62" ca="1">(MMULT(MMULT(TRANSPOSE(AD52:AD60),CorrMatrix1),AD52:AD60))^0.5</f>
        <v>0</v>
      </c>
      <c r="AE62" s="314">
        <f t="shared" ca="1" si="54"/>
        <v>0</v>
      </c>
      <c r="AF62" s="412">
        <f t="array" aca="1" ref="AF62" ca="1">(MMULT(MMULT(TRANSPOSE(AF52:AF60),CorrMatrix1),AF52:AF60))^0.5</f>
        <v>0</v>
      </c>
      <c r="AG62" s="412">
        <f t="array" aca="1" ref="AG62" ca="1">(MMULT(MMULT(TRANSPOSE(AG52:AG60),CorrMatrix1),AG52:AG60))^0.5</f>
        <v>0</v>
      </c>
      <c r="AH62" s="412">
        <f t="array" aca="1" ref="AH62" ca="1">(MMULT(MMULT(TRANSPOSE(AH52:AH60),CorrMatrix1),AH52:AH60))^0.5</f>
        <v>0</v>
      </c>
      <c r="AI62" s="314">
        <f ca="1">SUM(AF62:AH62)</f>
        <v>0</v>
      </c>
      <c r="AJ62" s="412">
        <f t="array" aca="1" ref="AJ62" ca="1">(MMULT(MMULT(TRANSPOSE(AJ52:AJ60),CorrMatrix1),AJ52:AJ60))^0.5</f>
        <v>0</v>
      </c>
      <c r="AK62" s="416"/>
      <c r="AL62" s="280"/>
      <c r="AM62" s="412">
        <f t="array" ref="AM62">IFERROR((MMULT(MMULT(TRANSPOSE(AM52:AM60),CorrMatrix1),AM52:AM60))^0.5,0)</f>
        <v>0</v>
      </c>
      <c r="AN62" s="403"/>
      <c r="AO62" s="389"/>
    </row>
    <row r="63" spans="1:42" s="36" customFormat="1" ht="15.75" customHeight="1" x14ac:dyDescent="0.2">
      <c r="A63" s="518" t="s">
        <v>684</v>
      </c>
      <c r="B63" s="367"/>
      <c r="C63" s="1026"/>
      <c r="D63" s="59"/>
      <c r="E63" s="59"/>
      <c r="F63" s="59" t="s">
        <v>554</v>
      </c>
      <c r="G63" s="59"/>
      <c r="H63" s="59"/>
      <c r="I63" s="59"/>
      <c r="J63" s="59"/>
      <c r="K63" s="59"/>
      <c r="L63" s="59"/>
      <c r="M63" s="59"/>
      <c r="N63" s="59"/>
      <c r="O63" s="59"/>
      <c r="P63" s="59"/>
      <c r="Q63" s="1258">
        <v>44</v>
      </c>
      <c r="R63" s="1261"/>
      <c r="S63" s="293">
        <f ca="1">INDIRECT("'"&amp;S$107&amp;"'!"&amp;$A63)-INDIRECT("'"&amp;S$107&amp;"'!"&amp;$A64)</f>
        <v>0</v>
      </c>
      <c r="T63" s="249">
        <f t="shared" ref="T63:U63" ca="1" si="56">INDIRECT("'"&amp;T$107&amp;"'!"&amp;$A63)-INDIRECT("'"&amp;T$107&amp;"'!"&amp;$A64)</f>
        <v>0</v>
      </c>
      <c r="U63" s="249">
        <f t="shared" ca="1" si="56"/>
        <v>0</v>
      </c>
      <c r="V63" s="314">
        <f t="shared" ca="1" si="53"/>
        <v>0</v>
      </c>
      <c r="W63" s="293">
        <f t="shared" ref="W63:AA63" ca="1" si="57">INDIRECT("'"&amp;W$107&amp;"'!"&amp;$A63)-INDIRECT("'"&amp;W$107&amp;"'!"&amp;$A64)</f>
        <v>0</v>
      </c>
      <c r="X63" s="249">
        <f t="shared" ca="1" si="57"/>
        <v>0</v>
      </c>
      <c r="Y63" s="249">
        <f t="shared" ca="1" si="57"/>
        <v>0</v>
      </c>
      <c r="Z63" s="314">
        <f t="shared" ca="1" si="47"/>
        <v>0</v>
      </c>
      <c r="AA63" s="249">
        <f t="shared" ca="1" si="57"/>
        <v>0</v>
      </c>
      <c r="AB63" s="293">
        <f t="shared" ref="AB63" ca="1" si="58">INDIRECT("'"&amp;AB$107&amp;"'!"&amp;$A63)-INDIRECT("'"&amp;AB$107&amp;"'!"&amp;$A64)</f>
        <v>0</v>
      </c>
      <c r="AC63" s="249">
        <f t="shared" ref="AC63" ca="1" si="59">INDIRECT("'"&amp;AC$107&amp;"'!"&amp;$A63)-INDIRECT("'"&amp;AC$107&amp;"'!"&amp;$A64)</f>
        <v>0</v>
      </c>
      <c r="AD63" s="249">
        <f t="shared" ref="AD63" ca="1" si="60">INDIRECT("'"&amp;AD$107&amp;"'!"&amp;$A63)-INDIRECT("'"&amp;AD$107&amp;"'!"&amp;$A64)</f>
        <v>0</v>
      </c>
      <c r="AE63" s="314">
        <f t="shared" ca="1" si="54"/>
        <v>0</v>
      </c>
      <c r="AF63" s="293">
        <f t="shared" ref="AF63" ca="1" si="61">INDIRECT("'"&amp;AF$107&amp;"'!"&amp;$A63)-INDIRECT("'"&amp;AF$107&amp;"'!"&amp;$A64)</f>
        <v>0</v>
      </c>
      <c r="AG63" s="249">
        <f t="shared" ref="AG63" ca="1" si="62">INDIRECT("'"&amp;AG$107&amp;"'!"&amp;$A63)-INDIRECT("'"&amp;AG$107&amp;"'!"&amp;$A64)</f>
        <v>0</v>
      </c>
      <c r="AH63" s="249">
        <f t="shared" ref="AH63:AJ63" ca="1" si="63">INDIRECT("'"&amp;AH$107&amp;"'!"&amp;$A63)-INDIRECT("'"&amp;AH$107&amp;"'!"&amp;$A64)</f>
        <v>0</v>
      </c>
      <c r="AI63" s="314">
        <f ca="1">SUM(AF63:AH63)</f>
        <v>0</v>
      </c>
      <c r="AJ63" s="249">
        <f t="shared" ca="1" si="63"/>
        <v>0</v>
      </c>
      <c r="AK63" s="416"/>
      <c r="AL63" s="280"/>
      <c r="AM63" s="232"/>
      <c r="AN63" s="403"/>
      <c r="AO63" s="389"/>
    </row>
    <row r="64" spans="1:42" s="36" customFormat="1" ht="15.75" customHeight="1" x14ac:dyDescent="0.2">
      <c r="A64" s="518" t="s">
        <v>282</v>
      </c>
      <c r="B64" s="367"/>
      <c r="C64" s="1026"/>
      <c r="D64" s="59"/>
      <c r="E64" s="59"/>
      <c r="F64" s="59" t="s">
        <v>590</v>
      </c>
      <c r="G64" s="59"/>
      <c r="H64" s="59"/>
      <c r="I64" s="59"/>
      <c r="J64" s="59"/>
      <c r="K64" s="59"/>
      <c r="L64" s="59"/>
      <c r="M64" s="59"/>
      <c r="N64" s="59"/>
      <c r="O64" s="59"/>
      <c r="P64" s="59"/>
      <c r="Q64" s="1258">
        <v>45</v>
      </c>
      <c r="R64" s="1261"/>
      <c r="S64" s="293">
        <f ca="1">MAX(S62-S63,0)</f>
        <v>0</v>
      </c>
      <c r="T64" s="249">
        <f ca="1">MAX(T62-T63,0)</f>
        <v>0</v>
      </c>
      <c r="U64" s="249">
        <f ca="1">MAX(U62-U63,0)</f>
        <v>0</v>
      </c>
      <c r="V64" s="314">
        <f ca="1">SUM(S64:U64)</f>
        <v>0</v>
      </c>
      <c r="W64" s="293">
        <f t="shared" ref="W64:Y64" ca="1" si="64">MAX(W62-W63,0)</f>
        <v>0</v>
      </c>
      <c r="X64" s="249">
        <f t="shared" ca="1" si="64"/>
        <v>0</v>
      </c>
      <c r="Y64" s="249">
        <f t="shared" ca="1" si="64"/>
        <v>0</v>
      </c>
      <c r="Z64" s="314">
        <f t="shared" ca="1" si="47"/>
        <v>0</v>
      </c>
      <c r="AA64" s="249">
        <f ca="1">MAX(AA62-AA63,0)</f>
        <v>0</v>
      </c>
      <c r="AB64" s="293">
        <f ca="1">MAX(AB62-AB63,0)</f>
        <v>0</v>
      </c>
      <c r="AC64" s="249">
        <f ca="1">MAX(AC62-AC63,0)</f>
        <v>0</v>
      </c>
      <c r="AD64" s="249">
        <f ca="1">MAX(AD62-AD63,0)</f>
        <v>0</v>
      </c>
      <c r="AE64" s="314">
        <f ca="1">SUM(AB64:AD64)</f>
        <v>0</v>
      </c>
      <c r="AF64" s="293">
        <f t="shared" ref="AF64:AH64" ca="1" si="65">MAX(AF62-AF63,0)</f>
        <v>0</v>
      </c>
      <c r="AG64" s="249">
        <f t="shared" ca="1" si="65"/>
        <v>0</v>
      </c>
      <c r="AH64" s="249">
        <f t="shared" ca="1" si="65"/>
        <v>0</v>
      </c>
      <c r="AI64" s="314">
        <f ca="1">SUM(AF64:AH64)</f>
        <v>0</v>
      </c>
      <c r="AJ64" s="249">
        <f ca="1">MAX(AJ62-AJ63,0)</f>
        <v>0</v>
      </c>
      <c r="AK64" s="416"/>
      <c r="AL64" s="280"/>
      <c r="AM64" s="249">
        <f>MAX(AM62-AM63,0)</f>
        <v>0</v>
      </c>
      <c r="AN64" s="403"/>
      <c r="AO64" s="389"/>
    </row>
    <row r="65" spans="1:43" s="36" customFormat="1" ht="15.75" customHeight="1" x14ac:dyDescent="0.2">
      <c r="A65" s="519"/>
      <c r="B65" s="367"/>
      <c r="C65" s="1026"/>
      <c r="D65" s="1027"/>
      <c r="E65" s="59"/>
      <c r="F65" s="59"/>
      <c r="G65" s="59"/>
      <c r="H65" s="59"/>
      <c r="I65" s="59"/>
      <c r="J65" s="59"/>
      <c r="K65" s="59"/>
      <c r="L65" s="59"/>
      <c r="M65" s="59"/>
      <c r="N65" s="59"/>
      <c r="O65" s="59"/>
      <c r="P65" s="59"/>
      <c r="Q65" s="1258"/>
      <c r="R65" s="1266"/>
      <c r="S65" s="416"/>
      <c r="T65" s="177"/>
      <c r="U65" s="177"/>
      <c r="V65" s="517"/>
      <c r="W65" s="416"/>
      <c r="X65" s="177"/>
      <c r="Y65" s="177"/>
      <c r="Z65" s="517"/>
      <c r="AA65" s="517"/>
      <c r="AB65" s="416"/>
      <c r="AC65" s="177"/>
      <c r="AD65" s="177"/>
      <c r="AE65" s="517"/>
      <c r="AF65" s="416"/>
      <c r="AG65" s="177"/>
      <c r="AH65" s="177"/>
      <c r="AI65" s="517"/>
      <c r="AJ65" s="517"/>
      <c r="AK65" s="416"/>
      <c r="AL65" s="517"/>
      <c r="AM65" s="416"/>
      <c r="AN65" s="517"/>
      <c r="AO65" s="389"/>
    </row>
    <row r="66" spans="1:43" s="36" customFormat="1" ht="15.75" customHeight="1" x14ac:dyDescent="0.2">
      <c r="A66" s="519"/>
      <c r="B66" s="367"/>
      <c r="C66" s="1026"/>
      <c r="D66" s="59" t="s">
        <v>556</v>
      </c>
      <c r="E66" s="59"/>
      <c r="F66" s="59"/>
      <c r="G66" s="59"/>
      <c r="H66" s="59"/>
      <c r="I66" s="59"/>
      <c r="J66" s="59"/>
      <c r="K66" s="59"/>
      <c r="L66" s="59"/>
      <c r="M66" s="59"/>
      <c r="N66" s="59"/>
      <c r="O66" s="59"/>
      <c r="P66" s="59"/>
      <c r="Q66" s="1258">
        <v>46</v>
      </c>
      <c r="R66" s="1261"/>
      <c r="S66" s="416"/>
      <c r="T66" s="177"/>
      <c r="U66" s="177"/>
      <c r="V66" s="517"/>
      <c r="W66" s="313">
        <f>W67+W70+W73</f>
        <v>0</v>
      </c>
      <c r="X66" s="249">
        <f t="shared" ref="X66:Z66" si="66">X67+X70+X73</f>
        <v>0</v>
      </c>
      <c r="Y66" s="249">
        <f t="shared" si="66"/>
        <v>0</v>
      </c>
      <c r="Z66" s="314">
        <f t="shared" si="66"/>
        <v>0</v>
      </c>
      <c r="AA66" s="389"/>
      <c r="AB66" s="416"/>
      <c r="AC66" s="177"/>
      <c r="AD66" s="177"/>
      <c r="AE66" s="177"/>
      <c r="AF66" s="313">
        <f t="shared" ref="AF66" si="67">AF67+AF70+AF73</f>
        <v>0</v>
      </c>
      <c r="AG66" s="249">
        <f t="shared" ref="AG66" si="68">AG67+AG70+AG73</f>
        <v>0</v>
      </c>
      <c r="AH66" s="249">
        <f t="shared" ref="AH66" si="69">AH67+AH70+AH73</f>
        <v>0</v>
      </c>
      <c r="AI66" s="314">
        <f t="shared" ref="AI66" si="70">AI67+AI70+AI73</f>
        <v>0</v>
      </c>
      <c r="AJ66" s="389"/>
      <c r="AK66" s="293">
        <f t="shared" ref="AK66" si="71">AK67+AK70+AK73</f>
        <v>0</v>
      </c>
      <c r="AL66" s="314">
        <f t="shared" ref="AL66" si="72">AL67+AL70+AL73</f>
        <v>0</v>
      </c>
      <c r="AM66" s="401"/>
      <c r="AN66" s="382">
        <f>AN67+AN70+AN73</f>
        <v>0</v>
      </c>
      <c r="AO66" s="389"/>
    </row>
    <row r="67" spans="1:43" s="36" customFormat="1" ht="15.75" customHeight="1" x14ac:dyDescent="0.2">
      <c r="A67" s="519"/>
      <c r="B67" s="367"/>
      <c r="C67" s="1026"/>
      <c r="D67" s="59"/>
      <c r="E67" s="59" t="s">
        <v>557</v>
      </c>
      <c r="F67" s="59"/>
      <c r="G67" s="59"/>
      <c r="H67" s="59"/>
      <c r="I67" s="59"/>
      <c r="J67" s="59"/>
      <c r="K67" s="59"/>
      <c r="L67" s="59"/>
      <c r="M67" s="59"/>
      <c r="N67" s="59"/>
      <c r="O67" s="59"/>
      <c r="P67" s="59"/>
      <c r="Q67" s="1258">
        <v>47</v>
      </c>
      <c r="R67" s="1261"/>
      <c r="S67" s="706"/>
      <c r="T67" s="402"/>
      <c r="U67" s="402"/>
      <c r="V67" s="517"/>
      <c r="W67" s="315">
        <f t="shared" ref="W67:AN67" si="73">SUM(W68:W69)</f>
        <v>0</v>
      </c>
      <c r="X67" s="249">
        <f t="shared" si="73"/>
        <v>0</v>
      </c>
      <c r="Y67" s="249">
        <f t="shared" ref="Y67:Z67" si="74">SUM(Y68:Y69)</f>
        <v>0</v>
      </c>
      <c r="Z67" s="314">
        <f t="shared" si="74"/>
        <v>0</v>
      </c>
      <c r="AA67" s="389"/>
      <c r="AB67" s="706"/>
      <c r="AC67" s="402"/>
      <c r="AD67" s="402"/>
      <c r="AE67" s="402"/>
      <c r="AF67" s="315">
        <f t="shared" ref="AF67:AI67" si="75">SUM(AF68:AF69)</f>
        <v>0</v>
      </c>
      <c r="AG67" s="249">
        <f t="shared" ref="AG67" si="76">SUM(AG68:AG69)</f>
        <v>0</v>
      </c>
      <c r="AH67" s="249">
        <f t="shared" si="75"/>
        <v>0</v>
      </c>
      <c r="AI67" s="314">
        <f t="shared" si="75"/>
        <v>0</v>
      </c>
      <c r="AJ67" s="389"/>
      <c r="AK67" s="290">
        <f t="shared" si="73"/>
        <v>0</v>
      </c>
      <c r="AL67" s="347">
        <f t="shared" si="73"/>
        <v>0</v>
      </c>
      <c r="AM67" s="516"/>
      <c r="AN67" s="384">
        <f t="shared" si="73"/>
        <v>0</v>
      </c>
      <c r="AO67" s="393"/>
    </row>
    <row r="68" spans="1:43" s="36" customFormat="1" ht="15.75" customHeight="1" x14ac:dyDescent="0.2">
      <c r="A68" s="519"/>
      <c r="B68" s="367"/>
      <c r="C68" s="1026"/>
      <c r="D68" s="59"/>
      <c r="E68" s="59"/>
      <c r="F68" s="59" t="s">
        <v>51</v>
      </c>
      <c r="G68" s="59"/>
      <c r="H68" s="59"/>
      <c r="I68" s="59"/>
      <c r="J68" s="59"/>
      <c r="K68" s="59"/>
      <c r="L68" s="59"/>
      <c r="M68" s="59"/>
      <c r="N68" s="59"/>
      <c r="O68" s="59"/>
      <c r="P68" s="59"/>
      <c r="Q68" s="1258">
        <v>48</v>
      </c>
      <c r="R68" s="1261"/>
      <c r="S68" s="706"/>
      <c r="T68" s="402"/>
      <c r="U68" s="402"/>
      <c r="V68" s="517"/>
      <c r="W68" s="316"/>
      <c r="X68" s="169"/>
      <c r="Y68" s="169"/>
      <c r="Z68" s="314">
        <f t="shared" ref="Z68:Z69" si="77">SUM(W68:Y68)</f>
        <v>0</v>
      </c>
      <c r="AA68" s="389"/>
      <c r="AB68" s="706"/>
      <c r="AC68" s="402"/>
      <c r="AD68" s="402"/>
      <c r="AE68" s="517"/>
      <c r="AF68" s="316"/>
      <c r="AG68" s="169"/>
      <c r="AH68" s="169"/>
      <c r="AI68" s="314">
        <f t="shared" ref="AI68:AI69" si="78">SUM(AF68:AH68)</f>
        <v>0</v>
      </c>
      <c r="AJ68" s="389"/>
      <c r="AK68" s="289"/>
      <c r="AL68" s="278"/>
      <c r="AM68" s="401"/>
      <c r="AN68" s="355"/>
      <c r="AO68" s="393"/>
      <c r="AP68" s="228"/>
      <c r="AQ68" s="228"/>
    </row>
    <row r="69" spans="1:43" s="36" customFormat="1" ht="15.75" customHeight="1" x14ac:dyDescent="0.2">
      <c r="A69" s="519"/>
      <c r="B69" s="367"/>
      <c r="C69" s="1026"/>
      <c r="D69" s="59"/>
      <c r="E69" s="59"/>
      <c r="F69" s="59" t="s">
        <v>52</v>
      </c>
      <c r="G69" s="59"/>
      <c r="H69" s="59"/>
      <c r="I69" s="59"/>
      <c r="J69" s="59"/>
      <c r="K69" s="59"/>
      <c r="L69" s="59"/>
      <c r="M69" s="59"/>
      <c r="N69" s="59"/>
      <c r="O69" s="59"/>
      <c r="P69" s="59"/>
      <c r="Q69" s="1258">
        <v>49</v>
      </c>
      <c r="R69" s="1261"/>
      <c r="S69" s="706"/>
      <c r="T69" s="402"/>
      <c r="U69" s="402"/>
      <c r="V69" s="517"/>
      <c r="W69" s="316"/>
      <c r="X69" s="169"/>
      <c r="Y69" s="169"/>
      <c r="Z69" s="314">
        <f t="shared" si="77"/>
        <v>0</v>
      </c>
      <c r="AA69" s="389"/>
      <c r="AB69" s="706"/>
      <c r="AC69" s="402"/>
      <c r="AD69" s="402"/>
      <c r="AE69" s="517"/>
      <c r="AF69" s="316"/>
      <c r="AG69" s="169"/>
      <c r="AH69" s="169"/>
      <c r="AI69" s="314">
        <f t="shared" si="78"/>
        <v>0</v>
      </c>
      <c r="AJ69" s="389"/>
      <c r="AK69" s="289"/>
      <c r="AL69" s="278"/>
      <c r="AM69" s="401"/>
      <c r="AN69" s="355"/>
      <c r="AO69" s="393"/>
      <c r="AP69" s="228"/>
      <c r="AQ69" s="228"/>
    </row>
    <row r="70" spans="1:43" s="36" customFormat="1" ht="15.75" customHeight="1" x14ac:dyDescent="0.2">
      <c r="A70" s="519"/>
      <c r="B70" s="367"/>
      <c r="C70" s="1026"/>
      <c r="D70" s="59"/>
      <c r="E70" s="59" t="s">
        <v>558</v>
      </c>
      <c r="F70" s="59"/>
      <c r="G70" s="59"/>
      <c r="H70" s="59"/>
      <c r="I70" s="59"/>
      <c r="J70" s="59"/>
      <c r="K70" s="59"/>
      <c r="L70" s="59"/>
      <c r="M70" s="59"/>
      <c r="N70" s="59"/>
      <c r="O70" s="59"/>
      <c r="P70" s="59"/>
      <c r="Q70" s="1258">
        <v>50</v>
      </c>
      <c r="R70" s="1261"/>
      <c r="S70" s="706"/>
      <c r="T70" s="402"/>
      <c r="U70" s="402"/>
      <c r="V70" s="517"/>
      <c r="W70" s="315">
        <f t="shared" ref="W70:Y70" si="79">SUM(W71:W72)</f>
        <v>0</v>
      </c>
      <c r="X70" s="249">
        <f t="shared" ref="X70" si="80">SUM(X71:X72)</f>
        <v>0</v>
      </c>
      <c r="Y70" s="249">
        <f t="shared" si="79"/>
        <v>0</v>
      </c>
      <c r="Z70" s="314">
        <f>SUM(Z71:Z72)</f>
        <v>0</v>
      </c>
      <c r="AA70" s="389"/>
      <c r="AB70" s="706"/>
      <c r="AC70" s="402"/>
      <c r="AD70" s="402"/>
      <c r="AE70" s="402"/>
      <c r="AF70" s="315">
        <f t="shared" ref="AF70:AH70" si="81">SUM(AF71:AF72)</f>
        <v>0</v>
      </c>
      <c r="AG70" s="249">
        <f t="shared" ref="AG70" si="82">SUM(AG71:AG72)</f>
        <v>0</v>
      </c>
      <c r="AH70" s="249">
        <f t="shared" si="81"/>
        <v>0</v>
      </c>
      <c r="AI70" s="314">
        <f>SUM(AI71:AI72)</f>
        <v>0</v>
      </c>
      <c r="AJ70" s="389"/>
      <c r="AK70" s="290">
        <f t="shared" ref="AK70" si="83">SUM(AK71:AK72)</f>
        <v>0</v>
      </c>
      <c r="AL70" s="347">
        <f t="shared" ref="AL70" si="84">SUM(AL71:AL72)</f>
        <v>0</v>
      </c>
      <c r="AM70" s="516"/>
      <c r="AN70" s="384">
        <f t="shared" ref="AN70" si="85">SUM(AN71:AN72)</f>
        <v>0</v>
      </c>
      <c r="AO70" s="393"/>
    </row>
    <row r="71" spans="1:43" s="36" customFormat="1" ht="15.75" customHeight="1" x14ac:dyDescent="0.2">
      <c r="A71" s="519"/>
      <c r="B71" s="367"/>
      <c r="C71" s="1026"/>
      <c r="D71" s="59"/>
      <c r="E71" s="59"/>
      <c r="F71" s="59" t="s">
        <v>51</v>
      </c>
      <c r="G71" s="59"/>
      <c r="H71" s="59"/>
      <c r="I71" s="59"/>
      <c r="J71" s="59"/>
      <c r="K71" s="59"/>
      <c r="L71" s="59"/>
      <c r="M71" s="59"/>
      <c r="N71" s="59"/>
      <c r="O71" s="59"/>
      <c r="P71" s="59"/>
      <c r="Q71" s="1258">
        <v>51</v>
      </c>
      <c r="R71" s="1261"/>
      <c r="S71" s="706"/>
      <c r="T71" s="402"/>
      <c r="U71" s="402"/>
      <c r="V71" s="517"/>
      <c r="W71" s="304"/>
      <c r="X71" s="546"/>
      <c r="Y71" s="157"/>
      <c r="Z71" s="314">
        <f>SUM(W71:Y71)</f>
        <v>0</v>
      </c>
      <c r="AA71" s="389"/>
      <c r="AB71" s="706"/>
      <c r="AC71" s="402"/>
      <c r="AD71" s="402"/>
      <c r="AE71" s="517"/>
      <c r="AF71" s="304"/>
      <c r="AG71" s="546"/>
      <c r="AH71" s="157"/>
      <c r="AI71" s="314">
        <f>SUM(AF71:AH71)</f>
        <v>0</v>
      </c>
      <c r="AJ71" s="389"/>
      <c r="AK71" s="287"/>
      <c r="AL71" s="279"/>
      <c r="AM71" s="401"/>
      <c r="AN71" s="386"/>
      <c r="AO71" s="393"/>
    </row>
    <row r="72" spans="1:43" s="36" customFormat="1" ht="15.75" customHeight="1" x14ac:dyDescent="0.2">
      <c r="A72" s="519"/>
      <c r="B72" s="367"/>
      <c r="C72" s="1026"/>
      <c r="D72" s="59"/>
      <c r="E72" s="59"/>
      <c r="F72" s="59" t="s">
        <v>52</v>
      </c>
      <c r="G72" s="59"/>
      <c r="H72" s="59"/>
      <c r="I72" s="59"/>
      <c r="J72" s="59"/>
      <c r="K72" s="59"/>
      <c r="L72" s="59"/>
      <c r="M72" s="59"/>
      <c r="N72" s="59"/>
      <c r="O72" s="59"/>
      <c r="P72" s="59"/>
      <c r="Q72" s="1258">
        <v>52</v>
      </c>
      <c r="R72" s="1261"/>
      <c r="S72" s="416"/>
      <c r="T72" s="177"/>
      <c r="U72" s="177"/>
      <c r="V72" s="517"/>
      <c r="W72" s="317"/>
      <c r="X72" s="546"/>
      <c r="Y72" s="157"/>
      <c r="Z72" s="314">
        <f>SUM(W72:Y72)</f>
        <v>0</v>
      </c>
      <c r="AA72" s="389"/>
      <c r="AB72" s="416"/>
      <c r="AC72" s="177"/>
      <c r="AD72" s="177"/>
      <c r="AE72" s="517"/>
      <c r="AF72" s="317"/>
      <c r="AG72" s="546"/>
      <c r="AH72" s="157"/>
      <c r="AI72" s="314">
        <f>SUM(AF72:AH72)</f>
        <v>0</v>
      </c>
      <c r="AJ72" s="389"/>
      <c r="AK72" s="285"/>
      <c r="AL72" s="275"/>
      <c r="AM72" s="401"/>
      <c r="AN72" s="377"/>
      <c r="AO72" s="389"/>
    </row>
    <row r="73" spans="1:43" s="36" customFormat="1" ht="15.75" customHeight="1" x14ac:dyDescent="0.2">
      <c r="A73" s="519"/>
      <c r="B73" s="367"/>
      <c r="C73" s="1026"/>
      <c r="D73" s="59"/>
      <c r="E73" s="59" t="s">
        <v>559</v>
      </c>
      <c r="F73" s="59"/>
      <c r="G73" s="59"/>
      <c r="H73" s="59"/>
      <c r="I73" s="59"/>
      <c r="J73" s="59"/>
      <c r="K73" s="59"/>
      <c r="L73" s="59"/>
      <c r="M73" s="59"/>
      <c r="N73" s="59"/>
      <c r="O73" s="59"/>
      <c r="P73" s="59"/>
      <c r="Q73" s="1258">
        <v>53</v>
      </c>
      <c r="R73" s="1266"/>
      <c r="S73" s="416"/>
      <c r="T73" s="177"/>
      <c r="U73" s="177"/>
      <c r="V73" s="517"/>
      <c r="W73" s="285"/>
      <c r="X73" s="850"/>
      <c r="Y73" s="850"/>
      <c r="Z73" s="314">
        <f>SUM(W73:Y73)</f>
        <v>0</v>
      </c>
      <c r="AA73" s="389"/>
      <c r="AB73" s="416"/>
      <c r="AC73" s="177"/>
      <c r="AD73" s="177"/>
      <c r="AE73" s="517"/>
      <c r="AF73" s="285"/>
      <c r="AG73" s="850"/>
      <c r="AH73" s="850"/>
      <c r="AI73" s="314">
        <f>SUM(AF73:AH73)</f>
        <v>0</v>
      </c>
      <c r="AJ73" s="389"/>
      <c r="AK73" s="285"/>
      <c r="AL73" s="298"/>
      <c r="AM73" s="416"/>
      <c r="AN73" s="429"/>
      <c r="AO73" s="389"/>
    </row>
    <row r="74" spans="1:43" s="36" customFormat="1" ht="15.75" customHeight="1" x14ac:dyDescent="0.2">
      <c r="A74" s="519"/>
      <c r="B74" s="367"/>
      <c r="C74" s="1026"/>
      <c r="D74" s="59"/>
      <c r="E74" s="59"/>
      <c r="F74" s="59"/>
      <c r="G74" s="59"/>
      <c r="H74" s="59"/>
      <c r="I74" s="59"/>
      <c r="J74" s="59"/>
      <c r="K74" s="59"/>
      <c r="L74" s="59"/>
      <c r="M74" s="59"/>
      <c r="N74" s="59"/>
      <c r="O74" s="59"/>
      <c r="P74" s="59"/>
      <c r="Q74" s="1258"/>
      <c r="R74" s="1266"/>
      <c r="S74" s="416"/>
      <c r="T74" s="177"/>
      <c r="U74" s="177"/>
      <c r="V74" s="517"/>
      <c r="W74" s="416"/>
      <c r="X74" s="177"/>
      <c r="Y74" s="177"/>
      <c r="Z74" s="517"/>
      <c r="AA74" s="389"/>
      <c r="AB74" s="416"/>
      <c r="AC74" s="177"/>
      <c r="AD74" s="177"/>
      <c r="AE74" s="517"/>
      <c r="AF74" s="416"/>
      <c r="AG74" s="177"/>
      <c r="AH74" s="177"/>
      <c r="AI74" s="517"/>
      <c r="AJ74" s="389"/>
      <c r="AK74" s="416"/>
      <c r="AL74" s="517"/>
      <c r="AM74" s="416"/>
      <c r="AN74" s="517"/>
      <c r="AO74" s="389"/>
    </row>
    <row r="75" spans="1:43" s="36" customFormat="1" ht="15.75" customHeight="1" x14ac:dyDescent="0.2">
      <c r="A75" s="519"/>
      <c r="B75" s="367"/>
      <c r="C75" s="867" t="s">
        <v>686</v>
      </c>
      <c r="D75" s="868"/>
      <c r="E75" s="869"/>
      <c r="F75" s="869"/>
      <c r="G75" s="869"/>
      <c r="H75" s="869"/>
      <c r="I75" s="869"/>
      <c r="J75" s="869"/>
      <c r="K75" s="869"/>
      <c r="L75" s="869"/>
      <c r="M75" s="869"/>
      <c r="N75" s="869"/>
      <c r="O75" s="869"/>
      <c r="P75" s="869"/>
      <c r="Q75" s="1258">
        <v>54</v>
      </c>
      <c r="R75" s="1261"/>
      <c r="S75" s="288">
        <f ca="1">S49</f>
        <v>0</v>
      </c>
      <c r="T75" s="270">
        <f ca="1">T49</f>
        <v>0</v>
      </c>
      <c r="U75" s="270">
        <f ca="1">U49</f>
        <v>0</v>
      </c>
      <c r="V75" s="381">
        <f ca="1">V49</f>
        <v>0</v>
      </c>
      <c r="W75" s="288">
        <f ca="1">W66+W49</f>
        <v>0</v>
      </c>
      <c r="X75" s="270">
        <f ca="1">X66+X49</f>
        <v>0</v>
      </c>
      <c r="Y75" s="270">
        <f ca="1">Y66+Y49</f>
        <v>0</v>
      </c>
      <c r="Z75" s="381">
        <f ca="1">Z66+Z49</f>
        <v>0</v>
      </c>
      <c r="AA75" s="343">
        <f ca="1">AA49</f>
        <v>0</v>
      </c>
      <c r="AB75" s="288">
        <f ca="1">AB49</f>
        <v>0</v>
      </c>
      <c r="AC75" s="270">
        <f ca="1">AC49</f>
        <v>0</v>
      </c>
      <c r="AD75" s="270">
        <f ca="1">AD49</f>
        <v>0</v>
      </c>
      <c r="AE75" s="381">
        <f ca="1">AE49</f>
        <v>0</v>
      </c>
      <c r="AF75" s="288">
        <f ca="1">AF66+AF49</f>
        <v>0</v>
      </c>
      <c r="AG75" s="270">
        <f t="shared" ref="AG75:AI75" ca="1" si="86">AG66+AG49</f>
        <v>0</v>
      </c>
      <c r="AH75" s="270">
        <f t="shared" ca="1" si="86"/>
        <v>0</v>
      </c>
      <c r="AI75" s="381">
        <f t="shared" ca="1" si="86"/>
        <v>0</v>
      </c>
      <c r="AJ75" s="343">
        <f ca="1">AJ49</f>
        <v>0</v>
      </c>
      <c r="AK75" s="288">
        <f>AK66</f>
        <v>0</v>
      </c>
      <c r="AL75" s="276">
        <f>AL66</f>
        <v>0</v>
      </c>
      <c r="AM75" s="346">
        <f>AM49</f>
        <v>0</v>
      </c>
      <c r="AN75" s="276">
        <f>AN66</f>
        <v>0</v>
      </c>
      <c r="AO75" s="394"/>
    </row>
    <row r="76" spans="1:43" s="228" customFormat="1" ht="15.75" customHeight="1" x14ac:dyDescent="0.2">
      <c r="A76" s="520"/>
      <c r="B76" s="368"/>
      <c r="C76" s="867"/>
      <c r="D76" s="868"/>
      <c r="E76" s="869"/>
      <c r="F76" s="869"/>
      <c r="G76" s="869"/>
      <c r="H76" s="869"/>
      <c r="I76" s="869"/>
      <c r="J76" s="869"/>
      <c r="K76" s="869"/>
      <c r="L76" s="869"/>
      <c r="M76" s="869"/>
      <c r="N76" s="869"/>
      <c r="O76" s="869"/>
      <c r="P76" s="869"/>
      <c r="Q76" s="1303"/>
      <c r="R76" s="1304"/>
      <c r="S76" s="294"/>
      <c r="T76" s="271"/>
      <c r="U76" s="319"/>
      <c r="V76" s="861"/>
      <c r="W76" s="294"/>
      <c r="X76" s="271"/>
      <c r="Y76" s="271"/>
      <c r="Z76" s="861"/>
      <c r="AA76" s="394"/>
      <c r="AB76" s="294"/>
      <c r="AC76" s="271"/>
      <c r="AD76" s="271"/>
      <c r="AE76" s="861"/>
      <c r="AF76" s="294"/>
      <c r="AG76" s="271"/>
      <c r="AH76" s="271"/>
      <c r="AI76" s="861"/>
      <c r="AJ76" s="394"/>
      <c r="AK76" s="294"/>
      <c r="AL76" s="861"/>
      <c r="AM76" s="294"/>
      <c r="AN76" s="862"/>
      <c r="AO76" s="394"/>
    </row>
    <row r="77" spans="1:43" s="7" customFormat="1" ht="15.75" customHeight="1" x14ac:dyDescent="0.2">
      <c r="A77" s="518"/>
      <c r="B77" s="366"/>
      <c r="C77" s="1026" t="s">
        <v>53</v>
      </c>
      <c r="D77" s="59"/>
      <c r="E77" s="59"/>
      <c r="F77" s="59"/>
      <c r="G77" s="59"/>
      <c r="H77" s="59"/>
      <c r="I77" s="59"/>
      <c r="J77" s="59"/>
      <c r="K77" s="59"/>
      <c r="L77" s="59"/>
      <c r="M77" s="59"/>
      <c r="N77" s="59"/>
      <c r="O77" s="59"/>
      <c r="P77" s="59"/>
      <c r="Q77" s="1301"/>
      <c r="R77" s="1302"/>
      <c r="S77" s="863"/>
      <c r="T77" s="864"/>
      <c r="U77" s="865"/>
      <c r="V77" s="866"/>
      <c r="W77" s="863"/>
      <c r="X77" s="864"/>
      <c r="Y77" s="864"/>
      <c r="Z77" s="866"/>
      <c r="AA77" s="389"/>
      <c r="AB77" s="863"/>
      <c r="AC77" s="864"/>
      <c r="AD77" s="864"/>
      <c r="AE77" s="866"/>
      <c r="AF77" s="863"/>
      <c r="AG77" s="864"/>
      <c r="AH77" s="864"/>
      <c r="AI77" s="866"/>
      <c r="AJ77" s="389"/>
      <c r="AK77" s="863"/>
      <c r="AL77" s="280"/>
      <c r="AM77" s="863"/>
      <c r="AN77" s="280"/>
      <c r="AO77" s="389"/>
    </row>
    <row r="78" spans="1:43" s="86" customFormat="1" ht="15.75" customHeight="1" x14ac:dyDescent="0.2">
      <c r="A78" s="518"/>
      <c r="B78" s="366"/>
      <c r="C78" s="1026"/>
      <c r="D78" s="59" t="s">
        <v>660</v>
      </c>
      <c r="E78" s="59"/>
      <c r="F78" s="59"/>
      <c r="G78" s="59"/>
      <c r="H78" s="59"/>
      <c r="I78" s="59"/>
      <c r="J78" s="59"/>
      <c r="K78" s="59"/>
      <c r="L78" s="59"/>
      <c r="M78" s="59"/>
      <c r="N78" s="59"/>
      <c r="O78" s="59"/>
      <c r="P78" s="59"/>
      <c r="Q78" s="1258">
        <v>55</v>
      </c>
      <c r="R78" s="1266"/>
      <c r="S78" s="292">
        <f>SUM(S79,S80,S83:S85)</f>
        <v>0</v>
      </c>
      <c r="T78" s="272">
        <f t="shared" ref="T78:AO78" si="87">SUM(T79,T80,T83:T85)</f>
        <v>0</v>
      </c>
      <c r="U78" s="310">
        <f t="shared" si="87"/>
        <v>0</v>
      </c>
      <c r="V78" s="856">
        <f t="shared" si="87"/>
        <v>0</v>
      </c>
      <c r="W78" s="292">
        <f t="shared" si="87"/>
        <v>0</v>
      </c>
      <c r="X78" s="310">
        <f t="shared" si="87"/>
        <v>0</v>
      </c>
      <c r="Y78" s="310">
        <f t="shared" si="87"/>
        <v>0</v>
      </c>
      <c r="Z78" s="856">
        <f t="shared" si="87"/>
        <v>0</v>
      </c>
      <c r="AA78" s="337">
        <f t="shared" si="87"/>
        <v>0</v>
      </c>
      <c r="AB78" s="292">
        <f t="shared" si="87"/>
        <v>0</v>
      </c>
      <c r="AC78" s="272">
        <f t="shared" si="87"/>
        <v>0</v>
      </c>
      <c r="AD78" s="272">
        <f t="shared" si="87"/>
        <v>0</v>
      </c>
      <c r="AE78" s="856">
        <f t="shared" si="87"/>
        <v>0</v>
      </c>
      <c r="AF78" s="292">
        <f t="shared" si="87"/>
        <v>0</v>
      </c>
      <c r="AG78" s="310">
        <f t="shared" si="87"/>
        <v>0</v>
      </c>
      <c r="AH78" s="310">
        <f t="shared" si="87"/>
        <v>0</v>
      </c>
      <c r="AI78" s="856">
        <f t="shared" si="87"/>
        <v>0</v>
      </c>
      <c r="AJ78" s="337">
        <f t="shared" si="87"/>
        <v>0</v>
      </c>
      <c r="AK78" s="292">
        <f t="shared" si="87"/>
        <v>0</v>
      </c>
      <c r="AL78" s="337">
        <f t="shared" si="87"/>
        <v>0</v>
      </c>
      <c r="AM78" s="310">
        <f t="shared" si="87"/>
        <v>0</v>
      </c>
      <c r="AN78" s="858">
        <f t="shared" si="87"/>
        <v>0</v>
      </c>
      <c r="AO78" s="388">
        <f t="shared" si="87"/>
        <v>0</v>
      </c>
    </row>
    <row r="79" spans="1:43" s="36" customFormat="1" ht="15.75" customHeight="1" x14ac:dyDescent="0.2">
      <c r="A79" s="519"/>
      <c r="B79" s="367"/>
      <c r="C79" s="867"/>
      <c r="D79" s="868"/>
      <c r="E79" s="59" t="s">
        <v>67</v>
      </c>
      <c r="F79" s="59"/>
      <c r="G79" s="59"/>
      <c r="H79" s="59"/>
      <c r="I79" s="59"/>
      <c r="J79" s="59"/>
      <c r="K79" s="59"/>
      <c r="L79" s="59"/>
      <c r="M79" s="59"/>
      <c r="N79" s="59"/>
      <c r="O79" s="59"/>
      <c r="P79" s="59"/>
      <c r="Q79" s="1258">
        <v>56</v>
      </c>
      <c r="R79" s="1261"/>
      <c r="S79" s="480"/>
      <c r="T79" s="546"/>
      <c r="U79" s="157"/>
      <c r="V79" s="314">
        <f t="shared" ref="V79:V80" si="88">SUM(S79:U79)</f>
        <v>0</v>
      </c>
      <c r="W79" s="285"/>
      <c r="X79" s="175"/>
      <c r="Y79" s="175"/>
      <c r="Z79" s="314">
        <f t="shared" ref="Z79:Z80" si="89">SUM(W79:Y79)</f>
        <v>0</v>
      </c>
      <c r="AA79" s="298"/>
      <c r="AB79" s="285"/>
      <c r="AC79" s="546"/>
      <c r="AD79" s="157"/>
      <c r="AE79" s="314">
        <f t="shared" ref="AE79:AE80" si="90">SUM(AB79:AD79)</f>
        <v>0</v>
      </c>
      <c r="AF79" s="285"/>
      <c r="AG79" s="175"/>
      <c r="AH79" s="175"/>
      <c r="AI79" s="314">
        <f t="shared" ref="AI79:AI80" si="91">SUM(AF79:AH79)</f>
        <v>0</v>
      </c>
      <c r="AJ79" s="298"/>
      <c r="AK79" s="285"/>
      <c r="AL79" s="275"/>
      <c r="AM79" s="175"/>
      <c r="AN79" s="167"/>
      <c r="AO79" s="395"/>
    </row>
    <row r="80" spans="1:43" s="36" customFormat="1" ht="15.75" customHeight="1" x14ac:dyDescent="0.2">
      <c r="A80" s="519"/>
      <c r="B80" s="367"/>
      <c r="C80" s="867"/>
      <c r="D80" s="868"/>
      <c r="E80" s="59" t="s">
        <v>661</v>
      </c>
      <c r="F80" s="59"/>
      <c r="G80" s="59"/>
      <c r="H80" s="59"/>
      <c r="I80" s="59"/>
      <c r="J80" s="59"/>
      <c r="K80" s="59"/>
      <c r="L80" s="59"/>
      <c r="M80" s="59"/>
      <c r="N80" s="59"/>
      <c r="O80" s="59"/>
      <c r="P80" s="59"/>
      <c r="Q80" s="1258">
        <v>57</v>
      </c>
      <c r="R80" s="1261"/>
      <c r="S80" s="481">
        <f>MAX(S81,S82)</f>
        <v>0</v>
      </c>
      <c r="T80" s="249">
        <f t="shared" ref="T80:U80" si="92">MAX(T81,T82)</f>
        <v>0</v>
      </c>
      <c r="U80" s="249">
        <f t="shared" si="92"/>
        <v>0</v>
      </c>
      <c r="V80" s="314">
        <f t="shared" si="88"/>
        <v>0</v>
      </c>
      <c r="W80" s="313">
        <f t="shared" ref="W80:AO80" si="93">MAX(W81,W82)</f>
        <v>0</v>
      </c>
      <c r="X80" s="249">
        <f t="shared" ref="X80" si="94">MAX(X81,X82)</f>
        <v>0</v>
      </c>
      <c r="Y80" s="249">
        <f t="shared" si="93"/>
        <v>0</v>
      </c>
      <c r="Z80" s="314">
        <f t="shared" si="89"/>
        <v>0</v>
      </c>
      <c r="AA80" s="314">
        <f>MAX(AA81,AA82)</f>
        <v>0</v>
      </c>
      <c r="AB80" s="293">
        <f>MAX(AB81,AB82)</f>
        <v>0</v>
      </c>
      <c r="AC80" s="249">
        <f t="shared" ref="AC80:AD80" si="95">MAX(AC81,AC82)</f>
        <v>0</v>
      </c>
      <c r="AD80" s="249">
        <f t="shared" si="95"/>
        <v>0</v>
      </c>
      <c r="AE80" s="314">
        <f t="shared" si="90"/>
        <v>0</v>
      </c>
      <c r="AF80" s="313">
        <f t="shared" ref="AF80:AH80" si="96">MAX(AF81,AF82)</f>
        <v>0</v>
      </c>
      <c r="AG80" s="249">
        <f t="shared" ref="AG80" si="97">MAX(AG81,AG82)</f>
        <v>0</v>
      </c>
      <c r="AH80" s="249">
        <f t="shared" si="96"/>
        <v>0</v>
      </c>
      <c r="AI80" s="314">
        <f t="shared" si="91"/>
        <v>0</v>
      </c>
      <c r="AJ80" s="314">
        <f>MAX(AJ81,AJ82)</f>
        <v>0</v>
      </c>
      <c r="AK80" s="293">
        <f t="shared" si="93"/>
        <v>0</v>
      </c>
      <c r="AL80" s="277">
        <f t="shared" si="93"/>
        <v>0</v>
      </c>
      <c r="AM80" s="312">
        <f t="shared" si="93"/>
        <v>0</v>
      </c>
      <c r="AN80" s="382">
        <f t="shared" si="93"/>
        <v>0</v>
      </c>
      <c r="AO80" s="340">
        <f t="shared" si="93"/>
        <v>0</v>
      </c>
    </row>
    <row r="81" spans="1:41" s="36" customFormat="1" ht="15.75" customHeight="1" x14ac:dyDescent="0.2">
      <c r="A81" s="519"/>
      <c r="B81" s="367"/>
      <c r="C81" s="867"/>
      <c r="D81" s="868"/>
      <c r="E81" s="59"/>
      <c r="F81" s="59" t="s">
        <v>132</v>
      </c>
      <c r="G81" s="59"/>
      <c r="H81" s="59"/>
      <c r="I81" s="59"/>
      <c r="J81" s="59"/>
      <c r="K81" s="59"/>
      <c r="L81" s="59"/>
      <c r="M81" s="59"/>
      <c r="N81" s="59"/>
      <c r="O81" s="59"/>
      <c r="P81" s="59"/>
      <c r="Q81" s="1258">
        <v>58</v>
      </c>
      <c r="R81" s="1261"/>
      <c r="S81" s="480"/>
      <c r="T81" s="546"/>
      <c r="U81" s="157"/>
      <c r="V81" s="280"/>
      <c r="W81" s="285"/>
      <c r="X81" s="175"/>
      <c r="Y81" s="175"/>
      <c r="Z81" s="280"/>
      <c r="AA81" s="298"/>
      <c r="AB81" s="285"/>
      <c r="AC81" s="546"/>
      <c r="AD81" s="157"/>
      <c r="AE81" s="280"/>
      <c r="AF81" s="285"/>
      <c r="AG81" s="175"/>
      <c r="AH81" s="175"/>
      <c r="AI81" s="280"/>
      <c r="AJ81" s="298"/>
      <c r="AK81" s="285"/>
      <c r="AL81" s="275"/>
      <c r="AM81" s="175"/>
      <c r="AN81" s="167"/>
      <c r="AO81" s="395"/>
    </row>
    <row r="82" spans="1:41" s="36" customFormat="1" ht="15.75" customHeight="1" x14ac:dyDescent="0.2">
      <c r="A82" s="519"/>
      <c r="B82" s="367"/>
      <c r="C82" s="867"/>
      <c r="D82" s="868"/>
      <c r="E82" s="59"/>
      <c r="F82" s="59" t="s">
        <v>133</v>
      </c>
      <c r="G82" s="59"/>
      <c r="H82" s="59"/>
      <c r="I82" s="59"/>
      <c r="J82" s="59"/>
      <c r="K82" s="59"/>
      <c r="L82" s="59"/>
      <c r="M82" s="59"/>
      <c r="N82" s="59"/>
      <c r="O82" s="59"/>
      <c r="P82" s="59"/>
      <c r="Q82" s="1258">
        <v>59</v>
      </c>
      <c r="R82" s="1261"/>
      <c r="S82" s="480"/>
      <c r="T82" s="546"/>
      <c r="U82" s="157"/>
      <c r="V82" s="280"/>
      <c r="W82" s="285"/>
      <c r="X82" s="175"/>
      <c r="Y82" s="175"/>
      <c r="Z82" s="280"/>
      <c r="AA82" s="298"/>
      <c r="AB82" s="285"/>
      <c r="AC82" s="546"/>
      <c r="AD82" s="157"/>
      <c r="AE82" s="280"/>
      <c r="AF82" s="285"/>
      <c r="AG82" s="175"/>
      <c r="AH82" s="175"/>
      <c r="AI82" s="280"/>
      <c r="AJ82" s="298"/>
      <c r="AK82" s="285"/>
      <c r="AL82" s="275"/>
      <c r="AM82" s="175"/>
      <c r="AN82" s="167"/>
      <c r="AO82" s="395"/>
    </row>
    <row r="83" spans="1:41" s="36" customFormat="1" ht="15.75" customHeight="1" x14ac:dyDescent="0.2">
      <c r="A83" s="519"/>
      <c r="B83" s="367"/>
      <c r="C83" s="867"/>
      <c r="D83" s="868"/>
      <c r="E83" s="1029" t="s">
        <v>68</v>
      </c>
      <c r="F83" s="1027"/>
      <c r="G83" s="59"/>
      <c r="H83" s="59"/>
      <c r="I83" s="59"/>
      <c r="J83" s="59"/>
      <c r="K83" s="59"/>
      <c r="L83" s="59"/>
      <c r="M83" s="59"/>
      <c r="N83" s="59"/>
      <c r="O83" s="59"/>
      <c r="P83" s="59"/>
      <c r="Q83" s="1258">
        <v>60</v>
      </c>
      <c r="R83" s="1261"/>
      <c r="S83" s="480"/>
      <c r="T83" s="546"/>
      <c r="U83" s="157"/>
      <c r="V83" s="314">
        <f t="shared" ref="V83:V97" si="98">SUM(S83:U83)</f>
        <v>0</v>
      </c>
      <c r="W83" s="285"/>
      <c r="X83" s="175"/>
      <c r="Y83" s="175"/>
      <c r="Z83" s="314">
        <f t="shared" ref="Z83:Z97" si="99">SUM(W83:Y83)</f>
        <v>0</v>
      </c>
      <c r="AA83" s="298"/>
      <c r="AB83" s="285"/>
      <c r="AC83" s="546"/>
      <c r="AD83" s="157"/>
      <c r="AE83" s="314">
        <f t="shared" ref="AE83:AE97" si="100">SUM(AB83:AD83)</f>
        <v>0</v>
      </c>
      <c r="AF83" s="285"/>
      <c r="AG83" s="175"/>
      <c r="AH83" s="175"/>
      <c r="AI83" s="314">
        <f t="shared" ref="AI83:AI97" si="101">SUM(AF83:AH83)</f>
        <v>0</v>
      </c>
      <c r="AJ83" s="298"/>
      <c r="AK83" s="285"/>
      <c r="AL83" s="275"/>
      <c r="AM83" s="175"/>
      <c r="AN83" s="167"/>
      <c r="AO83" s="395"/>
    </row>
    <row r="84" spans="1:41" s="36" customFormat="1" ht="15.75" customHeight="1" x14ac:dyDescent="0.2">
      <c r="A84" s="519"/>
      <c r="B84" s="367"/>
      <c r="C84" s="867"/>
      <c r="D84" s="868"/>
      <c r="E84" s="59" t="s">
        <v>69</v>
      </c>
      <c r="F84" s="59"/>
      <c r="G84" s="59"/>
      <c r="H84" s="59"/>
      <c r="I84" s="59"/>
      <c r="J84" s="59"/>
      <c r="K84" s="59"/>
      <c r="L84" s="59"/>
      <c r="M84" s="59"/>
      <c r="N84" s="59"/>
      <c r="O84" s="59"/>
      <c r="P84" s="59"/>
      <c r="Q84" s="1258">
        <v>61</v>
      </c>
      <c r="R84" s="1261"/>
      <c r="S84" s="480"/>
      <c r="T84" s="546"/>
      <c r="U84" s="157"/>
      <c r="V84" s="314">
        <f t="shared" si="98"/>
        <v>0</v>
      </c>
      <c r="W84" s="285"/>
      <c r="X84" s="175"/>
      <c r="Y84" s="175"/>
      <c r="Z84" s="314">
        <f t="shared" si="99"/>
        <v>0</v>
      </c>
      <c r="AA84" s="298"/>
      <c r="AB84" s="285"/>
      <c r="AC84" s="546"/>
      <c r="AD84" s="157"/>
      <c r="AE84" s="314">
        <f t="shared" si="100"/>
        <v>0</v>
      </c>
      <c r="AF84" s="285"/>
      <c r="AG84" s="175"/>
      <c r="AH84" s="175"/>
      <c r="AI84" s="314">
        <f t="shared" si="101"/>
        <v>0</v>
      </c>
      <c r="AJ84" s="298">
        <v>0</v>
      </c>
      <c r="AK84" s="285"/>
      <c r="AL84" s="275"/>
      <c r="AM84" s="175"/>
      <c r="AN84" s="167"/>
      <c r="AO84" s="342"/>
    </row>
    <row r="85" spans="1:41" s="36" customFormat="1" ht="15.75" customHeight="1" x14ac:dyDescent="0.2">
      <c r="A85" s="519"/>
      <c r="B85" s="367"/>
      <c r="C85" s="867"/>
      <c r="D85" s="868"/>
      <c r="E85" s="59" t="s">
        <v>70</v>
      </c>
      <c r="F85" s="59"/>
      <c r="G85" s="59"/>
      <c r="H85" s="59"/>
      <c r="I85" s="59"/>
      <c r="J85" s="59"/>
      <c r="K85" s="59"/>
      <c r="L85" s="59"/>
      <c r="M85" s="59"/>
      <c r="N85" s="59"/>
      <c r="O85" s="59"/>
      <c r="P85" s="59"/>
      <c r="Q85" s="1258">
        <v>62</v>
      </c>
      <c r="R85" s="1261"/>
      <c r="S85" s="480"/>
      <c r="T85" s="546"/>
      <c r="U85" s="157"/>
      <c r="V85" s="314">
        <f t="shared" si="98"/>
        <v>0</v>
      </c>
      <c r="W85" s="285"/>
      <c r="X85" s="175"/>
      <c r="Y85" s="175"/>
      <c r="Z85" s="314">
        <f t="shared" si="99"/>
        <v>0</v>
      </c>
      <c r="AA85" s="298"/>
      <c r="AB85" s="285"/>
      <c r="AC85" s="546"/>
      <c r="AD85" s="157"/>
      <c r="AE85" s="314">
        <f t="shared" si="100"/>
        <v>0</v>
      </c>
      <c r="AF85" s="285"/>
      <c r="AG85" s="175"/>
      <c r="AH85" s="175"/>
      <c r="AI85" s="314">
        <f t="shared" si="101"/>
        <v>0</v>
      </c>
      <c r="AJ85" s="298"/>
      <c r="AK85" s="285"/>
      <c r="AL85" s="275"/>
      <c r="AM85" s="175"/>
      <c r="AN85" s="167"/>
      <c r="AO85" s="342"/>
    </row>
    <row r="86" spans="1:41" s="36" customFormat="1" ht="15.75" customHeight="1" x14ac:dyDescent="0.2">
      <c r="A86" s="519"/>
      <c r="B86" s="367"/>
      <c r="C86" s="867"/>
      <c r="D86" s="59" t="s">
        <v>565</v>
      </c>
      <c r="E86" s="59"/>
      <c r="F86" s="59"/>
      <c r="G86" s="59"/>
      <c r="H86" s="59"/>
      <c r="I86" s="59"/>
      <c r="J86" s="59"/>
      <c r="K86" s="59"/>
      <c r="L86" s="59"/>
      <c r="M86" s="59"/>
      <c r="N86" s="59"/>
      <c r="O86" s="59"/>
      <c r="P86" s="59"/>
      <c r="Q86" s="1258">
        <v>63</v>
      </c>
      <c r="R86" s="1266"/>
      <c r="S86" s="749">
        <f>S78-S87</f>
        <v>0</v>
      </c>
      <c r="T86" s="249">
        <f t="shared" ref="T86:U86" si="102">T78-T87</f>
        <v>0</v>
      </c>
      <c r="U86" s="312">
        <f t="shared" si="102"/>
        <v>0</v>
      </c>
      <c r="V86" s="314">
        <f>V78-V87</f>
        <v>0</v>
      </c>
      <c r="W86" s="293">
        <f t="shared" ref="W86" si="103">W78-W87</f>
        <v>0</v>
      </c>
      <c r="X86" s="312">
        <f t="shared" ref="X86" si="104">X78-X87</f>
        <v>0</v>
      </c>
      <c r="Y86" s="312">
        <f t="shared" ref="Y86:AA86" si="105">Y78-Y87</f>
        <v>0</v>
      </c>
      <c r="Z86" s="314">
        <f t="shared" si="105"/>
        <v>0</v>
      </c>
      <c r="AA86" s="336">
        <f t="shared" si="105"/>
        <v>0</v>
      </c>
      <c r="AB86" s="293">
        <f t="shared" ref="AB86" si="106">AB78-AB87</f>
        <v>0</v>
      </c>
      <c r="AC86" s="312">
        <f t="shared" ref="AC86" si="107">AC78-AC87</f>
        <v>0</v>
      </c>
      <c r="AD86" s="312">
        <f t="shared" ref="AD86:AE86" si="108">AD78-AD87</f>
        <v>0</v>
      </c>
      <c r="AE86" s="314">
        <f t="shared" si="108"/>
        <v>0</v>
      </c>
      <c r="AF86" s="293">
        <f t="shared" ref="AF86" si="109">AF78-AF87</f>
        <v>0</v>
      </c>
      <c r="AG86" s="312">
        <f t="shared" ref="AG86" si="110">AG78-AG87</f>
        <v>0</v>
      </c>
      <c r="AH86" s="312">
        <f t="shared" ref="AH86" si="111">AH78-AH87</f>
        <v>0</v>
      </c>
      <c r="AI86" s="314">
        <f>AI78-AI87</f>
        <v>0</v>
      </c>
      <c r="AJ86" s="336">
        <f t="shared" ref="AJ86" si="112">AJ78-AJ87</f>
        <v>0</v>
      </c>
      <c r="AK86" s="293">
        <f t="shared" ref="AK86" si="113">AK78-AK87</f>
        <v>0</v>
      </c>
      <c r="AL86" s="277">
        <f t="shared" ref="AL86" si="114">AL78-AL87</f>
        <v>0</v>
      </c>
      <c r="AM86" s="312">
        <f t="shared" ref="AM86" si="115">AM78-AM87</f>
        <v>0</v>
      </c>
      <c r="AN86" s="336">
        <f t="shared" ref="AN86" si="116">AN78-AN87</f>
        <v>0</v>
      </c>
      <c r="AO86" s="340">
        <f t="shared" ref="AO86" si="117">AO78-AO87</f>
        <v>0</v>
      </c>
    </row>
    <row r="87" spans="1:41" s="36" customFormat="1" ht="15.75" customHeight="1" x14ac:dyDescent="0.2">
      <c r="A87" s="519"/>
      <c r="B87" s="367"/>
      <c r="C87" s="867"/>
      <c r="D87" s="59" t="s">
        <v>653</v>
      </c>
      <c r="E87" s="59"/>
      <c r="F87" s="1027"/>
      <c r="G87" s="59"/>
      <c r="H87" s="59"/>
      <c r="I87" s="59"/>
      <c r="J87" s="59"/>
      <c r="K87" s="59"/>
      <c r="L87" s="59"/>
      <c r="M87" s="59"/>
      <c r="N87" s="59"/>
      <c r="O87" s="59"/>
      <c r="P87" s="59"/>
      <c r="Q87" s="1258">
        <v>64</v>
      </c>
      <c r="R87" s="1261"/>
      <c r="S87" s="524">
        <f t="array" ref="S87">(MMULT(MMULT(TRANSPOSE(S115:S119),IF(S108=1,CorrMatrixU,CorrMatrixD)),S115:S119))^0.5</f>
        <v>0</v>
      </c>
      <c r="T87" s="525">
        <f t="array" ref="T87">(MMULT(MMULT(TRANSPOSE(T115:T119),IF(T108=1,CorrMatrixU,CorrMatrixD)),T115:T119))^0.5</f>
        <v>0</v>
      </c>
      <c r="U87" s="412">
        <f t="array" ref="U87">(MMULT(MMULT(TRANSPOSE(U115:U119),IF(U108=1,CorrMatrixU,CorrMatrixD)),U115:U119))^0.5</f>
        <v>0</v>
      </c>
      <c r="V87" s="314">
        <f t="shared" si="98"/>
        <v>0</v>
      </c>
      <c r="W87" s="524">
        <f t="array" ref="W87">(MMULT(MMULT(TRANSPOSE(W115:W119),IF(W108=1,CorrMatrixU,CorrMatrixD)),W115:W119))^0.5</f>
        <v>0</v>
      </c>
      <c r="X87" s="525">
        <f t="array" ref="X87">(MMULT(MMULT(TRANSPOSE(X115:X119),IF(X108=1,CorrMatrixU,CorrMatrixD)),X115:X119))^0.5</f>
        <v>0</v>
      </c>
      <c r="Y87" s="525">
        <f t="array" ref="Y87">(MMULT(MMULT(TRANSPOSE(Y115:Y119),IF(Y108=1,CorrMatrixU,CorrMatrixD)),Y115:Y119))^0.5</f>
        <v>0</v>
      </c>
      <c r="Z87" s="314">
        <f t="shared" si="99"/>
        <v>0</v>
      </c>
      <c r="AA87" s="410">
        <f t="array" ref="AA87">(MMULT(MMULT(TRANSPOSE(AA115:AA119),IF(AA108=1,CorrMatrixU,CorrMatrixD)),AA115:AA119))^0.5</f>
        <v>0</v>
      </c>
      <c r="AB87" s="410">
        <f t="array" ref="AB87">(MMULT(MMULT(TRANSPOSE(AB115:AB119),IF(AB108=1,CorrMatrixU,CorrMatrixD)),AB115:AB119))^0.5</f>
        <v>0</v>
      </c>
      <c r="AC87" s="525">
        <f t="array" ref="AC87">(MMULT(MMULT(TRANSPOSE(AC115:AC119),IF(AC108=1,CorrMatrixU,CorrMatrixD)),AC115:AC119))^0.5</f>
        <v>0</v>
      </c>
      <c r="AD87" s="412">
        <f t="array" ref="AD87">(MMULT(MMULT(TRANSPOSE(AD115:AD119),IF(AD108=1,CorrMatrixU,CorrMatrixD)),AD115:AD119))^0.5</f>
        <v>0</v>
      </c>
      <c r="AE87" s="314">
        <f t="shared" si="100"/>
        <v>0</v>
      </c>
      <c r="AF87" s="410">
        <f t="array" ref="AF87">(MMULT(MMULT(TRANSPOSE(AF115:AF119),IF(AF108=1,CorrMatrixU,CorrMatrixD)),AF115:AF119))^0.5</f>
        <v>0</v>
      </c>
      <c r="AG87" s="525">
        <f t="array" ref="AG87">(MMULT(MMULT(TRANSPOSE(AG115:AG119),IF(AG108=1,CorrMatrixU,CorrMatrixD)),AG115:AG119))^0.5</f>
        <v>0</v>
      </c>
      <c r="AH87" s="412">
        <f t="array" ref="AH87">(MMULT(MMULT(TRANSPOSE(AH115:AH119),IF(AH108=1,CorrMatrixU,CorrMatrixD)),AH115:AH119))^0.5</f>
        <v>0</v>
      </c>
      <c r="AI87" s="314">
        <f t="shared" si="101"/>
        <v>0</v>
      </c>
      <c r="AJ87" s="410">
        <f t="array" ref="AJ87">(MMULT(MMULT(TRANSPOSE(AJ115:AJ119),IF(AJ108=1,CorrMatrixU,CorrMatrixD)),AJ115:AJ119))^0.5</f>
        <v>0</v>
      </c>
      <c r="AK87" s="410">
        <f t="array" ref="AK87">(MMULT(MMULT(TRANSPOSE(AK115:AK119),IF(AK108=1,CorrMatrixU,CorrMatrixD)),AK115:AK119))^0.5</f>
        <v>0</v>
      </c>
      <c r="AL87" s="412">
        <f t="array" ref="AL87">(MMULT(MMULT(TRANSPOSE(AL115:AL119),IF(AL108=1,CorrMatrixU,CorrMatrixD)),AL115:AL119))^0.5</f>
        <v>0</v>
      </c>
      <c r="AM87" s="410">
        <f t="array" ref="AM87">(MMULT(MMULT(TRANSPOSE(AM115:AM119),IF(AM108=1,CorrMatrixU,CorrMatrixD)),AM115:AM119))^0.5</f>
        <v>0</v>
      </c>
      <c r="AN87" s="412">
        <f t="array" ref="AN87">(MMULT(MMULT(TRANSPOSE(AN115:AN119),IF(AN108=1,CorrMatrixU,CorrMatrixD)),AN115:AN119))^0.5</f>
        <v>0</v>
      </c>
      <c r="AO87" s="685">
        <f t="array" ref="AO87">(MMULT(MMULT(TRANSPOSE(AO115:AO119),IF(AO108=1,CorrMatrixU,CorrMatrixD)),AO115:AO119))^0.5</f>
        <v>0</v>
      </c>
    </row>
    <row r="88" spans="1:41" s="36" customFormat="1" ht="15.75" customHeight="1" x14ac:dyDescent="0.2">
      <c r="A88" s="519"/>
      <c r="B88" s="367"/>
      <c r="C88" s="867"/>
      <c r="D88" s="59" t="s">
        <v>567</v>
      </c>
      <c r="E88" s="59"/>
      <c r="F88" s="1027"/>
      <c r="G88" s="59"/>
      <c r="H88" s="59"/>
      <c r="I88" s="59"/>
      <c r="J88" s="59"/>
      <c r="K88" s="59"/>
      <c r="L88" s="59"/>
      <c r="M88" s="59"/>
      <c r="N88" s="59"/>
      <c r="O88" s="59"/>
      <c r="P88" s="59"/>
      <c r="Q88" s="1258">
        <v>65</v>
      </c>
      <c r="R88" s="1261"/>
      <c r="S88" s="293">
        <f>SUM(S89:S94)</f>
        <v>0</v>
      </c>
      <c r="T88" s="249">
        <f t="shared" ref="T88:U88" si="118">SUM(T89:T94)</f>
        <v>0</v>
      </c>
      <c r="U88" s="249">
        <f t="shared" si="118"/>
        <v>0</v>
      </c>
      <c r="V88" s="314">
        <f>SUM(V89:V94)</f>
        <v>0</v>
      </c>
      <c r="W88" s="293">
        <f t="shared" ref="W88:AO88" si="119">SUM(W89:W94)</f>
        <v>0</v>
      </c>
      <c r="X88" s="312">
        <f t="shared" ref="X88" si="120">SUM(X89:X94)</f>
        <v>0</v>
      </c>
      <c r="Y88" s="312">
        <f t="shared" si="119"/>
        <v>0</v>
      </c>
      <c r="Z88" s="314">
        <f t="shared" si="119"/>
        <v>0</v>
      </c>
      <c r="AA88" s="314">
        <f t="shared" ref="AA88" si="121">SUM(AA89:AA94)</f>
        <v>0</v>
      </c>
      <c r="AB88" s="293">
        <f>SUM(AB89:AB94)</f>
        <v>0</v>
      </c>
      <c r="AC88" s="249">
        <f t="shared" ref="AC88:AD88" si="122">SUM(AC89:AC94)</f>
        <v>0</v>
      </c>
      <c r="AD88" s="249">
        <f t="shared" si="122"/>
        <v>0</v>
      </c>
      <c r="AE88" s="314">
        <f>SUM(AE89:AE94)</f>
        <v>0</v>
      </c>
      <c r="AF88" s="293">
        <f t="shared" ref="AF88:AI88" si="123">SUM(AF89:AF94)</f>
        <v>0</v>
      </c>
      <c r="AG88" s="312">
        <f t="shared" ref="AG88" si="124">SUM(AG89:AG94)</f>
        <v>0</v>
      </c>
      <c r="AH88" s="312">
        <f t="shared" si="123"/>
        <v>0</v>
      </c>
      <c r="AI88" s="314">
        <f t="shared" si="123"/>
        <v>0</v>
      </c>
      <c r="AJ88" s="314">
        <f t="shared" ref="AJ88" si="125">SUM(AJ89:AJ94)</f>
        <v>0</v>
      </c>
      <c r="AK88" s="293">
        <f t="shared" si="119"/>
        <v>0</v>
      </c>
      <c r="AL88" s="277">
        <f>SUM(AL89:AL94)</f>
        <v>0</v>
      </c>
      <c r="AM88" s="312">
        <f t="shared" si="119"/>
        <v>0</v>
      </c>
      <c r="AN88" s="382">
        <f>SUM(AN89:AN94)</f>
        <v>0</v>
      </c>
      <c r="AO88" s="340">
        <f t="shared" si="119"/>
        <v>0</v>
      </c>
    </row>
    <row r="89" spans="1:41" s="36" customFormat="1" ht="15.75" customHeight="1" x14ac:dyDescent="0.2">
      <c r="A89" s="519"/>
      <c r="B89" s="367"/>
      <c r="C89" s="867"/>
      <c r="D89" s="59"/>
      <c r="E89" s="59" t="s">
        <v>734</v>
      </c>
      <c r="F89" s="1027"/>
      <c r="G89" s="59"/>
      <c r="H89" s="59"/>
      <c r="I89" s="59"/>
      <c r="J89" s="59"/>
      <c r="K89" s="59"/>
      <c r="L89" s="59"/>
      <c r="M89" s="59"/>
      <c r="N89" s="59"/>
      <c r="O89" s="59"/>
      <c r="P89" s="59"/>
      <c r="Q89" s="1258">
        <v>66</v>
      </c>
      <c r="R89" s="1261"/>
      <c r="S89" s="287"/>
      <c r="T89" s="238"/>
      <c r="U89" s="233"/>
      <c r="V89" s="314">
        <f t="shared" si="98"/>
        <v>0</v>
      </c>
      <c r="W89" s="287"/>
      <c r="X89" s="160"/>
      <c r="Y89" s="160"/>
      <c r="Z89" s="314">
        <f t="shared" si="99"/>
        <v>0</v>
      </c>
      <c r="AA89" s="302"/>
      <c r="AB89" s="287"/>
      <c r="AC89" s="238"/>
      <c r="AD89" s="238"/>
      <c r="AE89" s="314">
        <f t="shared" si="100"/>
        <v>0</v>
      </c>
      <c r="AF89" s="287"/>
      <c r="AG89" s="160"/>
      <c r="AH89" s="160"/>
      <c r="AI89" s="314">
        <f t="shared" si="101"/>
        <v>0</v>
      </c>
      <c r="AJ89" s="302"/>
      <c r="AK89" s="287"/>
      <c r="AL89" s="279"/>
      <c r="AM89" s="160"/>
      <c r="AN89" s="171"/>
      <c r="AO89" s="358"/>
    </row>
    <row r="90" spans="1:41" s="36" customFormat="1" ht="15.75" customHeight="1" x14ac:dyDescent="0.2">
      <c r="A90" s="519"/>
      <c r="B90" s="367"/>
      <c r="C90" s="867"/>
      <c r="D90" s="59"/>
      <c r="E90" s="59" t="s">
        <v>568</v>
      </c>
      <c r="F90" s="1027"/>
      <c r="G90" s="59"/>
      <c r="H90" s="59"/>
      <c r="I90" s="59"/>
      <c r="J90" s="59"/>
      <c r="K90" s="59"/>
      <c r="L90" s="59"/>
      <c r="M90" s="59"/>
      <c r="N90" s="59"/>
      <c r="O90" s="59"/>
      <c r="P90" s="59"/>
      <c r="Q90" s="1258">
        <v>67</v>
      </c>
      <c r="R90" s="1261"/>
      <c r="S90" s="287"/>
      <c r="T90" s="238"/>
      <c r="U90" s="233"/>
      <c r="V90" s="314">
        <f t="shared" si="98"/>
        <v>0</v>
      </c>
      <c r="W90" s="287"/>
      <c r="X90" s="160"/>
      <c r="Y90" s="160"/>
      <c r="Z90" s="314">
        <f t="shared" si="99"/>
        <v>0</v>
      </c>
      <c r="AA90" s="302"/>
      <c r="AB90" s="287"/>
      <c r="AC90" s="238"/>
      <c r="AD90" s="238"/>
      <c r="AE90" s="314">
        <f t="shared" si="100"/>
        <v>0</v>
      </c>
      <c r="AF90" s="287"/>
      <c r="AG90" s="160"/>
      <c r="AH90" s="160"/>
      <c r="AI90" s="314">
        <f t="shared" si="101"/>
        <v>0</v>
      </c>
      <c r="AJ90" s="302"/>
      <c r="AK90" s="287"/>
      <c r="AL90" s="279"/>
      <c r="AM90" s="160"/>
      <c r="AN90" s="171"/>
      <c r="AO90" s="358"/>
    </row>
    <row r="91" spans="1:41" s="36" customFormat="1" ht="15.75" customHeight="1" x14ac:dyDescent="0.2">
      <c r="A91" s="519"/>
      <c r="B91" s="367"/>
      <c r="C91" s="867"/>
      <c r="D91" s="59"/>
      <c r="E91" s="59" t="s">
        <v>569</v>
      </c>
      <c r="F91" s="1027"/>
      <c r="G91" s="59"/>
      <c r="H91" s="59"/>
      <c r="I91" s="59"/>
      <c r="J91" s="59"/>
      <c r="K91" s="59"/>
      <c r="L91" s="59"/>
      <c r="M91" s="59"/>
      <c r="N91" s="59"/>
      <c r="O91" s="59"/>
      <c r="P91" s="59"/>
      <c r="Q91" s="1258">
        <v>68</v>
      </c>
      <c r="R91" s="1261"/>
      <c r="S91" s="287"/>
      <c r="T91" s="238"/>
      <c r="U91" s="233"/>
      <c r="V91" s="314">
        <f t="shared" si="98"/>
        <v>0</v>
      </c>
      <c r="W91" s="287"/>
      <c r="X91" s="160"/>
      <c r="Y91" s="160"/>
      <c r="Z91" s="314">
        <f t="shared" si="99"/>
        <v>0</v>
      </c>
      <c r="AA91" s="302"/>
      <c r="AB91" s="287"/>
      <c r="AC91" s="238"/>
      <c r="AD91" s="238"/>
      <c r="AE91" s="314">
        <f t="shared" si="100"/>
        <v>0</v>
      </c>
      <c r="AF91" s="287"/>
      <c r="AG91" s="160"/>
      <c r="AH91" s="160"/>
      <c r="AI91" s="314">
        <f t="shared" si="101"/>
        <v>0</v>
      </c>
      <c r="AJ91" s="302"/>
      <c r="AK91" s="287"/>
      <c r="AL91" s="279"/>
      <c r="AM91" s="160"/>
      <c r="AN91" s="171"/>
      <c r="AO91" s="358"/>
    </row>
    <row r="92" spans="1:41" s="36" customFormat="1" ht="15.75" customHeight="1" x14ac:dyDescent="0.2">
      <c r="A92" s="519"/>
      <c r="B92" s="367"/>
      <c r="C92" s="867"/>
      <c r="D92" s="59"/>
      <c r="E92" s="59" t="s">
        <v>570</v>
      </c>
      <c r="F92" s="1027"/>
      <c r="G92" s="59"/>
      <c r="H92" s="59"/>
      <c r="I92" s="59"/>
      <c r="J92" s="59"/>
      <c r="K92" s="59"/>
      <c r="L92" s="59"/>
      <c r="M92" s="59"/>
      <c r="N92" s="59"/>
      <c r="O92" s="59"/>
      <c r="P92" s="59"/>
      <c r="Q92" s="1258">
        <v>69</v>
      </c>
      <c r="R92" s="1261"/>
      <c r="S92" s="287"/>
      <c r="T92" s="238"/>
      <c r="U92" s="233"/>
      <c r="V92" s="314">
        <f t="shared" si="98"/>
        <v>0</v>
      </c>
      <c r="W92" s="287"/>
      <c r="X92" s="160"/>
      <c r="Y92" s="160"/>
      <c r="Z92" s="314">
        <f t="shared" si="99"/>
        <v>0</v>
      </c>
      <c r="AA92" s="302"/>
      <c r="AB92" s="287"/>
      <c r="AC92" s="238"/>
      <c r="AD92" s="238"/>
      <c r="AE92" s="314">
        <f t="shared" si="100"/>
        <v>0</v>
      </c>
      <c r="AF92" s="287"/>
      <c r="AG92" s="160"/>
      <c r="AH92" s="160"/>
      <c r="AI92" s="314">
        <f t="shared" si="101"/>
        <v>0</v>
      </c>
      <c r="AJ92" s="302"/>
      <c r="AK92" s="287"/>
      <c r="AL92" s="279"/>
      <c r="AM92" s="160"/>
      <c r="AN92" s="171"/>
      <c r="AO92" s="358"/>
    </row>
    <row r="93" spans="1:41" s="36" customFormat="1" ht="15.75" customHeight="1" x14ac:dyDescent="0.2">
      <c r="A93" s="519"/>
      <c r="B93" s="367"/>
      <c r="C93" s="867"/>
      <c r="D93" s="59"/>
      <c r="E93" s="59" t="s">
        <v>571</v>
      </c>
      <c r="F93" s="1027"/>
      <c r="G93" s="59"/>
      <c r="H93" s="59"/>
      <c r="I93" s="59"/>
      <c r="J93" s="59"/>
      <c r="K93" s="59"/>
      <c r="L93" s="59"/>
      <c r="M93" s="59"/>
      <c r="N93" s="59"/>
      <c r="O93" s="59"/>
      <c r="P93" s="59"/>
      <c r="Q93" s="1258">
        <v>70</v>
      </c>
      <c r="R93" s="1261"/>
      <c r="S93" s="287"/>
      <c r="T93" s="238"/>
      <c r="U93" s="233"/>
      <c r="V93" s="314">
        <f t="shared" si="98"/>
        <v>0</v>
      </c>
      <c r="W93" s="287"/>
      <c r="X93" s="160"/>
      <c r="Y93" s="160"/>
      <c r="Z93" s="314">
        <f t="shared" si="99"/>
        <v>0</v>
      </c>
      <c r="AA93" s="302"/>
      <c r="AB93" s="287"/>
      <c r="AC93" s="238"/>
      <c r="AD93" s="238"/>
      <c r="AE93" s="314">
        <f t="shared" si="100"/>
        <v>0</v>
      </c>
      <c r="AF93" s="287"/>
      <c r="AG93" s="160"/>
      <c r="AH93" s="160"/>
      <c r="AI93" s="314">
        <f t="shared" si="101"/>
        <v>0</v>
      </c>
      <c r="AJ93" s="302"/>
      <c r="AK93" s="287"/>
      <c r="AL93" s="279"/>
      <c r="AM93" s="160"/>
      <c r="AN93" s="171"/>
      <c r="AO93" s="358"/>
    </row>
    <row r="94" spans="1:41" s="36" customFormat="1" ht="15.75" customHeight="1" x14ac:dyDescent="0.2">
      <c r="A94" s="519"/>
      <c r="B94" s="367"/>
      <c r="C94" s="867"/>
      <c r="D94" s="59"/>
      <c r="E94" s="59" t="s">
        <v>572</v>
      </c>
      <c r="F94" s="1027"/>
      <c r="G94" s="59"/>
      <c r="H94" s="59"/>
      <c r="I94" s="59"/>
      <c r="J94" s="59"/>
      <c r="K94" s="59"/>
      <c r="L94" s="59"/>
      <c r="M94" s="59"/>
      <c r="N94" s="59"/>
      <c r="O94" s="59"/>
      <c r="P94" s="59"/>
      <c r="Q94" s="1258">
        <v>71</v>
      </c>
      <c r="R94" s="1261"/>
      <c r="S94" s="287"/>
      <c r="T94" s="238"/>
      <c r="U94" s="233"/>
      <c r="V94" s="314">
        <f t="shared" si="98"/>
        <v>0</v>
      </c>
      <c r="W94" s="287"/>
      <c r="X94" s="160"/>
      <c r="Y94" s="160"/>
      <c r="Z94" s="314">
        <f t="shared" si="99"/>
        <v>0</v>
      </c>
      <c r="AA94" s="302"/>
      <c r="AB94" s="287"/>
      <c r="AC94" s="238"/>
      <c r="AD94" s="238"/>
      <c r="AE94" s="314">
        <f t="shared" si="100"/>
        <v>0</v>
      </c>
      <c r="AF94" s="287"/>
      <c r="AG94" s="160"/>
      <c r="AH94" s="160"/>
      <c r="AI94" s="314">
        <f t="shared" si="101"/>
        <v>0</v>
      </c>
      <c r="AJ94" s="302"/>
      <c r="AK94" s="287"/>
      <c r="AL94" s="279"/>
      <c r="AM94" s="160"/>
      <c r="AN94" s="171"/>
      <c r="AO94" s="358"/>
    </row>
    <row r="95" spans="1:41" s="36" customFormat="1" ht="15.75" customHeight="1" x14ac:dyDescent="0.2">
      <c r="A95" s="519"/>
      <c r="B95" s="367"/>
      <c r="C95" s="867"/>
      <c r="D95" s="59" t="s">
        <v>573</v>
      </c>
      <c r="E95" s="59"/>
      <c r="F95" s="1027"/>
      <c r="G95" s="59"/>
      <c r="H95" s="59"/>
      <c r="I95" s="59"/>
      <c r="J95" s="59"/>
      <c r="K95" s="59"/>
      <c r="L95" s="59"/>
      <c r="M95" s="59"/>
      <c r="N95" s="59"/>
      <c r="O95" s="59"/>
      <c r="P95" s="59"/>
      <c r="Q95" s="1258">
        <v>72</v>
      </c>
      <c r="R95" s="1266"/>
      <c r="S95" s="290">
        <f>S87+S88+S96-S97</f>
        <v>0</v>
      </c>
      <c r="T95" s="248">
        <f t="shared" ref="T95:V95" si="126">T87+T88+T96-T97</f>
        <v>0</v>
      </c>
      <c r="U95" s="248">
        <f t="shared" si="126"/>
        <v>0</v>
      </c>
      <c r="V95" s="314">
        <f t="shared" si="126"/>
        <v>0</v>
      </c>
      <c r="W95" s="290">
        <f t="shared" ref="W95" si="127">W87+W88+W96-W97</f>
        <v>0</v>
      </c>
      <c r="X95" s="307">
        <f t="shared" ref="X95" si="128">X87+X88+X96-X97</f>
        <v>0</v>
      </c>
      <c r="Y95" s="307">
        <f t="shared" ref="Y95:AA95" si="129">Y87+Y88+Y96-Y97</f>
        <v>0</v>
      </c>
      <c r="Z95" s="314">
        <f t="shared" si="129"/>
        <v>0</v>
      </c>
      <c r="AA95" s="851">
        <f t="shared" si="129"/>
        <v>0</v>
      </c>
      <c r="AB95" s="290">
        <f t="shared" ref="AB95" si="130">AB87+AB88+AB96-AB97</f>
        <v>0</v>
      </c>
      <c r="AC95" s="248">
        <f t="shared" ref="AC95" si="131">AC87+AC88+AC96-AC97</f>
        <v>0</v>
      </c>
      <c r="AD95" s="248">
        <f t="shared" ref="AD95:AE95" si="132">AD87+AD88+AD96-AD97</f>
        <v>0</v>
      </c>
      <c r="AE95" s="314">
        <f t="shared" si="132"/>
        <v>0</v>
      </c>
      <c r="AF95" s="290">
        <f t="shared" ref="AF95" si="133">AF87+AF88+AF96-AF97</f>
        <v>0</v>
      </c>
      <c r="AG95" s="307">
        <f t="shared" ref="AG95" si="134">AG87+AG88+AG96-AG97</f>
        <v>0</v>
      </c>
      <c r="AH95" s="307">
        <f t="shared" ref="AH95:AI95" si="135">AH87+AH88+AH96-AH97</f>
        <v>0</v>
      </c>
      <c r="AI95" s="314">
        <f t="shared" si="135"/>
        <v>0</v>
      </c>
      <c r="AJ95" s="851">
        <f t="shared" ref="AJ95" si="136">AJ87+AJ88+AJ96-AJ97</f>
        <v>0</v>
      </c>
      <c r="AK95" s="290">
        <f t="shared" ref="AK95" si="137">AK87+AK88+AK96-AK97</f>
        <v>0</v>
      </c>
      <c r="AL95" s="347">
        <f t="shared" ref="AL95" si="138">AL87+AL88+AL96-AL97</f>
        <v>0</v>
      </c>
      <c r="AM95" s="307">
        <f t="shared" ref="AM95" si="139">AM87+AM88+AM96-AM97</f>
        <v>0</v>
      </c>
      <c r="AN95" s="384">
        <f t="shared" ref="AN95" si="140">AN87+AN88+AN96-AN97</f>
        <v>0</v>
      </c>
      <c r="AO95" s="391">
        <f t="shared" ref="AO95" si="141">AO87+AO88+AO96-AO97</f>
        <v>0</v>
      </c>
    </row>
    <row r="96" spans="1:41" s="36" customFormat="1" ht="15.75" customHeight="1" x14ac:dyDescent="0.2">
      <c r="A96" s="519"/>
      <c r="B96" s="367"/>
      <c r="C96" s="867"/>
      <c r="D96" s="59" t="s">
        <v>574</v>
      </c>
      <c r="E96" s="59"/>
      <c r="F96" s="1027"/>
      <c r="G96" s="59"/>
      <c r="H96" s="59"/>
      <c r="I96" s="59"/>
      <c r="J96" s="59"/>
      <c r="K96" s="59"/>
      <c r="L96" s="59"/>
      <c r="M96" s="59"/>
      <c r="N96" s="59"/>
      <c r="O96" s="59"/>
      <c r="P96" s="59"/>
      <c r="Q96" s="1258">
        <v>73</v>
      </c>
      <c r="R96" s="1266"/>
      <c r="S96" s="287"/>
      <c r="T96" s="238"/>
      <c r="U96" s="238"/>
      <c r="V96" s="314">
        <f t="shared" si="98"/>
        <v>0</v>
      </c>
      <c r="W96" s="287"/>
      <c r="X96" s="160"/>
      <c r="Y96" s="160"/>
      <c r="Z96" s="314">
        <f t="shared" si="99"/>
        <v>0</v>
      </c>
      <c r="AA96" s="302"/>
      <c r="AB96" s="287"/>
      <c r="AC96" s="238"/>
      <c r="AD96" s="238"/>
      <c r="AE96" s="314">
        <f t="shared" si="100"/>
        <v>0</v>
      </c>
      <c r="AF96" s="287"/>
      <c r="AG96" s="160"/>
      <c r="AH96" s="160"/>
      <c r="AI96" s="314">
        <f t="shared" si="101"/>
        <v>0</v>
      </c>
      <c r="AJ96" s="302"/>
      <c r="AK96" s="287"/>
      <c r="AL96" s="279"/>
      <c r="AM96" s="160"/>
      <c r="AN96" s="171"/>
      <c r="AO96" s="358"/>
    </row>
    <row r="97" spans="1:42" s="36" customFormat="1" ht="15.75" customHeight="1" x14ac:dyDescent="0.2">
      <c r="A97" s="519"/>
      <c r="B97" s="367"/>
      <c r="C97" s="867"/>
      <c r="D97" s="869" t="s">
        <v>655</v>
      </c>
      <c r="E97" s="869"/>
      <c r="F97" s="869"/>
      <c r="G97" s="869"/>
      <c r="H97" s="869"/>
      <c r="I97" s="869"/>
      <c r="J97" s="869"/>
      <c r="K97" s="869"/>
      <c r="L97" s="869"/>
      <c r="M97" s="869"/>
      <c r="N97" s="869"/>
      <c r="O97" s="869"/>
      <c r="P97" s="869"/>
      <c r="Q97" s="1231">
        <v>74</v>
      </c>
      <c r="R97" s="1268"/>
      <c r="S97" s="411">
        <f>S96+(S87^2+S88^2+2*S87*S88*Corr_Matrix!$C$24)^0.5</f>
        <v>0</v>
      </c>
      <c r="T97" s="409">
        <f>T96+(T87^2+T88^2+2*T87*T88*Corr_Matrix!$C$24)^0.5</f>
        <v>0</v>
      </c>
      <c r="U97" s="409">
        <f>U96+(U87^2+U88^2+2*U87*U88*Corr_Matrix!$C$24)^0.5</f>
        <v>0</v>
      </c>
      <c r="V97" s="314">
        <f t="shared" si="98"/>
        <v>0</v>
      </c>
      <c r="W97" s="411">
        <f>W96+(W87^2+W88^2+2*W87*W88*Corr_Matrix!$C$24)^0.5</f>
        <v>0</v>
      </c>
      <c r="X97" s="413">
        <f>X96+(X87^2+X88^2+2*X87*X88*Corr_Matrix!$C$24)^0.5</f>
        <v>0</v>
      </c>
      <c r="Y97" s="413">
        <f>Y96+(Y87^2+Y88^2+2*Y87*Y88*Corr_Matrix!$C$24)^0.5</f>
        <v>0</v>
      </c>
      <c r="Z97" s="314">
        <f t="shared" si="99"/>
        <v>0</v>
      </c>
      <c r="AA97" s="436">
        <f>AA96+(AA87^2+AA88^2+2*AA87*AA88*Corr_Matrix!$C$24)^0.5</f>
        <v>0</v>
      </c>
      <c r="AB97" s="411">
        <f>AB96+(AB87^2+AB88^2+2*AB87*AB88*Corr_Matrix!$C$24)^0.5</f>
        <v>0</v>
      </c>
      <c r="AC97" s="409">
        <f>AC96+(AC87^2+AC88^2+2*AC87*AC88*Corr_Matrix!$C$24)^0.5</f>
        <v>0</v>
      </c>
      <c r="AD97" s="409">
        <f>AD96+(AD87^2+AD88^2+2*AD87*AD88*Corr_Matrix!$C$24)^0.5</f>
        <v>0</v>
      </c>
      <c r="AE97" s="314">
        <f t="shared" si="100"/>
        <v>0</v>
      </c>
      <c r="AF97" s="411">
        <f>AF96+(AF87^2+AF88^2+2*AF87*AF88*Corr_Matrix!$C$24)^0.5</f>
        <v>0</v>
      </c>
      <c r="AG97" s="413">
        <f>AG96+(AG87^2+AG88^2+2*AG87*AG88*Corr_Matrix!$C$24)^0.5</f>
        <v>0</v>
      </c>
      <c r="AH97" s="413">
        <f>AH96+(AH87^2+AH88^2+2*AH87*AH88*Corr_Matrix!$C$24)^0.5</f>
        <v>0</v>
      </c>
      <c r="AI97" s="314">
        <f t="shared" si="101"/>
        <v>0</v>
      </c>
      <c r="AJ97" s="436">
        <f>AJ96+(AJ87^2+AJ88^2+2*AJ87*AJ88*Corr_Matrix!$C$24)^0.5</f>
        <v>0</v>
      </c>
      <c r="AK97" s="411">
        <f>AK96+(AK87^2+AK88^2+2*AK87*AK88*Corr_Matrix!$C$24)^0.5</f>
        <v>0</v>
      </c>
      <c r="AL97" s="437">
        <f>AL96+(AL87^2+AL88^2+2*AL87*AL88*Corr_Matrix!$C$24)^0.5</f>
        <v>0</v>
      </c>
      <c r="AM97" s="413">
        <f>AM96+(AM87^2+AM88^2+2*AM87*AM88*Corr_Matrix!$C$24)^0.5</f>
        <v>0</v>
      </c>
      <c r="AN97" s="438">
        <f>AN96+(AN87^2+AN88^2+2*AN87*AN88*Corr_Matrix!$C$24)^0.5</f>
        <v>0</v>
      </c>
      <c r="AO97" s="441">
        <f>AO96+(AO87^2+AO88^2+2*AO87*AO88*Corr_Matrix!$C$24)^0.5</f>
        <v>0</v>
      </c>
    </row>
    <row r="98" spans="1:42" s="36" customFormat="1" ht="15.75" customHeight="1" x14ac:dyDescent="0.2">
      <c r="A98" s="519"/>
      <c r="B98" s="367"/>
      <c r="C98" s="867"/>
      <c r="D98" s="869"/>
      <c r="E98" s="869"/>
      <c r="F98" s="869"/>
      <c r="G98" s="869"/>
      <c r="H98" s="869"/>
      <c r="I98" s="869"/>
      <c r="J98" s="869"/>
      <c r="K98" s="869"/>
      <c r="L98" s="869"/>
      <c r="M98" s="869"/>
      <c r="N98" s="869"/>
      <c r="O98" s="869"/>
      <c r="P98" s="869"/>
      <c r="Q98" s="1258"/>
      <c r="R98" s="1266"/>
      <c r="S98" s="705"/>
      <c r="T98" s="870"/>
      <c r="U98" s="870"/>
      <c r="V98" s="517"/>
      <c r="W98" s="705"/>
      <c r="X98" s="871"/>
      <c r="Y98" s="871"/>
      <c r="Z98" s="517"/>
      <c r="AA98" s="725"/>
      <c r="AB98" s="705"/>
      <c r="AC98" s="870"/>
      <c r="AD98" s="870"/>
      <c r="AE98" s="517"/>
      <c r="AF98" s="705"/>
      <c r="AG98" s="871"/>
      <c r="AH98" s="871"/>
      <c r="AI98" s="517"/>
      <c r="AJ98" s="725"/>
      <c r="AK98" s="705"/>
      <c r="AL98" s="872"/>
      <c r="AM98" s="871"/>
      <c r="AN98" s="873"/>
      <c r="AO98" s="726"/>
    </row>
    <row r="99" spans="1:42" s="36" customFormat="1" ht="15.75" customHeight="1" x14ac:dyDescent="0.2">
      <c r="A99" s="519"/>
      <c r="B99" s="367"/>
      <c r="C99" s="1026" t="s">
        <v>662</v>
      </c>
      <c r="D99" s="1030"/>
      <c r="E99" s="869"/>
      <c r="F99" s="869"/>
      <c r="G99" s="869"/>
      <c r="H99" s="869"/>
      <c r="I99" s="869"/>
      <c r="J99" s="869"/>
      <c r="K99" s="869"/>
      <c r="L99" s="869"/>
      <c r="M99" s="869"/>
      <c r="N99" s="869"/>
      <c r="O99" s="869"/>
      <c r="P99" s="869"/>
      <c r="Q99" s="1258">
        <v>75</v>
      </c>
      <c r="R99" s="1266"/>
      <c r="S99" s="728">
        <f ca="1">S75+S97</f>
        <v>0</v>
      </c>
      <c r="T99" s="874">
        <f t="shared" ref="T99:AO99" ca="1" si="142">T75+T97</f>
        <v>0</v>
      </c>
      <c r="U99" s="874">
        <f t="shared" ca="1" si="142"/>
        <v>0</v>
      </c>
      <c r="V99" s="314">
        <f t="shared" ca="1" si="142"/>
        <v>0</v>
      </c>
      <c r="W99" s="728">
        <f t="shared" ca="1" si="142"/>
        <v>0</v>
      </c>
      <c r="X99" s="875">
        <f t="shared" ca="1" si="142"/>
        <v>0</v>
      </c>
      <c r="Y99" s="875">
        <f t="shared" ca="1" si="142"/>
        <v>0</v>
      </c>
      <c r="Z99" s="314">
        <f t="shared" ca="1" si="142"/>
        <v>0</v>
      </c>
      <c r="AA99" s="724">
        <f t="shared" ca="1" si="142"/>
        <v>0</v>
      </c>
      <c r="AB99" s="728">
        <f t="shared" ca="1" si="142"/>
        <v>0</v>
      </c>
      <c r="AC99" s="874">
        <f t="shared" ca="1" si="142"/>
        <v>0</v>
      </c>
      <c r="AD99" s="874">
        <f t="shared" ca="1" si="142"/>
        <v>0</v>
      </c>
      <c r="AE99" s="314">
        <f ca="1">AE75+AE97</f>
        <v>0</v>
      </c>
      <c r="AF99" s="728">
        <f t="shared" ca="1" si="142"/>
        <v>0</v>
      </c>
      <c r="AG99" s="875">
        <f t="shared" ca="1" si="142"/>
        <v>0</v>
      </c>
      <c r="AH99" s="875">
        <f t="shared" ca="1" si="142"/>
        <v>0</v>
      </c>
      <c r="AI99" s="314">
        <f t="shared" ca="1" si="142"/>
        <v>0</v>
      </c>
      <c r="AJ99" s="724">
        <f t="shared" ca="1" si="142"/>
        <v>0</v>
      </c>
      <c r="AK99" s="728">
        <f t="shared" si="142"/>
        <v>0</v>
      </c>
      <c r="AL99" s="876">
        <f t="shared" si="142"/>
        <v>0</v>
      </c>
      <c r="AM99" s="875">
        <f t="shared" si="142"/>
        <v>0</v>
      </c>
      <c r="AN99" s="877">
        <f t="shared" si="142"/>
        <v>0</v>
      </c>
      <c r="AO99" s="878">
        <f t="shared" si="142"/>
        <v>0</v>
      </c>
    </row>
    <row r="100" spans="1:42" s="36" customFormat="1" ht="15.75" customHeight="1" x14ac:dyDescent="0.2">
      <c r="A100" s="519"/>
      <c r="B100" s="367"/>
      <c r="C100" s="1031"/>
      <c r="D100" s="59" t="s">
        <v>577</v>
      </c>
      <c r="E100" s="869"/>
      <c r="F100" s="869"/>
      <c r="G100" s="869"/>
      <c r="H100" s="869"/>
      <c r="I100" s="869"/>
      <c r="J100" s="869"/>
      <c r="K100" s="869"/>
      <c r="L100" s="869"/>
      <c r="M100" s="869"/>
      <c r="N100" s="869"/>
      <c r="O100" s="869"/>
      <c r="P100" s="869"/>
      <c r="Q100" s="1258">
        <v>76</v>
      </c>
      <c r="R100" s="1266"/>
      <c r="S100" s="728">
        <f ca="1">S99-S101</f>
        <v>0</v>
      </c>
      <c r="T100" s="874">
        <f t="shared" ref="T100:V100" ca="1" si="143">T99-T101</f>
        <v>0</v>
      </c>
      <c r="U100" s="874">
        <f t="shared" ca="1" si="143"/>
        <v>0</v>
      </c>
      <c r="V100" s="314">
        <f t="shared" ca="1" si="143"/>
        <v>0</v>
      </c>
      <c r="W100" s="728">
        <f t="shared" ref="W100" ca="1" si="144">W99-W101</f>
        <v>0</v>
      </c>
      <c r="X100" s="875">
        <f t="shared" ref="X100" ca="1" si="145">X99-X101</f>
        <v>0</v>
      </c>
      <c r="Y100" s="875">
        <f t="shared" ref="Y100" ca="1" si="146">Y99-Y101</f>
        <v>0</v>
      </c>
      <c r="Z100" s="314">
        <f ca="1">Z99-Z101</f>
        <v>0</v>
      </c>
      <c r="AA100" s="724">
        <f t="shared" ref="AA100" ca="1" si="147">AA99-AA101</f>
        <v>0</v>
      </c>
      <c r="AB100" s="728">
        <f t="shared" ref="AB100" ca="1" si="148">AB99-AB101</f>
        <v>0</v>
      </c>
      <c r="AC100" s="874">
        <f t="shared" ref="AC100" ca="1" si="149">AC99-AC101</f>
        <v>0</v>
      </c>
      <c r="AD100" s="874">
        <f t="shared" ref="AD100" ca="1" si="150">AD99-AD101</f>
        <v>0</v>
      </c>
      <c r="AE100" s="314">
        <f ca="1">AE99-AE101</f>
        <v>0</v>
      </c>
      <c r="AF100" s="728">
        <f t="shared" ref="AF100" ca="1" si="151">AF99-AF101</f>
        <v>0</v>
      </c>
      <c r="AG100" s="875">
        <f t="shared" ref="AG100" ca="1" si="152">AG99-AG101</f>
        <v>0</v>
      </c>
      <c r="AH100" s="875">
        <f t="shared" ref="AH100" ca="1" si="153">AH99-AH101</f>
        <v>0</v>
      </c>
      <c r="AI100" s="314">
        <f t="shared" ref="AI100:AO100" ca="1" si="154">AI99-AI101</f>
        <v>0</v>
      </c>
      <c r="AJ100" s="724">
        <f t="shared" ca="1" si="154"/>
        <v>0</v>
      </c>
      <c r="AK100" s="728">
        <f t="shared" si="154"/>
        <v>0</v>
      </c>
      <c r="AL100" s="876">
        <f t="shared" si="154"/>
        <v>0</v>
      </c>
      <c r="AM100" s="875">
        <f t="shared" si="154"/>
        <v>0</v>
      </c>
      <c r="AN100" s="877">
        <f t="shared" si="154"/>
        <v>0</v>
      </c>
      <c r="AO100" s="878">
        <f t="shared" si="154"/>
        <v>0</v>
      </c>
    </row>
    <row r="101" spans="1:42" s="36" customFormat="1" ht="15.75" customHeight="1" x14ac:dyDescent="0.2">
      <c r="A101" s="519"/>
      <c r="B101" s="367"/>
      <c r="C101" s="984" t="s">
        <v>658</v>
      </c>
      <c r="D101" s="869"/>
      <c r="E101" s="869"/>
      <c r="F101" s="869"/>
      <c r="G101" s="869"/>
      <c r="H101" s="869"/>
      <c r="I101" s="869"/>
      <c r="J101" s="869"/>
      <c r="K101" s="869"/>
      <c r="L101" s="869"/>
      <c r="M101" s="869"/>
      <c r="N101" s="869"/>
      <c r="O101" s="869"/>
      <c r="P101" s="869"/>
      <c r="Q101" s="1231">
        <v>77</v>
      </c>
      <c r="R101" s="1268"/>
      <c r="S101" s="411">
        <f ca="1">(S75^2+S97^2)^0.5</f>
        <v>0</v>
      </c>
      <c r="T101" s="409">
        <f t="shared" ref="T101:U101" ca="1" si="155">(T75^2+T97^2)^0.5</f>
        <v>0</v>
      </c>
      <c r="U101" s="409">
        <f t="shared" ca="1" si="155"/>
        <v>0</v>
      </c>
      <c r="V101" s="276">
        <f ca="1">SUM(S101:U101)</f>
        <v>0</v>
      </c>
      <c r="W101" s="411">
        <f t="shared" ref="W101:AK101" ca="1" si="156">(W75^2+W97^2)^0.5</f>
        <v>0</v>
      </c>
      <c r="X101" s="413">
        <f t="shared" ref="X101:Y101" ca="1" si="157">(X75^2+X97^2)^0.5</f>
        <v>0</v>
      </c>
      <c r="Y101" s="413">
        <f t="shared" ca="1" si="157"/>
        <v>0</v>
      </c>
      <c r="Z101" s="276">
        <f ca="1">SUM(W101:Y101)</f>
        <v>0</v>
      </c>
      <c r="AA101" s="436">
        <f t="shared" ca="1" si="156"/>
        <v>0</v>
      </c>
      <c r="AB101" s="411">
        <f ca="1">(AB75^2+AB97^2)^0.5</f>
        <v>0</v>
      </c>
      <c r="AC101" s="409">
        <f t="shared" ref="AC101:AD101" ca="1" si="158">(AC75^2+AC97^2)^0.5</f>
        <v>0</v>
      </c>
      <c r="AD101" s="409">
        <f t="shared" ca="1" si="158"/>
        <v>0</v>
      </c>
      <c r="AE101" s="276">
        <f ca="1">SUM(AB101:AD101)</f>
        <v>0</v>
      </c>
      <c r="AF101" s="411">
        <f t="shared" ref="AF101:AH101" ca="1" si="159">(AF75^2+AF97^2)^0.5</f>
        <v>0</v>
      </c>
      <c r="AG101" s="413">
        <f t="shared" ref="AG101" ca="1" si="160">(AG75^2+AG97^2)^0.5</f>
        <v>0</v>
      </c>
      <c r="AH101" s="413">
        <f t="shared" ca="1" si="159"/>
        <v>0</v>
      </c>
      <c r="AI101" s="276">
        <f ca="1">SUM(AF101:AH101)</f>
        <v>0</v>
      </c>
      <c r="AJ101" s="436">
        <f t="shared" ref="AJ101" ca="1" si="161">(AJ75^2+AJ97^2)^0.5</f>
        <v>0</v>
      </c>
      <c r="AK101" s="411">
        <f t="shared" si="156"/>
        <v>0</v>
      </c>
      <c r="AL101" s="437">
        <f t="shared" ref="AL101" si="162">(AL75^2+AL97^2)^0.5</f>
        <v>0</v>
      </c>
      <c r="AM101" s="439">
        <f>(AM75^2+AM97^2)^0.5</f>
        <v>0</v>
      </c>
      <c r="AN101" s="440">
        <f t="shared" ref="AN101" si="163">(AN75^2+AN97^2)^0.5</f>
        <v>0</v>
      </c>
      <c r="AO101" s="442">
        <f>(AO75^2+AO97^2)^0.5</f>
        <v>0</v>
      </c>
    </row>
    <row r="102" spans="1:42" s="36" customFormat="1" ht="15.75" customHeight="1" x14ac:dyDescent="0.2">
      <c r="A102" s="519"/>
      <c r="B102" s="367"/>
      <c r="C102" s="1026"/>
      <c r="D102" s="869"/>
      <c r="E102" s="869"/>
      <c r="F102" s="869"/>
      <c r="G102" s="869"/>
      <c r="H102" s="869"/>
      <c r="I102" s="869"/>
      <c r="J102" s="869"/>
      <c r="K102" s="869"/>
      <c r="L102" s="869"/>
      <c r="M102" s="869"/>
      <c r="N102" s="869"/>
      <c r="O102" s="869"/>
      <c r="P102" s="869"/>
      <c r="Q102" s="1258"/>
      <c r="R102" s="1261"/>
      <c r="S102" s="294"/>
      <c r="T102" s="271"/>
      <c r="U102" s="271"/>
      <c r="V102" s="861"/>
      <c r="W102" s="294"/>
      <c r="X102" s="271"/>
      <c r="Y102" s="271"/>
      <c r="Z102" s="861"/>
      <c r="AA102" s="861"/>
      <c r="AB102" s="294"/>
      <c r="AC102" s="271"/>
      <c r="AD102" s="271"/>
      <c r="AE102" s="861"/>
      <c r="AF102" s="294"/>
      <c r="AG102" s="271"/>
      <c r="AH102" s="271"/>
      <c r="AI102" s="861"/>
      <c r="AJ102" s="861"/>
      <c r="AK102" s="294"/>
      <c r="AL102" s="861"/>
      <c r="AM102" s="294"/>
      <c r="AN102" s="861"/>
      <c r="AO102" s="879"/>
    </row>
    <row r="103" spans="1:42" s="36" customFormat="1" ht="15.75" customHeight="1" x14ac:dyDescent="0.2">
      <c r="A103" s="519"/>
      <c r="B103" s="367"/>
      <c r="C103" s="867" t="s">
        <v>64</v>
      </c>
      <c r="D103" s="869"/>
      <c r="E103" s="869"/>
      <c r="F103" s="869"/>
      <c r="G103" s="869"/>
      <c r="H103" s="869"/>
      <c r="I103" s="869"/>
      <c r="J103" s="869"/>
      <c r="K103" s="869"/>
      <c r="L103" s="869"/>
      <c r="M103" s="869"/>
      <c r="N103" s="869"/>
      <c r="O103" s="869"/>
      <c r="P103" s="869"/>
      <c r="Q103" s="1258">
        <v>78</v>
      </c>
      <c r="R103" s="1261"/>
      <c r="S103" s="294"/>
      <c r="T103" s="271"/>
      <c r="U103" s="271"/>
      <c r="V103" s="276">
        <f ca="1">MIN(V101*10%,V104)</f>
        <v>0</v>
      </c>
      <c r="W103" s="294"/>
      <c r="X103" s="319"/>
      <c r="Y103" s="319"/>
      <c r="Z103" s="276">
        <f ca="1">MIN(Z101*10%,Z104)</f>
        <v>0</v>
      </c>
      <c r="AA103" s="276">
        <f ca="1">MIN(AA101*10%,AA104)</f>
        <v>0</v>
      </c>
      <c r="AB103" s="294"/>
      <c r="AC103" s="271"/>
      <c r="AD103" s="271"/>
      <c r="AE103" s="276">
        <f ca="1">MIN(AE101*10%,AE104)</f>
        <v>0</v>
      </c>
      <c r="AF103" s="294"/>
      <c r="AG103" s="271"/>
      <c r="AH103" s="271"/>
      <c r="AI103" s="276">
        <f t="shared" ref="AI103:AN103" ca="1" si="164">MIN(AI101*10%,AI104)</f>
        <v>0</v>
      </c>
      <c r="AJ103" s="276">
        <f t="shared" ca="1" si="164"/>
        <v>0</v>
      </c>
      <c r="AK103" s="346">
        <f t="shared" si="164"/>
        <v>0</v>
      </c>
      <c r="AL103" s="276">
        <f t="shared" si="164"/>
        <v>0</v>
      </c>
      <c r="AM103" s="318">
        <f t="shared" si="164"/>
        <v>0</v>
      </c>
      <c r="AN103" s="324">
        <f t="shared" si="164"/>
        <v>0</v>
      </c>
      <c r="AO103" s="394"/>
    </row>
    <row r="104" spans="1:42" s="36" customFormat="1" ht="15.75" customHeight="1" x14ac:dyDescent="0.2">
      <c r="A104" s="519"/>
      <c r="B104" s="367"/>
      <c r="C104" s="867"/>
      <c r="D104" s="59" t="s">
        <v>579</v>
      </c>
      <c r="E104" s="869"/>
      <c r="F104" s="869"/>
      <c r="G104" s="869"/>
      <c r="H104" s="869"/>
      <c r="I104" s="869"/>
      <c r="J104" s="869"/>
      <c r="K104" s="869"/>
      <c r="L104" s="869"/>
      <c r="M104" s="869"/>
      <c r="N104" s="869"/>
      <c r="O104" s="869"/>
      <c r="P104" s="869"/>
      <c r="Q104" s="1258">
        <v>79</v>
      </c>
      <c r="R104" s="1261"/>
      <c r="S104" s="294"/>
      <c r="T104" s="271"/>
      <c r="U104" s="271"/>
      <c r="V104" s="277">
        <f>'Ops risk'!E6</f>
        <v>0</v>
      </c>
      <c r="W104" s="294"/>
      <c r="X104" s="319"/>
      <c r="Y104" s="319"/>
      <c r="Z104" s="277">
        <f>'Ops risk'!E7</f>
        <v>0</v>
      </c>
      <c r="AA104" s="277">
        <f>'Ops risk'!E8</f>
        <v>0</v>
      </c>
      <c r="AB104" s="294"/>
      <c r="AC104" s="271"/>
      <c r="AD104" s="271"/>
      <c r="AE104" s="277">
        <f>'Ops risk'!E11</f>
        <v>0</v>
      </c>
      <c r="AF104" s="294"/>
      <c r="AG104" s="271"/>
      <c r="AH104" s="271"/>
      <c r="AI104" s="277">
        <f>'Ops risk'!E12</f>
        <v>0</v>
      </c>
      <c r="AJ104" s="277">
        <f>'Ops risk'!E13</f>
        <v>0</v>
      </c>
      <c r="AK104" s="313">
        <f>'Ops risk'!E9</f>
        <v>0</v>
      </c>
      <c r="AL104" s="277">
        <f>'Ops risk'!E14</f>
        <v>0</v>
      </c>
      <c r="AM104" s="312">
        <f>'Ops risk'!E16</f>
        <v>0</v>
      </c>
      <c r="AN104" s="336">
        <f>'Ops risk'!E17</f>
        <v>0</v>
      </c>
      <c r="AO104" s="394"/>
    </row>
    <row r="105" spans="1:42" s="7" customFormat="1" ht="20.25" customHeight="1" x14ac:dyDescent="0.2">
      <c r="A105" s="521"/>
      <c r="B105" s="366"/>
      <c r="C105" s="1028" t="s">
        <v>663</v>
      </c>
      <c r="D105" s="977"/>
      <c r="E105" s="977"/>
      <c r="F105" s="977"/>
      <c r="G105" s="977"/>
      <c r="H105" s="977"/>
      <c r="I105" s="977"/>
      <c r="J105" s="977"/>
      <c r="K105" s="977"/>
      <c r="L105" s="977"/>
      <c r="M105" s="977"/>
      <c r="N105" s="977"/>
      <c r="O105" s="977"/>
      <c r="P105" s="977"/>
      <c r="Q105" s="1282">
        <v>80</v>
      </c>
      <c r="R105" s="1280"/>
      <c r="S105" s="288">
        <f ca="1">S101</f>
        <v>0</v>
      </c>
      <c r="T105" s="270">
        <f t="shared" ref="T105:U105" ca="1" si="165">T101</f>
        <v>0</v>
      </c>
      <c r="U105" s="270">
        <f t="shared" ca="1" si="165"/>
        <v>0</v>
      </c>
      <c r="V105" s="282">
        <f ca="1">V101+V103</f>
        <v>0</v>
      </c>
      <c r="W105" s="288">
        <f ca="1">W101</f>
        <v>0</v>
      </c>
      <c r="X105" s="270">
        <f t="shared" ref="X105:Y105" ca="1" si="166">X101</f>
        <v>0</v>
      </c>
      <c r="Y105" s="270">
        <f t="shared" ca="1" si="166"/>
        <v>0</v>
      </c>
      <c r="Z105" s="282">
        <f ca="1">Z101+Z103</f>
        <v>0</v>
      </c>
      <c r="AA105" s="344">
        <f ca="1">AA101+AA103</f>
        <v>0</v>
      </c>
      <c r="AB105" s="288">
        <f ca="1">AB101</f>
        <v>0</v>
      </c>
      <c r="AC105" s="270">
        <f t="shared" ref="AC105:AD105" ca="1" si="167">AC101</f>
        <v>0</v>
      </c>
      <c r="AD105" s="270">
        <f t="shared" ca="1" si="167"/>
        <v>0</v>
      </c>
      <c r="AE105" s="282">
        <f ca="1">AE101+AE103</f>
        <v>0</v>
      </c>
      <c r="AF105" s="288">
        <f ca="1">AF101</f>
        <v>0</v>
      </c>
      <c r="AG105" s="270">
        <f t="shared" ref="AG105:AH105" ca="1" si="168">AG101</f>
        <v>0</v>
      </c>
      <c r="AH105" s="270">
        <f t="shared" ca="1" si="168"/>
        <v>0</v>
      </c>
      <c r="AI105" s="282">
        <f t="shared" ref="AI105:AN105" ca="1" si="169">AI101+AI103</f>
        <v>0</v>
      </c>
      <c r="AJ105" s="344">
        <f t="shared" ca="1" si="169"/>
        <v>0</v>
      </c>
      <c r="AK105" s="350">
        <f t="shared" si="169"/>
        <v>0</v>
      </c>
      <c r="AL105" s="351">
        <f t="shared" si="169"/>
        <v>0</v>
      </c>
      <c r="AM105" s="353">
        <f t="shared" si="169"/>
        <v>0</v>
      </c>
      <c r="AN105" s="387">
        <f t="shared" si="169"/>
        <v>0</v>
      </c>
      <c r="AO105" s="396">
        <f>AO101</f>
        <v>0</v>
      </c>
    </row>
    <row r="106" spans="1:42" s="359" customFormat="1" ht="20.25" customHeight="1" x14ac:dyDescent="0.2">
      <c r="A106" s="369"/>
      <c r="B106" s="369"/>
      <c r="C106" s="360"/>
      <c r="D106" s="361"/>
      <c r="E106" s="361"/>
      <c r="F106" s="361"/>
      <c r="G106" s="361"/>
      <c r="H106" s="361"/>
      <c r="I106" s="361"/>
      <c r="J106" s="361"/>
      <c r="K106" s="361"/>
      <c r="L106" s="361"/>
      <c r="M106" s="361"/>
      <c r="N106" s="361"/>
      <c r="O106" s="361"/>
      <c r="P106" s="361"/>
      <c r="Q106" s="362"/>
      <c r="R106" s="362"/>
      <c r="S106" s="186"/>
      <c r="T106" s="186"/>
      <c r="U106" s="186"/>
      <c r="V106" s="363"/>
      <c r="W106" s="363"/>
      <c r="X106" s="363"/>
      <c r="Y106" s="363"/>
      <c r="Z106" s="363"/>
      <c r="AA106" s="363"/>
      <c r="AB106" s="363"/>
      <c r="AC106" s="363"/>
      <c r="AD106" s="363"/>
      <c r="AE106" s="363"/>
      <c r="AF106" s="363"/>
      <c r="AG106" s="363"/>
      <c r="AH106" s="363"/>
      <c r="AI106" s="363"/>
      <c r="AJ106" s="363"/>
      <c r="AK106" s="363"/>
      <c r="AL106" s="363"/>
      <c r="AM106" s="363"/>
      <c r="AN106" s="363"/>
      <c r="AO106" s="363"/>
      <c r="AP106" s="364"/>
    </row>
    <row r="107" spans="1:42" s="369" customFormat="1" x14ac:dyDescent="0.2">
      <c r="C107" s="1036" t="s">
        <v>324</v>
      </c>
      <c r="D107" s="1037"/>
      <c r="E107" s="1037"/>
      <c r="F107" s="1037"/>
      <c r="G107" s="1037"/>
      <c r="H107" s="1037"/>
      <c r="I107" s="1037"/>
      <c r="J107" s="1037"/>
      <c r="K107" s="1037"/>
      <c r="L107" s="1037"/>
      <c r="M107" s="1037"/>
      <c r="N107" s="1037"/>
      <c r="O107" s="1037"/>
      <c r="P107" s="1037"/>
      <c r="Q107" s="1038"/>
      <c r="R107" s="1038"/>
      <c r="S107" s="1039" t="s">
        <v>485</v>
      </c>
      <c r="T107" s="1039" t="s">
        <v>486</v>
      </c>
      <c r="U107" s="1039" t="s">
        <v>487</v>
      </c>
      <c r="V107" s="1039"/>
      <c r="W107" s="1039" t="s">
        <v>488</v>
      </c>
      <c r="X107" s="1039" t="s">
        <v>489</v>
      </c>
      <c r="Y107" s="1039" t="s">
        <v>490</v>
      </c>
      <c r="Z107" s="1039"/>
      <c r="AA107" s="1039" t="s">
        <v>491</v>
      </c>
      <c r="AB107" s="1039" t="s">
        <v>492</v>
      </c>
      <c r="AC107" s="1039" t="s">
        <v>493</v>
      </c>
      <c r="AD107" s="1039" t="s">
        <v>494</v>
      </c>
      <c r="AE107" s="1039"/>
      <c r="AF107" s="1039" t="s">
        <v>495</v>
      </c>
      <c r="AG107" s="1039" t="s">
        <v>496</v>
      </c>
      <c r="AH107" s="1039" t="s">
        <v>497</v>
      </c>
      <c r="AI107" s="1039"/>
      <c r="AJ107" s="1039" t="s">
        <v>498</v>
      </c>
      <c r="AK107" s="1039"/>
      <c r="AL107" s="1039"/>
      <c r="AM107" s="1039"/>
      <c r="AN107" s="1039"/>
      <c r="AO107" s="1040"/>
      <c r="AP107" s="1041"/>
    </row>
    <row r="108" spans="1:42" s="51" customFormat="1" x14ac:dyDescent="0.2">
      <c r="A108" s="1042"/>
      <c r="B108" s="1042"/>
      <c r="C108" s="1003" t="s">
        <v>174</v>
      </c>
      <c r="D108" s="1004"/>
      <c r="E108" s="1004"/>
      <c r="F108" s="1004"/>
      <c r="G108" s="1004"/>
      <c r="H108" s="1004"/>
      <c r="I108" s="1004"/>
      <c r="J108" s="1004"/>
      <c r="K108" s="1004"/>
      <c r="L108" s="1004"/>
      <c r="M108" s="1004"/>
      <c r="N108" s="1004"/>
      <c r="O108" s="1004"/>
      <c r="P108" s="1004"/>
      <c r="Q108" s="1004"/>
      <c r="R108" s="1043"/>
      <c r="S108" s="1044">
        <f>IF(S81&gt;S82,1,2)</f>
        <v>2</v>
      </c>
      <c r="T108" s="1044">
        <f>IF(T81&gt;T82,1,2)</f>
        <v>2</v>
      </c>
      <c r="U108" s="1044">
        <f>IF(U81&gt;U82,1,2)</f>
        <v>2</v>
      </c>
      <c r="V108" s="1044"/>
      <c r="W108" s="1044">
        <f t="shared" ref="W108:AO108" si="170">IF(W81&gt;W82,1,2)</f>
        <v>2</v>
      </c>
      <c r="X108" s="1044">
        <f t="shared" ref="X108" si="171">IF(X81&gt;X82,1,2)</f>
        <v>2</v>
      </c>
      <c r="Y108" s="1044">
        <f t="shared" si="170"/>
        <v>2</v>
      </c>
      <c r="Z108" s="1044"/>
      <c r="AA108" s="1044">
        <f t="shared" si="170"/>
        <v>2</v>
      </c>
      <c r="AB108" s="1044">
        <f t="shared" si="170"/>
        <v>2</v>
      </c>
      <c r="AC108" s="1044">
        <f t="shared" ref="AC108" si="172">IF(AC81&gt;AC82,1,2)</f>
        <v>2</v>
      </c>
      <c r="AD108" s="1044">
        <f t="shared" si="170"/>
        <v>2</v>
      </c>
      <c r="AE108" s="1044"/>
      <c r="AF108" s="1044">
        <f t="shared" si="170"/>
        <v>2</v>
      </c>
      <c r="AG108" s="1044">
        <f t="shared" ref="AG108" si="173">IF(AG81&gt;AG82,1,2)</f>
        <v>2</v>
      </c>
      <c r="AH108" s="1044">
        <f t="shared" si="170"/>
        <v>2</v>
      </c>
      <c r="AI108" s="1044"/>
      <c r="AJ108" s="1044">
        <f t="shared" si="170"/>
        <v>2</v>
      </c>
      <c r="AK108" s="1044">
        <f t="shared" si="170"/>
        <v>2</v>
      </c>
      <c r="AL108" s="1044">
        <f t="shared" si="170"/>
        <v>2</v>
      </c>
      <c r="AM108" s="1044">
        <f t="shared" ref="AM108:AN108" si="174">IF(AM81&gt;AM82,1,2)</f>
        <v>2</v>
      </c>
      <c r="AN108" s="1044">
        <f t="shared" si="174"/>
        <v>2</v>
      </c>
      <c r="AO108" s="1045">
        <f t="shared" si="170"/>
        <v>2</v>
      </c>
      <c r="AP108" s="1046"/>
    </row>
    <row r="109" spans="1:42" s="51" customFormat="1" ht="15.75" customHeight="1" x14ac:dyDescent="0.2">
      <c r="A109" s="1042"/>
      <c r="B109" s="1042"/>
      <c r="R109" s="1018"/>
      <c r="S109" s="965"/>
      <c r="T109" s="965"/>
      <c r="U109" s="965"/>
      <c r="V109" s="965"/>
      <c r="W109" s="965"/>
      <c r="X109" s="965"/>
      <c r="Y109" s="965"/>
      <c r="Z109" s="965"/>
      <c r="AA109" s="965"/>
      <c r="AB109" s="965"/>
      <c r="AC109" s="965"/>
      <c r="AD109" s="965"/>
      <c r="AE109" s="965"/>
      <c r="AF109" s="965"/>
      <c r="AG109" s="965"/>
      <c r="AH109" s="965"/>
      <c r="AI109" s="965"/>
      <c r="AJ109" s="965"/>
      <c r="AK109" s="965"/>
      <c r="AL109" s="965"/>
      <c r="AM109" s="965"/>
      <c r="AN109" s="965"/>
      <c r="AO109" s="965"/>
      <c r="AP109" s="965"/>
    </row>
    <row r="110" spans="1:42" s="51" customFormat="1" ht="15.75" customHeight="1" x14ac:dyDescent="0.2">
      <c r="A110" s="1042"/>
      <c r="B110" s="1042"/>
      <c r="R110" s="1018"/>
      <c r="S110" s="965"/>
      <c r="T110" s="965"/>
      <c r="U110" s="965"/>
      <c r="V110" s="965"/>
      <c r="W110" s="965"/>
      <c r="X110" s="965"/>
      <c r="Y110" s="965"/>
      <c r="Z110" s="965"/>
      <c r="AA110" s="965"/>
      <c r="AB110" s="965"/>
      <c r="AC110" s="965"/>
      <c r="AD110" s="965"/>
      <c r="AE110" s="965"/>
      <c r="AF110" s="965"/>
      <c r="AG110" s="965"/>
      <c r="AH110" s="965"/>
      <c r="AI110" s="965"/>
      <c r="AJ110" s="965"/>
      <c r="AK110" s="965"/>
      <c r="AL110" s="965"/>
      <c r="AM110" s="185"/>
      <c r="AN110" s="185"/>
      <c r="AO110" s="185"/>
      <c r="AP110" s="185"/>
    </row>
    <row r="111" spans="1:42" s="51" customFormat="1" ht="15.75" customHeight="1" x14ac:dyDescent="0.2">
      <c r="A111" s="1042"/>
      <c r="B111" s="1042"/>
      <c r="R111" s="1018"/>
      <c r="S111" s="965"/>
      <c r="T111" s="965"/>
      <c r="U111" s="965"/>
      <c r="V111" s="965"/>
      <c r="W111" s="965"/>
      <c r="X111" s="965"/>
      <c r="Y111" s="965"/>
      <c r="Z111" s="965"/>
      <c r="AA111" s="965"/>
      <c r="AB111" s="965"/>
      <c r="AC111" s="965"/>
      <c r="AD111" s="965"/>
      <c r="AE111" s="965"/>
      <c r="AF111" s="965"/>
      <c r="AG111" s="965"/>
      <c r="AH111" s="965"/>
      <c r="AI111" s="965"/>
      <c r="AJ111" s="965"/>
      <c r="AK111" s="965"/>
      <c r="AL111" s="965"/>
      <c r="AM111" s="185"/>
      <c r="AN111" s="185"/>
      <c r="AO111" s="185"/>
      <c r="AP111" s="185"/>
    </row>
    <row r="112" spans="1:42" s="51" customFormat="1" x14ac:dyDescent="0.2">
      <c r="A112" s="1042"/>
      <c r="B112" s="1042"/>
      <c r="R112" s="1018"/>
      <c r="S112" s="965"/>
      <c r="T112" s="965"/>
      <c r="U112" s="965"/>
      <c r="V112" s="965"/>
      <c r="W112" s="965"/>
      <c r="X112" s="965"/>
      <c r="Y112" s="965"/>
      <c r="Z112" s="965"/>
      <c r="AA112" s="965"/>
      <c r="AB112" s="965"/>
      <c r="AC112" s="965"/>
      <c r="AD112" s="965"/>
      <c r="AE112" s="965"/>
      <c r="AF112" s="965"/>
      <c r="AG112" s="965"/>
      <c r="AH112" s="965"/>
      <c r="AI112" s="965"/>
      <c r="AJ112" s="965"/>
      <c r="AK112" s="965"/>
      <c r="AL112" s="965"/>
      <c r="AM112" s="185"/>
      <c r="AN112" s="185"/>
      <c r="AO112" s="185"/>
      <c r="AP112" s="185"/>
    </row>
    <row r="113" spans="1:42" s="51" customFormat="1" x14ac:dyDescent="0.2">
      <c r="A113" s="1042"/>
      <c r="B113" s="1042"/>
      <c r="R113" s="1018"/>
      <c r="S113" s="965"/>
      <c r="T113" s="965"/>
      <c r="U113" s="965"/>
      <c r="V113" s="965"/>
      <c r="W113" s="965"/>
      <c r="X113" s="965"/>
      <c r="Y113" s="965"/>
      <c r="Z113" s="965"/>
      <c r="AA113" s="965"/>
      <c r="AB113" s="965"/>
      <c r="AC113" s="965"/>
      <c r="AD113" s="965"/>
      <c r="AE113" s="965"/>
      <c r="AF113" s="965"/>
      <c r="AG113" s="965"/>
      <c r="AH113" s="965"/>
      <c r="AI113" s="965"/>
      <c r="AJ113" s="965"/>
      <c r="AK113" s="965"/>
      <c r="AL113" s="965"/>
      <c r="AM113" s="185"/>
      <c r="AN113" s="185"/>
      <c r="AO113" s="185"/>
      <c r="AP113" s="185"/>
    </row>
    <row r="114" spans="1:42" s="51" customFormat="1" x14ac:dyDescent="0.2">
      <c r="A114" s="1042"/>
      <c r="B114" s="1042"/>
      <c r="G114" s="51" t="s">
        <v>316</v>
      </c>
      <c r="R114" s="1018"/>
      <c r="S114" s="965"/>
      <c r="T114" s="965"/>
      <c r="U114" s="965"/>
      <c r="V114" s="965"/>
      <c r="W114" s="965"/>
      <c r="X114" s="965"/>
      <c r="Y114" s="965"/>
      <c r="Z114" s="965"/>
      <c r="AA114" s="965"/>
      <c r="AB114" s="965"/>
      <c r="AC114" s="965"/>
      <c r="AD114" s="965"/>
      <c r="AE114" s="965"/>
      <c r="AF114" s="965"/>
      <c r="AG114" s="965"/>
      <c r="AH114" s="965"/>
      <c r="AI114" s="965"/>
      <c r="AJ114" s="965"/>
      <c r="AK114" s="965"/>
      <c r="AL114" s="965"/>
      <c r="AM114" s="185"/>
      <c r="AN114" s="185"/>
      <c r="AO114" s="185"/>
      <c r="AP114" s="185"/>
    </row>
    <row r="115" spans="1:42" s="51" customFormat="1" x14ac:dyDescent="0.2">
      <c r="A115" s="1042"/>
      <c r="B115" s="1042"/>
      <c r="G115" s="1047" t="s">
        <v>67</v>
      </c>
      <c r="H115" s="981"/>
      <c r="I115" s="981"/>
      <c r="J115" s="981"/>
      <c r="K115" s="981"/>
      <c r="L115" s="981"/>
      <c r="M115" s="981"/>
      <c r="N115" s="981"/>
      <c r="O115" s="981"/>
      <c r="P115" s="981"/>
      <c r="Q115" s="981"/>
      <c r="R115" s="1048"/>
      <c r="S115" s="1049">
        <f>S79</f>
        <v>0</v>
      </c>
      <c r="T115" s="1049">
        <f t="shared" ref="T115:U116" si="175">T79</f>
        <v>0</v>
      </c>
      <c r="U115" s="1049">
        <f t="shared" si="175"/>
        <v>0</v>
      </c>
      <c r="V115" s="1049"/>
      <c r="W115" s="1049">
        <f t="shared" ref="W115:Y115" si="176">W79</f>
        <v>0</v>
      </c>
      <c r="X115" s="1049">
        <f t="shared" ref="X115" si="177">X79</f>
        <v>0</v>
      </c>
      <c r="Y115" s="1049">
        <f t="shared" si="176"/>
        <v>0</v>
      </c>
      <c r="Z115" s="1049"/>
      <c r="AA115" s="1049">
        <f t="shared" ref="AA115:AD115" si="178">AA79</f>
        <v>0</v>
      </c>
      <c r="AB115" s="1049">
        <f t="shared" si="178"/>
        <v>0</v>
      </c>
      <c r="AC115" s="1049">
        <f t="shared" ref="AC115" si="179">AC79</f>
        <v>0</v>
      </c>
      <c r="AD115" s="1049">
        <f t="shared" si="178"/>
        <v>0</v>
      </c>
      <c r="AE115" s="1049"/>
      <c r="AF115" s="1049">
        <f t="shared" ref="AF115:AH115" si="180">AF79</f>
        <v>0</v>
      </c>
      <c r="AG115" s="1049">
        <f t="shared" ref="AG115" si="181">AG79</f>
        <v>0</v>
      </c>
      <c r="AH115" s="1049">
        <f t="shared" si="180"/>
        <v>0</v>
      </c>
      <c r="AI115" s="1050"/>
      <c r="AJ115" s="1049">
        <f t="shared" ref="AJ115:AO115" si="182">AJ79</f>
        <v>0</v>
      </c>
      <c r="AK115" s="1049">
        <f t="shared" si="182"/>
        <v>0</v>
      </c>
      <c r="AL115" s="1049">
        <f t="shared" si="182"/>
        <v>0</v>
      </c>
      <c r="AM115" s="1049">
        <f t="shared" si="182"/>
        <v>0</v>
      </c>
      <c r="AN115" s="1049">
        <f t="shared" si="182"/>
        <v>0</v>
      </c>
      <c r="AO115" s="1051">
        <f t="shared" si="182"/>
        <v>0</v>
      </c>
      <c r="AP115" s="185"/>
    </row>
    <row r="116" spans="1:42" s="51" customFormat="1" x14ac:dyDescent="0.2">
      <c r="A116" s="1042"/>
      <c r="B116" s="1042"/>
      <c r="G116" s="983" t="s">
        <v>661</v>
      </c>
      <c r="H116" s="104"/>
      <c r="I116" s="104"/>
      <c r="J116" s="104"/>
      <c r="K116" s="104"/>
      <c r="L116" s="104"/>
      <c r="M116" s="104"/>
      <c r="N116" s="104"/>
      <c r="O116" s="104"/>
      <c r="P116" s="104"/>
      <c r="Q116" s="104"/>
      <c r="R116" s="106"/>
      <c r="S116" s="1016">
        <f>S80</f>
        <v>0</v>
      </c>
      <c r="T116" s="1016">
        <f t="shared" si="175"/>
        <v>0</v>
      </c>
      <c r="U116" s="1016">
        <f t="shared" si="175"/>
        <v>0</v>
      </c>
      <c r="V116" s="1016"/>
      <c r="W116" s="1016">
        <f t="shared" ref="W116:Y116" si="183">W80</f>
        <v>0</v>
      </c>
      <c r="X116" s="1016">
        <f t="shared" ref="X116" si="184">X80</f>
        <v>0</v>
      </c>
      <c r="Y116" s="1016">
        <f t="shared" si="183"/>
        <v>0</v>
      </c>
      <c r="Z116" s="1016"/>
      <c r="AA116" s="1016">
        <f t="shared" ref="AA116:AD116" si="185">AA80</f>
        <v>0</v>
      </c>
      <c r="AB116" s="1016">
        <f t="shared" si="185"/>
        <v>0</v>
      </c>
      <c r="AC116" s="1016">
        <f t="shared" ref="AC116" si="186">AC80</f>
        <v>0</v>
      </c>
      <c r="AD116" s="1016">
        <f t="shared" si="185"/>
        <v>0</v>
      </c>
      <c r="AE116" s="1016"/>
      <c r="AF116" s="1016">
        <f t="shared" ref="AF116:AH116" si="187">AF80</f>
        <v>0</v>
      </c>
      <c r="AG116" s="1016">
        <f t="shared" ref="AG116" si="188">AG80</f>
        <v>0</v>
      </c>
      <c r="AH116" s="1016">
        <f t="shared" si="187"/>
        <v>0</v>
      </c>
      <c r="AI116" s="949"/>
      <c r="AJ116" s="1016">
        <f t="shared" ref="AJ116:AO116" si="189">AJ80</f>
        <v>0</v>
      </c>
      <c r="AK116" s="1016">
        <f t="shared" si="189"/>
        <v>0</v>
      </c>
      <c r="AL116" s="1016">
        <f t="shared" si="189"/>
        <v>0</v>
      </c>
      <c r="AM116" s="1016">
        <f t="shared" si="189"/>
        <v>0</v>
      </c>
      <c r="AN116" s="1016">
        <f t="shared" si="189"/>
        <v>0</v>
      </c>
      <c r="AO116" s="1052">
        <f t="shared" si="189"/>
        <v>0</v>
      </c>
      <c r="AP116" s="185"/>
    </row>
    <row r="117" spans="1:42" s="51" customFormat="1" x14ac:dyDescent="0.2">
      <c r="A117" s="1042"/>
      <c r="B117" s="1042"/>
      <c r="G117" s="1053" t="s">
        <v>68</v>
      </c>
      <c r="H117" s="104"/>
      <c r="I117" s="104"/>
      <c r="J117" s="104"/>
      <c r="K117" s="104"/>
      <c r="L117" s="104"/>
      <c r="M117" s="104"/>
      <c r="N117" s="104"/>
      <c r="O117" s="104"/>
      <c r="P117" s="104"/>
      <c r="Q117" s="104"/>
      <c r="R117" s="106"/>
      <c r="S117" s="1016">
        <f>S83</f>
        <v>0</v>
      </c>
      <c r="T117" s="1016">
        <f t="shared" ref="T117:U119" si="190">T83</f>
        <v>0</v>
      </c>
      <c r="U117" s="1016">
        <f t="shared" si="190"/>
        <v>0</v>
      </c>
      <c r="V117" s="1016"/>
      <c r="W117" s="1016">
        <f t="shared" ref="W117:Y117" si="191">W83</f>
        <v>0</v>
      </c>
      <c r="X117" s="1016">
        <f t="shared" ref="X117" si="192">X83</f>
        <v>0</v>
      </c>
      <c r="Y117" s="1016">
        <f t="shared" si="191"/>
        <v>0</v>
      </c>
      <c r="Z117" s="1016"/>
      <c r="AA117" s="1016">
        <f t="shared" ref="AA117:AD117" si="193">AA83</f>
        <v>0</v>
      </c>
      <c r="AB117" s="1016">
        <f t="shared" si="193"/>
        <v>0</v>
      </c>
      <c r="AC117" s="1016">
        <f t="shared" ref="AC117" si="194">AC83</f>
        <v>0</v>
      </c>
      <c r="AD117" s="1016">
        <f t="shared" si="193"/>
        <v>0</v>
      </c>
      <c r="AE117" s="1016"/>
      <c r="AF117" s="1016">
        <f t="shared" ref="AF117:AH117" si="195">AF83</f>
        <v>0</v>
      </c>
      <c r="AG117" s="1016">
        <f t="shared" ref="AG117" si="196">AG83</f>
        <v>0</v>
      </c>
      <c r="AH117" s="1016">
        <f t="shared" si="195"/>
        <v>0</v>
      </c>
      <c r="AI117" s="949"/>
      <c r="AJ117" s="1016">
        <f t="shared" ref="AJ117:AO117" si="197">AJ83</f>
        <v>0</v>
      </c>
      <c r="AK117" s="1016">
        <f t="shared" si="197"/>
        <v>0</v>
      </c>
      <c r="AL117" s="1016">
        <f t="shared" si="197"/>
        <v>0</v>
      </c>
      <c r="AM117" s="1016">
        <f t="shared" si="197"/>
        <v>0</v>
      </c>
      <c r="AN117" s="1016">
        <f t="shared" si="197"/>
        <v>0</v>
      </c>
      <c r="AO117" s="1052">
        <f t="shared" si="197"/>
        <v>0</v>
      </c>
      <c r="AP117" s="185"/>
    </row>
    <row r="118" spans="1:42" s="51" customFormat="1" x14ac:dyDescent="0.2">
      <c r="A118" s="1042"/>
      <c r="B118" s="1042"/>
      <c r="G118" s="1054" t="s">
        <v>69</v>
      </c>
      <c r="H118" s="104"/>
      <c r="I118" s="104"/>
      <c r="J118" s="104"/>
      <c r="K118" s="104"/>
      <c r="L118" s="104"/>
      <c r="M118" s="104"/>
      <c r="N118" s="104"/>
      <c r="O118" s="104"/>
      <c r="P118" s="104"/>
      <c r="Q118" s="104"/>
      <c r="R118" s="106"/>
      <c r="S118" s="1016">
        <f>S84</f>
        <v>0</v>
      </c>
      <c r="T118" s="1016">
        <f t="shared" si="190"/>
        <v>0</v>
      </c>
      <c r="U118" s="1016">
        <f t="shared" si="190"/>
        <v>0</v>
      </c>
      <c r="V118" s="1016"/>
      <c r="W118" s="1016">
        <f t="shared" ref="W118:Y118" si="198">W84</f>
        <v>0</v>
      </c>
      <c r="X118" s="1016">
        <f t="shared" ref="X118" si="199">X84</f>
        <v>0</v>
      </c>
      <c r="Y118" s="1016">
        <f t="shared" si="198"/>
        <v>0</v>
      </c>
      <c r="Z118" s="1016"/>
      <c r="AA118" s="1016">
        <f t="shared" ref="AA118:AD118" si="200">AA84</f>
        <v>0</v>
      </c>
      <c r="AB118" s="1016">
        <f t="shared" si="200"/>
        <v>0</v>
      </c>
      <c r="AC118" s="1016">
        <f t="shared" ref="AC118" si="201">AC84</f>
        <v>0</v>
      </c>
      <c r="AD118" s="1016">
        <f t="shared" si="200"/>
        <v>0</v>
      </c>
      <c r="AE118" s="1016"/>
      <c r="AF118" s="1016">
        <f t="shared" ref="AF118:AH118" si="202">AF84</f>
        <v>0</v>
      </c>
      <c r="AG118" s="1016">
        <f t="shared" ref="AG118" si="203">AG84</f>
        <v>0</v>
      </c>
      <c r="AH118" s="1016">
        <f t="shared" si="202"/>
        <v>0</v>
      </c>
      <c r="AI118" s="949"/>
      <c r="AJ118" s="1016">
        <f t="shared" ref="AJ118:AO118" si="204">AJ84</f>
        <v>0</v>
      </c>
      <c r="AK118" s="1016">
        <f t="shared" si="204"/>
        <v>0</v>
      </c>
      <c r="AL118" s="1016">
        <f t="shared" si="204"/>
        <v>0</v>
      </c>
      <c r="AM118" s="1016">
        <f t="shared" si="204"/>
        <v>0</v>
      </c>
      <c r="AN118" s="1016">
        <f t="shared" si="204"/>
        <v>0</v>
      </c>
      <c r="AO118" s="1052">
        <f t="shared" si="204"/>
        <v>0</v>
      </c>
      <c r="AP118" s="185"/>
    </row>
    <row r="119" spans="1:42" s="51" customFormat="1" x14ac:dyDescent="0.2">
      <c r="A119" s="1042"/>
      <c r="B119" s="1042"/>
      <c r="G119" s="1055" t="s">
        <v>70</v>
      </c>
      <c r="H119" s="1004"/>
      <c r="I119" s="1004"/>
      <c r="J119" s="1004"/>
      <c r="K119" s="1004"/>
      <c r="L119" s="1004"/>
      <c r="M119" s="1004"/>
      <c r="N119" s="1004"/>
      <c r="O119" s="1004"/>
      <c r="P119" s="1004"/>
      <c r="Q119" s="1004"/>
      <c r="R119" s="1043"/>
      <c r="S119" s="1056">
        <f>S85</f>
        <v>0</v>
      </c>
      <c r="T119" s="1056">
        <f t="shared" si="190"/>
        <v>0</v>
      </c>
      <c r="U119" s="1056">
        <f t="shared" si="190"/>
        <v>0</v>
      </c>
      <c r="V119" s="1056"/>
      <c r="W119" s="1056">
        <f t="shared" ref="W119:Y119" si="205">W85</f>
        <v>0</v>
      </c>
      <c r="X119" s="1056">
        <f t="shared" ref="X119" si="206">X85</f>
        <v>0</v>
      </c>
      <c r="Y119" s="1056">
        <f t="shared" si="205"/>
        <v>0</v>
      </c>
      <c r="Z119" s="1056"/>
      <c r="AA119" s="1056">
        <f t="shared" ref="AA119:AD119" si="207">AA85</f>
        <v>0</v>
      </c>
      <c r="AB119" s="1056">
        <f t="shared" si="207"/>
        <v>0</v>
      </c>
      <c r="AC119" s="1056">
        <f t="shared" ref="AC119" si="208">AC85</f>
        <v>0</v>
      </c>
      <c r="AD119" s="1056">
        <f t="shared" si="207"/>
        <v>0</v>
      </c>
      <c r="AE119" s="1056"/>
      <c r="AF119" s="1056">
        <f t="shared" ref="AF119:AH119" si="209">AF85</f>
        <v>0</v>
      </c>
      <c r="AG119" s="1056">
        <f t="shared" ref="AG119" si="210">AG85</f>
        <v>0</v>
      </c>
      <c r="AH119" s="1056">
        <f t="shared" si="209"/>
        <v>0</v>
      </c>
      <c r="AI119" s="216"/>
      <c r="AJ119" s="1056">
        <f t="shared" ref="AJ119:AO119" si="211">AJ85</f>
        <v>0</v>
      </c>
      <c r="AK119" s="1056">
        <f t="shared" si="211"/>
        <v>0</v>
      </c>
      <c r="AL119" s="1056">
        <f t="shared" si="211"/>
        <v>0</v>
      </c>
      <c r="AM119" s="1056">
        <f t="shared" si="211"/>
        <v>0</v>
      </c>
      <c r="AN119" s="1056">
        <f t="shared" si="211"/>
        <v>0</v>
      </c>
      <c r="AO119" s="1057">
        <f t="shared" si="211"/>
        <v>0</v>
      </c>
      <c r="AP119" s="185"/>
    </row>
    <row r="120" spans="1:42" s="51" customFormat="1" x14ac:dyDescent="0.2">
      <c r="A120" s="1042"/>
      <c r="B120" s="1042"/>
      <c r="R120" s="1018"/>
      <c r="S120" s="965"/>
      <c r="T120" s="965"/>
      <c r="U120" s="965"/>
      <c r="V120" s="965"/>
      <c r="W120" s="965"/>
      <c r="X120" s="965"/>
      <c r="Y120" s="965"/>
      <c r="Z120" s="965"/>
      <c r="AA120" s="965"/>
      <c r="AB120" s="965"/>
      <c r="AC120" s="965"/>
      <c r="AD120" s="965"/>
      <c r="AE120" s="965"/>
      <c r="AF120" s="965"/>
      <c r="AG120" s="965"/>
      <c r="AH120" s="965"/>
      <c r="AI120" s="965"/>
      <c r="AJ120" s="965"/>
      <c r="AK120" s="965"/>
      <c r="AL120" s="965"/>
      <c r="AM120" s="185"/>
      <c r="AN120" s="185"/>
      <c r="AO120" s="185"/>
      <c r="AP120" s="185"/>
    </row>
    <row r="121" spans="1:42" s="51" customFormat="1" x14ac:dyDescent="0.2">
      <c r="A121" s="1042"/>
      <c r="B121" s="1042"/>
      <c r="R121" s="1018"/>
      <c r="S121" s="965"/>
      <c r="T121" s="965"/>
      <c r="U121" s="965"/>
      <c r="V121" s="965"/>
      <c r="W121" s="965"/>
      <c r="X121" s="965"/>
      <c r="Y121" s="965"/>
      <c r="Z121" s="965"/>
      <c r="AA121" s="965"/>
      <c r="AB121" s="965"/>
      <c r="AC121" s="965"/>
      <c r="AD121" s="965"/>
      <c r="AE121" s="965"/>
      <c r="AF121" s="965"/>
      <c r="AG121" s="965"/>
      <c r="AH121" s="965"/>
      <c r="AI121" s="965"/>
      <c r="AJ121" s="965"/>
      <c r="AK121" s="965"/>
      <c r="AL121" s="965"/>
      <c r="AM121" s="185"/>
      <c r="AN121" s="185"/>
      <c r="AO121" s="185"/>
      <c r="AP121" s="185"/>
    </row>
    <row r="122" spans="1:42" s="51" customFormat="1" x14ac:dyDescent="0.2">
      <c r="A122" s="1042"/>
      <c r="B122" s="1042"/>
      <c r="R122" s="1018"/>
      <c r="S122" s="965"/>
      <c r="T122" s="965"/>
      <c r="U122" s="965"/>
      <c r="V122" s="965"/>
      <c r="W122" s="965"/>
      <c r="X122" s="965"/>
      <c r="Y122" s="965"/>
      <c r="Z122" s="965"/>
      <c r="AA122" s="965"/>
      <c r="AB122" s="965"/>
      <c r="AC122" s="965"/>
      <c r="AD122" s="965"/>
      <c r="AE122" s="965"/>
      <c r="AF122" s="965"/>
      <c r="AG122" s="965"/>
      <c r="AH122" s="965"/>
      <c r="AI122" s="965"/>
      <c r="AJ122" s="965"/>
      <c r="AK122" s="965"/>
      <c r="AL122" s="965"/>
      <c r="AM122" s="185"/>
      <c r="AN122" s="185"/>
      <c r="AO122" s="185"/>
      <c r="AP122" s="185"/>
    </row>
  </sheetData>
  <mergeCells count="115">
    <mergeCell ref="Q13:R13"/>
    <mergeCell ref="Q17:R17"/>
    <mergeCell ref="Q41:R41"/>
    <mergeCell ref="Q57:R57"/>
    <mergeCell ref="Q42:R42"/>
    <mergeCell ref="Q29:R29"/>
    <mergeCell ref="Q31:R31"/>
    <mergeCell ref="Q67:R67"/>
    <mergeCell ref="Q65:R65"/>
    <mergeCell ref="Q37:R37"/>
    <mergeCell ref="Q38:R38"/>
    <mergeCell ref="Q27:R27"/>
    <mergeCell ref="Q28:R28"/>
    <mergeCell ref="Q30:R30"/>
    <mergeCell ref="Q32:R32"/>
    <mergeCell ref="Q64:R64"/>
    <mergeCell ref="Q60:R60"/>
    <mergeCell ref="Q48:R48"/>
    <mergeCell ref="Q50:R50"/>
    <mergeCell ref="Q62:R62"/>
    <mergeCell ref="Q55:R55"/>
    <mergeCell ref="Q56:R56"/>
    <mergeCell ref="Q63:R63"/>
    <mergeCell ref="Q16:R16"/>
    <mergeCell ref="Q105:R105"/>
    <mergeCell ref="Q97:R97"/>
    <mergeCell ref="Q84:R84"/>
    <mergeCell ref="Q104:R104"/>
    <mergeCell ref="Q94:R94"/>
    <mergeCell ref="Q89:R89"/>
    <mergeCell ref="Q90:R90"/>
    <mergeCell ref="Q91:R91"/>
    <mergeCell ref="Q85:R85"/>
    <mergeCell ref="Q88:R88"/>
    <mergeCell ref="Q87:R87"/>
    <mergeCell ref="Q93:R93"/>
    <mergeCell ref="Q95:R95"/>
    <mergeCell ref="Q96:R96"/>
    <mergeCell ref="Q98:R98"/>
    <mergeCell ref="Q99:R99"/>
    <mergeCell ref="Q100:R100"/>
    <mergeCell ref="Q92:R92"/>
    <mergeCell ref="Q86:R86"/>
    <mergeCell ref="Q101:R101"/>
    <mergeCell ref="C2:AP2"/>
    <mergeCell ref="Q8:R11"/>
    <mergeCell ref="S8:AL8"/>
    <mergeCell ref="AM8:AO8"/>
    <mergeCell ref="S9:AJ9"/>
    <mergeCell ref="AK9:AL9"/>
    <mergeCell ref="S10:AA10"/>
    <mergeCell ref="AM9:AN9"/>
    <mergeCell ref="S7:AP7"/>
    <mergeCell ref="S6:AN6"/>
    <mergeCell ref="AN10:AN12"/>
    <mergeCell ref="AO9:AO12"/>
    <mergeCell ref="C8:P12"/>
    <mergeCell ref="AL10:AL12"/>
    <mergeCell ref="AB10:AJ10"/>
    <mergeCell ref="AM10:AM12"/>
    <mergeCell ref="S11:V11"/>
    <mergeCell ref="W11:Z11"/>
    <mergeCell ref="AB11:AE11"/>
    <mergeCell ref="AF11:AI11"/>
    <mergeCell ref="AK10:AK12"/>
    <mergeCell ref="C6:G6"/>
    <mergeCell ref="I6:L6"/>
    <mergeCell ref="N6:O6"/>
    <mergeCell ref="Q68:R68"/>
    <mergeCell ref="Q69:R69"/>
    <mergeCell ref="Q103:R103"/>
    <mergeCell ref="Q33:R33"/>
    <mergeCell ref="Q34:R34"/>
    <mergeCell ref="Q45:R45"/>
    <mergeCell ref="Q52:R52"/>
    <mergeCell ref="Q53:R53"/>
    <mergeCell ref="Q46:R46"/>
    <mergeCell ref="Q47:R47"/>
    <mergeCell ref="Q59:R59"/>
    <mergeCell ref="Q58:R58"/>
    <mergeCell ref="Q81:R81"/>
    <mergeCell ref="Q79:R79"/>
    <mergeCell ref="Q80:R80"/>
    <mergeCell ref="Q75:R75"/>
    <mergeCell ref="Q49:R49"/>
    <mergeCell ref="Q61:R61"/>
    <mergeCell ref="Q51:R51"/>
    <mergeCell ref="Q44:R44"/>
    <mergeCell ref="Q76:R76"/>
    <mergeCell ref="Q78:R78"/>
    <mergeCell ref="Q82:R82"/>
    <mergeCell ref="Q18:R18"/>
    <mergeCell ref="Q102:R102"/>
    <mergeCell ref="Q77:R77"/>
    <mergeCell ref="Q83:R83"/>
    <mergeCell ref="Q73:R73"/>
    <mergeCell ref="Q74:R74"/>
    <mergeCell ref="Q24:R24"/>
    <mergeCell ref="Q43:R43"/>
    <mergeCell ref="Q39:R39"/>
    <mergeCell ref="Q36:R36"/>
    <mergeCell ref="Q19:R19"/>
    <mergeCell ref="Q35:R35"/>
    <mergeCell ref="Q72:R72"/>
    <mergeCell ref="Q66:R66"/>
    <mergeCell ref="Q71:R71"/>
    <mergeCell ref="Q40:R40"/>
    <mergeCell ref="Q20:R20"/>
    <mergeCell ref="Q21:R21"/>
    <mergeCell ref="Q22:R22"/>
    <mergeCell ref="Q23:R23"/>
    <mergeCell ref="Q25:R25"/>
    <mergeCell ref="Q26:R26"/>
    <mergeCell ref="Q70:R70"/>
    <mergeCell ref="Q54:R54"/>
  </mergeCells>
  <printOptions horizontalCentered="1"/>
  <pageMargins left="0.51181102362204722" right="0.51181102362204722" top="0.39370078740157483" bottom="0.51181102362204722" header="0.27559055118110237" footer="0.51181102362204722"/>
  <pageSetup paperSize="8" scale="57"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8" tint="0.59999389629810485"/>
  </sheetPr>
  <dimension ref="A1:CN500"/>
  <sheetViews>
    <sheetView workbookViewId="0">
      <selection activeCell="F22" sqref="F22"/>
    </sheetView>
  </sheetViews>
  <sheetFormatPr defaultRowHeight="12.75" x14ac:dyDescent="0.2"/>
  <cols>
    <col min="1" max="1" width="11.5703125" customWidth="1"/>
    <col min="2" max="2" width="17.140625" style="111" customWidth="1"/>
    <col min="3" max="3" width="28.85546875" style="111" customWidth="1"/>
    <col min="4" max="4" width="17.140625" style="111" customWidth="1"/>
    <col min="5" max="5" width="17.7109375" style="111" customWidth="1"/>
    <col min="6" max="6" width="17.140625" customWidth="1"/>
    <col min="7" max="38" width="17.140625" style="111" customWidth="1"/>
    <col min="39" max="39" width="17.140625" customWidth="1"/>
    <col min="40" max="47" width="17.140625" style="111" customWidth="1"/>
    <col min="48" max="56" width="13.7109375" customWidth="1"/>
    <col min="57" max="64" width="17.140625" customWidth="1"/>
    <col min="65" max="66" width="17.140625" style="111" customWidth="1"/>
    <col min="67" max="67" width="17.140625" customWidth="1"/>
    <col min="68" max="68" width="17.140625" style="111" customWidth="1"/>
    <col min="69" max="69" width="17.140625" customWidth="1"/>
    <col min="70" max="70" width="17.140625" style="111" customWidth="1"/>
    <col min="71" max="71" width="17.140625" customWidth="1"/>
    <col min="72" max="72" width="17.140625" style="111" customWidth="1"/>
    <col min="73" max="75" width="17.140625" customWidth="1"/>
    <col min="76" max="76" width="17.140625" style="111" customWidth="1"/>
    <col min="77" max="79" width="17.140625" customWidth="1"/>
    <col min="80" max="80" width="19" customWidth="1"/>
    <col min="81" max="81" width="4.28515625" style="111" customWidth="1"/>
    <col min="82" max="90" width="19" style="111" customWidth="1"/>
    <col min="91" max="91" width="17.140625" customWidth="1"/>
    <col min="92" max="92" width="19.28515625" customWidth="1"/>
  </cols>
  <sheetData>
    <row r="1" spans="1:92" x14ac:dyDescent="0.2">
      <c r="A1" s="131" t="s">
        <v>208</v>
      </c>
      <c r="B1" s="131"/>
      <c r="C1" s="131"/>
      <c r="D1" s="131"/>
      <c r="E1" s="131"/>
    </row>
    <row r="3" spans="1:92" x14ac:dyDescent="0.2">
      <c r="A3" s="24" t="s">
        <v>12</v>
      </c>
      <c r="B3" s="23"/>
      <c r="C3" s="23"/>
      <c r="D3" s="23"/>
      <c r="E3" s="23"/>
    </row>
    <row r="4" spans="1:92" s="111" customFormat="1" x14ac:dyDescent="0.2">
      <c r="A4" s="24" t="s">
        <v>209</v>
      </c>
      <c r="B4" s="23"/>
      <c r="C4" s="23"/>
      <c r="D4" s="23"/>
      <c r="E4" s="23"/>
    </row>
    <row r="5" spans="1:92" s="111" customFormat="1" x14ac:dyDescent="0.2">
      <c r="A5" s="264" t="s">
        <v>271</v>
      </c>
      <c r="B5" s="23"/>
      <c r="C5" s="23"/>
      <c r="D5" s="23"/>
      <c r="E5" s="23"/>
    </row>
    <row r="6" spans="1:92" s="111" customFormat="1" ht="13.5" thickBot="1" x14ac:dyDescent="0.25">
      <c r="CN6" s="23"/>
    </row>
    <row r="7" spans="1:92" s="111" customFormat="1"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272</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152</v>
      </c>
      <c r="B11" s="503"/>
      <c r="C11" s="899" t="s">
        <v>673</v>
      </c>
      <c r="D11" s="504"/>
      <c r="E11" s="505"/>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 t="shared" ref="AV11:AV31" si="0">AM11-$F11</f>
        <v>0</v>
      </c>
      <c r="AW11" s="237">
        <f t="shared" ref="AW11:AW31" si="1">AO11-$F11</f>
        <v>0</v>
      </c>
      <c r="AX11" s="237">
        <f>-((AU11-AT11)-(AR11-AQ11))</f>
        <v>0</v>
      </c>
      <c r="AY11" s="237">
        <f>MAX(AV11,AW11,AX11,0)</f>
        <v>0</v>
      </c>
      <c r="AZ11" s="237" t="str">
        <f ca="1">IF(AY11&gt;0,OFFSET($AV$11,-2,MATCH(MAX(AV11:AX11),AV11:AX11,0)-1), OFFSET($BA$11,-2,MATCH(MIN(BA11:BC11),BA11:BC11,0)-1))</f>
        <v>High Lapse</v>
      </c>
      <c r="BA11" s="237">
        <f t="shared" ref="BA11:BA31" si="2">AN11-$H11</f>
        <v>0</v>
      </c>
      <c r="BB11" s="237">
        <f t="shared" ref="BB11:BB31" si="3">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4">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5">N11</f>
        <v>0</v>
      </c>
      <c r="CE11" s="243">
        <f t="shared" ref="CE11:CE31" si="6">T11</f>
        <v>0</v>
      </c>
      <c r="CF11" s="243">
        <f t="shared" ref="CF11:CF31" si="7">Z11</f>
        <v>0</v>
      </c>
      <c r="CG11" s="243">
        <f t="shared" ref="CG11:CG31" si="8">AF11</f>
        <v>0</v>
      </c>
      <c r="CH11" s="243">
        <f t="shared" ref="CH11:CH31" si="9">AL11</f>
        <v>0</v>
      </c>
      <c r="CI11" s="507">
        <f t="shared" ref="CI11:CI31" ca="1" si="10">BD11</f>
        <v>0</v>
      </c>
      <c r="CJ11" s="243">
        <f t="shared" ref="CJ11:CJ31" si="11">BJ11</f>
        <v>0</v>
      </c>
      <c r="CK11" s="243">
        <f ca="1">BU11</f>
        <v>0</v>
      </c>
      <c r="CL11" s="243">
        <f>CB11</f>
        <v>0</v>
      </c>
      <c r="CM11" s="508">
        <f t="array" aca="1" ref="CM11" ca="1">-((MMULT(MMULT(CD11:CL11,CorrMatrix1),TRANSPOSE(CD11:CL11)))^0.5)</f>
        <v>0</v>
      </c>
      <c r="CN11" s="250">
        <f t="shared" ref="CN11:CN31" ca="1" si="12">MAX(H11+CM11,0)</f>
        <v>0</v>
      </c>
    </row>
    <row r="12" spans="1:92" s="506" customFormat="1" x14ac:dyDescent="0.2">
      <c r="A12" s="509"/>
      <c r="B12" s="503"/>
      <c r="C12" s="504"/>
      <c r="D12" s="504"/>
      <c r="E12" s="505"/>
      <c r="F12" s="234"/>
      <c r="G12" s="235"/>
      <c r="H12" s="235"/>
      <c r="I12" s="234"/>
      <c r="J12" s="235"/>
      <c r="K12" s="241">
        <f t="shared" ref="K12:K31" si="13">I12-$F12</f>
        <v>0</v>
      </c>
      <c r="L12" s="241">
        <f t="shared" ref="L12:L31" si="14">MAX(K12,0)</f>
        <v>0</v>
      </c>
      <c r="M12" s="241">
        <f t="shared" ref="M12:M31" si="15">J12-$H12</f>
        <v>0</v>
      </c>
      <c r="N12" s="243">
        <f t="shared" ref="N12:N31" si="16">MIN(M12,0)</f>
        <v>0</v>
      </c>
      <c r="O12" s="234"/>
      <c r="P12" s="235"/>
      <c r="Q12" s="241">
        <f t="shared" ref="Q12:Q31" si="17">O12-$F12</f>
        <v>0</v>
      </c>
      <c r="R12" s="241">
        <f t="shared" ref="R12:R31" si="18">MAX(Q12,0)</f>
        <v>0</v>
      </c>
      <c r="S12" s="241">
        <f t="shared" ref="S12:S31" si="19">P12-$H12</f>
        <v>0</v>
      </c>
      <c r="T12" s="243">
        <f t="shared" ref="T12:T31" si="20">MIN(S12,0)</f>
        <v>0</v>
      </c>
      <c r="U12" s="234"/>
      <c r="V12" s="235"/>
      <c r="W12" s="241">
        <f t="shared" ref="W12:W31" si="21">U12-$F12</f>
        <v>0</v>
      </c>
      <c r="X12" s="241">
        <f t="shared" ref="X12:X31" si="22">MAX(W12,0)</f>
        <v>0</v>
      </c>
      <c r="Y12" s="241">
        <f t="shared" ref="Y12:Y31" si="23">V12-$H12</f>
        <v>0</v>
      </c>
      <c r="Z12" s="243">
        <f t="shared" ref="Z12:Z31" si="24">MIN(Y12,0)</f>
        <v>0</v>
      </c>
      <c r="AA12" s="234"/>
      <c r="AB12" s="235"/>
      <c r="AC12" s="241">
        <f t="shared" ref="AC12:AC31" si="25">AA12-$F12</f>
        <v>0</v>
      </c>
      <c r="AD12" s="241">
        <f t="shared" ref="AD12:AD31" si="26">MAX(AC12,0)</f>
        <v>0</v>
      </c>
      <c r="AE12" s="241">
        <f t="shared" ref="AE12:AE31" si="27">AB12-$H12</f>
        <v>0</v>
      </c>
      <c r="AF12" s="243">
        <f t="shared" ref="AF12:AF31" si="28">MIN(AE12,0)</f>
        <v>0</v>
      </c>
      <c r="AG12" s="234"/>
      <c r="AH12" s="235"/>
      <c r="AI12" s="241">
        <f t="shared" ref="AI12:AI31" si="29">AG12-$F12</f>
        <v>0</v>
      </c>
      <c r="AJ12" s="241">
        <f t="shared" ref="AJ12:AJ31" si="30">MAX(AI12,0)</f>
        <v>0</v>
      </c>
      <c r="AK12" s="241">
        <f t="shared" ref="AK12:AK31" si="31">AH12-$H12</f>
        <v>0</v>
      </c>
      <c r="AL12" s="243">
        <f t="shared" ref="AL12:AL31" si="32">MIN(AK12,0)</f>
        <v>0</v>
      </c>
      <c r="AM12" s="234"/>
      <c r="AN12" s="235"/>
      <c r="AO12" s="235"/>
      <c r="AP12" s="235"/>
      <c r="AQ12" s="235"/>
      <c r="AR12" s="235"/>
      <c r="AS12" s="235"/>
      <c r="AT12" s="235"/>
      <c r="AU12" s="235"/>
      <c r="AV12" s="237">
        <f t="shared" si="0"/>
        <v>0</v>
      </c>
      <c r="AW12" s="237">
        <f t="shared" si="1"/>
        <v>0</v>
      </c>
      <c r="AX12" s="237">
        <f t="shared" ref="AX12:AX31" si="33">-((AU12-AT12)-(AR12-AQ12))</f>
        <v>0</v>
      </c>
      <c r="AY12" s="237">
        <f t="shared" ref="AY12:AY31" si="34">MAX(AV12,AW12,AX12,0)</f>
        <v>0</v>
      </c>
      <c r="AZ12" s="237" t="str">
        <f t="shared" ref="AZ12:AZ31" ca="1" si="35">IF(AY12&gt;0,OFFSET($AV$11,-2,MATCH(MAX(AV12:AX12),AV12:AX12,0)-1), OFFSET($BA$11,-2,MATCH(MIN(BA12:BC12),BA12:BC12,0)-1))</f>
        <v>High Lapse</v>
      </c>
      <c r="BA12" s="237">
        <f t="shared" si="2"/>
        <v>0</v>
      </c>
      <c r="BB12" s="237">
        <f t="shared" si="3"/>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4"/>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5"/>
        <v>0</v>
      </c>
      <c r="CE12" s="243">
        <f t="shared" si="6"/>
        <v>0</v>
      </c>
      <c r="CF12" s="243">
        <f t="shared" si="7"/>
        <v>0</v>
      </c>
      <c r="CG12" s="243">
        <f t="shared" si="8"/>
        <v>0</v>
      </c>
      <c r="CH12" s="243">
        <f t="shared" si="9"/>
        <v>0</v>
      </c>
      <c r="CI12" s="507">
        <f t="shared" ca="1" si="10"/>
        <v>0</v>
      </c>
      <c r="CJ12" s="243">
        <f t="shared" si="11"/>
        <v>0</v>
      </c>
      <c r="CK12" s="243">
        <f t="shared" ref="CK12:CK31" ca="1" si="50">BU12</f>
        <v>0</v>
      </c>
      <c r="CL12" s="243">
        <f t="shared" ref="CL12:CL31" si="51">CB12</f>
        <v>0</v>
      </c>
      <c r="CM12" s="508">
        <f t="array" aca="1" ref="CM12" ca="1">-((MMULT(MMULT(CD12:CL12,CorrMatrix1),TRANSPOSE(CD12:CL12)))^0.5)</f>
        <v>0</v>
      </c>
      <c r="CN12" s="250">
        <f t="shared" ca="1" si="12"/>
        <v>0</v>
      </c>
    </row>
    <row r="13" spans="1:92" s="506" customFormat="1" x14ac:dyDescent="0.2">
      <c r="A13" s="499"/>
      <c r="B13" s="503"/>
      <c r="C13" s="504"/>
      <c r="D13" s="504"/>
      <c r="E13" s="505"/>
      <c r="F13" s="234"/>
      <c r="G13" s="235"/>
      <c r="H13" s="235"/>
      <c r="I13" s="234"/>
      <c r="J13" s="235"/>
      <c r="K13" s="241">
        <f t="shared" si="13"/>
        <v>0</v>
      </c>
      <c r="L13" s="241">
        <f t="shared" si="14"/>
        <v>0</v>
      </c>
      <c r="M13" s="241">
        <f t="shared" si="15"/>
        <v>0</v>
      </c>
      <c r="N13" s="243">
        <f t="shared" si="16"/>
        <v>0</v>
      </c>
      <c r="O13" s="234"/>
      <c r="P13" s="235"/>
      <c r="Q13" s="241">
        <f t="shared" si="17"/>
        <v>0</v>
      </c>
      <c r="R13" s="241">
        <f t="shared" si="18"/>
        <v>0</v>
      </c>
      <c r="S13" s="241">
        <f t="shared" si="19"/>
        <v>0</v>
      </c>
      <c r="T13" s="243">
        <f t="shared" si="20"/>
        <v>0</v>
      </c>
      <c r="U13" s="234"/>
      <c r="V13" s="235"/>
      <c r="W13" s="241">
        <f t="shared" si="21"/>
        <v>0</v>
      </c>
      <c r="X13" s="241">
        <f t="shared" si="22"/>
        <v>0</v>
      </c>
      <c r="Y13" s="241">
        <f t="shared" si="23"/>
        <v>0</v>
      </c>
      <c r="Z13" s="243">
        <f t="shared" si="24"/>
        <v>0</v>
      </c>
      <c r="AA13" s="234"/>
      <c r="AB13" s="235"/>
      <c r="AC13" s="241">
        <f t="shared" si="25"/>
        <v>0</v>
      </c>
      <c r="AD13" s="241">
        <f t="shared" si="26"/>
        <v>0</v>
      </c>
      <c r="AE13" s="241">
        <f t="shared" si="27"/>
        <v>0</v>
      </c>
      <c r="AF13" s="243">
        <f t="shared" si="28"/>
        <v>0</v>
      </c>
      <c r="AG13" s="234"/>
      <c r="AH13" s="235"/>
      <c r="AI13" s="241">
        <f t="shared" si="29"/>
        <v>0</v>
      </c>
      <c r="AJ13" s="241">
        <f t="shared" si="30"/>
        <v>0</v>
      </c>
      <c r="AK13" s="241">
        <f t="shared" si="31"/>
        <v>0</v>
      </c>
      <c r="AL13" s="243">
        <f t="shared" si="32"/>
        <v>0</v>
      </c>
      <c r="AM13" s="234"/>
      <c r="AN13" s="235"/>
      <c r="AO13" s="235"/>
      <c r="AP13" s="235"/>
      <c r="AQ13" s="235"/>
      <c r="AR13" s="235"/>
      <c r="AS13" s="235"/>
      <c r="AT13" s="235"/>
      <c r="AU13" s="235"/>
      <c r="AV13" s="237">
        <f t="shared" si="0"/>
        <v>0</v>
      </c>
      <c r="AW13" s="237">
        <f t="shared" si="1"/>
        <v>0</v>
      </c>
      <c r="AX13" s="237">
        <f t="shared" si="33"/>
        <v>0</v>
      </c>
      <c r="AY13" s="237">
        <f t="shared" si="34"/>
        <v>0</v>
      </c>
      <c r="AZ13" s="237" t="str">
        <f t="shared" ca="1" si="35"/>
        <v>High Lapse</v>
      </c>
      <c r="BA13" s="237">
        <f t="shared" si="2"/>
        <v>0</v>
      </c>
      <c r="BB13" s="237">
        <f t="shared" si="3"/>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4"/>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5"/>
        <v>0</v>
      </c>
      <c r="CE13" s="243">
        <f t="shared" si="6"/>
        <v>0</v>
      </c>
      <c r="CF13" s="243">
        <f t="shared" si="7"/>
        <v>0</v>
      </c>
      <c r="CG13" s="243">
        <f t="shared" si="8"/>
        <v>0</v>
      </c>
      <c r="CH13" s="243">
        <f t="shared" si="9"/>
        <v>0</v>
      </c>
      <c r="CI13" s="507">
        <f t="shared" ca="1" si="10"/>
        <v>0</v>
      </c>
      <c r="CJ13" s="243">
        <f t="shared" si="11"/>
        <v>0</v>
      </c>
      <c r="CK13" s="243">
        <f t="shared" ca="1" si="50"/>
        <v>0</v>
      </c>
      <c r="CL13" s="243">
        <f t="shared" si="51"/>
        <v>0</v>
      </c>
      <c r="CM13" s="508">
        <f t="array" aca="1" ref="CM13" ca="1">-((MMULT(MMULT(CD13:CL13,CorrMatrix1),TRANSPOSE(CD13:CL13)))^0.5)</f>
        <v>0</v>
      </c>
      <c r="CN13" s="250">
        <f t="shared" ca="1" si="12"/>
        <v>0</v>
      </c>
    </row>
    <row r="14" spans="1:92" s="506" customFormat="1" x14ac:dyDescent="0.2">
      <c r="A14" s="510"/>
      <c r="B14" s="511"/>
      <c r="C14" s="512"/>
      <c r="D14" s="512"/>
      <c r="E14" s="505"/>
      <c r="F14" s="234"/>
      <c r="G14" s="235"/>
      <c r="H14" s="235"/>
      <c r="I14" s="234"/>
      <c r="J14" s="235"/>
      <c r="K14" s="241">
        <f t="shared" si="13"/>
        <v>0</v>
      </c>
      <c r="L14" s="241">
        <f t="shared" si="14"/>
        <v>0</v>
      </c>
      <c r="M14" s="241">
        <f t="shared" si="15"/>
        <v>0</v>
      </c>
      <c r="N14" s="243">
        <f t="shared" si="16"/>
        <v>0</v>
      </c>
      <c r="O14" s="234"/>
      <c r="P14" s="235"/>
      <c r="Q14" s="241">
        <f t="shared" si="17"/>
        <v>0</v>
      </c>
      <c r="R14" s="241">
        <f t="shared" si="18"/>
        <v>0</v>
      </c>
      <c r="S14" s="241">
        <f t="shared" si="19"/>
        <v>0</v>
      </c>
      <c r="T14" s="243">
        <f t="shared" si="20"/>
        <v>0</v>
      </c>
      <c r="U14" s="234"/>
      <c r="V14" s="235"/>
      <c r="W14" s="241">
        <f t="shared" si="21"/>
        <v>0</v>
      </c>
      <c r="X14" s="241">
        <f t="shared" si="22"/>
        <v>0</v>
      </c>
      <c r="Y14" s="241">
        <f t="shared" si="23"/>
        <v>0</v>
      </c>
      <c r="Z14" s="243">
        <f t="shared" si="24"/>
        <v>0</v>
      </c>
      <c r="AA14" s="234"/>
      <c r="AB14" s="235"/>
      <c r="AC14" s="241">
        <f t="shared" si="25"/>
        <v>0</v>
      </c>
      <c r="AD14" s="241">
        <f t="shared" si="26"/>
        <v>0</v>
      </c>
      <c r="AE14" s="241">
        <f t="shared" si="27"/>
        <v>0</v>
      </c>
      <c r="AF14" s="243">
        <f t="shared" si="28"/>
        <v>0</v>
      </c>
      <c r="AG14" s="234"/>
      <c r="AH14" s="235"/>
      <c r="AI14" s="241">
        <f t="shared" si="29"/>
        <v>0</v>
      </c>
      <c r="AJ14" s="241">
        <f t="shared" si="30"/>
        <v>0</v>
      </c>
      <c r="AK14" s="241">
        <f t="shared" si="31"/>
        <v>0</v>
      </c>
      <c r="AL14" s="243">
        <f t="shared" si="32"/>
        <v>0</v>
      </c>
      <c r="AM14" s="234"/>
      <c r="AN14" s="235"/>
      <c r="AO14" s="235"/>
      <c r="AP14" s="235"/>
      <c r="AQ14" s="235"/>
      <c r="AR14" s="235"/>
      <c r="AS14" s="235"/>
      <c r="AT14" s="235"/>
      <c r="AU14" s="235"/>
      <c r="AV14" s="237">
        <f t="shared" si="0"/>
        <v>0</v>
      </c>
      <c r="AW14" s="237">
        <f t="shared" si="1"/>
        <v>0</v>
      </c>
      <c r="AX14" s="237">
        <f t="shared" si="33"/>
        <v>0</v>
      </c>
      <c r="AY14" s="237">
        <f t="shared" si="34"/>
        <v>0</v>
      </c>
      <c r="AZ14" s="237" t="str">
        <f t="shared" ca="1" si="35"/>
        <v>High Lapse</v>
      </c>
      <c r="BA14" s="237">
        <f t="shared" si="2"/>
        <v>0</v>
      </c>
      <c r="BB14" s="237">
        <f t="shared" si="3"/>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4"/>
        <v>0</v>
      </c>
      <c r="BT14" s="241">
        <f t="shared" si="53"/>
        <v>0</v>
      </c>
      <c r="BU14" s="237">
        <f t="shared" ca="1" si="45"/>
        <v>0</v>
      </c>
      <c r="BV14" s="234"/>
      <c r="BW14" s="235"/>
      <c r="BX14" s="235"/>
      <c r="BY14" s="241">
        <f t="shared" si="46"/>
        <v>0</v>
      </c>
      <c r="BZ14" s="241">
        <f t="shared" si="47"/>
        <v>0</v>
      </c>
      <c r="CA14" s="241">
        <f t="shared" si="48"/>
        <v>0</v>
      </c>
      <c r="CB14" s="246">
        <f t="shared" si="49"/>
        <v>0</v>
      </c>
      <c r="CD14" s="243">
        <f t="shared" si="5"/>
        <v>0</v>
      </c>
      <c r="CE14" s="243">
        <f t="shared" si="6"/>
        <v>0</v>
      </c>
      <c r="CF14" s="243">
        <f t="shared" si="7"/>
        <v>0</v>
      </c>
      <c r="CG14" s="243">
        <f t="shared" si="8"/>
        <v>0</v>
      </c>
      <c r="CH14" s="243">
        <f t="shared" si="9"/>
        <v>0</v>
      </c>
      <c r="CI14" s="507">
        <f t="shared" ca="1" si="10"/>
        <v>0</v>
      </c>
      <c r="CJ14" s="243">
        <f t="shared" si="11"/>
        <v>0</v>
      </c>
      <c r="CK14" s="243">
        <f t="shared" ca="1" si="50"/>
        <v>0</v>
      </c>
      <c r="CL14" s="243">
        <f t="shared" si="51"/>
        <v>0</v>
      </c>
      <c r="CM14" s="508">
        <f t="array" aca="1" ref="CM14" ca="1">-((MMULT(MMULT(CD14:CL14,CorrMatrix1),TRANSPOSE(CD14:CL14)))^0.5)</f>
        <v>0</v>
      </c>
      <c r="CN14" s="250">
        <f t="shared" ca="1" si="12"/>
        <v>0</v>
      </c>
    </row>
    <row r="15" spans="1:92" s="506" customFormat="1" x14ac:dyDescent="0.2">
      <c r="A15" s="510"/>
      <c r="B15" s="511"/>
      <c r="C15" s="512"/>
      <c r="D15" s="512"/>
      <c r="E15" s="505"/>
      <c r="F15" s="234"/>
      <c r="G15" s="235"/>
      <c r="H15" s="235"/>
      <c r="I15" s="234"/>
      <c r="J15" s="235"/>
      <c r="K15" s="241">
        <f t="shared" ref="K15:K24" si="54">I15-$F15</f>
        <v>0</v>
      </c>
      <c r="L15" s="241">
        <f t="shared" si="14"/>
        <v>0</v>
      </c>
      <c r="M15" s="241">
        <f t="shared" ref="M15:M24" si="55">J15-$H15</f>
        <v>0</v>
      </c>
      <c r="N15" s="243">
        <f t="shared" si="16"/>
        <v>0</v>
      </c>
      <c r="O15" s="234"/>
      <c r="P15" s="235"/>
      <c r="Q15" s="241">
        <f t="shared" ref="Q15:Q23" si="56">O15-$F15</f>
        <v>0</v>
      </c>
      <c r="R15" s="241">
        <f t="shared" si="18"/>
        <v>0</v>
      </c>
      <c r="S15" s="241">
        <f t="shared" ref="S15:S23" si="57">P15-$H15</f>
        <v>0</v>
      </c>
      <c r="T15" s="243">
        <f t="shared" si="20"/>
        <v>0</v>
      </c>
      <c r="U15" s="234"/>
      <c r="V15" s="235"/>
      <c r="W15" s="241">
        <f t="shared" ref="W15:W23" si="58">U15-$F15</f>
        <v>0</v>
      </c>
      <c r="X15" s="241">
        <f t="shared" si="22"/>
        <v>0</v>
      </c>
      <c r="Y15" s="241">
        <f t="shared" ref="Y15:Y23" si="59">V15-$H15</f>
        <v>0</v>
      </c>
      <c r="Z15" s="243">
        <f t="shared" si="24"/>
        <v>0</v>
      </c>
      <c r="AA15" s="234"/>
      <c r="AB15" s="235"/>
      <c r="AC15" s="241">
        <f t="shared" ref="AC15:AC23" si="60">AA15-$F15</f>
        <v>0</v>
      </c>
      <c r="AD15" s="241">
        <f t="shared" si="26"/>
        <v>0</v>
      </c>
      <c r="AE15" s="241">
        <f t="shared" ref="AE15:AE23" si="61">AB15-$H15</f>
        <v>0</v>
      </c>
      <c r="AF15" s="243">
        <f t="shared" si="28"/>
        <v>0</v>
      </c>
      <c r="AG15" s="234"/>
      <c r="AH15" s="235"/>
      <c r="AI15" s="241">
        <f t="shared" ref="AI15:AI23" si="62">AG15-$F15</f>
        <v>0</v>
      </c>
      <c r="AJ15" s="241">
        <f t="shared" si="30"/>
        <v>0</v>
      </c>
      <c r="AK15" s="241">
        <f t="shared" ref="AK15:AK23" si="63">AH15-$H15</f>
        <v>0</v>
      </c>
      <c r="AL15" s="243">
        <f t="shared" si="32"/>
        <v>0</v>
      </c>
      <c r="AM15" s="234"/>
      <c r="AN15" s="235"/>
      <c r="AO15" s="235"/>
      <c r="AP15" s="235"/>
      <c r="AQ15" s="235"/>
      <c r="AR15" s="235"/>
      <c r="AS15" s="235"/>
      <c r="AT15" s="235"/>
      <c r="AU15" s="235"/>
      <c r="AV15" s="237">
        <f t="shared" si="0"/>
        <v>0</v>
      </c>
      <c r="AW15" s="237">
        <f t="shared" si="1"/>
        <v>0</v>
      </c>
      <c r="AX15" s="237">
        <f t="shared" si="33"/>
        <v>0</v>
      </c>
      <c r="AY15" s="237">
        <f t="shared" ref="AY15:AY23" si="64">MAX(AV15,AW15,AX15,0)</f>
        <v>0</v>
      </c>
      <c r="AZ15" s="237" t="str">
        <f t="shared" ca="1" si="35"/>
        <v>High Lapse</v>
      </c>
      <c r="BA15" s="237">
        <f t="shared" si="2"/>
        <v>0</v>
      </c>
      <c r="BB15" s="237">
        <f t="shared" si="3"/>
        <v>0</v>
      </c>
      <c r="BC15" s="237">
        <f t="shared" ref="BC15:BC23" si="65">AS15-$H15</f>
        <v>0</v>
      </c>
      <c r="BD15" s="237">
        <f t="shared" ref="BD15:BD23" ca="1" si="66">MIN(LOOKUP(AZ15,$BA$9:$BC$9,BA15:BC15),0)</f>
        <v>0</v>
      </c>
      <c r="BE15" s="234"/>
      <c r="BF15" s="235"/>
      <c r="BG15" s="241">
        <f t="shared" ref="BG15:BG23" si="67">BE15-$F15</f>
        <v>0</v>
      </c>
      <c r="BH15" s="241">
        <f t="shared" si="38"/>
        <v>0</v>
      </c>
      <c r="BI15" s="241">
        <f t="shared" ref="BI15:BI23" si="68">BF15-$H15</f>
        <v>0</v>
      </c>
      <c r="BJ15" s="243">
        <f t="shared" si="40"/>
        <v>0</v>
      </c>
      <c r="BK15" s="234"/>
      <c r="BL15" s="235"/>
      <c r="BM15" s="235"/>
      <c r="BN15" s="235"/>
      <c r="BO15" s="241">
        <f t="shared" ref="BO15:BO23" si="69">BK15-$F15</f>
        <v>0</v>
      </c>
      <c r="BP15" s="241">
        <f t="shared" si="42"/>
        <v>0</v>
      </c>
      <c r="BQ15" s="241">
        <f t="shared" si="43"/>
        <v>0</v>
      </c>
      <c r="BR15" s="237" t="str">
        <f t="shared" ca="1" si="44"/>
        <v>High conversion</v>
      </c>
      <c r="BS15" s="241">
        <f t="shared" si="4"/>
        <v>0</v>
      </c>
      <c r="BT15" s="241">
        <f t="shared" si="53"/>
        <v>0</v>
      </c>
      <c r="BU15" s="237">
        <f t="shared" ca="1" si="45"/>
        <v>0</v>
      </c>
      <c r="BV15" s="234"/>
      <c r="BW15" s="235"/>
      <c r="BX15" s="235"/>
      <c r="BY15" s="241">
        <f t="shared" ref="BY15:BY23" si="70">BV15-$F15</f>
        <v>0</v>
      </c>
      <c r="BZ15" s="241">
        <f t="shared" ref="BZ15:BZ23" si="71">MAX(BX15+BY15,0)</f>
        <v>0</v>
      </c>
      <c r="CA15" s="241">
        <f t="shared" ref="CA15:CA23" si="72">BW15-$H15</f>
        <v>0</v>
      </c>
      <c r="CB15" s="246">
        <f t="shared" si="49"/>
        <v>0</v>
      </c>
      <c r="CD15" s="243">
        <f t="shared" si="5"/>
        <v>0</v>
      </c>
      <c r="CE15" s="243">
        <f t="shared" si="6"/>
        <v>0</v>
      </c>
      <c r="CF15" s="243">
        <f t="shared" si="7"/>
        <v>0</v>
      </c>
      <c r="CG15" s="243">
        <f t="shared" si="8"/>
        <v>0</v>
      </c>
      <c r="CH15" s="243">
        <f t="shared" si="9"/>
        <v>0</v>
      </c>
      <c r="CI15" s="507">
        <f t="shared" ca="1" si="10"/>
        <v>0</v>
      </c>
      <c r="CJ15" s="243">
        <f t="shared" si="11"/>
        <v>0</v>
      </c>
      <c r="CK15" s="243">
        <f t="shared" ca="1" si="50"/>
        <v>0</v>
      </c>
      <c r="CL15" s="243">
        <f t="shared" si="51"/>
        <v>0</v>
      </c>
      <c r="CM15" s="508">
        <f t="array" aca="1" ref="CM15" ca="1">-((MMULT(MMULT(CD15:CL15,CorrMatrix1),TRANSPOSE(CD15:CL15)))^0.5)</f>
        <v>0</v>
      </c>
      <c r="CN15" s="250">
        <f t="shared" ca="1" si="12"/>
        <v>0</v>
      </c>
    </row>
    <row r="16" spans="1:92" s="506" customFormat="1" x14ac:dyDescent="0.2">
      <c r="A16" s="510"/>
      <c r="B16" s="511"/>
      <c r="C16" s="512"/>
      <c r="D16" s="512"/>
      <c r="E16" s="505"/>
      <c r="F16" s="234"/>
      <c r="G16" s="235"/>
      <c r="H16" s="235"/>
      <c r="I16" s="234"/>
      <c r="J16" s="235"/>
      <c r="K16" s="241">
        <f t="shared" si="54"/>
        <v>0</v>
      </c>
      <c r="L16" s="241">
        <f t="shared" si="14"/>
        <v>0</v>
      </c>
      <c r="M16" s="241">
        <f t="shared" si="55"/>
        <v>0</v>
      </c>
      <c r="N16" s="243">
        <f t="shared" si="16"/>
        <v>0</v>
      </c>
      <c r="O16" s="234"/>
      <c r="P16" s="235"/>
      <c r="Q16" s="241">
        <f t="shared" si="56"/>
        <v>0</v>
      </c>
      <c r="R16" s="241">
        <f t="shared" si="18"/>
        <v>0</v>
      </c>
      <c r="S16" s="241">
        <f t="shared" si="57"/>
        <v>0</v>
      </c>
      <c r="T16" s="243">
        <f t="shared" si="20"/>
        <v>0</v>
      </c>
      <c r="U16" s="234"/>
      <c r="V16" s="235"/>
      <c r="W16" s="241">
        <f t="shared" si="58"/>
        <v>0</v>
      </c>
      <c r="X16" s="241">
        <f t="shared" si="22"/>
        <v>0</v>
      </c>
      <c r="Y16" s="241">
        <f t="shared" si="59"/>
        <v>0</v>
      </c>
      <c r="Z16" s="243">
        <f t="shared" si="24"/>
        <v>0</v>
      </c>
      <c r="AA16" s="234"/>
      <c r="AB16" s="235"/>
      <c r="AC16" s="241">
        <f t="shared" si="60"/>
        <v>0</v>
      </c>
      <c r="AD16" s="241">
        <f t="shared" si="26"/>
        <v>0</v>
      </c>
      <c r="AE16" s="241">
        <f t="shared" si="61"/>
        <v>0</v>
      </c>
      <c r="AF16" s="243">
        <f t="shared" si="28"/>
        <v>0</v>
      </c>
      <c r="AG16" s="234"/>
      <c r="AH16" s="235"/>
      <c r="AI16" s="241">
        <f t="shared" si="62"/>
        <v>0</v>
      </c>
      <c r="AJ16" s="241">
        <f t="shared" si="30"/>
        <v>0</v>
      </c>
      <c r="AK16" s="241">
        <f t="shared" si="63"/>
        <v>0</v>
      </c>
      <c r="AL16" s="243">
        <f t="shared" si="32"/>
        <v>0</v>
      </c>
      <c r="AM16" s="234"/>
      <c r="AN16" s="235"/>
      <c r="AO16" s="235"/>
      <c r="AP16" s="235"/>
      <c r="AQ16" s="235"/>
      <c r="AR16" s="235"/>
      <c r="AS16" s="235"/>
      <c r="AT16" s="235"/>
      <c r="AU16" s="235"/>
      <c r="AV16" s="237">
        <f t="shared" si="0"/>
        <v>0</v>
      </c>
      <c r="AW16" s="237">
        <f t="shared" si="1"/>
        <v>0</v>
      </c>
      <c r="AX16" s="237">
        <f t="shared" si="33"/>
        <v>0</v>
      </c>
      <c r="AY16" s="237">
        <f t="shared" si="64"/>
        <v>0</v>
      </c>
      <c r="AZ16" s="237" t="str">
        <f t="shared" ca="1" si="35"/>
        <v>High Lapse</v>
      </c>
      <c r="BA16" s="237">
        <f t="shared" si="2"/>
        <v>0</v>
      </c>
      <c r="BB16" s="237">
        <f t="shared" si="3"/>
        <v>0</v>
      </c>
      <c r="BC16" s="237">
        <f t="shared" si="65"/>
        <v>0</v>
      </c>
      <c r="BD16" s="237">
        <f t="shared" ca="1" si="66"/>
        <v>0</v>
      </c>
      <c r="BE16" s="234"/>
      <c r="BF16" s="235"/>
      <c r="BG16" s="241">
        <f t="shared" si="67"/>
        <v>0</v>
      </c>
      <c r="BH16" s="241">
        <f t="shared" si="38"/>
        <v>0</v>
      </c>
      <c r="BI16" s="241">
        <f t="shared" si="68"/>
        <v>0</v>
      </c>
      <c r="BJ16" s="243">
        <f t="shared" si="40"/>
        <v>0</v>
      </c>
      <c r="BK16" s="234"/>
      <c r="BL16" s="235"/>
      <c r="BM16" s="235"/>
      <c r="BN16" s="235"/>
      <c r="BO16" s="241">
        <f t="shared" si="69"/>
        <v>0</v>
      </c>
      <c r="BP16" s="241">
        <f t="shared" si="42"/>
        <v>0</v>
      </c>
      <c r="BQ16" s="241">
        <f t="shared" si="43"/>
        <v>0</v>
      </c>
      <c r="BR16" s="237" t="str">
        <f t="shared" ca="1" si="44"/>
        <v>High conversion</v>
      </c>
      <c r="BS16" s="241">
        <f t="shared" si="4"/>
        <v>0</v>
      </c>
      <c r="BT16" s="241">
        <f t="shared" si="53"/>
        <v>0</v>
      </c>
      <c r="BU16" s="237">
        <f t="shared" ca="1" si="45"/>
        <v>0</v>
      </c>
      <c r="BV16" s="234"/>
      <c r="BW16" s="235"/>
      <c r="BX16" s="235"/>
      <c r="BY16" s="241">
        <f t="shared" si="70"/>
        <v>0</v>
      </c>
      <c r="BZ16" s="241">
        <f t="shared" si="71"/>
        <v>0</v>
      </c>
      <c r="CA16" s="241">
        <f t="shared" si="72"/>
        <v>0</v>
      </c>
      <c r="CB16" s="246">
        <f t="shared" si="49"/>
        <v>0</v>
      </c>
      <c r="CD16" s="243">
        <f t="shared" si="5"/>
        <v>0</v>
      </c>
      <c r="CE16" s="243">
        <f t="shared" si="6"/>
        <v>0</v>
      </c>
      <c r="CF16" s="243">
        <f t="shared" si="7"/>
        <v>0</v>
      </c>
      <c r="CG16" s="243">
        <f t="shared" si="8"/>
        <v>0</v>
      </c>
      <c r="CH16" s="243">
        <f t="shared" si="9"/>
        <v>0</v>
      </c>
      <c r="CI16" s="507">
        <f t="shared" ca="1" si="10"/>
        <v>0</v>
      </c>
      <c r="CJ16" s="243">
        <f t="shared" si="11"/>
        <v>0</v>
      </c>
      <c r="CK16" s="243">
        <f t="shared" ca="1" si="50"/>
        <v>0</v>
      </c>
      <c r="CL16" s="243">
        <f t="shared" si="51"/>
        <v>0</v>
      </c>
      <c r="CM16" s="508">
        <f t="array" aca="1" ref="CM16" ca="1">-((MMULT(MMULT(CD16:CL16,CorrMatrix1),TRANSPOSE(CD16:CL16)))^0.5)</f>
        <v>0</v>
      </c>
      <c r="CN16" s="250">
        <f t="shared" ca="1" si="12"/>
        <v>0</v>
      </c>
    </row>
    <row r="17" spans="1:92" s="506" customFormat="1" x14ac:dyDescent="0.2">
      <c r="A17" s="510"/>
      <c r="B17" s="511"/>
      <c r="C17" s="512"/>
      <c r="D17" s="512"/>
      <c r="E17" s="505"/>
      <c r="F17" s="234"/>
      <c r="G17" s="235"/>
      <c r="H17" s="235"/>
      <c r="I17" s="234"/>
      <c r="J17" s="235"/>
      <c r="K17" s="241">
        <f t="shared" si="54"/>
        <v>0</v>
      </c>
      <c r="L17" s="241">
        <f t="shared" si="14"/>
        <v>0</v>
      </c>
      <c r="M17" s="241">
        <f t="shared" si="55"/>
        <v>0</v>
      </c>
      <c r="N17" s="243">
        <f t="shared" si="16"/>
        <v>0</v>
      </c>
      <c r="O17" s="234"/>
      <c r="P17" s="235"/>
      <c r="Q17" s="241">
        <f t="shared" si="56"/>
        <v>0</v>
      </c>
      <c r="R17" s="241">
        <f t="shared" si="18"/>
        <v>0</v>
      </c>
      <c r="S17" s="241">
        <f t="shared" si="57"/>
        <v>0</v>
      </c>
      <c r="T17" s="243">
        <f t="shared" si="20"/>
        <v>0</v>
      </c>
      <c r="U17" s="234"/>
      <c r="V17" s="235"/>
      <c r="W17" s="241">
        <f t="shared" si="58"/>
        <v>0</v>
      </c>
      <c r="X17" s="241">
        <f t="shared" si="22"/>
        <v>0</v>
      </c>
      <c r="Y17" s="241">
        <f t="shared" si="59"/>
        <v>0</v>
      </c>
      <c r="Z17" s="243">
        <f t="shared" si="24"/>
        <v>0</v>
      </c>
      <c r="AA17" s="234"/>
      <c r="AB17" s="235"/>
      <c r="AC17" s="241">
        <f t="shared" si="60"/>
        <v>0</v>
      </c>
      <c r="AD17" s="241">
        <f t="shared" si="26"/>
        <v>0</v>
      </c>
      <c r="AE17" s="241">
        <f t="shared" si="61"/>
        <v>0</v>
      </c>
      <c r="AF17" s="243">
        <f t="shared" si="28"/>
        <v>0</v>
      </c>
      <c r="AG17" s="234"/>
      <c r="AH17" s="235"/>
      <c r="AI17" s="241">
        <f t="shared" si="62"/>
        <v>0</v>
      </c>
      <c r="AJ17" s="241">
        <f t="shared" si="30"/>
        <v>0</v>
      </c>
      <c r="AK17" s="241">
        <f t="shared" si="63"/>
        <v>0</v>
      </c>
      <c r="AL17" s="243">
        <f t="shared" si="32"/>
        <v>0</v>
      </c>
      <c r="AM17" s="234"/>
      <c r="AN17" s="235"/>
      <c r="AO17" s="235"/>
      <c r="AP17" s="235"/>
      <c r="AQ17" s="235"/>
      <c r="AR17" s="235"/>
      <c r="AS17" s="235"/>
      <c r="AT17" s="235"/>
      <c r="AU17" s="235"/>
      <c r="AV17" s="237">
        <f t="shared" si="0"/>
        <v>0</v>
      </c>
      <c r="AW17" s="237">
        <f t="shared" si="1"/>
        <v>0</v>
      </c>
      <c r="AX17" s="237">
        <f t="shared" si="33"/>
        <v>0</v>
      </c>
      <c r="AY17" s="237">
        <f t="shared" si="64"/>
        <v>0</v>
      </c>
      <c r="AZ17" s="237" t="str">
        <f t="shared" ca="1" si="35"/>
        <v>High Lapse</v>
      </c>
      <c r="BA17" s="237">
        <f t="shared" si="2"/>
        <v>0</v>
      </c>
      <c r="BB17" s="237">
        <f t="shared" si="3"/>
        <v>0</v>
      </c>
      <c r="BC17" s="237">
        <f t="shared" si="65"/>
        <v>0</v>
      </c>
      <c r="BD17" s="237">
        <f t="shared" ca="1" si="66"/>
        <v>0</v>
      </c>
      <c r="BE17" s="234"/>
      <c r="BF17" s="235"/>
      <c r="BG17" s="241">
        <f t="shared" si="67"/>
        <v>0</v>
      </c>
      <c r="BH17" s="241">
        <f t="shared" si="38"/>
        <v>0</v>
      </c>
      <c r="BI17" s="241">
        <f t="shared" si="68"/>
        <v>0</v>
      </c>
      <c r="BJ17" s="243">
        <f t="shared" si="40"/>
        <v>0</v>
      </c>
      <c r="BK17" s="234"/>
      <c r="BL17" s="235"/>
      <c r="BM17" s="235"/>
      <c r="BN17" s="235"/>
      <c r="BO17" s="241">
        <f t="shared" si="69"/>
        <v>0</v>
      </c>
      <c r="BP17" s="241">
        <f t="shared" si="42"/>
        <v>0</v>
      </c>
      <c r="BQ17" s="241">
        <f t="shared" si="43"/>
        <v>0</v>
      </c>
      <c r="BR17" s="237" t="str">
        <f t="shared" ca="1" si="44"/>
        <v>High conversion</v>
      </c>
      <c r="BS17" s="241">
        <f t="shared" si="4"/>
        <v>0</v>
      </c>
      <c r="BT17" s="241">
        <f t="shared" si="53"/>
        <v>0</v>
      </c>
      <c r="BU17" s="237">
        <f t="shared" ca="1" si="45"/>
        <v>0</v>
      </c>
      <c r="BV17" s="234"/>
      <c r="BW17" s="235"/>
      <c r="BX17" s="235"/>
      <c r="BY17" s="241">
        <f t="shared" si="70"/>
        <v>0</v>
      </c>
      <c r="BZ17" s="241">
        <f t="shared" si="71"/>
        <v>0</v>
      </c>
      <c r="CA17" s="241">
        <f t="shared" si="72"/>
        <v>0</v>
      </c>
      <c r="CB17" s="246">
        <f t="shared" si="49"/>
        <v>0</v>
      </c>
      <c r="CD17" s="243">
        <f t="shared" si="5"/>
        <v>0</v>
      </c>
      <c r="CE17" s="243">
        <f t="shared" si="6"/>
        <v>0</v>
      </c>
      <c r="CF17" s="243">
        <f t="shared" si="7"/>
        <v>0</v>
      </c>
      <c r="CG17" s="243">
        <f t="shared" si="8"/>
        <v>0</v>
      </c>
      <c r="CH17" s="243">
        <f t="shared" si="9"/>
        <v>0</v>
      </c>
      <c r="CI17" s="507">
        <f t="shared" ca="1" si="10"/>
        <v>0</v>
      </c>
      <c r="CJ17" s="243">
        <f t="shared" si="11"/>
        <v>0</v>
      </c>
      <c r="CK17" s="243">
        <f t="shared" ca="1" si="50"/>
        <v>0</v>
      </c>
      <c r="CL17" s="243">
        <f t="shared" si="51"/>
        <v>0</v>
      </c>
      <c r="CM17" s="508">
        <f t="array" aca="1" ref="CM17" ca="1">-((MMULT(MMULT(CD17:CL17,CorrMatrix1),TRANSPOSE(CD17:CL17)))^0.5)</f>
        <v>0</v>
      </c>
      <c r="CN17" s="250">
        <f t="shared" ca="1" si="12"/>
        <v>0</v>
      </c>
    </row>
    <row r="18" spans="1:92" s="506" customFormat="1" x14ac:dyDescent="0.2">
      <c r="A18" s="510"/>
      <c r="B18" s="511"/>
      <c r="C18" s="512"/>
      <c r="D18" s="512"/>
      <c r="E18" s="505"/>
      <c r="F18" s="234"/>
      <c r="G18" s="235"/>
      <c r="H18" s="235"/>
      <c r="I18" s="234"/>
      <c r="J18" s="235"/>
      <c r="K18" s="241">
        <f t="shared" si="54"/>
        <v>0</v>
      </c>
      <c r="L18" s="241">
        <f t="shared" si="14"/>
        <v>0</v>
      </c>
      <c r="M18" s="241">
        <f t="shared" si="55"/>
        <v>0</v>
      </c>
      <c r="N18" s="243">
        <f t="shared" si="16"/>
        <v>0</v>
      </c>
      <c r="O18" s="234"/>
      <c r="P18" s="235"/>
      <c r="Q18" s="241">
        <f t="shared" si="56"/>
        <v>0</v>
      </c>
      <c r="R18" s="241">
        <f t="shared" si="18"/>
        <v>0</v>
      </c>
      <c r="S18" s="241">
        <f t="shared" si="57"/>
        <v>0</v>
      </c>
      <c r="T18" s="243">
        <f t="shared" si="20"/>
        <v>0</v>
      </c>
      <c r="U18" s="234"/>
      <c r="V18" s="235"/>
      <c r="W18" s="241">
        <f t="shared" si="58"/>
        <v>0</v>
      </c>
      <c r="X18" s="241">
        <f t="shared" si="22"/>
        <v>0</v>
      </c>
      <c r="Y18" s="241">
        <f t="shared" si="59"/>
        <v>0</v>
      </c>
      <c r="Z18" s="243">
        <f t="shared" si="24"/>
        <v>0</v>
      </c>
      <c r="AA18" s="234"/>
      <c r="AB18" s="235"/>
      <c r="AC18" s="241">
        <f t="shared" si="60"/>
        <v>0</v>
      </c>
      <c r="AD18" s="241">
        <f t="shared" si="26"/>
        <v>0</v>
      </c>
      <c r="AE18" s="241">
        <f t="shared" si="61"/>
        <v>0</v>
      </c>
      <c r="AF18" s="243">
        <f t="shared" si="28"/>
        <v>0</v>
      </c>
      <c r="AG18" s="234"/>
      <c r="AH18" s="235"/>
      <c r="AI18" s="241">
        <f t="shared" si="62"/>
        <v>0</v>
      </c>
      <c r="AJ18" s="241">
        <f t="shared" si="30"/>
        <v>0</v>
      </c>
      <c r="AK18" s="241">
        <f t="shared" si="63"/>
        <v>0</v>
      </c>
      <c r="AL18" s="243">
        <f t="shared" si="32"/>
        <v>0</v>
      </c>
      <c r="AM18" s="234"/>
      <c r="AN18" s="235"/>
      <c r="AO18" s="235"/>
      <c r="AP18" s="235"/>
      <c r="AQ18" s="235"/>
      <c r="AR18" s="235"/>
      <c r="AS18" s="235"/>
      <c r="AT18" s="235"/>
      <c r="AU18" s="235"/>
      <c r="AV18" s="237">
        <f t="shared" si="0"/>
        <v>0</v>
      </c>
      <c r="AW18" s="237">
        <f t="shared" si="1"/>
        <v>0</v>
      </c>
      <c r="AX18" s="237">
        <f t="shared" si="33"/>
        <v>0</v>
      </c>
      <c r="AY18" s="237">
        <f t="shared" si="64"/>
        <v>0</v>
      </c>
      <c r="AZ18" s="237" t="str">
        <f t="shared" ca="1" si="35"/>
        <v>High Lapse</v>
      </c>
      <c r="BA18" s="237">
        <f t="shared" si="2"/>
        <v>0</v>
      </c>
      <c r="BB18" s="237">
        <f t="shared" si="3"/>
        <v>0</v>
      </c>
      <c r="BC18" s="237">
        <f t="shared" si="65"/>
        <v>0</v>
      </c>
      <c r="BD18" s="237">
        <f t="shared" ca="1" si="66"/>
        <v>0</v>
      </c>
      <c r="BE18" s="234"/>
      <c r="BF18" s="235"/>
      <c r="BG18" s="241">
        <f t="shared" si="67"/>
        <v>0</v>
      </c>
      <c r="BH18" s="241">
        <f t="shared" si="38"/>
        <v>0</v>
      </c>
      <c r="BI18" s="241">
        <f t="shared" si="68"/>
        <v>0</v>
      </c>
      <c r="BJ18" s="243">
        <f t="shared" si="40"/>
        <v>0</v>
      </c>
      <c r="BK18" s="234"/>
      <c r="BL18" s="235"/>
      <c r="BM18" s="235"/>
      <c r="BN18" s="235"/>
      <c r="BO18" s="241">
        <f t="shared" si="69"/>
        <v>0</v>
      </c>
      <c r="BP18" s="241">
        <f t="shared" si="42"/>
        <v>0</v>
      </c>
      <c r="BQ18" s="241">
        <f t="shared" si="43"/>
        <v>0</v>
      </c>
      <c r="BR18" s="237" t="str">
        <f t="shared" ca="1" si="44"/>
        <v>High conversion</v>
      </c>
      <c r="BS18" s="241">
        <f t="shared" si="4"/>
        <v>0</v>
      </c>
      <c r="BT18" s="241">
        <f t="shared" si="53"/>
        <v>0</v>
      </c>
      <c r="BU18" s="237">
        <f t="shared" ca="1" si="45"/>
        <v>0</v>
      </c>
      <c r="BV18" s="234"/>
      <c r="BW18" s="235"/>
      <c r="BX18" s="235"/>
      <c r="BY18" s="241">
        <f t="shared" si="70"/>
        <v>0</v>
      </c>
      <c r="BZ18" s="241">
        <f t="shared" si="71"/>
        <v>0</v>
      </c>
      <c r="CA18" s="241">
        <f t="shared" si="72"/>
        <v>0</v>
      </c>
      <c r="CB18" s="246">
        <f t="shared" si="49"/>
        <v>0</v>
      </c>
      <c r="CD18" s="243">
        <f t="shared" si="5"/>
        <v>0</v>
      </c>
      <c r="CE18" s="243">
        <f t="shared" si="6"/>
        <v>0</v>
      </c>
      <c r="CF18" s="243">
        <f t="shared" si="7"/>
        <v>0</v>
      </c>
      <c r="CG18" s="243">
        <f t="shared" si="8"/>
        <v>0</v>
      </c>
      <c r="CH18" s="243">
        <f t="shared" si="9"/>
        <v>0</v>
      </c>
      <c r="CI18" s="507">
        <f t="shared" ca="1" si="10"/>
        <v>0</v>
      </c>
      <c r="CJ18" s="243">
        <f t="shared" si="11"/>
        <v>0</v>
      </c>
      <c r="CK18" s="243">
        <f t="shared" ca="1" si="50"/>
        <v>0</v>
      </c>
      <c r="CL18" s="243">
        <f t="shared" si="51"/>
        <v>0</v>
      </c>
      <c r="CM18" s="508">
        <f t="array" aca="1" ref="CM18" ca="1">-((MMULT(MMULT(CD18:CL18,CorrMatrix1),TRANSPOSE(CD18:CL18)))^0.5)</f>
        <v>0</v>
      </c>
      <c r="CN18" s="250">
        <f t="shared" ca="1" si="12"/>
        <v>0</v>
      </c>
    </row>
    <row r="19" spans="1:92" s="506" customFormat="1" x14ac:dyDescent="0.2">
      <c r="A19" s="510"/>
      <c r="B19" s="511"/>
      <c r="C19" s="512"/>
      <c r="D19" s="512"/>
      <c r="E19" s="505"/>
      <c r="F19" s="234"/>
      <c r="G19" s="235"/>
      <c r="H19" s="235"/>
      <c r="I19" s="234"/>
      <c r="J19" s="235"/>
      <c r="K19" s="241">
        <f t="shared" si="54"/>
        <v>0</v>
      </c>
      <c r="L19" s="241">
        <f t="shared" si="14"/>
        <v>0</v>
      </c>
      <c r="M19" s="241">
        <f t="shared" si="55"/>
        <v>0</v>
      </c>
      <c r="N19" s="243">
        <f t="shared" si="16"/>
        <v>0</v>
      </c>
      <c r="O19" s="234"/>
      <c r="P19" s="235"/>
      <c r="Q19" s="241">
        <f t="shared" si="56"/>
        <v>0</v>
      </c>
      <c r="R19" s="241">
        <f t="shared" si="18"/>
        <v>0</v>
      </c>
      <c r="S19" s="241">
        <f t="shared" si="57"/>
        <v>0</v>
      </c>
      <c r="T19" s="243">
        <f t="shared" si="20"/>
        <v>0</v>
      </c>
      <c r="U19" s="234"/>
      <c r="V19" s="235"/>
      <c r="W19" s="241">
        <f t="shared" si="58"/>
        <v>0</v>
      </c>
      <c r="X19" s="241">
        <f t="shared" si="22"/>
        <v>0</v>
      </c>
      <c r="Y19" s="241">
        <f t="shared" si="59"/>
        <v>0</v>
      </c>
      <c r="Z19" s="243">
        <f t="shared" si="24"/>
        <v>0</v>
      </c>
      <c r="AA19" s="234"/>
      <c r="AB19" s="235"/>
      <c r="AC19" s="241">
        <f t="shared" si="60"/>
        <v>0</v>
      </c>
      <c r="AD19" s="241">
        <f t="shared" si="26"/>
        <v>0</v>
      </c>
      <c r="AE19" s="241">
        <f t="shared" si="61"/>
        <v>0</v>
      </c>
      <c r="AF19" s="243">
        <f t="shared" si="28"/>
        <v>0</v>
      </c>
      <c r="AG19" s="234"/>
      <c r="AH19" s="235"/>
      <c r="AI19" s="241">
        <f t="shared" si="62"/>
        <v>0</v>
      </c>
      <c r="AJ19" s="241">
        <f t="shared" si="30"/>
        <v>0</v>
      </c>
      <c r="AK19" s="241">
        <f t="shared" si="63"/>
        <v>0</v>
      </c>
      <c r="AL19" s="243">
        <f t="shared" si="32"/>
        <v>0</v>
      </c>
      <c r="AM19" s="234"/>
      <c r="AN19" s="235"/>
      <c r="AO19" s="235"/>
      <c r="AP19" s="235"/>
      <c r="AQ19" s="235"/>
      <c r="AR19" s="235"/>
      <c r="AS19" s="235"/>
      <c r="AT19" s="235"/>
      <c r="AU19" s="235"/>
      <c r="AV19" s="237">
        <f t="shared" si="0"/>
        <v>0</v>
      </c>
      <c r="AW19" s="237">
        <f t="shared" si="1"/>
        <v>0</v>
      </c>
      <c r="AX19" s="237">
        <f t="shared" si="33"/>
        <v>0</v>
      </c>
      <c r="AY19" s="237">
        <f t="shared" si="64"/>
        <v>0</v>
      </c>
      <c r="AZ19" s="237" t="str">
        <f t="shared" ca="1" si="35"/>
        <v>High Lapse</v>
      </c>
      <c r="BA19" s="237">
        <f t="shared" si="2"/>
        <v>0</v>
      </c>
      <c r="BB19" s="237">
        <f t="shared" si="3"/>
        <v>0</v>
      </c>
      <c r="BC19" s="237">
        <f t="shared" si="65"/>
        <v>0</v>
      </c>
      <c r="BD19" s="237">
        <f t="shared" ca="1" si="66"/>
        <v>0</v>
      </c>
      <c r="BE19" s="234"/>
      <c r="BF19" s="235"/>
      <c r="BG19" s="241">
        <f t="shared" si="67"/>
        <v>0</v>
      </c>
      <c r="BH19" s="241">
        <f t="shared" si="38"/>
        <v>0</v>
      </c>
      <c r="BI19" s="241">
        <f t="shared" si="68"/>
        <v>0</v>
      </c>
      <c r="BJ19" s="243">
        <f t="shared" si="40"/>
        <v>0</v>
      </c>
      <c r="BK19" s="234"/>
      <c r="BL19" s="235"/>
      <c r="BM19" s="235"/>
      <c r="BN19" s="235"/>
      <c r="BO19" s="241">
        <f t="shared" si="69"/>
        <v>0</v>
      </c>
      <c r="BP19" s="241">
        <f t="shared" si="42"/>
        <v>0</v>
      </c>
      <c r="BQ19" s="241">
        <f t="shared" si="43"/>
        <v>0</v>
      </c>
      <c r="BR19" s="237" t="str">
        <f t="shared" ca="1" si="44"/>
        <v>High conversion</v>
      </c>
      <c r="BS19" s="241">
        <f t="shared" si="4"/>
        <v>0</v>
      </c>
      <c r="BT19" s="241">
        <f t="shared" si="53"/>
        <v>0</v>
      </c>
      <c r="BU19" s="237">
        <f t="shared" ca="1" si="45"/>
        <v>0</v>
      </c>
      <c r="BV19" s="234"/>
      <c r="BW19" s="235"/>
      <c r="BX19" s="235"/>
      <c r="BY19" s="241">
        <f t="shared" si="70"/>
        <v>0</v>
      </c>
      <c r="BZ19" s="241">
        <f t="shared" si="71"/>
        <v>0</v>
      </c>
      <c r="CA19" s="241">
        <f t="shared" si="72"/>
        <v>0</v>
      </c>
      <c r="CB19" s="246">
        <f t="shared" si="49"/>
        <v>0</v>
      </c>
      <c r="CD19" s="243">
        <f t="shared" si="5"/>
        <v>0</v>
      </c>
      <c r="CE19" s="243">
        <f t="shared" si="6"/>
        <v>0</v>
      </c>
      <c r="CF19" s="243">
        <f t="shared" si="7"/>
        <v>0</v>
      </c>
      <c r="CG19" s="243">
        <f t="shared" si="8"/>
        <v>0</v>
      </c>
      <c r="CH19" s="243">
        <f t="shared" si="9"/>
        <v>0</v>
      </c>
      <c r="CI19" s="507">
        <f t="shared" ca="1" si="10"/>
        <v>0</v>
      </c>
      <c r="CJ19" s="243">
        <f t="shared" si="11"/>
        <v>0</v>
      </c>
      <c r="CK19" s="243">
        <f t="shared" ca="1" si="50"/>
        <v>0</v>
      </c>
      <c r="CL19" s="243">
        <f t="shared" si="51"/>
        <v>0</v>
      </c>
      <c r="CM19" s="508">
        <f t="array" aca="1" ref="CM19" ca="1">-((MMULT(MMULT(CD19:CL19,CorrMatrix1),TRANSPOSE(CD19:CL19)))^0.5)</f>
        <v>0</v>
      </c>
      <c r="CN19" s="250">
        <f t="shared" ca="1" si="12"/>
        <v>0</v>
      </c>
    </row>
    <row r="20" spans="1:92" s="506" customFormat="1" x14ac:dyDescent="0.2">
      <c r="A20" s="510"/>
      <c r="B20" s="511"/>
      <c r="C20" s="512"/>
      <c r="D20" s="512"/>
      <c r="E20" s="505"/>
      <c r="F20" s="234"/>
      <c r="G20" s="235"/>
      <c r="H20" s="235"/>
      <c r="I20" s="234"/>
      <c r="J20" s="235"/>
      <c r="K20" s="241">
        <f t="shared" si="54"/>
        <v>0</v>
      </c>
      <c r="L20" s="241">
        <f t="shared" si="14"/>
        <v>0</v>
      </c>
      <c r="M20" s="241">
        <f t="shared" si="55"/>
        <v>0</v>
      </c>
      <c r="N20" s="243">
        <f t="shared" si="16"/>
        <v>0</v>
      </c>
      <c r="O20" s="234"/>
      <c r="P20" s="235"/>
      <c r="Q20" s="241">
        <f t="shared" si="56"/>
        <v>0</v>
      </c>
      <c r="R20" s="241">
        <f t="shared" si="18"/>
        <v>0</v>
      </c>
      <c r="S20" s="241">
        <f t="shared" si="57"/>
        <v>0</v>
      </c>
      <c r="T20" s="243">
        <f t="shared" si="20"/>
        <v>0</v>
      </c>
      <c r="U20" s="234"/>
      <c r="V20" s="235"/>
      <c r="W20" s="241">
        <f t="shared" si="58"/>
        <v>0</v>
      </c>
      <c r="X20" s="241">
        <f t="shared" si="22"/>
        <v>0</v>
      </c>
      <c r="Y20" s="241">
        <f t="shared" si="59"/>
        <v>0</v>
      </c>
      <c r="Z20" s="243">
        <f t="shared" si="24"/>
        <v>0</v>
      </c>
      <c r="AA20" s="234"/>
      <c r="AB20" s="235"/>
      <c r="AC20" s="241">
        <f t="shared" si="60"/>
        <v>0</v>
      </c>
      <c r="AD20" s="241">
        <f t="shared" si="26"/>
        <v>0</v>
      </c>
      <c r="AE20" s="241">
        <f t="shared" si="61"/>
        <v>0</v>
      </c>
      <c r="AF20" s="243">
        <f t="shared" si="28"/>
        <v>0</v>
      </c>
      <c r="AG20" s="234"/>
      <c r="AH20" s="235"/>
      <c r="AI20" s="241">
        <f t="shared" si="62"/>
        <v>0</v>
      </c>
      <c r="AJ20" s="241">
        <f t="shared" si="30"/>
        <v>0</v>
      </c>
      <c r="AK20" s="241">
        <f t="shared" si="63"/>
        <v>0</v>
      </c>
      <c r="AL20" s="243">
        <f t="shared" si="32"/>
        <v>0</v>
      </c>
      <c r="AM20" s="234"/>
      <c r="AN20" s="235"/>
      <c r="AO20" s="235"/>
      <c r="AP20" s="235"/>
      <c r="AQ20" s="235"/>
      <c r="AR20" s="235"/>
      <c r="AS20" s="235"/>
      <c r="AT20" s="235"/>
      <c r="AU20" s="235"/>
      <c r="AV20" s="237">
        <f t="shared" si="0"/>
        <v>0</v>
      </c>
      <c r="AW20" s="237">
        <f t="shared" si="1"/>
        <v>0</v>
      </c>
      <c r="AX20" s="237">
        <f t="shared" si="33"/>
        <v>0</v>
      </c>
      <c r="AY20" s="237">
        <f t="shared" si="64"/>
        <v>0</v>
      </c>
      <c r="AZ20" s="237" t="str">
        <f t="shared" ca="1" si="35"/>
        <v>High Lapse</v>
      </c>
      <c r="BA20" s="237">
        <f t="shared" si="2"/>
        <v>0</v>
      </c>
      <c r="BB20" s="237">
        <f t="shared" si="3"/>
        <v>0</v>
      </c>
      <c r="BC20" s="237">
        <f t="shared" si="65"/>
        <v>0</v>
      </c>
      <c r="BD20" s="237">
        <f t="shared" ca="1" si="66"/>
        <v>0</v>
      </c>
      <c r="BE20" s="234"/>
      <c r="BF20" s="235"/>
      <c r="BG20" s="241">
        <f t="shared" si="67"/>
        <v>0</v>
      </c>
      <c r="BH20" s="241">
        <f t="shared" si="38"/>
        <v>0</v>
      </c>
      <c r="BI20" s="241">
        <f t="shared" si="68"/>
        <v>0</v>
      </c>
      <c r="BJ20" s="243">
        <f t="shared" si="40"/>
        <v>0</v>
      </c>
      <c r="BK20" s="234"/>
      <c r="BL20" s="235"/>
      <c r="BM20" s="235"/>
      <c r="BN20" s="235"/>
      <c r="BO20" s="241">
        <f t="shared" si="69"/>
        <v>0</v>
      </c>
      <c r="BP20" s="241">
        <f t="shared" si="42"/>
        <v>0</v>
      </c>
      <c r="BQ20" s="241">
        <f t="shared" si="43"/>
        <v>0</v>
      </c>
      <c r="BR20" s="237" t="str">
        <f t="shared" ca="1" si="44"/>
        <v>High conversion</v>
      </c>
      <c r="BS20" s="241">
        <f t="shared" si="4"/>
        <v>0</v>
      </c>
      <c r="BT20" s="241">
        <f t="shared" si="53"/>
        <v>0</v>
      </c>
      <c r="BU20" s="237">
        <f t="shared" ca="1" si="45"/>
        <v>0</v>
      </c>
      <c r="BV20" s="234"/>
      <c r="BW20" s="235"/>
      <c r="BX20" s="235"/>
      <c r="BY20" s="241">
        <f t="shared" si="70"/>
        <v>0</v>
      </c>
      <c r="BZ20" s="241">
        <f t="shared" si="71"/>
        <v>0</v>
      </c>
      <c r="CA20" s="241">
        <f t="shared" si="72"/>
        <v>0</v>
      </c>
      <c r="CB20" s="246">
        <f t="shared" si="49"/>
        <v>0</v>
      </c>
      <c r="CD20" s="243">
        <f t="shared" si="5"/>
        <v>0</v>
      </c>
      <c r="CE20" s="243">
        <f t="shared" si="6"/>
        <v>0</v>
      </c>
      <c r="CF20" s="243">
        <f t="shared" si="7"/>
        <v>0</v>
      </c>
      <c r="CG20" s="243">
        <f t="shared" si="8"/>
        <v>0</v>
      </c>
      <c r="CH20" s="243">
        <f t="shared" si="9"/>
        <v>0</v>
      </c>
      <c r="CI20" s="507">
        <f t="shared" ca="1" si="10"/>
        <v>0</v>
      </c>
      <c r="CJ20" s="243">
        <f t="shared" si="11"/>
        <v>0</v>
      </c>
      <c r="CK20" s="243">
        <f t="shared" ca="1" si="50"/>
        <v>0</v>
      </c>
      <c r="CL20" s="243">
        <f t="shared" si="51"/>
        <v>0</v>
      </c>
      <c r="CM20" s="508">
        <f t="array" aca="1" ref="CM20" ca="1">-((MMULT(MMULT(CD20:CL20,CorrMatrix1),TRANSPOSE(CD20:CL20)))^0.5)</f>
        <v>0</v>
      </c>
      <c r="CN20" s="250">
        <f t="shared" ca="1" si="12"/>
        <v>0</v>
      </c>
    </row>
    <row r="21" spans="1:92" s="506" customFormat="1" x14ac:dyDescent="0.2">
      <c r="A21" s="510"/>
      <c r="B21" s="511"/>
      <c r="C21" s="512"/>
      <c r="D21" s="512"/>
      <c r="E21" s="505"/>
      <c r="F21" s="234"/>
      <c r="G21" s="235"/>
      <c r="H21" s="235"/>
      <c r="I21" s="234"/>
      <c r="J21" s="235"/>
      <c r="K21" s="241">
        <f t="shared" si="54"/>
        <v>0</v>
      </c>
      <c r="L21" s="241">
        <f t="shared" si="14"/>
        <v>0</v>
      </c>
      <c r="M21" s="241">
        <f t="shared" si="55"/>
        <v>0</v>
      </c>
      <c r="N21" s="243">
        <f t="shared" si="16"/>
        <v>0</v>
      </c>
      <c r="O21" s="234"/>
      <c r="P21" s="235"/>
      <c r="Q21" s="241">
        <f t="shared" si="56"/>
        <v>0</v>
      </c>
      <c r="R21" s="241">
        <f t="shared" si="18"/>
        <v>0</v>
      </c>
      <c r="S21" s="241">
        <f t="shared" si="57"/>
        <v>0</v>
      </c>
      <c r="T21" s="243">
        <f t="shared" si="20"/>
        <v>0</v>
      </c>
      <c r="U21" s="234"/>
      <c r="V21" s="235"/>
      <c r="W21" s="241">
        <f t="shared" si="58"/>
        <v>0</v>
      </c>
      <c r="X21" s="241">
        <f t="shared" si="22"/>
        <v>0</v>
      </c>
      <c r="Y21" s="241">
        <f t="shared" si="59"/>
        <v>0</v>
      </c>
      <c r="Z21" s="243">
        <f t="shared" si="24"/>
        <v>0</v>
      </c>
      <c r="AA21" s="234"/>
      <c r="AB21" s="235"/>
      <c r="AC21" s="241">
        <f t="shared" si="60"/>
        <v>0</v>
      </c>
      <c r="AD21" s="241">
        <f t="shared" si="26"/>
        <v>0</v>
      </c>
      <c r="AE21" s="241">
        <f t="shared" si="61"/>
        <v>0</v>
      </c>
      <c r="AF21" s="243">
        <f t="shared" si="28"/>
        <v>0</v>
      </c>
      <c r="AG21" s="234"/>
      <c r="AH21" s="235"/>
      <c r="AI21" s="241">
        <f t="shared" si="62"/>
        <v>0</v>
      </c>
      <c r="AJ21" s="241">
        <f t="shared" si="30"/>
        <v>0</v>
      </c>
      <c r="AK21" s="241">
        <f t="shared" si="63"/>
        <v>0</v>
      </c>
      <c r="AL21" s="243">
        <f t="shared" si="32"/>
        <v>0</v>
      </c>
      <c r="AM21" s="234"/>
      <c r="AN21" s="235"/>
      <c r="AO21" s="235"/>
      <c r="AP21" s="235"/>
      <c r="AQ21" s="235"/>
      <c r="AR21" s="235"/>
      <c r="AS21" s="235"/>
      <c r="AT21" s="235"/>
      <c r="AU21" s="235"/>
      <c r="AV21" s="237">
        <f t="shared" si="0"/>
        <v>0</v>
      </c>
      <c r="AW21" s="237">
        <f t="shared" si="1"/>
        <v>0</v>
      </c>
      <c r="AX21" s="237">
        <f t="shared" si="33"/>
        <v>0</v>
      </c>
      <c r="AY21" s="237">
        <f t="shared" si="64"/>
        <v>0</v>
      </c>
      <c r="AZ21" s="237" t="str">
        <f t="shared" ca="1" si="35"/>
        <v>High Lapse</v>
      </c>
      <c r="BA21" s="237">
        <f t="shared" si="2"/>
        <v>0</v>
      </c>
      <c r="BB21" s="237">
        <f t="shared" si="3"/>
        <v>0</v>
      </c>
      <c r="BC21" s="237">
        <f t="shared" si="65"/>
        <v>0</v>
      </c>
      <c r="BD21" s="237">
        <f t="shared" ca="1" si="66"/>
        <v>0</v>
      </c>
      <c r="BE21" s="234"/>
      <c r="BF21" s="235"/>
      <c r="BG21" s="241">
        <f t="shared" si="67"/>
        <v>0</v>
      </c>
      <c r="BH21" s="241">
        <f t="shared" si="38"/>
        <v>0</v>
      </c>
      <c r="BI21" s="241">
        <f t="shared" si="68"/>
        <v>0</v>
      </c>
      <c r="BJ21" s="243">
        <f t="shared" si="40"/>
        <v>0</v>
      </c>
      <c r="BK21" s="234"/>
      <c r="BL21" s="235"/>
      <c r="BM21" s="235"/>
      <c r="BN21" s="235"/>
      <c r="BO21" s="241">
        <f t="shared" si="69"/>
        <v>0</v>
      </c>
      <c r="BP21" s="241">
        <f t="shared" si="42"/>
        <v>0</v>
      </c>
      <c r="BQ21" s="241">
        <f t="shared" si="43"/>
        <v>0</v>
      </c>
      <c r="BR21" s="237" t="str">
        <f t="shared" ca="1" si="44"/>
        <v>High conversion</v>
      </c>
      <c r="BS21" s="241">
        <f t="shared" si="4"/>
        <v>0</v>
      </c>
      <c r="BT21" s="241">
        <f t="shared" si="53"/>
        <v>0</v>
      </c>
      <c r="BU21" s="237">
        <f t="shared" ca="1" si="45"/>
        <v>0</v>
      </c>
      <c r="BV21" s="234"/>
      <c r="BW21" s="235"/>
      <c r="BX21" s="235"/>
      <c r="BY21" s="241">
        <f t="shared" si="70"/>
        <v>0</v>
      </c>
      <c r="BZ21" s="241">
        <f t="shared" si="71"/>
        <v>0</v>
      </c>
      <c r="CA21" s="241">
        <f t="shared" si="72"/>
        <v>0</v>
      </c>
      <c r="CB21" s="246">
        <f t="shared" si="49"/>
        <v>0</v>
      </c>
      <c r="CD21" s="243">
        <f t="shared" si="5"/>
        <v>0</v>
      </c>
      <c r="CE21" s="243">
        <f t="shared" si="6"/>
        <v>0</v>
      </c>
      <c r="CF21" s="243">
        <f t="shared" si="7"/>
        <v>0</v>
      </c>
      <c r="CG21" s="243">
        <f t="shared" si="8"/>
        <v>0</v>
      </c>
      <c r="CH21" s="243">
        <f t="shared" si="9"/>
        <v>0</v>
      </c>
      <c r="CI21" s="507">
        <f t="shared" ca="1" si="10"/>
        <v>0</v>
      </c>
      <c r="CJ21" s="243">
        <f t="shared" si="11"/>
        <v>0</v>
      </c>
      <c r="CK21" s="243">
        <f t="shared" ca="1" si="50"/>
        <v>0</v>
      </c>
      <c r="CL21" s="243">
        <f t="shared" si="51"/>
        <v>0</v>
      </c>
      <c r="CM21" s="508">
        <f t="array" aca="1" ref="CM21" ca="1">-((MMULT(MMULT(CD21:CL21,CorrMatrix1),TRANSPOSE(CD21:CL21)))^0.5)</f>
        <v>0</v>
      </c>
      <c r="CN21" s="250">
        <f t="shared" ca="1" si="12"/>
        <v>0</v>
      </c>
    </row>
    <row r="22" spans="1:92" s="506" customFormat="1" x14ac:dyDescent="0.2">
      <c r="A22" s="510"/>
      <c r="B22" s="511"/>
      <c r="C22" s="512"/>
      <c r="D22" s="512"/>
      <c r="E22" s="505"/>
      <c r="F22" s="234"/>
      <c r="G22" s="235"/>
      <c r="H22" s="235"/>
      <c r="I22" s="234"/>
      <c r="J22" s="235"/>
      <c r="K22" s="241">
        <f t="shared" si="54"/>
        <v>0</v>
      </c>
      <c r="L22" s="241">
        <f t="shared" si="14"/>
        <v>0</v>
      </c>
      <c r="M22" s="241">
        <f t="shared" si="55"/>
        <v>0</v>
      </c>
      <c r="N22" s="243">
        <f t="shared" si="16"/>
        <v>0</v>
      </c>
      <c r="O22" s="234"/>
      <c r="P22" s="235"/>
      <c r="Q22" s="241">
        <f t="shared" si="56"/>
        <v>0</v>
      </c>
      <c r="R22" s="241">
        <f t="shared" si="18"/>
        <v>0</v>
      </c>
      <c r="S22" s="241">
        <f t="shared" si="57"/>
        <v>0</v>
      </c>
      <c r="T22" s="243">
        <f t="shared" si="20"/>
        <v>0</v>
      </c>
      <c r="U22" s="234"/>
      <c r="V22" s="235"/>
      <c r="W22" s="241">
        <f t="shared" si="58"/>
        <v>0</v>
      </c>
      <c r="X22" s="241">
        <f t="shared" si="22"/>
        <v>0</v>
      </c>
      <c r="Y22" s="241">
        <f t="shared" si="59"/>
        <v>0</v>
      </c>
      <c r="Z22" s="243">
        <f t="shared" si="24"/>
        <v>0</v>
      </c>
      <c r="AA22" s="234"/>
      <c r="AB22" s="235"/>
      <c r="AC22" s="241">
        <f t="shared" si="60"/>
        <v>0</v>
      </c>
      <c r="AD22" s="241">
        <f t="shared" si="26"/>
        <v>0</v>
      </c>
      <c r="AE22" s="241">
        <f t="shared" si="61"/>
        <v>0</v>
      </c>
      <c r="AF22" s="243">
        <f t="shared" si="28"/>
        <v>0</v>
      </c>
      <c r="AG22" s="234"/>
      <c r="AH22" s="235"/>
      <c r="AI22" s="241">
        <f t="shared" si="62"/>
        <v>0</v>
      </c>
      <c r="AJ22" s="241">
        <f t="shared" si="30"/>
        <v>0</v>
      </c>
      <c r="AK22" s="241">
        <f t="shared" si="63"/>
        <v>0</v>
      </c>
      <c r="AL22" s="243">
        <f t="shared" si="32"/>
        <v>0</v>
      </c>
      <c r="AM22" s="234"/>
      <c r="AN22" s="235"/>
      <c r="AO22" s="235"/>
      <c r="AP22" s="235"/>
      <c r="AQ22" s="235"/>
      <c r="AR22" s="235"/>
      <c r="AS22" s="235"/>
      <c r="AT22" s="235"/>
      <c r="AU22" s="235"/>
      <c r="AV22" s="237">
        <f t="shared" si="0"/>
        <v>0</v>
      </c>
      <c r="AW22" s="237">
        <f t="shared" si="1"/>
        <v>0</v>
      </c>
      <c r="AX22" s="237">
        <f t="shared" si="33"/>
        <v>0</v>
      </c>
      <c r="AY22" s="237">
        <f t="shared" si="64"/>
        <v>0</v>
      </c>
      <c r="AZ22" s="237" t="str">
        <f t="shared" ca="1" si="35"/>
        <v>High Lapse</v>
      </c>
      <c r="BA22" s="237">
        <f t="shared" si="2"/>
        <v>0</v>
      </c>
      <c r="BB22" s="237">
        <f t="shared" si="3"/>
        <v>0</v>
      </c>
      <c r="BC22" s="237">
        <f t="shared" si="65"/>
        <v>0</v>
      </c>
      <c r="BD22" s="237">
        <f t="shared" ca="1" si="66"/>
        <v>0</v>
      </c>
      <c r="BE22" s="234"/>
      <c r="BF22" s="235"/>
      <c r="BG22" s="241">
        <f t="shared" si="67"/>
        <v>0</v>
      </c>
      <c r="BH22" s="241">
        <f t="shared" si="38"/>
        <v>0</v>
      </c>
      <c r="BI22" s="241">
        <f t="shared" si="68"/>
        <v>0</v>
      </c>
      <c r="BJ22" s="243">
        <f t="shared" si="40"/>
        <v>0</v>
      </c>
      <c r="BK22" s="234"/>
      <c r="BL22" s="235"/>
      <c r="BM22" s="235"/>
      <c r="BN22" s="235"/>
      <c r="BO22" s="241">
        <f t="shared" si="69"/>
        <v>0</v>
      </c>
      <c r="BP22" s="241">
        <f t="shared" si="42"/>
        <v>0</v>
      </c>
      <c r="BQ22" s="241">
        <f t="shared" si="43"/>
        <v>0</v>
      </c>
      <c r="BR22" s="237" t="str">
        <f t="shared" ca="1" si="44"/>
        <v>High conversion</v>
      </c>
      <c r="BS22" s="241">
        <f t="shared" si="4"/>
        <v>0</v>
      </c>
      <c r="BT22" s="241">
        <f t="shared" si="53"/>
        <v>0</v>
      </c>
      <c r="BU22" s="237">
        <f t="shared" ca="1" si="45"/>
        <v>0</v>
      </c>
      <c r="BV22" s="234"/>
      <c r="BW22" s="235"/>
      <c r="BX22" s="235"/>
      <c r="BY22" s="241">
        <f t="shared" si="70"/>
        <v>0</v>
      </c>
      <c r="BZ22" s="241">
        <f t="shared" si="71"/>
        <v>0</v>
      </c>
      <c r="CA22" s="241">
        <f t="shared" si="72"/>
        <v>0</v>
      </c>
      <c r="CB22" s="246">
        <f t="shared" si="49"/>
        <v>0</v>
      </c>
      <c r="CD22" s="243">
        <f t="shared" si="5"/>
        <v>0</v>
      </c>
      <c r="CE22" s="243">
        <f t="shared" si="6"/>
        <v>0</v>
      </c>
      <c r="CF22" s="243">
        <f t="shared" si="7"/>
        <v>0</v>
      </c>
      <c r="CG22" s="243">
        <f t="shared" si="8"/>
        <v>0</v>
      </c>
      <c r="CH22" s="243">
        <f t="shared" si="9"/>
        <v>0</v>
      </c>
      <c r="CI22" s="507">
        <f t="shared" ca="1" si="10"/>
        <v>0</v>
      </c>
      <c r="CJ22" s="243">
        <f t="shared" si="11"/>
        <v>0</v>
      </c>
      <c r="CK22" s="243">
        <f t="shared" ca="1" si="50"/>
        <v>0</v>
      </c>
      <c r="CL22" s="243">
        <f t="shared" si="51"/>
        <v>0</v>
      </c>
      <c r="CM22" s="508">
        <f t="array" aca="1" ref="CM22" ca="1">-((MMULT(MMULT(CD22:CL22,CorrMatrix1),TRANSPOSE(CD22:CL22)))^0.5)</f>
        <v>0</v>
      </c>
      <c r="CN22" s="250">
        <f t="shared" ca="1" si="12"/>
        <v>0</v>
      </c>
    </row>
    <row r="23" spans="1:92" s="506" customFormat="1" x14ac:dyDescent="0.2">
      <c r="A23" s="510"/>
      <c r="B23" s="511"/>
      <c r="C23" s="512"/>
      <c r="D23" s="512"/>
      <c r="E23" s="505"/>
      <c r="F23" s="234"/>
      <c r="G23" s="235"/>
      <c r="H23" s="235"/>
      <c r="I23" s="234"/>
      <c r="J23" s="235"/>
      <c r="K23" s="241">
        <f t="shared" si="54"/>
        <v>0</v>
      </c>
      <c r="L23" s="241">
        <f t="shared" si="14"/>
        <v>0</v>
      </c>
      <c r="M23" s="241">
        <f t="shared" si="55"/>
        <v>0</v>
      </c>
      <c r="N23" s="243">
        <f t="shared" si="16"/>
        <v>0</v>
      </c>
      <c r="O23" s="234"/>
      <c r="P23" s="235"/>
      <c r="Q23" s="241">
        <f t="shared" si="56"/>
        <v>0</v>
      </c>
      <c r="R23" s="241">
        <f t="shared" si="18"/>
        <v>0</v>
      </c>
      <c r="S23" s="241">
        <f t="shared" si="57"/>
        <v>0</v>
      </c>
      <c r="T23" s="243">
        <f t="shared" si="20"/>
        <v>0</v>
      </c>
      <c r="U23" s="234"/>
      <c r="V23" s="235"/>
      <c r="W23" s="241">
        <f t="shared" si="58"/>
        <v>0</v>
      </c>
      <c r="X23" s="241">
        <f t="shared" si="22"/>
        <v>0</v>
      </c>
      <c r="Y23" s="241">
        <f t="shared" si="59"/>
        <v>0</v>
      </c>
      <c r="Z23" s="243">
        <f t="shared" si="24"/>
        <v>0</v>
      </c>
      <c r="AA23" s="234"/>
      <c r="AB23" s="235"/>
      <c r="AC23" s="241">
        <f t="shared" si="60"/>
        <v>0</v>
      </c>
      <c r="AD23" s="241">
        <f t="shared" si="26"/>
        <v>0</v>
      </c>
      <c r="AE23" s="241">
        <f t="shared" si="61"/>
        <v>0</v>
      </c>
      <c r="AF23" s="243">
        <f t="shared" si="28"/>
        <v>0</v>
      </c>
      <c r="AG23" s="234"/>
      <c r="AH23" s="235"/>
      <c r="AI23" s="241">
        <f t="shared" si="62"/>
        <v>0</v>
      </c>
      <c r="AJ23" s="241">
        <f t="shared" si="30"/>
        <v>0</v>
      </c>
      <c r="AK23" s="241">
        <f t="shared" si="63"/>
        <v>0</v>
      </c>
      <c r="AL23" s="243">
        <f t="shared" si="32"/>
        <v>0</v>
      </c>
      <c r="AM23" s="234"/>
      <c r="AN23" s="235"/>
      <c r="AO23" s="235"/>
      <c r="AP23" s="235"/>
      <c r="AQ23" s="235"/>
      <c r="AR23" s="235"/>
      <c r="AS23" s="235"/>
      <c r="AT23" s="235"/>
      <c r="AU23" s="235"/>
      <c r="AV23" s="237">
        <f t="shared" si="0"/>
        <v>0</v>
      </c>
      <c r="AW23" s="237">
        <f t="shared" si="1"/>
        <v>0</v>
      </c>
      <c r="AX23" s="237">
        <f t="shared" si="33"/>
        <v>0</v>
      </c>
      <c r="AY23" s="237">
        <f t="shared" si="64"/>
        <v>0</v>
      </c>
      <c r="AZ23" s="237" t="str">
        <f t="shared" ca="1" si="35"/>
        <v>High Lapse</v>
      </c>
      <c r="BA23" s="237">
        <f t="shared" si="2"/>
        <v>0</v>
      </c>
      <c r="BB23" s="237">
        <f t="shared" si="3"/>
        <v>0</v>
      </c>
      <c r="BC23" s="237">
        <f t="shared" si="65"/>
        <v>0</v>
      </c>
      <c r="BD23" s="237">
        <f t="shared" ca="1" si="66"/>
        <v>0</v>
      </c>
      <c r="BE23" s="234"/>
      <c r="BF23" s="235"/>
      <c r="BG23" s="241">
        <f t="shared" si="67"/>
        <v>0</v>
      </c>
      <c r="BH23" s="241">
        <f t="shared" si="38"/>
        <v>0</v>
      </c>
      <c r="BI23" s="241">
        <f t="shared" si="68"/>
        <v>0</v>
      </c>
      <c r="BJ23" s="243">
        <f t="shared" si="40"/>
        <v>0</v>
      </c>
      <c r="BK23" s="234"/>
      <c r="BL23" s="235"/>
      <c r="BM23" s="235"/>
      <c r="BN23" s="235"/>
      <c r="BO23" s="241">
        <f t="shared" si="69"/>
        <v>0</v>
      </c>
      <c r="BP23" s="241">
        <f t="shared" si="42"/>
        <v>0</v>
      </c>
      <c r="BQ23" s="241">
        <f t="shared" si="43"/>
        <v>0</v>
      </c>
      <c r="BR23" s="237" t="str">
        <f t="shared" ca="1" si="44"/>
        <v>High conversion</v>
      </c>
      <c r="BS23" s="241">
        <f t="shared" si="4"/>
        <v>0</v>
      </c>
      <c r="BT23" s="241">
        <f t="shared" si="53"/>
        <v>0</v>
      </c>
      <c r="BU23" s="237">
        <f t="shared" ca="1" si="45"/>
        <v>0</v>
      </c>
      <c r="BV23" s="234"/>
      <c r="BW23" s="235"/>
      <c r="BX23" s="235"/>
      <c r="BY23" s="241">
        <f t="shared" si="70"/>
        <v>0</v>
      </c>
      <c r="BZ23" s="241">
        <f t="shared" si="71"/>
        <v>0</v>
      </c>
      <c r="CA23" s="241">
        <f t="shared" si="72"/>
        <v>0</v>
      </c>
      <c r="CB23" s="246">
        <f t="shared" si="49"/>
        <v>0</v>
      </c>
      <c r="CD23" s="243">
        <f t="shared" si="5"/>
        <v>0</v>
      </c>
      <c r="CE23" s="243">
        <f t="shared" si="6"/>
        <v>0</v>
      </c>
      <c r="CF23" s="243">
        <f t="shared" si="7"/>
        <v>0</v>
      </c>
      <c r="CG23" s="243">
        <f t="shared" si="8"/>
        <v>0</v>
      </c>
      <c r="CH23" s="243">
        <f t="shared" si="9"/>
        <v>0</v>
      </c>
      <c r="CI23" s="507">
        <f t="shared" ca="1" si="10"/>
        <v>0</v>
      </c>
      <c r="CJ23" s="243">
        <f t="shared" si="11"/>
        <v>0</v>
      </c>
      <c r="CK23" s="243">
        <f t="shared" ca="1" si="50"/>
        <v>0</v>
      </c>
      <c r="CL23" s="243">
        <f t="shared" si="51"/>
        <v>0</v>
      </c>
      <c r="CM23" s="508">
        <f t="array" aca="1" ref="CM23" ca="1">-((MMULT(MMULT(CD23:CL23,CorrMatrix1),TRANSPOSE(CD23:CL23)))^0.5)</f>
        <v>0</v>
      </c>
      <c r="CN23" s="250">
        <f t="shared" ca="1" si="12"/>
        <v>0</v>
      </c>
    </row>
    <row r="24" spans="1:92" s="506" customFormat="1" x14ac:dyDescent="0.2">
      <c r="A24" s="499"/>
      <c r="B24" s="503"/>
      <c r="C24" s="504"/>
      <c r="D24" s="504"/>
      <c r="E24" s="505"/>
      <c r="F24" s="234"/>
      <c r="G24" s="235"/>
      <c r="H24" s="235"/>
      <c r="I24" s="234"/>
      <c r="J24" s="235"/>
      <c r="K24" s="241">
        <f t="shared" si="54"/>
        <v>0</v>
      </c>
      <c r="L24" s="241">
        <f t="shared" si="14"/>
        <v>0</v>
      </c>
      <c r="M24" s="241">
        <f t="shared" si="55"/>
        <v>0</v>
      </c>
      <c r="N24" s="243">
        <f t="shared" si="16"/>
        <v>0</v>
      </c>
      <c r="O24" s="234"/>
      <c r="P24" s="235"/>
      <c r="Q24" s="241">
        <f t="shared" si="17"/>
        <v>0</v>
      </c>
      <c r="R24" s="241">
        <f t="shared" si="18"/>
        <v>0</v>
      </c>
      <c r="S24" s="241">
        <f t="shared" si="19"/>
        <v>0</v>
      </c>
      <c r="T24" s="243">
        <f t="shared" si="20"/>
        <v>0</v>
      </c>
      <c r="U24" s="234"/>
      <c r="V24" s="235"/>
      <c r="W24" s="241">
        <f t="shared" si="21"/>
        <v>0</v>
      </c>
      <c r="X24" s="241">
        <f t="shared" si="22"/>
        <v>0</v>
      </c>
      <c r="Y24" s="241">
        <f t="shared" si="23"/>
        <v>0</v>
      </c>
      <c r="Z24" s="243">
        <f t="shared" si="24"/>
        <v>0</v>
      </c>
      <c r="AA24" s="234"/>
      <c r="AB24" s="235"/>
      <c r="AC24" s="241">
        <f t="shared" si="25"/>
        <v>0</v>
      </c>
      <c r="AD24" s="241">
        <f t="shared" si="26"/>
        <v>0</v>
      </c>
      <c r="AE24" s="241">
        <f t="shared" si="27"/>
        <v>0</v>
      </c>
      <c r="AF24" s="243">
        <f t="shared" si="28"/>
        <v>0</v>
      </c>
      <c r="AG24" s="234"/>
      <c r="AH24" s="235"/>
      <c r="AI24" s="241">
        <f t="shared" si="29"/>
        <v>0</v>
      </c>
      <c r="AJ24" s="241">
        <f t="shared" si="30"/>
        <v>0</v>
      </c>
      <c r="AK24" s="241">
        <f t="shared" si="31"/>
        <v>0</v>
      </c>
      <c r="AL24" s="243">
        <f t="shared" si="32"/>
        <v>0</v>
      </c>
      <c r="AM24" s="234"/>
      <c r="AN24" s="235"/>
      <c r="AO24" s="235"/>
      <c r="AP24" s="235"/>
      <c r="AQ24" s="235"/>
      <c r="AR24" s="235"/>
      <c r="AS24" s="235"/>
      <c r="AT24" s="235"/>
      <c r="AU24" s="235"/>
      <c r="AV24" s="237">
        <f t="shared" si="0"/>
        <v>0</v>
      </c>
      <c r="AW24" s="237">
        <f t="shared" si="1"/>
        <v>0</v>
      </c>
      <c r="AX24" s="237">
        <f t="shared" si="33"/>
        <v>0</v>
      </c>
      <c r="AY24" s="237">
        <f t="shared" si="34"/>
        <v>0</v>
      </c>
      <c r="AZ24" s="237" t="str">
        <f t="shared" ca="1" si="35"/>
        <v>High Lapse</v>
      </c>
      <c r="BA24" s="237">
        <f t="shared" si="2"/>
        <v>0</v>
      </c>
      <c r="BB24" s="237">
        <f t="shared" si="3"/>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4"/>
        <v>0</v>
      </c>
      <c r="BT24" s="241">
        <f t="shared" si="53"/>
        <v>0</v>
      </c>
      <c r="BU24" s="237">
        <f t="shared" ca="1" si="45"/>
        <v>0</v>
      </c>
      <c r="BV24" s="234"/>
      <c r="BW24" s="235"/>
      <c r="BX24" s="235"/>
      <c r="BY24" s="241">
        <f t="shared" si="46"/>
        <v>0</v>
      </c>
      <c r="BZ24" s="241">
        <f t="shared" si="47"/>
        <v>0</v>
      </c>
      <c r="CA24" s="241">
        <f t="shared" si="48"/>
        <v>0</v>
      </c>
      <c r="CB24" s="246">
        <f t="shared" si="49"/>
        <v>0</v>
      </c>
      <c r="CD24" s="243">
        <f t="shared" si="5"/>
        <v>0</v>
      </c>
      <c r="CE24" s="243">
        <f t="shared" si="6"/>
        <v>0</v>
      </c>
      <c r="CF24" s="243">
        <f t="shared" si="7"/>
        <v>0</v>
      </c>
      <c r="CG24" s="243">
        <f t="shared" si="8"/>
        <v>0</v>
      </c>
      <c r="CH24" s="243">
        <f t="shared" si="9"/>
        <v>0</v>
      </c>
      <c r="CI24" s="507">
        <f t="shared" ca="1" si="10"/>
        <v>0</v>
      </c>
      <c r="CJ24" s="243">
        <f t="shared" si="11"/>
        <v>0</v>
      </c>
      <c r="CK24" s="243">
        <f t="shared" ca="1" si="50"/>
        <v>0</v>
      </c>
      <c r="CL24" s="243">
        <f t="shared" si="51"/>
        <v>0</v>
      </c>
      <c r="CM24" s="508">
        <f t="array" aca="1" ref="CM24" ca="1">-((MMULT(MMULT(CD24:CL24,CorrMatrix1),TRANSPOSE(CD24:CL24)))^0.5)</f>
        <v>0</v>
      </c>
      <c r="CN24" s="250">
        <f t="shared" ca="1" si="12"/>
        <v>0</v>
      </c>
    </row>
    <row r="25" spans="1:92" s="506" customFormat="1" x14ac:dyDescent="0.2">
      <c r="A25" s="509"/>
      <c r="B25" s="503"/>
      <c r="C25" s="504"/>
      <c r="D25" s="504"/>
      <c r="E25" s="505"/>
      <c r="F25" s="234"/>
      <c r="G25" s="235"/>
      <c r="H25" s="235"/>
      <c r="I25" s="234"/>
      <c r="J25" s="235"/>
      <c r="K25" s="241">
        <f t="shared" si="13"/>
        <v>0</v>
      </c>
      <c r="L25" s="241">
        <f t="shared" si="14"/>
        <v>0</v>
      </c>
      <c r="M25" s="241">
        <f t="shared" si="15"/>
        <v>0</v>
      </c>
      <c r="N25" s="243">
        <f t="shared" si="16"/>
        <v>0</v>
      </c>
      <c r="O25" s="234"/>
      <c r="P25" s="235"/>
      <c r="Q25" s="241">
        <f t="shared" si="17"/>
        <v>0</v>
      </c>
      <c r="R25" s="241">
        <f t="shared" si="18"/>
        <v>0</v>
      </c>
      <c r="S25" s="241">
        <f t="shared" si="19"/>
        <v>0</v>
      </c>
      <c r="T25" s="243">
        <f t="shared" si="20"/>
        <v>0</v>
      </c>
      <c r="U25" s="234"/>
      <c r="V25" s="235"/>
      <c r="W25" s="241">
        <f t="shared" si="21"/>
        <v>0</v>
      </c>
      <c r="X25" s="241">
        <f t="shared" si="22"/>
        <v>0</v>
      </c>
      <c r="Y25" s="241">
        <f t="shared" si="23"/>
        <v>0</v>
      </c>
      <c r="Z25" s="243">
        <f t="shared" si="24"/>
        <v>0</v>
      </c>
      <c r="AA25" s="234"/>
      <c r="AB25" s="235"/>
      <c r="AC25" s="241">
        <f t="shared" si="25"/>
        <v>0</v>
      </c>
      <c r="AD25" s="241">
        <f t="shared" si="26"/>
        <v>0</v>
      </c>
      <c r="AE25" s="241">
        <f t="shared" si="27"/>
        <v>0</v>
      </c>
      <c r="AF25" s="243">
        <f t="shared" si="28"/>
        <v>0</v>
      </c>
      <c r="AG25" s="234"/>
      <c r="AH25" s="235"/>
      <c r="AI25" s="241">
        <f t="shared" si="29"/>
        <v>0</v>
      </c>
      <c r="AJ25" s="241">
        <f t="shared" si="30"/>
        <v>0</v>
      </c>
      <c r="AK25" s="241">
        <f t="shared" si="31"/>
        <v>0</v>
      </c>
      <c r="AL25" s="243">
        <f t="shared" si="32"/>
        <v>0</v>
      </c>
      <c r="AM25" s="234"/>
      <c r="AN25" s="235"/>
      <c r="AO25" s="235"/>
      <c r="AP25" s="235"/>
      <c r="AQ25" s="235"/>
      <c r="AR25" s="235"/>
      <c r="AS25" s="235"/>
      <c r="AT25" s="235"/>
      <c r="AU25" s="235"/>
      <c r="AV25" s="237">
        <f t="shared" si="0"/>
        <v>0</v>
      </c>
      <c r="AW25" s="237">
        <f t="shared" si="1"/>
        <v>0</v>
      </c>
      <c r="AX25" s="237">
        <f t="shared" si="33"/>
        <v>0</v>
      </c>
      <c r="AY25" s="237">
        <f t="shared" si="34"/>
        <v>0</v>
      </c>
      <c r="AZ25" s="237" t="str">
        <f t="shared" ca="1" si="35"/>
        <v>High Lapse</v>
      </c>
      <c r="BA25" s="237">
        <f t="shared" si="2"/>
        <v>0</v>
      </c>
      <c r="BB25" s="237">
        <f t="shared" si="3"/>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4"/>
        <v>0</v>
      </c>
      <c r="BT25" s="241">
        <f t="shared" si="53"/>
        <v>0</v>
      </c>
      <c r="BU25" s="237">
        <f t="shared" ca="1" si="45"/>
        <v>0</v>
      </c>
      <c r="BV25" s="234"/>
      <c r="BW25" s="235"/>
      <c r="BX25" s="235"/>
      <c r="BY25" s="241">
        <f t="shared" si="46"/>
        <v>0</v>
      </c>
      <c r="BZ25" s="241">
        <f t="shared" si="47"/>
        <v>0</v>
      </c>
      <c r="CA25" s="241">
        <f t="shared" si="48"/>
        <v>0</v>
      </c>
      <c r="CB25" s="246">
        <f t="shared" si="49"/>
        <v>0</v>
      </c>
      <c r="CD25" s="243">
        <f t="shared" si="5"/>
        <v>0</v>
      </c>
      <c r="CE25" s="243">
        <f t="shared" si="6"/>
        <v>0</v>
      </c>
      <c r="CF25" s="243">
        <f t="shared" si="7"/>
        <v>0</v>
      </c>
      <c r="CG25" s="243">
        <f t="shared" si="8"/>
        <v>0</v>
      </c>
      <c r="CH25" s="243">
        <f t="shared" si="9"/>
        <v>0</v>
      </c>
      <c r="CI25" s="507">
        <f t="shared" ca="1" si="10"/>
        <v>0</v>
      </c>
      <c r="CJ25" s="243">
        <f t="shared" si="11"/>
        <v>0</v>
      </c>
      <c r="CK25" s="243">
        <f t="shared" ca="1" si="50"/>
        <v>0</v>
      </c>
      <c r="CL25" s="243">
        <f t="shared" si="51"/>
        <v>0</v>
      </c>
      <c r="CM25" s="508">
        <f t="array" aca="1" ref="CM25" ca="1">-((MMULT(MMULT(CD25:CL25,CorrMatrix1),TRANSPOSE(CD25:CL25)))^0.5)</f>
        <v>0</v>
      </c>
      <c r="CN25" s="250">
        <f t="shared" ca="1" si="12"/>
        <v>0</v>
      </c>
    </row>
    <row r="26" spans="1:92" s="506" customFormat="1" x14ac:dyDescent="0.2">
      <c r="A26" s="499"/>
      <c r="B26" s="503"/>
      <c r="C26" s="504"/>
      <c r="D26" s="504"/>
      <c r="E26" s="505"/>
      <c r="F26" s="234"/>
      <c r="G26" s="235"/>
      <c r="H26" s="235"/>
      <c r="I26" s="234"/>
      <c r="J26" s="235"/>
      <c r="K26" s="241">
        <f t="shared" si="13"/>
        <v>0</v>
      </c>
      <c r="L26" s="241">
        <f t="shared" si="14"/>
        <v>0</v>
      </c>
      <c r="M26" s="241">
        <f t="shared" si="15"/>
        <v>0</v>
      </c>
      <c r="N26" s="243">
        <f t="shared" si="16"/>
        <v>0</v>
      </c>
      <c r="O26" s="234"/>
      <c r="P26" s="235"/>
      <c r="Q26" s="241">
        <f t="shared" si="17"/>
        <v>0</v>
      </c>
      <c r="R26" s="241">
        <f t="shared" si="18"/>
        <v>0</v>
      </c>
      <c r="S26" s="241">
        <f t="shared" si="19"/>
        <v>0</v>
      </c>
      <c r="T26" s="243">
        <f t="shared" si="20"/>
        <v>0</v>
      </c>
      <c r="U26" s="234"/>
      <c r="V26" s="235"/>
      <c r="W26" s="241">
        <f t="shared" si="21"/>
        <v>0</v>
      </c>
      <c r="X26" s="241">
        <f t="shared" si="22"/>
        <v>0</v>
      </c>
      <c r="Y26" s="241">
        <f t="shared" si="23"/>
        <v>0</v>
      </c>
      <c r="Z26" s="243">
        <f t="shared" si="24"/>
        <v>0</v>
      </c>
      <c r="AA26" s="234"/>
      <c r="AB26" s="235"/>
      <c r="AC26" s="241">
        <f t="shared" si="25"/>
        <v>0</v>
      </c>
      <c r="AD26" s="241">
        <f t="shared" si="26"/>
        <v>0</v>
      </c>
      <c r="AE26" s="241">
        <f t="shared" si="27"/>
        <v>0</v>
      </c>
      <c r="AF26" s="243">
        <f t="shared" si="28"/>
        <v>0</v>
      </c>
      <c r="AG26" s="234"/>
      <c r="AH26" s="235"/>
      <c r="AI26" s="241">
        <f t="shared" si="29"/>
        <v>0</v>
      </c>
      <c r="AJ26" s="241">
        <f t="shared" si="30"/>
        <v>0</v>
      </c>
      <c r="AK26" s="241">
        <f t="shared" si="31"/>
        <v>0</v>
      </c>
      <c r="AL26" s="243">
        <f t="shared" si="32"/>
        <v>0</v>
      </c>
      <c r="AM26" s="234"/>
      <c r="AN26" s="235"/>
      <c r="AO26" s="235"/>
      <c r="AP26" s="235"/>
      <c r="AQ26" s="235"/>
      <c r="AR26" s="235"/>
      <c r="AS26" s="235"/>
      <c r="AT26" s="235"/>
      <c r="AU26" s="235"/>
      <c r="AV26" s="237">
        <f t="shared" si="0"/>
        <v>0</v>
      </c>
      <c r="AW26" s="237">
        <f t="shared" si="1"/>
        <v>0</v>
      </c>
      <c r="AX26" s="237">
        <f t="shared" si="33"/>
        <v>0</v>
      </c>
      <c r="AY26" s="237">
        <f t="shared" si="34"/>
        <v>0</v>
      </c>
      <c r="AZ26" s="237" t="str">
        <f t="shared" ca="1" si="35"/>
        <v>High Lapse</v>
      </c>
      <c r="BA26" s="237">
        <f t="shared" si="2"/>
        <v>0</v>
      </c>
      <c r="BB26" s="237">
        <f t="shared" si="3"/>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4"/>
        <v>0</v>
      </c>
      <c r="BT26" s="241">
        <f t="shared" si="53"/>
        <v>0</v>
      </c>
      <c r="BU26" s="237">
        <f t="shared" ca="1" si="45"/>
        <v>0</v>
      </c>
      <c r="BV26" s="234"/>
      <c r="BW26" s="235"/>
      <c r="BX26" s="235"/>
      <c r="BY26" s="241">
        <f t="shared" si="46"/>
        <v>0</v>
      </c>
      <c r="BZ26" s="241">
        <f t="shared" si="47"/>
        <v>0</v>
      </c>
      <c r="CA26" s="241">
        <f t="shared" si="48"/>
        <v>0</v>
      </c>
      <c r="CB26" s="246">
        <f t="shared" si="49"/>
        <v>0</v>
      </c>
      <c r="CD26" s="243">
        <f t="shared" si="5"/>
        <v>0</v>
      </c>
      <c r="CE26" s="243">
        <f t="shared" si="6"/>
        <v>0</v>
      </c>
      <c r="CF26" s="243">
        <f t="shared" si="7"/>
        <v>0</v>
      </c>
      <c r="CG26" s="243">
        <f t="shared" si="8"/>
        <v>0</v>
      </c>
      <c r="CH26" s="243">
        <f t="shared" si="9"/>
        <v>0</v>
      </c>
      <c r="CI26" s="507">
        <f t="shared" ca="1" si="10"/>
        <v>0</v>
      </c>
      <c r="CJ26" s="243">
        <f t="shared" si="11"/>
        <v>0</v>
      </c>
      <c r="CK26" s="243">
        <f t="shared" ca="1" si="50"/>
        <v>0</v>
      </c>
      <c r="CL26" s="243">
        <f t="shared" si="51"/>
        <v>0</v>
      </c>
      <c r="CM26" s="508">
        <f t="array" aca="1" ref="CM26" ca="1">-((MMULT(MMULT(CD26:CL26,CorrMatrix1),TRANSPOSE(CD26:CL26)))^0.5)</f>
        <v>0</v>
      </c>
      <c r="CN26" s="250">
        <f t="shared" ca="1" si="12"/>
        <v>0</v>
      </c>
    </row>
    <row r="27" spans="1:92" s="506" customFormat="1" x14ac:dyDescent="0.2">
      <c r="A27" s="499"/>
      <c r="B27" s="503"/>
      <c r="C27" s="504"/>
      <c r="D27" s="504"/>
      <c r="E27" s="505"/>
      <c r="F27" s="234"/>
      <c r="G27" s="235"/>
      <c r="H27" s="235"/>
      <c r="I27" s="234"/>
      <c r="J27" s="235"/>
      <c r="K27" s="241">
        <f t="shared" si="13"/>
        <v>0</v>
      </c>
      <c r="L27" s="241">
        <f t="shared" si="14"/>
        <v>0</v>
      </c>
      <c r="M27" s="241">
        <f t="shared" si="15"/>
        <v>0</v>
      </c>
      <c r="N27" s="243">
        <f t="shared" si="16"/>
        <v>0</v>
      </c>
      <c r="O27" s="234"/>
      <c r="P27" s="235"/>
      <c r="Q27" s="241">
        <f t="shared" si="17"/>
        <v>0</v>
      </c>
      <c r="R27" s="241">
        <f t="shared" si="18"/>
        <v>0</v>
      </c>
      <c r="S27" s="241">
        <f t="shared" si="19"/>
        <v>0</v>
      </c>
      <c r="T27" s="243">
        <f t="shared" si="20"/>
        <v>0</v>
      </c>
      <c r="U27" s="234"/>
      <c r="V27" s="235"/>
      <c r="W27" s="241">
        <f t="shared" si="21"/>
        <v>0</v>
      </c>
      <c r="X27" s="241">
        <f t="shared" si="22"/>
        <v>0</v>
      </c>
      <c r="Y27" s="241">
        <f t="shared" si="23"/>
        <v>0</v>
      </c>
      <c r="Z27" s="243">
        <f t="shared" si="24"/>
        <v>0</v>
      </c>
      <c r="AA27" s="234"/>
      <c r="AB27" s="235"/>
      <c r="AC27" s="241">
        <f t="shared" si="25"/>
        <v>0</v>
      </c>
      <c r="AD27" s="241">
        <f t="shared" si="26"/>
        <v>0</v>
      </c>
      <c r="AE27" s="241">
        <f t="shared" si="27"/>
        <v>0</v>
      </c>
      <c r="AF27" s="243">
        <f t="shared" si="28"/>
        <v>0</v>
      </c>
      <c r="AG27" s="234"/>
      <c r="AH27" s="235"/>
      <c r="AI27" s="241">
        <f t="shared" si="29"/>
        <v>0</v>
      </c>
      <c r="AJ27" s="241">
        <f t="shared" si="30"/>
        <v>0</v>
      </c>
      <c r="AK27" s="241">
        <f t="shared" si="31"/>
        <v>0</v>
      </c>
      <c r="AL27" s="243">
        <f t="shared" si="32"/>
        <v>0</v>
      </c>
      <c r="AM27" s="234"/>
      <c r="AN27" s="235"/>
      <c r="AO27" s="235"/>
      <c r="AP27" s="235"/>
      <c r="AQ27" s="235"/>
      <c r="AR27" s="235"/>
      <c r="AS27" s="235"/>
      <c r="AT27" s="235"/>
      <c r="AU27" s="235"/>
      <c r="AV27" s="237">
        <f t="shared" si="0"/>
        <v>0</v>
      </c>
      <c r="AW27" s="237">
        <f t="shared" si="1"/>
        <v>0</v>
      </c>
      <c r="AX27" s="237">
        <f t="shared" si="33"/>
        <v>0</v>
      </c>
      <c r="AY27" s="237">
        <f t="shared" si="34"/>
        <v>0</v>
      </c>
      <c r="AZ27" s="237" t="str">
        <f t="shared" ca="1" si="35"/>
        <v>High Lapse</v>
      </c>
      <c r="BA27" s="237">
        <f t="shared" si="2"/>
        <v>0</v>
      </c>
      <c r="BB27" s="237">
        <f t="shared" si="3"/>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4"/>
        <v>0</v>
      </c>
      <c r="BT27" s="241">
        <f t="shared" si="53"/>
        <v>0</v>
      </c>
      <c r="BU27" s="237">
        <f t="shared" ca="1" si="45"/>
        <v>0</v>
      </c>
      <c r="BV27" s="234"/>
      <c r="BW27" s="235"/>
      <c r="BX27" s="235"/>
      <c r="BY27" s="241">
        <f t="shared" si="46"/>
        <v>0</v>
      </c>
      <c r="BZ27" s="241">
        <f t="shared" si="47"/>
        <v>0</v>
      </c>
      <c r="CA27" s="241">
        <f t="shared" si="48"/>
        <v>0</v>
      </c>
      <c r="CB27" s="246">
        <f t="shared" si="49"/>
        <v>0</v>
      </c>
      <c r="CD27" s="243">
        <f t="shared" si="5"/>
        <v>0</v>
      </c>
      <c r="CE27" s="243">
        <f t="shared" si="6"/>
        <v>0</v>
      </c>
      <c r="CF27" s="243">
        <f t="shared" si="7"/>
        <v>0</v>
      </c>
      <c r="CG27" s="243">
        <f t="shared" si="8"/>
        <v>0</v>
      </c>
      <c r="CH27" s="243">
        <f t="shared" si="9"/>
        <v>0</v>
      </c>
      <c r="CI27" s="507">
        <f t="shared" ca="1" si="10"/>
        <v>0</v>
      </c>
      <c r="CJ27" s="243">
        <f t="shared" si="11"/>
        <v>0</v>
      </c>
      <c r="CK27" s="243">
        <f t="shared" ca="1" si="50"/>
        <v>0</v>
      </c>
      <c r="CL27" s="243">
        <f t="shared" si="51"/>
        <v>0</v>
      </c>
      <c r="CM27" s="508">
        <f t="array" aca="1" ref="CM27" ca="1">-((MMULT(MMULT(CD27:CL27,CorrMatrix1),TRANSPOSE(CD27:CL27)))^0.5)</f>
        <v>0</v>
      </c>
      <c r="CN27" s="250">
        <f t="shared" ca="1" si="12"/>
        <v>0</v>
      </c>
    </row>
    <row r="28" spans="1:92" s="506" customFormat="1" x14ac:dyDescent="0.2">
      <c r="A28" s="499"/>
      <c r="B28" s="503"/>
      <c r="C28" s="504"/>
      <c r="D28" s="504"/>
      <c r="E28" s="505"/>
      <c r="F28" s="234"/>
      <c r="G28" s="235"/>
      <c r="H28" s="235"/>
      <c r="I28" s="234"/>
      <c r="J28" s="235"/>
      <c r="K28" s="241">
        <f t="shared" si="13"/>
        <v>0</v>
      </c>
      <c r="L28" s="241">
        <f t="shared" si="14"/>
        <v>0</v>
      </c>
      <c r="M28" s="241">
        <f t="shared" si="15"/>
        <v>0</v>
      </c>
      <c r="N28" s="243">
        <f t="shared" si="16"/>
        <v>0</v>
      </c>
      <c r="O28" s="234"/>
      <c r="P28" s="235"/>
      <c r="Q28" s="241">
        <f t="shared" si="17"/>
        <v>0</v>
      </c>
      <c r="R28" s="241">
        <f t="shared" si="18"/>
        <v>0</v>
      </c>
      <c r="S28" s="241">
        <f t="shared" si="19"/>
        <v>0</v>
      </c>
      <c r="T28" s="243">
        <f t="shared" si="20"/>
        <v>0</v>
      </c>
      <c r="U28" s="234"/>
      <c r="V28" s="235"/>
      <c r="W28" s="241">
        <f t="shared" si="21"/>
        <v>0</v>
      </c>
      <c r="X28" s="241">
        <f t="shared" si="22"/>
        <v>0</v>
      </c>
      <c r="Y28" s="241">
        <f t="shared" si="23"/>
        <v>0</v>
      </c>
      <c r="Z28" s="243">
        <f t="shared" si="24"/>
        <v>0</v>
      </c>
      <c r="AA28" s="234"/>
      <c r="AB28" s="235"/>
      <c r="AC28" s="241">
        <f t="shared" si="25"/>
        <v>0</v>
      </c>
      <c r="AD28" s="241">
        <f t="shared" si="26"/>
        <v>0</v>
      </c>
      <c r="AE28" s="241">
        <f t="shared" si="27"/>
        <v>0</v>
      </c>
      <c r="AF28" s="243">
        <f t="shared" si="28"/>
        <v>0</v>
      </c>
      <c r="AG28" s="234"/>
      <c r="AH28" s="235"/>
      <c r="AI28" s="241">
        <f t="shared" si="29"/>
        <v>0</v>
      </c>
      <c r="AJ28" s="241">
        <f t="shared" si="30"/>
        <v>0</v>
      </c>
      <c r="AK28" s="241">
        <f t="shared" si="31"/>
        <v>0</v>
      </c>
      <c r="AL28" s="243">
        <f t="shared" si="32"/>
        <v>0</v>
      </c>
      <c r="AM28" s="234"/>
      <c r="AN28" s="235"/>
      <c r="AO28" s="235"/>
      <c r="AP28" s="235"/>
      <c r="AQ28" s="235"/>
      <c r="AR28" s="235"/>
      <c r="AS28" s="235"/>
      <c r="AT28" s="235"/>
      <c r="AU28" s="235"/>
      <c r="AV28" s="237">
        <f t="shared" si="0"/>
        <v>0</v>
      </c>
      <c r="AW28" s="237">
        <f t="shared" si="1"/>
        <v>0</v>
      </c>
      <c r="AX28" s="237">
        <f t="shared" si="33"/>
        <v>0</v>
      </c>
      <c r="AY28" s="237">
        <f t="shared" si="34"/>
        <v>0</v>
      </c>
      <c r="AZ28" s="237" t="str">
        <f t="shared" ca="1" si="35"/>
        <v>High Lapse</v>
      </c>
      <c r="BA28" s="237">
        <f t="shared" si="2"/>
        <v>0</v>
      </c>
      <c r="BB28" s="237">
        <f t="shared" si="3"/>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4"/>
        <v>0</v>
      </c>
      <c r="BT28" s="241">
        <f t="shared" si="53"/>
        <v>0</v>
      </c>
      <c r="BU28" s="237">
        <f t="shared" ca="1" si="45"/>
        <v>0</v>
      </c>
      <c r="BV28" s="234"/>
      <c r="BW28" s="235"/>
      <c r="BX28" s="235"/>
      <c r="BY28" s="241">
        <f t="shared" si="46"/>
        <v>0</v>
      </c>
      <c r="BZ28" s="241">
        <f t="shared" si="47"/>
        <v>0</v>
      </c>
      <c r="CA28" s="241">
        <f t="shared" si="48"/>
        <v>0</v>
      </c>
      <c r="CB28" s="246">
        <f t="shared" si="49"/>
        <v>0</v>
      </c>
      <c r="CD28" s="243">
        <f t="shared" si="5"/>
        <v>0</v>
      </c>
      <c r="CE28" s="243">
        <f t="shared" si="6"/>
        <v>0</v>
      </c>
      <c r="CF28" s="243">
        <f t="shared" si="7"/>
        <v>0</v>
      </c>
      <c r="CG28" s="243">
        <f t="shared" si="8"/>
        <v>0</v>
      </c>
      <c r="CH28" s="243">
        <f t="shared" si="9"/>
        <v>0</v>
      </c>
      <c r="CI28" s="507">
        <f t="shared" ca="1" si="10"/>
        <v>0</v>
      </c>
      <c r="CJ28" s="243">
        <f t="shared" si="11"/>
        <v>0</v>
      </c>
      <c r="CK28" s="243">
        <f t="shared" ca="1" si="50"/>
        <v>0</v>
      </c>
      <c r="CL28" s="243">
        <f t="shared" si="51"/>
        <v>0</v>
      </c>
      <c r="CM28" s="508">
        <f t="array" aca="1" ref="CM28" ca="1">-((MMULT(MMULT(CD28:CL28,CorrMatrix1),TRANSPOSE(CD28:CL28)))^0.5)</f>
        <v>0</v>
      </c>
      <c r="CN28" s="250">
        <f t="shared" ca="1" si="12"/>
        <v>0</v>
      </c>
    </row>
    <row r="29" spans="1:92" s="506" customFormat="1" x14ac:dyDescent="0.2">
      <c r="A29" s="509"/>
      <c r="B29" s="503"/>
      <c r="C29" s="504"/>
      <c r="D29" s="504"/>
      <c r="E29" s="505"/>
      <c r="F29" s="234"/>
      <c r="G29" s="235"/>
      <c r="H29" s="235"/>
      <c r="I29" s="234"/>
      <c r="J29" s="235"/>
      <c r="K29" s="241">
        <f t="shared" si="13"/>
        <v>0</v>
      </c>
      <c r="L29" s="241">
        <f t="shared" si="14"/>
        <v>0</v>
      </c>
      <c r="M29" s="241">
        <f t="shared" si="15"/>
        <v>0</v>
      </c>
      <c r="N29" s="243">
        <f t="shared" si="16"/>
        <v>0</v>
      </c>
      <c r="O29" s="234"/>
      <c r="P29" s="235"/>
      <c r="Q29" s="241">
        <f t="shared" si="17"/>
        <v>0</v>
      </c>
      <c r="R29" s="241">
        <f t="shared" si="18"/>
        <v>0</v>
      </c>
      <c r="S29" s="241">
        <f t="shared" si="19"/>
        <v>0</v>
      </c>
      <c r="T29" s="243">
        <f t="shared" si="20"/>
        <v>0</v>
      </c>
      <c r="U29" s="234"/>
      <c r="V29" s="235"/>
      <c r="W29" s="241">
        <f t="shared" si="21"/>
        <v>0</v>
      </c>
      <c r="X29" s="241">
        <f t="shared" si="22"/>
        <v>0</v>
      </c>
      <c r="Y29" s="241">
        <f t="shared" si="23"/>
        <v>0</v>
      </c>
      <c r="Z29" s="243">
        <f t="shared" si="24"/>
        <v>0</v>
      </c>
      <c r="AA29" s="234"/>
      <c r="AB29" s="235"/>
      <c r="AC29" s="241">
        <f t="shared" si="25"/>
        <v>0</v>
      </c>
      <c r="AD29" s="241">
        <f t="shared" si="26"/>
        <v>0</v>
      </c>
      <c r="AE29" s="241">
        <f t="shared" si="27"/>
        <v>0</v>
      </c>
      <c r="AF29" s="243">
        <f t="shared" si="28"/>
        <v>0</v>
      </c>
      <c r="AG29" s="234"/>
      <c r="AH29" s="235"/>
      <c r="AI29" s="241">
        <f t="shared" si="29"/>
        <v>0</v>
      </c>
      <c r="AJ29" s="241">
        <f t="shared" si="30"/>
        <v>0</v>
      </c>
      <c r="AK29" s="241">
        <f t="shared" si="31"/>
        <v>0</v>
      </c>
      <c r="AL29" s="243">
        <f t="shared" si="32"/>
        <v>0</v>
      </c>
      <c r="AM29" s="234"/>
      <c r="AN29" s="235"/>
      <c r="AO29" s="235"/>
      <c r="AP29" s="235"/>
      <c r="AQ29" s="235"/>
      <c r="AR29" s="235"/>
      <c r="AS29" s="235"/>
      <c r="AT29" s="235"/>
      <c r="AU29" s="235"/>
      <c r="AV29" s="237">
        <f t="shared" si="0"/>
        <v>0</v>
      </c>
      <c r="AW29" s="237">
        <f t="shared" si="1"/>
        <v>0</v>
      </c>
      <c r="AX29" s="237">
        <f t="shared" si="33"/>
        <v>0</v>
      </c>
      <c r="AY29" s="237">
        <f t="shared" si="34"/>
        <v>0</v>
      </c>
      <c r="AZ29" s="237" t="str">
        <f t="shared" ca="1" si="35"/>
        <v>High Lapse</v>
      </c>
      <c r="BA29" s="237">
        <f t="shared" si="2"/>
        <v>0</v>
      </c>
      <c r="BB29" s="237">
        <f t="shared" si="3"/>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4"/>
        <v>0</v>
      </c>
      <c r="BT29" s="241">
        <f t="shared" si="53"/>
        <v>0</v>
      </c>
      <c r="BU29" s="237">
        <f t="shared" ca="1" si="45"/>
        <v>0</v>
      </c>
      <c r="BV29" s="234"/>
      <c r="BW29" s="235"/>
      <c r="BX29" s="235"/>
      <c r="BY29" s="241">
        <f t="shared" si="46"/>
        <v>0</v>
      </c>
      <c r="BZ29" s="241">
        <f t="shared" si="47"/>
        <v>0</v>
      </c>
      <c r="CA29" s="241">
        <f t="shared" si="48"/>
        <v>0</v>
      </c>
      <c r="CB29" s="246">
        <f t="shared" si="49"/>
        <v>0</v>
      </c>
      <c r="CD29" s="243">
        <f t="shared" si="5"/>
        <v>0</v>
      </c>
      <c r="CE29" s="243">
        <f t="shared" si="6"/>
        <v>0</v>
      </c>
      <c r="CF29" s="243">
        <f t="shared" si="7"/>
        <v>0</v>
      </c>
      <c r="CG29" s="243">
        <f t="shared" si="8"/>
        <v>0</v>
      </c>
      <c r="CH29" s="243">
        <f t="shared" si="9"/>
        <v>0</v>
      </c>
      <c r="CI29" s="507">
        <f t="shared" ca="1" si="10"/>
        <v>0</v>
      </c>
      <c r="CJ29" s="243">
        <f t="shared" si="11"/>
        <v>0</v>
      </c>
      <c r="CK29" s="243">
        <f t="shared" ca="1" si="50"/>
        <v>0</v>
      </c>
      <c r="CL29" s="243">
        <f t="shared" si="51"/>
        <v>0</v>
      </c>
      <c r="CM29" s="508">
        <f t="array" aca="1" ref="CM29" ca="1">-((MMULT(MMULT(CD29:CL29,CorrMatrix1),TRANSPOSE(CD29:CL29)))^0.5)</f>
        <v>0</v>
      </c>
      <c r="CN29" s="250">
        <f t="shared" ca="1" si="12"/>
        <v>0</v>
      </c>
    </row>
    <row r="30" spans="1:92" s="506" customFormat="1" x14ac:dyDescent="0.2">
      <c r="A30" s="499"/>
      <c r="B30" s="503"/>
      <c r="C30" s="504"/>
      <c r="D30" s="504"/>
      <c r="E30" s="505"/>
      <c r="F30" s="234"/>
      <c r="G30" s="235"/>
      <c r="H30" s="235"/>
      <c r="I30" s="234"/>
      <c r="J30" s="235"/>
      <c r="K30" s="241">
        <f t="shared" si="13"/>
        <v>0</v>
      </c>
      <c r="L30" s="241">
        <f t="shared" si="14"/>
        <v>0</v>
      </c>
      <c r="M30" s="241">
        <f t="shared" si="15"/>
        <v>0</v>
      </c>
      <c r="N30" s="243">
        <f t="shared" si="16"/>
        <v>0</v>
      </c>
      <c r="O30" s="234"/>
      <c r="P30" s="235"/>
      <c r="Q30" s="241">
        <f t="shared" si="17"/>
        <v>0</v>
      </c>
      <c r="R30" s="241">
        <f t="shared" si="18"/>
        <v>0</v>
      </c>
      <c r="S30" s="241">
        <f t="shared" si="19"/>
        <v>0</v>
      </c>
      <c r="T30" s="243">
        <f t="shared" si="20"/>
        <v>0</v>
      </c>
      <c r="U30" s="234"/>
      <c r="V30" s="235"/>
      <c r="W30" s="241">
        <f t="shared" si="21"/>
        <v>0</v>
      </c>
      <c r="X30" s="241">
        <f t="shared" si="22"/>
        <v>0</v>
      </c>
      <c r="Y30" s="241">
        <f t="shared" si="23"/>
        <v>0</v>
      </c>
      <c r="Z30" s="243">
        <f t="shared" si="24"/>
        <v>0</v>
      </c>
      <c r="AA30" s="234"/>
      <c r="AB30" s="235"/>
      <c r="AC30" s="241">
        <f t="shared" si="25"/>
        <v>0</v>
      </c>
      <c r="AD30" s="241">
        <f t="shared" si="26"/>
        <v>0</v>
      </c>
      <c r="AE30" s="241">
        <f t="shared" si="27"/>
        <v>0</v>
      </c>
      <c r="AF30" s="243">
        <f t="shared" si="28"/>
        <v>0</v>
      </c>
      <c r="AG30" s="234"/>
      <c r="AH30" s="235"/>
      <c r="AI30" s="241">
        <f t="shared" si="29"/>
        <v>0</v>
      </c>
      <c r="AJ30" s="241">
        <f t="shared" si="30"/>
        <v>0</v>
      </c>
      <c r="AK30" s="241">
        <f t="shared" si="31"/>
        <v>0</v>
      </c>
      <c r="AL30" s="243">
        <f t="shared" si="32"/>
        <v>0</v>
      </c>
      <c r="AM30" s="234"/>
      <c r="AN30" s="235"/>
      <c r="AO30" s="235"/>
      <c r="AP30" s="235"/>
      <c r="AQ30" s="235"/>
      <c r="AR30" s="235"/>
      <c r="AS30" s="235"/>
      <c r="AT30" s="235"/>
      <c r="AU30" s="235"/>
      <c r="AV30" s="237">
        <f t="shared" si="0"/>
        <v>0</v>
      </c>
      <c r="AW30" s="237">
        <f t="shared" si="1"/>
        <v>0</v>
      </c>
      <c r="AX30" s="237">
        <f t="shared" si="33"/>
        <v>0</v>
      </c>
      <c r="AY30" s="237">
        <f t="shared" si="34"/>
        <v>0</v>
      </c>
      <c r="AZ30" s="237" t="str">
        <f t="shared" ca="1" si="35"/>
        <v>High Lapse</v>
      </c>
      <c r="BA30" s="237">
        <f t="shared" si="2"/>
        <v>0</v>
      </c>
      <c r="BB30" s="237">
        <f t="shared" si="3"/>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4"/>
        <v>0</v>
      </c>
      <c r="BT30" s="241">
        <f t="shared" si="53"/>
        <v>0</v>
      </c>
      <c r="BU30" s="237">
        <f t="shared" ca="1" si="45"/>
        <v>0</v>
      </c>
      <c r="BV30" s="234"/>
      <c r="BW30" s="235"/>
      <c r="BX30" s="235"/>
      <c r="BY30" s="241">
        <f t="shared" si="46"/>
        <v>0</v>
      </c>
      <c r="BZ30" s="241">
        <f t="shared" si="47"/>
        <v>0</v>
      </c>
      <c r="CA30" s="241">
        <f t="shared" si="48"/>
        <v>0</v>
      </c>
      <c r="CB30" s="246">
        <f t="shared" si="49"/>
        <v>0</v>
      </c>
      <c r="CD30" s="243">
        <f t="shared" si="5"/>
        <v>0</v>
      </c>
      <c r="CE30" s="243">
        <f t="shared" si="6"/>
        <v>0</v>
      </c>
      <c r="CF30" s="243">
        <f t="shared" si="7"/>
        <v>0</v>
      </c>
      <c r="CG30" s="243">
        <f t="shared" si="8"/>
        <v>0</v>
      </c>
      <c r="CH30" s="243">
        <f t="shared" si="9"/>
        <v>0</v>
      </c>
      <c r="CI30" s="507">
        <f t="shared" ca="1" si="10"/>
        <v>0</v>
      </c>
      <c r="CJ30" s="243">
        <f t="shared" si="11"/>
        <v>0</v>
      </c>
      <c r="CK30" s="243">
        <f t="shared" ca="1" si="50"/>
        <v>0</v>
      </c>
      <c r="CL30" s="243">
        <f t="shared" si="51"/>
        <v>0</v>
      </c>
      <c r="CM30" s="508">
        <f t="array" aca="1" ref="CM30" ca="1">-((MMULT(MMULT(CD30:CL30,CorrMatrix1),TRANSPOSE(CD30:CL30)))^0.5)</f>
        <v>0</v>
      </c>
      <c r="CN30" s="250">
        <f t="shared" ca="1" si="12"/>
        <v>0</v>
      </c>
    </row>
    <row r="31" spans="1:92" s="506" customFormat="1" x14ac:dyDescent="0.2">
      <c r="A31" s="499"/>
      <c r="B31" s="503"/>
      <c r="C31" s="504"/>
      <c r="D31" s="504"/>
      <c r="E31" s="505"/>
      <c r="F31" s="234"/>
      <c r="G31" s="235"/>
      <c r="H31" s="235"/>
      <c r="I31" s="234"/>
      <c r="J31" s="235"/>
      <c r="K31" s="241">
        <f t="shared" si="13"/>
        <v>0</v>
      </c>
      <c r="L31" s="241">
        <f t="shared" si="14"/>
        <v>0</v>
      </c>
      <c r="M31" s="241">
        <f t="shared" si="15"/>
        <v>0</v>
      </c>
      <c r="N31" s="243">
        <f t="shared" si="16"/>
        <v>0</v>
      </c>
      <c r="O31" s="234"/>
      <c r="P31" s="235"/>
      <c r="Q31" s="241">
        <f t="shared" si="17"/>
        <v>0</v>
      </c>
      <c r="R31" s="241">
        <f t="shared" si="18"/>
        <v>0</v>
      </c>
      <c r="S31" s="241">
        <f t="shared" si="19"/>
        <v>0</v>
      </c>
      <c r="T31" s="243">
        <f t="shared" si="20"/>
        <v>0</v>
      </c>
      <c r="U31" s="234"/>
      <c r="V31" s="235"/>
      <c r="W31" s="241">
        <f t="shared" si="21"/>
        <v>0</v>
      </c>
      <c r="X31" s="241">
        <f t="shared" si="22"/>
        <v>0</v>
      </c>
      <c r="Y31" s="241">
        <f t="shared" si="23"/>
        <v>0</v>
      </c>
      <c r="Z31" s="243">
        <f t="shared" si="24"/>
        <v>0</v>
      </c>
      <c r="AA31" s="234"/>
      <c r="AB31" s="235"/>
      <c r="AC31" s="241">
        <f t="shared" si="25"/>
        <v>0</v>
      </c>
      <c r="AD31" s="241">
        <f t="shared" si="26"/>
        <v>0</v>
      </c>
      <c r="AE31" s="241">
        <f t="shared" si="27"/>
        <v>0</v>
      </c>
      <c r="AF31" s="243">
        <f t="shared" si="28"/>
        <v>0</v>
      </c>
      <c r="AG31" s="234"/>
      <c r="AH31" s="235"/>
      <c r="AI31" s="241">
        <f t="shared" si="29"/>
        <v>0</v>
      </c>
      <c r="AJ31" s="241">
        <f t="shared" si="30"/>
        <v>0</v>
      </c>
      <c r="AK31" s="241">
        <f t="shared" si="31"/>
        <v>0</v>
      </c>
      <c r="AL31" s="243">
        <f t="shared" si="32"/>
        <v>0</v>
      </c>
      <c r="AM31" s="234"/>
      <c r="AN31" s="235"/>
      <c r="AO31" s="235"/>
      <c r="AP31" s="235"/>
      <c r="AQ31" s="235"/>
      <c r="AR31" s="235"/>
      <c r="AS31" s="235"/>
      <c r="AT31" s="235"/>
      <c r="AU31" s="235"/>
      <c r="AV31" s="237">
        <f t="shared" si="0"/>
        <v>0</v>
      </c>
      <c r="AW31" s="237">
        <f t="shared" si="1"/>
        <v>0</v>
      </c>
      <c r="AX31" s="237">
        <f t="shared" si="33"/>
        <v>0</v>
      </c>
      <c r="AY31" s="237">
        <f t="shared" si="34"/>
        <v>0</v>
      </c>
      <c r="AZ31" s="237" t="str">
        <f t="shared" ca="1" si="35"/>
        <v>High Lapse</v>
      </c>
      <c r="BA31" s="237">
        <f t="shared" si="2"/>
        <v>0</v>
      </c>
      <c r="BB31" s="237">
        <f t="shared" si="3"/>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4"/>
        <v>0</v>
      </c>
      <c r="BT31" s="241">
        <f t="shared" si="53"/>
        <v>0</v>
      </c>
      <c r="BU31" s="237">
        <f t="shared" ca="1" si="45"/>
        <v>0</v>
      </c>
      <c r="BV31" s="234"/>
      <c r="BW31" s="235"/>
      <c r="BX31" s="235"/>
      <c r="BY31" s="241">
        <f t="shared" si="46"/>
        <v>0</v>
      </c>
      <c r="BZ31" s="241">
        <f t="shared" si="47"/>
        <v>0</v>
      </c>
      <c r="CA31" s="241">
        <f t="shared" si="48"/>
        <v>0</v>
      </c>
      <c r="CB31" s="246">
        <f t="shared" si="49"/>
        <v>0</v>
      </c>
      <c r="CD31" s="243">
        <f t="shared" si="5"/>
        <v>0</v>
      </c>
      <c r="CE31" s="243">
        <f t="shared" si="6"/>
        <v>0</v>
      </c>
      <c r="CF31" s="243">
        <f t="shared" si="7"/>
        <v>0</v>
      </c>
      <c r="CG31" s="243">
        <f t="shared" si="8"/>
        <v>0</v>
      </c>
      <c r="CH31" s="243">
        <f t="shared" si="9"/>
        <v>0</v>
      </c>
      <c r="CI31" s="507">
        <f t="shared" ca="1" si="10"/>
        <v>0</v>
      </c>
      <c r="CJ31" s="243">
        <f t="shared" si="11"/>
        <v>0</v>
      </c>
      <c r="CK31" s="243">
        <f t="shared" ca="1" si="50"/>
        <v>0</v>
      </c>
      <c r="CL31" s="243">
        <f t="shared" si="51"/>
        <v>0</v>
      </c>
      <c r="CM31" s="508">
        <f t="array" aca="1" ref="CM31" ca="1">-((MMULT(MMULT(CD31:CL31,CorrMatrix1),TRANSPOSE(CD31:CL31)))^0.5)</f>
        <v>0</v>
      </c>
      <c r="CN31" s="250">
        <f t="shared" ca="1" si="12"/>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BK8:BN8"/>
    <mergeCell ref="BK9:BL9"/>
    <mergeCell ref="BM9:BN9"/>
    <mergeCell ref="BO8:BU8"/>
    <mergeCell ref="BQ9:BQ10"/>
    <mergeCell ref="BR9:BR10"/>
    <mergeCell ref="BU9:BU10"/>
    <mergeCell ref="CD8:CL9"/>
    <mergeCell ref="CN8:CN10"/>
    <mergeCell ref="CM8:CM10"/>
    <mergeCell ref="BY8:CB9"/>
    <mergeCell ref="BV8:BX9"/>
    <mergeCell ref="BE8:BF9"/>
    <mergeCell ref="BG8:BJ9"/>
    <mergeCell ref="AZ9:AZ10"/>
    <mergeCell ref="BD9:BD10"/>
    <mergeCell ref="AV8:BD8"/>
    <mergeCell ref="AY9:AY10"/>
    <mergeCell ref="AO9:AP9"/>
    <mergeCell ref="AM9:AN9"/>
    <mergeCell ref="E8:E10"/>
    <mergeCell ref="I8:J9"/>
    <mergeCell ref="K8:N9"/>
    <mergeCell ref="O8:P9"/>
    <mergeCell ref="Q8:T9"/>
    <mergeCell ref="U8:V9"/>
    <mergeCell ref="W8:Z9"/>
    <mergeCell ref="AA8:AB9"/>
    <mergeCell ref="AM8:AU8"/>
    <mergeCell ref="AC8:AF9"/>
    <mergeCell ref="AG8:AH9"/>
    <mergeCell ref="AI8:AL9"/>
    <mergeCell ref="AQ9:AU9"/>
    <mergeCell ref="C8:C10"/>
    <mergeCell ref="F8:H9"/>
    <mergeCell ref="A8:A10"/>
    <mergeCell ref="B8:B10"/>
    <mergeCell ref="D8:D10"/>
  </mergeCells>
  <dataValidations count="1">
    <dataValidation type="list" allowBlank="1" showInputMessage="1" showErrorMessage="1" sqref="E11:E31">
      <formula1>"Risk-free, IP"</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12</v>
      </c>
      <c r="B3" s="23"/>
      <c r="C3" s="23"/>
      <c r="D3" s="23"/>
      <c r="E3" s="23"/>
      <c r="I3" s="1385"/>
      <c r="J3" s="1386"/>
      <c r="K3" s="1386"/>
      <c r="L3" s="1387"/>
    </row>
    <row r="4" spans="1:92" ht="13.5" thickBot="1" x14ac:dyDescent="0.25">
      <c r="A4" s="24" t="s">
        <v>209</v>
      </c>
      <c r="B4" s="23"/>
      <c r="C4" s="23"/>
      <c r="D4" s="23"/>
      <c r="E4" s="23"/>
      <c r="I4" s="1388"/>
      <c r="J4" s="1389"/>
      <c r="K4" s="1389"/>
      <c r="L4" s="1390"/>
    </row>
    <row r="5" spans="1:92" x14ac:dyDescent="0.2">
      <c r="A5" s="264" t="s">
        <v>353</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152</v>
      </c>
      <c r="B11" s="503"/>
      <c r="C11" s="899" t="s">
        <v>673</v>
      </c>
      <c r="D11" s="504"/>
      <c r="E11" s="650" t="s">
        <v>421</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CN8:CN10"/>
    <mergeCell ref="AM9:AN9"/>
    <mergeCell ref="AO9:AP9"/>
    <mergeCell ref="AY9:AY10"/>
    <mergeCell ref="AZ9:AZ10"/>
    <mergeCell ref="BD9:BD10"/>
    <mergeCell ref="BG8:BJ9"/>
    <mergeCell ref="BV8:BX9"/>
    <mergeCell ref="BY8:CB9"/>
    <mergeCell ref="CD8:CL9"/>
    <mergeCell ref="BE8:BF9"/>
    <mergeCell ref="AQ9:AU9"/>
    <mergeCell ref="W8:Z9"/>
    <mergeCell ref="I2:L4"/>
    <mergeCell ref="BM9:BN9"/>
    <mergeCell ref="AV8:BD8"/>
    <mergeCell ref="CM8:CM10"/>
    <mergeCell ref="I8:J9"/>
    <mergeCell ref="K8:N9"/>
    <mergeCell ref="O8:P9"/>
    <mergeCell ref="Q8:T9"/>
    <mergeCell ref="U8:V9"/>
    <mergeCell ref="BO8:BU8"/>
    <mergeCell ref="BQ9:BQ10"/>
    <mergeCell ref="BR9:BR10"/>
    <mergeCell ref="BU9:BU10"/>
    <mergeCell ref="AA8:AB9"/>
    <mergeCell ref="AC8:AF9"/>
    <mergeCell ref="A8:A10"/>
    <mergeCell ref="B8:B10"/>
    <mergeCell ref="D8:D10"/>
    <mergeCell ref="E8:E10"/>
    <mergeCell ref="F8:H9"/>
    <mergeCell ref="C8:C10"/>
    <mergeCell ref="AG8:AH9"/>
    <mergeCell ref="AI8:AL9"/>
    <mergeCell ref="AM8:AU8"/>
    <mergeCell ref="BK8:BN8"/>
    <mergeCell ref="BK9:BL9"/>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12</v>
      </c>
      <c r="B3" s="23"/>
      <c r="C3" s="23"/>
      <c r="D3" s="23"/>
      <c r="E3" s="23"/>
      <c r="I3" s="1385"/>
      <c r="J3" s="1386"/>
      <c r="K3" s="1386"/>
      <c r="L3" s="1387"/>
    </row>
    <row r="4" spans="1:92" ht="13.5" thickBot="1" x14ac:dyDescent="0.25">
      <c r="A4" s="24" t="s">
        <v>209</v>
      </c>
      <c r="B4" s="23"/>
      <c r="C4" s="23"/>
      <c r="D4" s="23"/>
      <c r="E4" s="23"/>
      <c r="I4" s="1388"/>
      <c r="J4" s="1389"/>
      <c r="K4" s="1389"/>
      <c r="L4" s="1390"/>
    </row>
    <row r="5" spans="1:92" x14ac:dyDescent="0.2">
      <c r="A5" s="264" t="s">
        <v>352</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542" t="s">
        <v>214</v>
      </c>
      <c r="AW9" s="542" t="s">
        <v>215</v>
      </c>
      <c r="AX9" s="544" t="s">
        <v>216</v>
      </c>
      <c r="AY9" s="1357" t="s">
        <v>211</v>
      </c>
      <c r="AZ9" s="1353" t="s">
        <v>218</v>
      </c>
      <c r="BA9" s="542" t="s">
        <v>214</v>
      </c>
      <c r="BB9" s="542" t="s">
        <v>215</v>
      </c>
      <c r="BC9" s="5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542" t="s">
        <v>189</v>
      </c>
      <c r="L10" s="542" t="s">
        <v>225</v>
      </c>
      <c r="M10" s="542" t="s">
        <v>219</v>
      </c>
      <c r="N10" s="242" t="s">
        <v>226</v>
      </c>
      <c r="O10" s="229" t="s">
        <v>207</v>
      </c>
      <c r="P10" s="219" t="s">
        <v>191</v>
      </c>
      <c r="Q10" s="542" t="s">
        <v>189</v>
      </c>
      <c r="R10" s="542" t="s">
        <v>231</v>
      </c>
      <c r="S10" s="542" t="s">
        <v>219</v>
      </c>
      <c r="T10" s="242" t="s">
        <v>232</v>
      </c>
      <c r="U10" s="229" t="s">
        <v>207</v>
      </c>
      <c r="V10" s="219" t="s">
        <v>191</v>
      </c>
      <c r="W10" s="542" t="s">
        <v>189</v>
      </c>
      <c r="X10" s="542" t="s">
        <v>236</v>
      </c>
      <c r="Y10" s="542" t="s">
        <v>219</v>
      </c>
      <c r="Z10" s="242" t="s">
        <v>237</v>
      </c>
      <c r="AA10" s="229" t="s">
        <v>207</v>
      </c>
      <c r="AB10" s="219" t="s">
        <v>191</v>
      </c>
      <c r="AC10" s="542" t="s">
        <v>189</v>
      </c>
      <c r="AD10" s="542" t="s">
        <v>241</v>
      </c>
      <c r="AE10" s="542" t="s">
        <v>219</v>
      </c>
      <c r="AF10" s="242" t="s">
        <v>242</v>
      </c>
      <c r="AG10" s="229" t="s">
        <v>207</v>
      </c>
      <c r="AH10" s="219" t="s">
        <v>191</v>
      </c>
      <c r="AI10" s="542" t="s">
        <v>189</v>
      </c>
      <c r="AJ10" s="542" t="s">
        <v>246</v>
      </c>
      <c r="AK10" s="542" t="s">
        <v>219</v>
      </c>
      <c r="AL10" s="242" t="s">
        <v>247</v>
      </c>
      <c r="AM10" s="229" t="s">
        <v>207</v>
      </c>
      <c r="AN10" s="219" t="s">
        <v>191</v>
      </c>
      <c r="AO10" s="219" t="s">
        <v>207</v>
      </c>
      <c r="AP10" s="219" t="s">
        <v>191</v>
      </c>
      <c r="AQ10" s="219" t="s">
        <v>304</v>
      </c>
      <c r="AR10" s="219" t="s">
        <v>305</v>
      </c>
      <c r="AS10" s="219" t="s">
        <v>191</v>
      </c>
      <c r="AT10" s="219" t="s">
        <v>303</v>
      </c>
      <c r="AU10" s="219" t="s">
        <v>302</v>
      </c>
      <c r="AV10" s="542" t="s">
        <v>189</v>
      </c>
      <c r="AW10" s="542" t="s">
        <v>189</v>
      </c>
      <c r="AX10" s="542" t="s">
        <v>217</v>
      </c>
      <c r="AY10" s="1358"/>
      <c r="AZ10" s="1353"/>
      <c r="BA10" s="542" t="s">
        <v>219</v>
      </c>
      <c r="BB10" s="542" t="s">
        <v>219</v>
      </c>
      <c r="BC10" s="542" t="s">
        <v>219</v>
      </c>
      <c r="BD10" s="1355"/>
      <c r="BE10" s="229" t="s">
        <v>207</v>
      </c>
      <c r="BF10" s="219" t="s">
        <v>191</v>
      </c>
      <c r="BG10" s="542" t="s">
        <v>189</v>
      </c>
      <c r="BH10" s="542" t="s">
        <v>252</v>
      </c>
      <c r="BI10" s="542" t="s">
        <v>219</v>
      </c>
      <c r="BJ10" s="242" t="s">
        <v>251</v>
      </c>
      <c r="BK10" s="229" t="s">
        <v>207</v>
      </c>
      <c r="BL10" s="644" t="s">
        <v>191</v>
      </c>
      <c r="BM10" s="219" t="s">
        <v>207</v>
      </c>
      <c r="BN10" s="219" t="s">
        <v>191</v>
      </c>
      <c r="BO10" s="542" t="s">
        <v>189</v>
      </c>
      <c r="BP10" s="610" t="s">
        <v>189</v>
      </c>
      <c r="BQ10" s="1379"/>
      <c r="BR10" s="1353"/>
      <c r="BS10" s="647" t="s">
        <v>219</v>
      </c>
      <c r="BT10" s="647" t="s">
        <v>219</v>
      </c>
      <c r="BU10" s="1381"/>
      <c r="BV10" s="229" t="s">
        <v>207</v>
      </c>
      <c r="BW10" s="219" t="s">
        <v>191</v>
      </c>
      <c r="BX10" s="219" t="s">
        <v>260</v>
      </c>
      <c r="BY10" s="542" t="s">
        <v>189</v>
      </c>
      <c r="BZ10" s="542" t="s">
        <v>262</v>
      </c>
      <c r="CA10" s="542" t="s">
        <v>219</v>
      </c>
      <c r="CB10" s="245" t="s">
        <v>263</v>
      </c>
      <c r="CD10" s="242" t="s">
        <v>226</v>
      </c>
      <c r="CE10" s="242" t="s">
        <v>232</v>
      </c>
      <c r="CF10" s="242" t="s">
        <v>237</v>
      </c>
      <c r="CG10" s="242" t="s">
        <v>242</v>
      </c>
      <c r="CH10" s="242" t="s">
        <v>247</v>
      </c>
      <c r="CI10" s="543" t="s">
        <v>227</v>
      </c>
      <c r="CJ10" s="242" t="s">
        <v>251</v>
      </c>
      <c r="CK10" s="242" t="s">
        <v>256</v>
      </c>
      <c r="CL10" s="242" t="s">
        <v>263</v>
      </c>
      <c r="CM10" s="1366"/>
      <c r="CN10" s="1365"/>
    </row>
    <row r="11" spans="1:92" s="506" customFormat="1" x14ac:dyDescent="0.2">
      <c r="A11" s="499" t="s">
        <v>152</v>
      </c>
      <c r="B11" s="503"/>
      <c r="C11" s="899" t="s">
        <v>673</v>
      </c>
      <c r="D11" s="504"/>
      <c r="E11" s="650" t="s">
        <v>422</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I2:L4"/>
    <mergeCell ref="AM8:AU8"/>
    <mergeCell ref="AV8:BD8"/>
    <mergeCell ref="BE8:BF9"/>
    <mergeCell ref="AA8:AB9"/>
    <mergeCell ref="I8:J9"/>
    <mergeCell ref="K8:N9"/>
    <mergeCell ref="O8:P9"/>
    <mergeCell ref="Q8:T9"/>
    <mergeCell ref="U8:V9"/>
    <mergeCell ref="W8:Z9"/>
    <mergeCell ref="AC8:AF9"/>
    <mergeCell ref="AG8:AH9"/>
    <mergeCell ref="AI8:AL9"/>
    <mergeCell ref="BD9:BD10"/>
    <mergeCell ref="AM9:AN9"/>
    <mergeCell ref="BU9:BU10"/>
    <mergeCell ref="A8:A10"/>
    <mergeCell ref="B8:B10"/>
    <mergeCell ref="D8:D10"/>
    <mergeCell ref="E8:E10"/>
    <mergeCell ref="F8:H9"/>
    <mergeCell ref="C8:C10"/>
    <mergeCell ref="CM8:CM10"/>
    <mergeCell ref="CN8:CN10"/>
    <mergeCell ref="AO9:AP9"/>
    <mergeCell ref="AQ9:AU9"/>
    <mergeCell ref="AY9:AY10"/>
    <mergeCell ref="AZ9:AZ10"/>
    <mergeCell ref="BQ9:BQ10"/>
    <mergeCell ref="BG8:BJ9"/>
    <mergeCell ref="BV8:BX9"/>
    <mergeCell ref="BY8:CB9"/>
    <mergeCell ref="CD8:CL9"/>
    <mergeCell ref="BK8:BN8"/>
    <mergeCell ref="BK9:BL9"/>
    <mergeCell ref="BM9:BN9"/>
    <mergeCell ref="BO8:BU8"/>
    <mergeCell ref="BR9:BR10"/>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E11" sqref="E11"/>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x14ac:dyDescent="0.2">
      <c r="A1" s="131" t="s">
        <v>208</v>
      </c>
      <c r="B1" s="131"/>
      <c r="C1" s="131"/>
      <c r="D1" s="131"/>
      <c r="E1" s="131"/>
    </row>
    <row r="3" spans="1:92" x14ac:dyDescent="0.2">
      <c r="A3" s="24" t="s">
        <v>12</v>
      </c>
      <c r="B3" s="23"/>
      <c r="C3" s="23"/>
      <c r="D3" s="23"/>
      <c r="E3" s="23"/>
    </row>
    <row r="4" spans="1:92" x14ac:dyDescent="0.2">
      <c r="A4" s="24" t="s">
        <v>273</v>
      </c>
      <c r="B4" s="23"/>
      <c r="C4" s="23"/>
      <c r="D4" s="23"/>
      <c r="E4" s="23"/>
    </row>
    <row r="5" spans="1:92" x14ac:dyDescent="0.2">
      <c r="A5" s="264" t="s">
        <v>271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272</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153</v>
      </c>
      <c r="B11" s="503"/>
      <c r="C11" s="899" t="s">
        <v>673</v>
      </c>
      <c r="D11" s="504"/>
      <c r="E11" s="505"/>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05"/>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05"/>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05"/>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05"/>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05"/>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05"/>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05"/>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05"/>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05"/>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BM9:BN9"/>
    <mergeCell ref="W8:Z9"/>
    <mergeCell ref="AC8:AF9"/>
    <mergeCell ref="AG8:AH9"/>
    <mergeCell ref="AI8:AL9"/>
    <mergeCell ref="AM8:AU8"/>
    <mergeCell ref="I8:J9"/>
    <mergeCell ref="K8:N9"/>
    <mergeCell ref="O8:P9"/>
    <mergeCell ref="Q8:T9"/>
    <mergeCell ref="U8:V9"/>
    <mergeCell ref="A8:A10"/>
    <mergeCell ref="B8:B10"/>
    <mergeCell ref="D8:D10"/>
    <mergeCell ref="E8:E10"/>
    <mergeCell ref="F8:H9"/>
    <mergeCell ref="C8:C10"/>
    <mergeCell ref="BO8:BU8"/>
    <mergeCell ref="BQ9:BQ10"/>
    <mergeCell ref="BR9:BR10"/>
    <mergeCell ref="BU9:BU10"/>
    <mergeCell ref="AA8:AB9"/>
    <mergeCell ref="AV8:BD8"/>
  </mergeCells>
  <dataValidations count="1">
    <dataValidation type="list" allowBlank="1" showInputMessage="1" showErrorMessage="1" sqref="E11:E31">
      <formula1>"Risk-free, IP"</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12</v>
      </c>
      <c r="B3" s="23"/>
      <c r="C3" s="23"/>
      <c r="D3" s="23"/>
      <c r="E3" s="23"/>
      <c r="I3" s="1385"/>
      <c r="J3" s="1386"/>
      <c r="K3" s="1386"/>
      <c r="L3" s="1387"/>
    </row>
    <row r="4" spans="1:92" ht="13.5" thickBot="1" x14ac:dyDescent="0.25">
      <c r="A4" s="24" t="s">
        <v>273</v>
      </c>
      <c r="B4" s="23"/>
      <c r="C4" s="23"/>
      <c r="D4" s="23"/>
      <c r="E4" s="23"/>
      <c r="I4" s="1388"/>
      <c r="J4" s="1389"/>
      <c r="K4" s="1389"/>
      <c r="L4" s="1390"/>
    </row>
    <row r="5" spans="1:92"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153</v>
      </c>
      <c r="B11" s="503"/>
      <c r="C11" s="899" t="s">
        <v>673</v>
      </c>
      <c r="D11" s="504"/>
      <c r="E11" s="650" t="s">
        <v>421</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BM9:BN9"/>
    <mergeCell ref="AV8:BD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A8:A10"/>
    <mergeCell ref="B8:B10"/>
    <mergeCell ref="D8:D10"/>
    <mergeCell ref="E8:E10"/>
    <mergeCell ref="F8:H9"/>
    <mergeCell ref="C8:C10"/>
    <mergeCell ref="I2:L4"/>
    <mergeCell ref="BO8:BU8"/>
    <mergeCell ref="BQ9:BQ10"/>
    <mergeCell ref="BR9:BR10"/>
    <mergeCell ref="BU9:BU10"/>
    <mergeCell ref="AA8:AB9"/>
    <mergeCell ref="I8:J9"/>
    <mergeCell ref="K8:N9"/>
    <mergeCell ref="O8:P9"/>
    <mergeCell ref="Q8:T9"/>
    <mergeCell ref="U8:V9"/>
    <mergeCell ref="W8:Z9"/>
    <mergeCell ref="AC8:AF9"/>
    <mergeCell ref="AG8:AH9"/>
    <mergeCell ref="AI8:AL9"/>
    <mergeCell ref="AM8:AU8"/>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12</v>
      </c>
      <c r="B3" s="23"/>
      <c r="C3" s="23"/>
      <c r="D3" s="23"/>
      <c r="E3" s="23"/>
      <c r="I3" s="1385"/>
      <c r="J3" s="1386"/>
      <c r="K3" s="1386"/>
      <c r="L3" s="1387"/>
    </row>
    <row r="4" spans="1:92" ht="13.5" thickBot="1" x14ac:dyDescent="0.25">
      <c r="A4" s="24" t="s">
        <v>273</v>
      </c>
      <c r="B4" s="23"/>
      <c r="C4" s="23"/>
      <c r="D4" s="23"/>
      <c r="E4" s="23"/>
      <c r="I4" s="1388"/>
      <c r="J4" s="1389"/>
      <c r="K4" s="1389"/>
      <c r="L4" s="1390"/>
    </row>
    <row r="5" spans="1:92"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542" t="s">
        <v>214</v>
      </c>
      <c r="AW9" s="542" t="s">
        <v>215</v>
      </c>
      <c r="AX9" s="544" t="s">
        <v>216</v>
      </c>
      <c r="AY9" s="1357" t="s">
        <v>211</v>
      </c>
      <c r="AZ9" s="1353" t="s">
        <v>218</v>
      </c>
      <c r="BA9" s="542" t="s">
        <v>214</v>
      </c>
      <c r="BB9" s="542" t="s">
        <v>215</v>
      </c>
      <c r="BC9" s="5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542" t="s">
        <v>189</v>
      </c>
      <c r="L10" s="542" t="s">
        <v>225</v>
      </c>
      <c r="M10" s="542" t="s">
        <v>219</v>
      </c>
      <c r="N10" s="242" t="s">
        <v>226</v>
      </c>
      <c r="O10" s="229" t="s">
        <v>207</v>
      </c>
      <c r="P10" s="219" t="s">
        <v>191</v>
      </c>
      <c r="Q10" s="542" t="s">
        <v>189</v>
      </c>
      <c r="R10" s="542" t="s">
        <v>231</v>
      </c>
      <c r="S10" s="542" t="s">
        <v>219</v>
      </c>
      <c r="T10" s="242" t="s">
        <v>232</v>
      </c>
      <c r="U10" s="229" t="s">
        <v>207</v>
      </c>
      <c r="V10" s="219" t="s">
        <v>191</v>
      </c>
      <c r="W10" s="542" t="s">
        <v>189</v>
      </c>
      <c r="X10" s="542" t="s">
        <v>236</v>
      </c>
      <c r="Y10" s="542" t="s">
        <v>219</v>
      </c>
      <c r="Z10" s="242" t="s">
        <v>237</v>
      </c>
      <c r="AA10" s="229" t="s">
        <v>207</v>
      </c>
      <c r="AB10" s="219" t="s">
        <v>191</v>
      </c>
      <c r="AC10" s="542" t="s">
        <v>189</v>
      </c>
      <c r="AD10" s="542" t="s">
        <v>241</v>
      </c>
      <c r="AE10" s="542" t="s">
        <v>219</v>
      </c>
      <c r="AF10" s="242" t="s">
        <v>242</v>
      </c>
      <c r="AG10" s="229" t="s">
        <v>207</v>
      </c>
      <c r="AH10" s="219" t="s">
        <v>191</v>
      </c>
      <c r="AI10" s="542" t="s">
        <v>189</v>
      </c>
      <c r="AJ10" s="542" t="s">
        <v>246</v>
      </c>
      <c r="AK10" s="542" t="s">
        <v>219</v>
      </c>
      <c r="AL10" s="242" t="s">
        <v>247</v>
      </c>
      <c r="AM10" s="229" t="s">
        <v>207</v>
      </c>
      <c r="AN10" s="219" t="s">
        <v>191</v>
      </c>
      <c r="AO10" s="219" t="s">
        <v>207</v>
      </c>
      <c r="AP10" s="219" t="s">
        <v>191</v>
      </c>
      <c r="AQ10" s="219" t="s">
        <v>304</v>
      </c>
      <c r="AR10" s="219" t="s">
        <v>305</v>
      </c>
      <c r="AS10" s="219" t="s">
        <v>191</v>
      </c>
      <c r="AT10" s="219" t="s">
        <v>303</v>
      </c>
      <c r="AU10" s="219" t="s">
        <v>302</v>
      </c>
      <c r="AV10" s="542" t="s">
        <v>189</v>
      </c>
      <c r="AW10" s="542" t="s">
        <v>189</v>
      </c>
      <c r="AX10" s="542" t="s">
        <v>217</v>
      </c>
      <c r="AY10" s="1358"/>
      <c r="AZ10" s="1353"/>
      <c r="BA10" s="542" t="s">
        <v>219</v>
      </c>
      <c r="BB10" s="542" t="s">
        <v>219</v>
      </c>
      <c r="BC10" s="542" t="s">
        <v>219</v>
      </c>
      <c r="BD10" s="1355"/>
      <c r="BE10" s="229" t="s">
        <v>207</v>
      </c>
      <c r="BF10" s="219" t="s">
        <v>191</v>
      </c>
      <c r="BG10" s="542" t="s">
        <v>189</v>
      </c>
      <c r="BH10" s="542" t="s">
        <v>252</v>
      </c>
      <c r="BI10" s="542" t="s">
        <v>219</v>
      </c>
      <c r="BJ10" s="242" t="s">
        <v>251</v>
      </c>
      <c r="BK10" s="229" t="s">
        <v>207</v>
      </c>
      <c r="BL10" s="644" t="s">
        <v>191</v>
      </c>
      <c r="BM10" s="219" t="s">
        <v>207</v>
      </c>
      <c r="BN10" s="219" t="s">
        <v>191</v>
      </c>
      <c r="BO10" s="542" t="s">
        <v>189</v>
      </c>
      <c r="BP10" s="610" t="s">
        <v>189</v>
      </c>
      <c r="BQ10" s="1379"/>
      <c r="BR10" s="1353"/>
      <c r="BS10" s="647" t="s">
        <v>219</v>
      </c>
      <c r="BT10" s="647" t="s">
        <v>219</v>
      </c>
      <c r="BU10" s="1381"/>
      <c r="BV10" s="229" t="s">
        <v>207</v>
      </c>
      <c r="BW10" s="219" t="s">
        <v>191</v>
      </c>
      <c r="BX10" s="219" t="s">
        <v>260</v>
      </c>
      <c r="BY10" s="542" t="s">
        <v>189</v>
      </c>
      <c r="BZ10" s="542" t="s">
        <v>262</v>
      </c>
      <c r="CA10" s="542" t="s">
        <v>219</v>
      </c>
      <c r="CB10" s="245" t="s">
        <v>263</v>
      </c>
      <c r="CD10" s="242" t="s">
        <v>226</v>
      </c>
      <c r="CE10" s="242" t="s">
        <v>232</v>
      </c>
      <c r="CF10" s="242" t="s">
        <v>237</v>
      </c>
      <c r="CG10" s="242" t="s">
        <v>242</v>
      </c>
      <c r="CH10" s="242" t="s">
        <v>247</v>
      </c>
      <c r="CI10" s="543" t="s">
        <v>227</v>
      </c>
      <c r="CJ10" s="242" t="s">
        <v>251</v>
      </c>
      <c r="CK10" s="242" t="s">
        <v>256</v>
      </c>
      <c r="CL10" s="242" t="s">
        <v>263</v>
      </c>
      <c r="CM10" s="1366"/>
      <c r="CN10" s="1365"/>
    </row>
    <row r="11" spans="1:92" s="506" customFormat="1" x14ac:dyDescent="0.2">
      <c r="A11" s="499" t="s">
        <v>153</v>
      </c>
      <c r="B11" s="503"/>
      <c r="C11" s="899" t="s">
        <v>673</v>
      </c>
      <c r="D11" s="504"/>
      <c r="E11" s="650" t="s">
        <v>422</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U8:V9"/>
    <mergeCell ref="W8:Z9"/>
    <mergeCell ref="A8:A10"/>
    <mergeCell ref="B8:B10"/>
    <mergeCell ref="D8:D10"/>
    <mergeCell ref="E8:E10"/>
    <mergeCell ref="F8:H9"/>
    <mergeCell ref="C8:C10"/>
    <mergeCell ref="CM8:CM10"/>
    <mergeCell ref="CN8:CN10"/>
    <mergeCell ref="AM9:AN9"/>
    <mergeCell ref="AO9:AP9"/>
    <mergeCell ref="AQ9:AU9"/>
    <mergeCell ref="AY9:AY10"/>
    <mergeCell ref="AZ9:AZ10"/>
    <mergeCell ref="BD9:BD10"/>
    <mergeCell ref="BG8:BJ9"/>
    <mergeCell ref="BV8:BX9"/>
    <mergeCell ref="BY8:CB9"/>
    <mergeCell ref="CD8:CL9"/>
    <mergeCell ref="AM8:AU8"/>
    <mergeCell ref="AV8:BD8"/>
    <mergeCell ref="BE8:BF9"/>
    <mergeCell ref="I2:L4"/>
    <mergeCell ref="BK8:BN8"/>
    <mergeCell ref="BK9:BL9"/>
    <mergeCell ref="BM9:BN9"/>
    <mergeCell ref="BO8:BU8"/>
    <mergeCell ref="BQ9:BQ10"/>
    <mergeCell ref="BR9:BR10"/>
    <mergeCell ref="BU9:BU10"/>
    <mergeCell ref="AC8:AF9"/>
    <mergeCell ref="AG8:AH9"/>
    <mergeCell ref="AI8:AL9"/>
    <mergeCell ref="AA8:AB9"/>
    <mergeCell ref="I8:J9"/>
    <mergeCell ref="K8:N9"/>
    <mergeCell ref="O8:P9"/>
    <mergeCell ref="Q8:T9"/>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x14ac:dyDescent="0.2">
      <c r="A1" s="131" t="s">
        <v>208</v>
      </c>
      <c r="B1" s="131"/>
      <c r="C1" s="131"/>
      <c r="D1" s="131"/>
      <c r="E1" s="131"/>
    </row>
    <row r="3" spans="1:92" x14ac:dyDescent="0.2">
      <c r="A3" s="24" t="s">
        <v>12</v>
      </c>
      <c r="B3" s="23"/>
      <c r="C3" s="23"/>
      <c r="D3" s="23"/>
      <c r="E3" s="23"/>
    </row>
    <row r="4" spans="1:92" x14ac:dyDescent="0.2">
      <c r="A4" s="24" t="s">
        <v>278</v>
      </c>
      <c r="B4" s="23"/>
      <c r="C4" s="23"/>
      <c r="D4" s="23"/>
      <c r="E4" s="23"/>
    </row>
    <row r="5" spans="1:92" x14ac:dyDescent="0.2">
      <c r="A5" s="264"/>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213</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279</v>
      </c>
      <c r="B11" s="503"/>
      <c r="C11" s="899" t="s">
        <v>673</v>
      </c>
      <c r="D11" s="504"/>
      <c r="E11" s="505" t="s">
        <v>468</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05"/>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05"/>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05"/>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05"/>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05"/>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05"/>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05"/>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05"/>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05"/>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BM9:BN9"/>
    <mergeCell ref="W8:Z9"/>
    <mergeCell ref="AC8:AF9"/>
    <mergeCell ref="AG8:AH9"/>
    <mergeCell ref="AI8:AL9"/>
    <mergeCell ref="AM8:AU8"/>
    <mergeCell ref="I8:J9"/>
    <mergeCell ref="K8:N9"/>
    <mergeCell ref="O8:P9"/>
    <mergeCell ref="Q8:T9"/>
    <mergeCell ref="U8:V9"/>
    <mergeCell ref="A8:A10"/>
    <mergeCell ref="B8:B10"/>
    <mergeCell ref="D8:D10"/>
    <mergeCell ref="E8:E10"/>
    <mergeCell ref="F8:H9"/>
    <mergeCell ref="C8:C10"/>
    <mergeCell ref="BO8:BU8"/>
    <mergeCell ref="BQ9:BQ10"/>
    <mergeCell ref="BR9:BR10"/>
    <mergeCell ref="BU9:BU10"/>
    <mergeCell ref="AA8:AB9"/>
    <mergeCell ref="AV8:BD8"/>
  </mergeCell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x14ac:dyDescent="0.2">
      <c r="A1" s="131" t="s">
        <v>208</v>
      </c>
      <c r="B1" s="131"/>
      <c r="C1" s="131"/>
      <c r="D1" s="131"/>
      <c r="E1" s="131"/>
    </row>
    <row r="3" spans="1:92" x14ac:dyDescent="0.2">
      <c r="A3" s="24" t="s">
        <v>280</v>
      </c>
      <c r="B3" s="23"/>
      <c r="C3" s="23"/>
      <c r="D3" s="23"/>
      <c r="E3" s="23"/>
    </row>
    <row r="4" spans="1:92" x14ac:dyDescent="0.2">
      <c r="A4" s="24" t="s">
        <v>209</v>
      </c>
      <c r="B4" s="23"/>
      <c r="C4" s="23"/>
      <c r="D4" s="23"/>
      <c r="E4" s="23"/>
    </row>
    <row r="5" spans="1:92" x14ac:dyDescent="0.2">
      <c r="A5" s="264" t="s">
        <v>271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272</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152</v>
      </c>
      <c r="B11" s="503"/>
      <c r="C11" s="899" t="s">
        <v>673</v>
      </c>
      <c r="D11" s="504"/>
      <c r="E11" s="505"/>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05"/>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05"/>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05"/>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05"/>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05"/>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05"/>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05"/>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05"/>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05"/>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BM9:BN9"/>
    <mergeCell ref="W8:Z9"/>
    <mergeCell ref="AC8:AF9"/>
    <mergeCell ref="AG8:AH9"/>
    <mergeCell ref="AI8:AL9"/>
    <mergeCell ref="AM8:AU8"/>
    <mergeCell ref="I8:J9"/>
    <mergeCell ref="K8:N9"/>
    <mergeCell ref="O8:P9"/>
    <mergeCell ref="Q8:T9"/>
    <mergeCell ref="U8:V9"/>
    <mergeCell ref="A8:A10"/>
    <mergeCell ref="B8:B10"/>
    <mergeCell ref="D8:D10"/>
    <mergeCell ref="E8:E10"/>
    <mergeCell ref="F8:H9"/>
    <mergeCell ref="C8:C10"/>
    <mergeCell ref="BO8:BU8"/>
    <mergeCell ref="BQ9:BQ10"/>
    <mergeCell ref="BR9:BR10"/>
    <mergeCell ref="BU9:BU10"/>
    <mergeCell ref="AA8:AB9"/>
    <mergeCell ref="AV8:BD8"/>
  </mergeCells>
  <dataValidations count="1">
    <dataValidation type="list" allowBlank="1" showInputMessage="1" showErrorMessage="1" sqref="E11:E31">
      <formula1>"Risk-free, IP"</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280</v>
      </c>
      <c r="B3" s="23"/>
      <c r="C3" s="23"/>
      <c r="D3" s="23"/>
      <c r="E3" s="23"/>
      <c r="I3" s="1385"/>
      <c r="J3" s="1386"/>
      <c r="K3" s="1386"/>
      <c r="L3" s="1387"/>
    </row>
    <row r="4" spans="1:92" ht="13.5" thickBot="1" x14ac:dyDescent="0.25">
      <c r="A4" s="24" t="s">
        <v>209</v>
      </c>
      <c r="B4" s="23"/>
      <c r="C4" s="23"/>
      <c r="D4" s="23"/>
      <c r="E4" s="23"/>
      <c r="I4" s="1388"/>
      <c r="J4" s="1389"/>
      <c r="K4" s="1389"/>
      <c r="L4" s="1390"/>
    </row>
    <row r="5" spans="1:92"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236" t="s">
        <v>214</v>
      </c>
      <c r="AW9" s="236" t="s">
        <v>215</v>
      </c>
      <c r="AX9" s="244" t="s">
        <v>216</v>
      </c>
      <c r="AY9" s="1357" t="s">
        <v>211</v>
      </c>
      <c r="AZ9" s="1353" t="s">
        <v>218</v>
      </c>
      <c r="BA9" s="236" t="s">
        <v>214</v>
      </c>
      <c r="BB9" s="236" t="s">
        <v>215</v>
      </c>
      <c r="BC9" s="2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236" t="s">
        <v>189</v>
      </c>
      <c r="L10" s="236" t="s">
        <v>225</v>
      </c>
      <c r="M10" s="236" t="s">
        <v>219</v>
      </c>
      <c r="N10" s="242" t="s">
        <v>226</v>
      </c>
      <c r="O10" s="229" t="s">
        <v>207</v>
      </c>
      <c r="P10" s="219" t="s">
        <v>191</v>
      </c>
      <c r="Q10" s="236" t="s">
        <v>189</v>
      </c>
      <c r="R10" s="236" t="s">
        <v>231</v>
      </c>
      <c r="S10" s="236" t="s">
        <v>219</v>
      </c>
      <c r="T10" s="242" t="s">
        <v>232</v>
      </c>
      <c r="U10" s="229" t="s">
        <v>207</v>
      </c>
      <c r="V10" s="219" t="s">
        <v>191</v>
      </c>
      <c r="W10" s="236" t="s">
        <v>189</v>
      </c>
      <c r="X10" s="236" t="s">
        <v>236</v>
      </c>
      <c r="Y10" s="236" t="s">
        <v>219</v>
      </c>
      <c r="Z10" s="242" t="s">
        <v>237</v>
      </c>
      <c r="AA10" s="229" t="s">
        <v>207</v>
      </c>
      <c r="AB10" s="219" t="s">
        <v>191</v>
      </c>
      <c r="AC10" s="236" t="s">
        <v>189</v>
      </c>
      <c r="AD10" s="236" t="s">
        <v>241</v>
      </c>
      <c r="AE10" s="236" t="s">
        <v>219</v>
      </c>
      <c r="AF10" s="242" t="s">
        <v>242</v>
      </c>
      <c r="AG10" s="229" t="s">
        <v>207</v>
      </c>
      <c r="AH10" s="219" t="s">
        <v>191</v>
      </c>
      <c r="AI10" s="236" t="s">
        <v>189</v>
      </c>
      <c r="AJ10" s="236" t="s">
        <v>246</v>
      </c>
      <c r="AK10" s="236" t="s">
        <v>219</v>
      </c>
      <c r="AL10" s="242" t="s">
        <v>247</v>
      </c>
      <c r="AM10" s="229" t="s">
        <v>207</v>
      </c>
      <c r="AN10" s="219" t="s">
        <v>191</v>
      </c>
      <c r="AO10" s="219" t="s">
        <v>207</v>
      </c>
      <c r="AP10" s="219" t="s">
        <v>191</v>
      </c>
      <c r="AQ10" s="219" t="s">
        <v>304</v>
      </c>
      <c r="AR10" s="219" t="s">
        <v>305</v>
      </c>
      <c r="AS10" s="219" t="s">
        <v>191</v>
      </c>
      <c r="AT10" s="219" t="s">
        <v>303</v>
      </c>
      <c r="AU10" s="219" t="s">
        <v>302</v>
      </c>
      <c r="AV10" s="236" t="s">
        <v>189</v>
      </c>
      <c r="AW10" s="236" t="s">
        <v>189</v>
      </c>
      <c r="AX10" s="236" t="s">
        <v>217</v>
      </c>
      <c r="AY10" s="1358"/>
      <c r="AZ10" s="1353"/>
      <c r="BA10" s="236" t="s">
        <v>219</v>
      </c>
      <c r="BB10" s="236" t="s">
        <v>219</v>
      </c>
      <c r="BC10" s="236" t="s">
        <v>219</v>
      </c>
      <c r="BD10" s="1355"/>
      <c r="BE10" s="229" t="s">
        <v>207</v>
      </c>
      <c r="BF10" s="219" t="s">
        <v>191</v>
      </c>
      <c r="BG10" s="236" t="s">
        <v>189</v>
      </c>
      <c r="BH10" s="236" t="s">
        <v>252</v>
      </c>
      <c r="BI10" s="236" t="s">
        <v>219</v>
      </c>
      <c r="BJ10" s="242" t="s">
        <v>251</v>
      </c>
      <c r="BK10" s="229" t="s">
        <v>207</v>
      </c>
      <c r="BL10" s="644" t="s">
        <v>191</v>
      </c>
      <c r="BM10" s="219" t="s">
        <v>207</v>
      </c>
      <c r="BN10" s="219" t="s">
        <v>191</v>
      </c>
      <c r="BO10" s="236" t="s">
        <v>189</v>
      </c>
      <c r="BP10" s="610" t="s">
        <v>189</v>
      </c>
      <c r="BQ10" s="1379"/>
      <c r="BR10" s="1353"/>
      <c r="BS10" s="647" t="s">
        <v>219</v>
      </c>
      <c r="BT10" s="647" t="s">
        <v>219</v>
      </c>
      <c r="BU10" s="1381"/>
      <c r="BV10" s="229" t="s">
        <v>207</v>
      </c>
      <c r="BW10" s="219" t="s">
        <v>191</v>
      </c>
      <c r="BX10" s="219" t="s">
        <v>260</v>
      </c>
      <c r="BY10" s="236" t="s">
        <v>189</v>
      </c>
      <c r="BZ10" s="236" t="s">
        <v>262</v>
      </c>
      <c r="CA10" s="236" t="s">
        <v>219</v>
      </c>
      <c r="CB10" s="245" t="s">
        <v>263</v>
      </c>
      <c r="CD10" s="242" t="s">
        <v>226</v>
      </c>
      <c r="CE10" s="242" t="s">
        <v>232</v>
      </c>
      <c r="CF10" s="242" t="s">
        <v>237</v>
      </c>
      <c r="CG10" s="242" t="s">
        <v>242</v>
      </c>
      <c r="CH10" s="242" t="s">
        <v>247</v>
      </c>
      <c r="CI10" s="247" t="s">
        <v>227</v>
      </c>
      <c r="CJ10" s="242" t="s">
        <v>251</v>
      </c>
      <c r="CK10" s="242" t="s">
        <v>256</v>
      </c>
      <c r="CL10" s="242" t="s">
        <v>263</v>
      </c>
      <c r="CM10" s="1366"/>
      <c r="CN10" s="1365"/>
    </row>
    <row r="11" spans="1:92" s="506" customFormat="1" x14ac:dyDescent="0.2">
      <c r="A11" s="499" t="s">
        <v>152</v>
      </c>
      <c r="B11" s="503"/>
      <c r="C11" s="899" t="s">
        <v>673</v>
      </c>
      <c r="D11" s="504"/>
      <c r="E11" s="650" t="s">
        <v>421</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BM9:BN9"/>
    <mergeCell ref="AV8:BD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A8:A10"/>
    <mergeCell ref="B8:B10"/>
    <mergeCell ref="D8:D10"/>
    <mergeCell ref="E8:E10"/>
    <mergeCell ref="F8:H9"/>
    <mergeCell ref="C8:C10"/>
    <mergeCell ref="I2:L4"/>
    <mergeCell ref="BO8:BU8"/>
    <mergeCell ref="BQ9:BQ10"/>
    <mergeCell ref="BR9:BR10"/>
    <mergeCell ref="BU9:BU10"/>
    <mergeCell ref="AA8:AB9"/>
    <mergeCell ref="I8:J9"/>
    <mergeCell ref="K8:N9"/>
    <mergeCell ref="O8:P9"/>
    <mergeCell ref="Q8:T9"/>
    <mergeCell ref="U8:V9"/>
    <mergeCell ref="W8:Z9"/>
    <mergeCell ref="AC8:AF9"/>
    <mergeCell ref="AG8:AH9"/>
    <mergeCell ref="AI8:AL9"/>
    <mergeCell ref="AM8:AU8"/>
  </mergeCells>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280</v>
      </c>
      <c r="B3" s="23"/>
      <c r="C3" s="23"/>
      <c r="D3" s="23"/>
      <c r="E3" s="23"/>
      <c r="I3" s="1385"/>
      <c r="J3" s="1386"/>
      <c r="K3" s="1386"/>
      <c r="L3" s="1387"/>
    </row>
    <row r="4" spans="1:92" ht="13.5" thickBot="1" x14ac:dyDescent="0.25">
      <c r="A4" s="24" t="s">
        <v>209</v>
      </c>
      <c r="B4" s="23"/>
      <c r="C4" s="23"/>
      <c r="D4" s="23"/>
      <c r="E4" s="23"/>
      <c r="I4" s="1388"/>
      <c r="J4" s="1389"/>
      <c r="K4" s="1389"/>
      <c r="L4" s="1390"/>
    </row>
    <row r="5" spans="1:92"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542" t="s">
        <v>214</v>
      </c>
      <c r="AW9" s="542" t="s">
        <v>215</v>
      </c>
      <c r="AX9" s="544" t="s">
        <v>216</v>
      </c>
      <c r="AY9" s="1357" t="s">
        <v>211</v>
      </c>
      <c r="AZ9" s="1353" t="s">
        <v>218</v>
      </c>
      <c r="BA9" s="542" t="s">
        <v>214</v>
      </c>
      <c r="BB9" s="542" t="s">
        <v>215</v>
      </c>
      <c r="BC9" s="5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542" t="s">
        <v>189</v>
      </c>
      <c r="L10" s="542" t="s">
        <v>225</v>
      </c>
      <c r="M10" s="542" t="s">
        <v>219</v>
      </c>
      <c r="N10" s="242" t="s">
        <v>226</v>
      </c>
      <c r="O10" s="229" t="s">
        <v>207</v>
      </c>
      <c r="P10" s="219" t="s">
        <v>191</v>
      </c>
      <c r="Q10" s="542" t="s">
        <v>189</v>
      </c>
      <c r="R10" s="542" t="s">
        <v>231</v>
      </c>
      <c r="S10" s="542" t="s">
        <v>219</v>
      </c>
      <c r="T10" s="242" t="s">
        <v>232</v>
      </c>
      <c r="U10" s="229" t="s">
        <v>207</v>
      </c>
      <c r="V10" s="219" t="s">
        <v>191</v>
      </c>
      <c r="W10" s="542" t="s">
        <v>189</v>
      </c>
      <c r="X10" s="542" t="s">
        <v>236</v>
      </c>
      <c r="Y10" s="542" t="s">
        <v>219</v>
      </c>
      <c r="Z10" s="242" t="s">
        <v>237</v>
      </c>
      <c r="AA10" s="229" t="s">
        <v>207</v>
      </c>
      <c r="AB10" s="219" t="s">
        <v>191</v>
      </c>
      <c r="AC10" s="542" t="s">
        <v>189</v>
      </c>
      <c r="AD10" s="542" t="s">
        <v>241</v>
      </c>
      <c r="AE10" s="542" t="s">
        <v>219</v>
      </c>
      <c r="AF10" s="242" t="s">
        <v>242</v>
      </c>
      <c r="AG10" s="229" t="s">
        <v>207</v>
      </c>
      <c r="AH10" s="219" t="s">
        <v>191</v>
      </c>
      <c r="AI10" s="542" t="s">
        <v>189</v>
      </c>
      <c r="AJ10" s="542" t="s">
        <v>246</v>
      </c>
      <c r="AK10" s="542" t="s">
        <v>219</v>
      </c>
      <c r="AL10" s="242" t="s">
        <v>247</v>
      </c>
      <c r="AM10" s="229" t="s">
        <v>207</v>
      </c>
      <c r="AN10" s="219" t="s">
        <v>191</v>
      </c>
      <c r="AO10" s="219" t="s">
        <v>207</v>
      </c>
      <c r="AP10" s="219" t="s">
        <v>191</v>
      </c>
      <c r="AQ10" s="219" t="s">
        <v>304</v>
      </c>
      <c r="AR10" s="219" t="s">
        <v>305</v>
      </c>
      <c r="AS10" s="219" t="s">
        <v>191</v>
      </c>
      <c r="AT10" s="219" t="s">
        <v>303</v>
      </c>
      <c r="AU10" s="219" t="s">
        <v>302</v>
      </c>
      <c r="AV10" s="542" t="s">
        <v>189</v>
      </c>
      <c r="AW10" s="542" t="s">
        <v>189</v>
      </c>
      <c r="AX10" s="542" t="s">
        <v>217</v>
      </c>
      <c r="AY10" s="1358"/>
      <c r="AZ10" s="1353"/>
      <c r="BA10" s="542" t="s">
        <v>219</v>
      </c>
      <c r="BB10" s="542" t="s">
        <v>219</v>
      </c>
      <c r="BC10" s="542" t="s">
        <v>219</v>
      </c>
      <c r="BD10" s="1355"/>
      <c r="BE10" s="229" t="s">
        <v>207</v>
      </c>
      <c r="BF10" s="219" t="s">
        <v>191</v>
      </c>
      <c r="BG10" s="542" t="s">
        <v>189</v>
      </c>
      <c r="BH10" s="542" t="s">
        <v>252</v>
      </c>
      <c r="BI10" s="542" t="s">
        <v>219</v>
      </c>
      <c r="BJ10" s="242" t="s">
        <v>251</v>
      </c>
      <c r="BK10" s="229" t="s">
        <v>207</v>
      </c>
      <c r="BL10" s="644" t="s">
        <v>191</v>
      </c>
      <c r="BM10" s="219" t="s">
        <v>207</v>
      </c>
      <c r="BN10" s="219" t="s">
        <v>191</v>
      </c>
      <c r="BO10" s="542" t="s">
        <v>189</v>
      </c>
      <c r="BP10" s="610" t="s">
        <v>189</v>
      </c>
      <c r="BQ10" s="1379"/>
      <c r="BR10" s="1353"/>
      <c r="BS10" s="647" t="s">
        <v>219</v>
      </c>
      <c r="BT10" s="647" t="s">
        <v>219</v>
      </c>
      <c r="BU10" s="1381"/>
      <c r="BV10" s="229" t="s">
        <v>207</v>
      </c>
      <c r="BW10" s="219" t="s">
        <v>191</v>
      </c>
      <c r="BX10" s="219" t="s">
        <v>260</v>
      </c>
      <c r="BY10" s="542" t="s">
        <v>189</v>
      </c>
      <c r="BZ10" s="542" t="s">
        <v>262</v>
      </c>
      <c r="CA10" s="542" t="s">
        <v>219</v>
      </c>
      <c r="CB10" s="245" t="s">
        <v>263</v>
      </c>
      <c r="CD10" s="242" t="s">
        <v>226</v>
      </c>
      <c r="CE10" s="242" t="s">
        <v>232</v>
      </c>
      <c r="CF10" s="242" t="s">
        <v>237</v>
      </c>
      <c r="CG10" s="242" t="s">
        <v>242</v>
      </c>
      <c r="CH10" s="242" t="s">
        <v>247</v>
      </c>
      <c r="CI10" s="543" t="s">
        <v>227</v>
      </c>
      <c r="CJ10" s="242" t="s">
        <v>251</v>
      </c>
      <c r="CK10" s="242" t="s">
        <v>256</v>
      </c>
      <c r="CL10" s="242" t="s">
        <v>263</v>
      </c>
      <c r="CM10" s="1366"/>
      <c r="CN10" s="1365"/>
    </row>
    <row r="11" spans="1:92" s="506" customFormat="1" x14ac:dyDescent="0.2">
      <c r="A11" s="499" t="s">
        <v>152</v>
      </c>
      <c r="B11" s="503"/>
      <c r="C11" s="899" t="s">
        <v>673</v>
      </c>
      <c r="D11" s="504"/>
      <c r="E11" s="650" t="s">
        <v>422</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U8:V9"/>
    <mergeCell ref="W8:Z9"/>
    <mergeCell ref="A8:A10"/>
    <mergeCell ref="B8:B10"/>
    <mergeCell ref="D8:D10"/>
    <mergeCell ref="E8:E10"/>
    <mergeCell ref="F8:H9"/>
    <mergeCell ref="C8:C10"/>
    <mergeCell ref="CM8:CM10"/>
    <mergeCell ref="CN8:CN10"/>
    <mergeCell ref="AM9:AN9"/>
    <mergeCell ref="AO9:AP9"/>
    <mergeCell ref="AQ9:AU9"/>
    <mergeCell ref="AY9:AY10"/>
    <mergeCell ref="AZ9:AZ10"/>
    <mergeCell ref="BD9:BD10"/>
    <mergeCell ref="BG8:BJ9"/>
    <mergeCell ref="BV8:BX9"/>
    <mergeCell ref="BY8:CB9"/>
    <mergeCell ref="CD8:CL9"/>
    <mergeCell ref="AM8:AU8"/>
    <mergeCell ref="AV8:BD8"/>
    <mergeCell ref="BE8:BF9"/>
    <mergeCell ref="I2:L4"/>
    <mergeCell ref="BK8:BN8"/>
    <mergeCell ref="BK9:BL9"/>
    <mergeCell ref="BM9:BN9"/>
    <mergeCell ref="BO8:BU8"/>
    <mergeCell ref="BQ9:BQ10"/>
    <mergeCell ref="BR9:BR10"/>
    <mergeCell ref="BU9:BU10"/>
    <mergeCell ref="AC8:AF9"/>
    <mergeCell ref="AG8:AH9"/>
    <mergeCell ref="AI8:AL9"/>
    <mergeCell ref="AA8:AB9"/>
    <mergeCell ref="I8:J9"/>
    <mergeCell ref="K8:N9"/>
    <mergeCell ref="O8:P9"/>
    <mergeCell ref="Q8:T9"/>
  </mergeCells>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x14ac:dyDescent="0.2">
      <c r="A1" s="131" t="s">
        <v>208</v>
      </c>
      <c r="B1" s="131"/>
      <c r="C1" s="131"/>
      <c r="D1" s="131"/>
      <c r="E1" s="131"/>
    </row>
    <row r="3" spans="1:92" x14ac:dyDescent="0.2">
      <c r="A3" s="24" t="s">
        <v>280</v>
      </c>
      <c r="B3" s="23"/>
      <c r="C3" s="23"/>
      <c r="D3" s="23"/>
      <c r="E3" s="23"/>
    </row>
    <row r="4" spans="1:92" x14ac:dyDescent="0.2">
      <c r="A4" s="24" t="s">
        <v>273</v>
      </c>
      <c r="B4" s="23"/>
      <c r="C4" s="23"/>
      <c r="D4" s="23"/>
      <c r="E4" s="23"/>
    </row>
    <row r="5" spans="1:92" x14ac:dyDescent="0.2">
      <c r="A5" s="264" t="s">
        <v>271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272</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375" t="s">
        <v>214</v>
      </c>
      <c r="AW9" s="375" t="s">
        <v>215</v>
      </c>
      <c r="AX9" s="374" t="s">
        <v>216</v>
      </c>
      <c r="AY9" s="1357" t="s">
        <v>211</v>
      </c>
      <c r="AZ9" s="1353" t="s">
        <v>218</v>
      </c>
      <c r="BA9" s="375" t="s">
        <v>214</v>
      </c>
      <c r="BB9" s="375" t="s">
        <v>215</v>
      </c>
      <c r="BC9" s="37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375" t="s">
        <v>189</v>
      </c>
      <c r="L10" s="375" t="s">
        <v>225</v>
      </c>
      <c r="M10" s="375" t="s">
        <v>219</v>
      </c>
      <c r="N10" s="242" t="s">
        <v>226</v>
      </c>
      <c r="O10" s="229" t="s">
        <v>207</v>
      </c>
      <c r="P10" s="219" t="s">
        <v>191</v>
      </c>
      <c r="Q10" s="375" t="s">
        <v>189</v>
      </c>
      <c r="R10" s="375" t="s">
        <v>231</v>
      </c>
      <c r="S10" s="375" t="s">
        <v>219</v>
      </c>
      <c r="T10" s="242" t="s">
        <v>232</v>
      </c>
      <c r="U10" s="229" t="s">
        <v>207</v>
      </c>
      <c r="V10" s="219" t="s">
        <v>191</v>
      </c>
      <c r="W10" s="375" t="s">
        <v>189</v>
      </c>
      <c r="X10" s="375" t="s">
        <v>236</v>
      </c>
      <c r="Y10" s="375" t="s">
        <v>219</v>
      </c>
      <c r="Z10" s="242" t="s">
        <v>237</v>
      </c>
      <c r="AA10" s="229" t="s">
        <v>207</v>
      </c>
      <c r="AB10" s="219" t="s">
        <v>191</v>
      </c>
      <c r="AC10" s="375" t="s">
        <v>189</v>
      </c>
      <c r="AD10" s="375" t="s">
        <v>241</v>
      </c>
      <c r="AE10" s="375" t="s">
        <v>219</v>
      </c>
      <c r="AF10" s="242" t="s">
        <v>242</v>
      </c>
      <c r="AG10" s="229" t="s">
        <v>207</v>
      </c>
      <c r="AH10" s="219" t="s">
        <v>191</v>
      </c>
      <c r="AI10" s="375" t="s">
        <v>189</v>
      </c>
      <c r="AJ10" s="375" t="s">
        <v>246</v>
      </c>
      <c r="AK10" s="375" t="s">
        <v>219</v>
      </c>
      <c r="AL10" s="242" t="s">
        <v>247</v>
      </c>
      <c r="AM10" s="229" t="s">
        <v>207</v>
      </c>
      <c r="AN10" s="219" t="s">
        <v>191</v>
      </c>
      <c r="AO10" s="219" t="s">
        <v>207</v>
      </c>
      <c r="AP10" s="219" t="s">
        <v>191</v>
      </c>
      <c r="AQ10" s="219" t="s">
        <v>304</v>
      </c>
      <c r="AR10" s="219" t="s">
        <v>305</v>
      </c>
      <c r="AS10" s="219" t="s">
        <v>191</v>
      </c>
      <c r="AT10" s="219" t="s">
        <v>303</v>
      </c>
      <c r="AU10" s="219" t="s">
        <v>302</v>
      </c>
      <c r="AV10" s="375" t="s">
        <v>189</v>
      </c>
      <c r="AW10" s="375" t="s">
        <v>189</v>
      </c>
      <c r="AX10" s="375" t="s">
        <v>217</v>
      </c>
      <c r="AY10" s="1358"/>
      <c r="AZ10" s="1353"/>
      <c r="BA10" s="375" t="s">
        <v>219</v>
      </c>
      <c r="BB10" s="375" t="s">
        <v>219</v>
      </c>
      <c r="BC10" s="375" t="s">
        <v>219</v>
      </c>
      <c r="BD10" s="1355"/>
      <c r="BE10" s="229" t="s">
        <v>207</v>
      </c>
      <c r="BF10" s="219" t="s">
        <v>191</v>
      </c>
      <c r="BG10" s="375" t="s">
        <v>189</v>
      </c>
      <c r="BH10" s="375" t="s">
        <v>252</v>
      </c>
      <c r="BI10" s="375" t="s">
        <v>219</v>
      </c>
      <c r="BJ10" s="242" t="s">
        <v>251</v>
      </c>
      <c r="BK10" s="229" t="s">
        <v>207</v>
      </c>
      <c r="BL10" s="644" t="s">
        <v>191</v>
      </c>
      <c r="BM10" s="219" t="s">
        <v>207</v>
      </c>
      <c r="BN10" s="219" t="s">
        <v>191</v>
      </c>
      <c r="BO10" s="375" t="s">
        <v>189</v>
      </c>
      <c r="BP10" s="610" t="s">
        <v>189</v>
      </c>
      <c r="BQ10" s="1379"/>
      <c r="BR10" s="1353"/>
      <c r="BS10" s="647" t="s">
        <v>219</v>
      </c>
      <c r="BT10" s="647" t="s">
        <v>219</v>
      </c>
      <c r="BU10" s="1381"/>
      <c r="BV10" s="229" t="s">
        <v>207</v>
      </c>
      <c r="BW10" s="219" t="s">
        <v>191</v>
      </c>
      <c r="BX10" s="219" t="s">
        <v>260</v>
      </c>
      <c r="BY10" s="375" t="s">
        <v>189</v>
      </c>
      <c r="BZ10" s="375" t="s">
        <v>262</v>
      </c>
      <c r="CA10" s="375" t="s">
        <v>219</v>
      </c>
      <c r="CB10" s="245" t="s">
        <v>263</v>
      </c>
      <c r="CD10" s="242" t="s">
        <v>226</v>
      </c>
      <c r="CE10" s="242" t="s">
        <v>232</v>
      </c>
      <c r="CF10" s="242" t="s">
        <v>237</v>
      </c>
      <c r="CG10" s="242" t="s">
        <v>242</v>
      </c>
      <c r="CH10" s="242" t="s">
        <v>247</v>
      </c>
      <c r="CI10" s="376" t="s">
        <v>227</v>
      </c>
      <c r="CJ10" s="242" t="s">
        <v>251</v>
      </c>
      <c r="CK10" s="242" t="s">
        <v>256</v>
      </c>
      <c r="CL10" s="242" t="s">
        <v>263</v>
      </c>
      <c r="CM10" s="1366"/>
      <c r="CN10" s="1365"/>
    </row>
    <row r="11" spans="1:92" s="506" customFormat="1" x14ac:dyDescent="0.2">
      <c r="A11" s="499" t="s">
        <v>153</v>
      </c>
      <c r="B11" s="503"/>
      <c r="C11" s="899" t="s">
        <v>673</v>
      </c>
      <c r="D11" s="504"/>
      <c r="E11" s="505"/>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05"/>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05"/>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05"/>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05"/>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05"/>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05"/>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05"/>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05"/>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05"/>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BM9:BN9"/>
    <mergeCell ref="W8:Z9"/>
    <mergeCell ref="AC8:AF9"/>
    <mergeCell ref="AG8:AH9"/>
    <mergeCell ref="AI8:AL9"/>
    <mergeCell ref="AM8:AU8"/>
    <mergeCell ref="I8:J9"/>
    <mergeCell ref="K8:N9"/>
    <mergeCell ref="O8:P9"/>
    <mergeCell ref="Q8:T9"/>
    <mergeCell ref="U8:V9"/>
    <mergeCell ref="A8:A10"/>
    <mergeCell ref="B8:B10"/>
    <mergeCell ref="D8:D10"/>
    <mergeCell ref="E8:E10"/>
    <mergeCell ref="F8:H9"/>
    <mergeCell ref="C8:C10"/>
    <mergeCell ref="BO8:BU8"/>
    <mergeCell ref="BQ9:BQ10"/>
    <mergeCell ref="BR9:BR10"/>
    <mergeCell ref="BU9:BU10"/>
    <mergeCell ref="AA8:AB9"/>
    <mergeCell ref="AV8:BD8"/>
  </mergeCells>
  <dataValidations count="1">
    <dataValidation type="list" allowBlank="1" showInputMessage="1" showErrorMessage="1" sqref="E11:E31">
      <formula1>"Risk-free, IP"</formula1>
    </dataValidation>
  </dataValidations>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280</v>
      </c>
      <c r="B3" s="23"/>
      <c r="C3" s="23"/>
      <c r="D3" s="23"/>
      <c r="E3" s="23"/>
      <c r="I3" s="1385"/>
      <c r="J3" s="1386"/>
      <c r="K3" s="1386"/>
      <c r="L3" s="1387"/>
    </row>
    <row r="4" spans="1:92" ht="13.5" thickBot="1" x14ac:dyDescent="0.25">
      <c r="A4" s="24" t="s">
        <v>273</v>
      </c>
      <c r="B4" s="23"/>
      <c r="C4" s="23"/>
      <c r="D4" s="23"/>
      <c r="E4" s="23"/>
      <c r="I4" s="1388"/>
      <c r="J4" s="1389"/>
      <c r="K4" s="1389"/>
      <c r="L4" s="1390"/>
    </row>
    <row r="5" spans="1:92" ht="12.75" customHeight="1"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375" t="s">
        <v>214</v>
      </c>
      <c r="AW9" s="375" t="s">
        <v>215</v>
      </c>
      <c r="AX9" s="374" t="s">
        <v>216</v>
      </c>
      <c r="AY9" s="1357" t="s">
        <v>211</v>
      </c>
      <c r="AZ9" s="1353" t="s">
        <v>218</v>
      </c>
      <c r="BA9" s="375" t="s">
        <v>214</v>
      </c>
      <c r="BB9" s="375" t="s">
        <v>215</v>
      </c>
      <c r="BC9" s="37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375" t="s">
        <v>189</v>
      </c>
      <c r="L10" s="375" t="s">
        <v>225</v>
      </c>
      <c r="M10" s="375" t="s">
        <v>219</v>
      </c>
      <c r="N10" s="242" t="s">
        <v>226</v>
      </c>
      <c r="O10" s="229" t="s">
        <v>207</v>
      </c>
      <c r="P10" s="219" t="s">
        <v>191</v>
      </c>
      <c r="Q10" s="375" t="s">
        <v>189</v>
      </c>
      <c r="R10" s="375" t="s">
        <v>231</v>
      </c>
      <c r="S10" s="375" t="s">
        <v>219</v>
      </c>
      <c r="T10" s="242" t="s">
        <v>232</v>
      </c>
      <c r="U10" s="229" t="s">
        <v>207</v>
      </c>
      <c r="V10" s="219" t="s">
        <v>191</v>
      </c>
      <c r="W10" s="375" t="s">
        <v>189</v>
      </c>
      <c r="X10" s="375" t="s">
        <v>236</v>
      </c>
      <c r="Y10" s="375" t="s">
        <v>219</v>
      </c>
      <c r="Z10" s="242" t="s">
        <v>237</v>
      </c>
      <c r="AA10" s="229" t="s">
        <v>207</v>
      </c>
      <c r="AB10" s="219" t="s">
        <v>191</v>
      </c>
      <c r="AC10" s="375" t="s">
        <v>189</v>
      </c>
      <c r="AD10" s="375" t="s">
        <v>241</v>
      </c>
      <c r="AE10" s="375" t="s">
        <v>219</v>
      </c>
      <c r="AF10" s="242" t="s">
        <v>242</v>
      </c>
      <c r="AG10" s="229" t="s">
        <v>207</v>
      </c>
      <c r="AH10" s="219" t="s">
        <v>191</v>
      </c>
      <c r="AI10" s="375" t="s">
        <v>189</v>
      </c>
      <c r="AJ10" s="375" t="s">
        <v>246</v>
      </c>
      <c r="AK10" s="375" t="s">
        <v>219</v>
      </c>
      <c r="AL10" s="242" t="s">
        <v>247</v>
      </c>
      <c r="AM10" s="229" t="s">
        <v>207</v>
      </c>
      <c r="AN10" s="219" t="s">
        <v>191</v>
      </c>
      <c r="AO10" s="219" t="s">
        <v>207</v>
      </c>
      <c r="AP10" s="219" t="s">
        <v>191</v>
      </c>
      <c r="AQ10" s="219" t="s">
        <v>304</v>
      </c>
      <c r="AR10" s="219" t="s">
        <v>305</v>
      </c>
      <c r="AS10" s="219" t="s">
        <v>191</v>
      </c>
      <c r="AT10" s="219" t="s">
        <v>303</v>
      </c>
      <c r="AU10" s="219" t="s">
        <v>302</v>
      </c>
      <c r="AV10" s="375" t="s">
        <v>189</v>
      </c>
      <c r="AW10" s="375" t="s">
        <v>189</v>
      </c>
      <c r="AX10" s="375" t="s">
        <v>217</v>
      </c>
      <c r="AY10" s="1358"/>
      <c r="AZ10" s="1353"/>
      <c r="BA10" s="375" t="s">
        <v>219</v>
      </c>
      <c r="BB10" s="375" t="s">
        <v>219</v>
      </c>
      <c r="BC10" s="375" t="s">
        <v>219</v>
      </c>
      <c r="BD10" s="1355"/>
      <c r="BE10" s="229" t="s">
        <v>207</v>
      </c>
      <c r="BF10" s="219" t="s">
        <v>191</v>
      </c>
      <c r="BG10" s="375" t="s">
        <v>189</v>
      </c>
      <c r="BH10" s="375" t="s">
        <v>252</v>
      </c>
      <c r="BI10" s="375" t="s">
        <v>219</v>
      </c>
      <c r="BJ10" s="242" t="s">
        <v>251</v>
      </c>
      <c r="BK10" s="229" t="s">
        <v>207</v>
      </c>
      <c r="BL10" s="644" t="s">
        <v>191</v>
      </c>
      <c r="BM10" s="219" t="s">
        <v>207</v>
      </c>
      <c r="BN10" s="219" t="s">
        <v>191</v>
      </c>
      <c r="BO10" s="375" t="s">
        <v>189</v>
      </c>
      <c r="BP10" s="610" t="s">
        <v>189</v>
      </c>
      <c r="BQ10" s="1379"/>
      <c r="BR10" s="1353"/>
      <c r="BS10" s="647" t="s">
        <v>219</v>
      </c>
      <c r="BT10" s="647" t="s">
        <v>219</v>
      </c>
      <c r="BU10" s="1381"/>
      <c r="BV10" s="229" t="s">
        <v>207</v>
      </c>
      <c r="BW10" s="219" t="s">
        <v>191</v>
      </c>
      <c r="BX10" s="219" t="s">
        <v>260</v>
      </c>
      <c r="BY10" s="375" t="s">
        <v>189</v>
      </c>
      <c r="BZ10" s="375" t="s">
        <v>262</v>
      </c>
      <c r="CA10" s="375" t="s">
        <v>219</v>
      </c>
      <c r="CB10" s="245" t="s">
        <v>263</v>
      </c>
      <c r="CD10" s="242" t="s">
        <v>226</v>
      </c>
      <c r="CE10" s="242" t="s">
        <v>232</v>
      </c>
      <c r="CF10" s="242" t="s">
        <v>237</v>
      </c>
      <c r="CG10" s="242" t="s">
        <v>242</v>
      </c>
      <c r="CH10" s="242" t="s">
        <v>247</v>
      </c>
      <c r="CI10" s="376" t="s">
        <v>227</v>
      </c>
      <c r="CJ10" s="242" t="s">
        <v>251</v>
      </c>
      <c r="CK10" s="242" t="s">
        <v>256</v>
      </c>
      <c r="CL10" s="242" t="s">
        <v>263</v>
      </c>
      <c r="CM10" s="1366"/>
      <c r="CN10" s="1365"/>
    </row>
    <row r="11" spans="1:92" s="506" customFormat="1" x14ac:dyDescent="0.2">
      <c r="A11" s="499" t="s">
        <v>153</v>
      </c>
      <c r="B11" s="503"/>
      <c r="C11" s="899" t="s">
        <v>673</v>
      </c>
      <c r="D11" s="504"/>
      <c r="E11" s="650" t="s">
        <v>421</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BM9:BN9"/>
    <mergeCell ref="AV8:BD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A8:A10"/>
    <mergeCell ref="B8:B10"/>
    <mergeCell ref="D8:D10"/>
    <mergeCell ref="E8:E10"/>
    <mergeCell ref="F8:H9"/>
    <mergeCell ref="C8:C10"/>
    <mergeCell ref="I2:L4"/>
    <mergeCell ref="BO8:BU8"/>
    <mergeCell ref="BQ9:BQ10"/>
    <mergeCell ref="BR9:BR10"/>
    <mergeCell ref="BU9:BU10"/>
    <mergeCell ref="AA8:AB9"/>
    <mergeCell ref="I8:J9"/>
    <mergeCell ref="K8:N9"/>
    <mergeCell ref="O8:P9"/>
    <mergeCell ref="Q8:T9"/>
    <mergeCell ref="U8:V9"/>
    <mergeCell ref="W8:Z9"/>
    <mergeCell ref="AC8:AF9"/>
    <mergeCell ref="AG8:AH9"/>
    <mergeCell ref="AI8:AL9"/>
    <mergeCell ref="AM8:AU8"/>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ht="13.5" thickBot="1" x14ac:dyDescent="0.25">
      <c r="A1" s="131" t="s">
        <v>208</v>
      </c>
      <c r="B1" s="131"/>
      <c r="C1" s="131"/>
      <c r="D1" s="131"/>
      <c r="E1" s="131"/>
    </row>
    <row r="2" spans="1:92" ht="12.75" customHeight="1" x14ac:dyDescent="0.2">
      <c r="I2" s="1382" t="s">
        <v>523</v>
      </c>
      <c r="J2" s="1383"/>
      <c r="K2" s="1383"/>
      <c r="L2" s="1384"/>
    </row>
    <row r="3" spans="1:92" x14ac:dyDescent="0.2">
      <c r="A3" s="24" t="s">
        <v>280</v>
      </c>
      <c r="B3" s="23"/>
      <c r="C3" s="23"/>
      <c r="D3" s="23"/>
      <c r="E3" s="23"/>
      <c r="I3" s="1385"/>
      <c r="J3" s="1386"/>
      <c r="K3" s="1386"/>
      <c r="L3" s="1387"/>
    </row>
    <row r="4" spans="1:92" ht="13.5" thickBot="1" x14ac:dyDescent="0.25">
      <c r="A4" s="24" t="s">
        <v>273</v>
      </c>
      <c r="B4" s="23"/>
      <c r="C4" s="23"/>
      <c r="D4" s="23"/>
      <c r="E4" s="23"/>
      <c r="I4" s="1388"/>
      <c r="J4" s="1389"/>
      <c r="K4" s="1389"/>
      <c r="L4" s="1390"/>
    </row>
    <row r="5" spans="1:92" x14ac:dyDescent="0.2">
      <c r="A5" s="264" t="s">
        <v>281</v>
      </c>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284</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542" t="s">
        <v>214</v>
      </c>
      <c r="AW9" s="542" t="s">
        <v>215</v>
      </c>
      <c r="AX9" s="544" t="s">
        <v>216</v>
      </c>
      <c r="AY9" s="1357" t="s">
        <v>211</v>
      </c>
      <c r="AZ9" s="1353" t="s">
        <v>218</v>
      </c>
      <c r="BA9" s="542" t="s">
        <v>214</v>
      </c>
      <c r="BB9" s="542" t="s">
        <v>215</v>
      </c>
      <c r="BC9" s="54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542" t="s">
        <v>189</v>
      </c>
      <c r="L10" s="542" t="s">
        <v>225</v>
      </c>
      <c r="M10" s="542" t="s">
        <v>219</v>
      </c>
      <c r="N10" s="242" t="s">
        <v>226</v>
      </c>
      <c r="O10" s="229" t="s">
        <v>207</v>
      </c>
      <c r="P10" s="219" t="s">
        <v>191</v>
      </c>
      <c r="Q10" s="542" t="s">
        <v>189</v>
      </c>
      <c r="R10" s="542" t="s">
        <v>231</v>
      </c>
      <c r="S10" s="542" t="s">
        <v>219</v>
      </c>
      <c r="T10" s="242" t="s">
        <v>232</v>
      </c>
      <c r="U10" s="229" t="s">
        <v>207</v>
      </c>
      <c r="V10" s="219" t="s">
        <v>191</v>
      </c>
      <c r="W10" s="542" t="s">
        <v>189</v>
      </c>
      <c r="X10" s="542" t="s">
        <v>236</v>
      </c>
      <c r="Y10" s="542" t="s">
        <v>219</v>
      </c>
      <c r="Z10" s="242" t="s">
        <v>237</v>
      </c>
      <c r="AA10" s="229" t="s">
        <v>207</v>
      </c>
      <c r="AB10" s="219" t="s">
        <v>191</v>
      </c>
      <c r="AC10" s="542" t="s">
        <v>189</v>
      </c>
      <c r="AD10" s="542" t="s">
        <v>241</v>
      </c>
      <c r="AE10" s="542" t="s">
        <v>219</v>
      </c>
      <c r="AF10" s="242" t="s">
        <v>242</v>
      </c>
      <c r="AG10" s="229" t="s">
        <v>207</v>
      </c>
      <c r="AH10" s="219" t="s">
        <v>191</v>
      </c>
      <c r="AI10" s="542" t="s">
        <v>189</v>
      </c>
      <c r="AJ10" s="542" t="s">
        <v>246</v>
      </c>
      <c r="AK10" s="542" t="s">
        <v>219</v>
      </c>
      <c r="AL10" s="242" t="s">
        <v>247</v>
      </c>
      <c r="AM10" s="229" t="s">
        <v>207</v>
      </c>
      <c r="AN10" s="219" t="s">
        <v>191</v>
      </c>
      <c r="AO10" s="219" t="s">
        <v>207</v>
      </c>
      <c r="AP10" s="219" t="s">
        <v>191</v>
      </c>
      <c r="AQ10" s="219" t="s">
        <v>304</v>
      </c>
      <c r="AR10" s="219" t="s">
        <v>305</v>
      </c>
      <c r="AS10" s="219" t="s">
        <v>191</v>
      </c>
      <c r="AT10" s="219" t="s">
        <v>303</v>
      </c>
      <c r="AU10" s="219" t="s">
        <v>302</v>
      </c>
      <c r="AV10" s="542" t="s">
        <v>189</v>
      </c>
      <c r="AW10" s="542" t="s">
        <v>189</v>
      </c>
      <c r="AX10" s="542" t="s">
        <v>217</v>
      </c>
      <c r="AY10" s="1358"/>
      <c r="AZ10" s="1353"/>
      <c r="BA10" s="542" t="s">
        <v>219</v>
      </c>
      <c r="BB10" s="542" t="s">
        <v>219</v>
      </c>
      <c r="BC10" s="542" t="s">
        <v>219</v>
      </c>
      <c r="BD10" s="1355"/>
      <c r="BE10" s="229" t="s">
        <v>207</v>
      </c>
      <c r="BF10" s="219" t="s">
        <v>191</v>
      </c>
      <c r="BG10" s="542" t="s">
        <v>189</v>
      </c>
      <c r="BH10" s="542" t="s">
        <v>252</v>
      </c>
      <c r="BI10" s="542" t="s">
        <v>219</v>
      </c>
      <c r="BJ10" s="242" t="s">
        <v>251</v>
      </c>
      <c r="BK10" s="229" t="s">
        <v>207</v>
      </c>
      <c r="BL10" s="644" t="s">
        <v>191</v>
      </c>
      <c r="BM10" s="219" t="s">
        <v>207</v>
      </c>
      <c r="BN10" s="219" t="s">
        <v>191</v>
      </c>
      <c r="BO10" s="542" t="s">
        <v>189</v>
      </c>
      <c r="BP10" s="610" t="s">
        <v>189</v>
      </c>
      <c r="BQ10" s="1379"/>
      <c r="BR10" s="1353"/>
      <c r="BS10" s="647" t="s">
        <v>219</v>
      </c>
      <c r="BT10" s="647" t="s">
        <v>219</v>
      </c>
      <c r="BU10" s="1381"/>
      <c r="BV10" s="229" t="s">
        <v>207</v>
      </c>
      <c r="BW10" s="219" t="s">
        <v>191</v>
      </c>
      <c r="BX10" s="219" t="s">
        <v>260</v>
      </c>
      <c r="BY10" s="542" t="s">
        <v>189</v>
      </c>
      <c r="BZ10" s="542" t="s">
        <v>262</v>
      </c>
      <c r="CA10" s="542" t="s">
        <v>219</v>
      </c>
      <c r="CB10" s="245" t="s">
        <v>263</v>
      </c>
      <c r="CD10" s="242" t="s">
        <v>226</v>
      </c>
      <c r="CE10" s="242" t="s">
        <v>232</v>
      </c>
      <c r="CF10" s="242" t="s">
        <v>237</v>
      </c>
      <c r="CG10" s="242" t="s">
        <v>242</v>
      </c>
      <c r="CH10" s="242" t="s">
        <v>247</v>
      </c>
      <c r="CI10" s="543" t="s">
        <v>227</v>
      </c>
      <c r="CJ10" s="242" t="s">
        <v>251</v>
      </c>
      <c r="CK10" s="242" t="s">
        <v>256</v>
      </c>
      <c r="CL10" s="242" t="s">
        <v>263</v>
      </c>
      <c r="CM10" s="1366"/>
      <c r="CN10" s="1365"/>
    </row>
    <row r="11" spans="1:92" s="506" customFormat="1" x14ac:dyDescent="0.2">
      <c r="A11" s="499" t="s">
        <v>153</v>
      </c>
      <c r="B11" s="503"/>
      <c r="C11" s="899" t="s">
        <v>673</v>
      </c>
      <c r="D11" s="504"/>
      <c r="E11" s="650" t="s">
        <v>422</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13"/>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13"/>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13"/>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13"/>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13"/>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13"/>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13"/>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13"/>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13"/>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9">
    <mergeCell ref="U8:V9"/>
    <mergeCell ref="W8:Z9"/>
    <mergeCell ref="A8:A10"/>
    <mergeCell ref="B8:B10"/>
    <mergeCell ref="D8:D10"/>
    <mergeCell ref="E8:E10"/>
    <mergeCell ref="F8:H9"/>
    <mergeCell ref="C8:C10"/>
    <mergeCell ref="CM8:CM10"/>
    <mergeCell ref="CN8:CN10"/>
    <mergeCell ref="AM9:AN9"/>
    <mergeCell ref="AO9:AP9"/>
    <mergeCell ref="AQ9:AU9"/>
    <mergeCell ref="AY9:AY10"/>
    <mergeCell ref="AZ9:AZ10"/>
    <mergeCell ref="BD9:BD10"/>
    <mergeCell ref="BG8:BJ9"/>
    <mergeCell ref="BV8:BX9"/>
    <mergeCell ref="BY8:CB9"/>
    <mergeCell ref="CD8:CL9"/>
    <mergeCell ref="AM8:AU8"/>
    <mergeCell ref="AV8:BD8"/>
    <mergeCell ref="BE8:BF9"/>
    <mergeCell ref="I2:L4"/>
    <mergeCell ref="BK8:BN8"/>
    <mergeCell ref="BK9:BL9"/>
    <mergeCell ref="BM9:BN9"/>
    <mergeCell ref="BO8:BU8"/>
    <mergeCell ref="BQ9:BQ10"/>
    <mergeCell ref="BR9:BR10"/>
    <mergeCell ref="BU9:BU10"/>
    <mergeCell ref="AC8:AF9"/>
    <mergeCell ref="AG8:AH9"/>
    <mergeCell ref="AI8:AL9"/>
    <mergeCell ref="AA8:AB9"/>
    <mergeCell ref="I8:J9"/>
    <mergeCell ref="K8:N9"/>
    <mergeCell ref="O8:P9"/>
    <mergeCell ref="Q8:T9"/>
  </mergeCells>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59999389629810485"/>
  </sheetPr>
  <dimension ref="A1:CN500"/>
  <sheetViews>
    <sheetView workbookViewId="0">
      <selection activeCell="A33" sqref="A33"/>
    </sheetView>
  </sheetViews>
  <sheetFormatPr defaultRowHeight="12.75" x14ac:dyDescent="0.2"/>
  <cols>
    <col min="1" max="1" width="11.5703125" style="111" customWidth="1"/>
    <col min="2" max="2" width="17.140625" style="111" customWidth="1"/>
    <col min="3" max="3" width="28.140625" style="111" customWidth="1"/>
    <col min="4" max="4" width="17.140625" style="111" customWidth="1"/>
    <col min="5" max="5" width="17.7109375" style="111" customWidth="1"/>
    <col min="6" max="47" width="17.140625" style="111" customWidth="1"/>
    <col min="48" max="56" width="13.7109375" style="111" customWidth="1"/>
    <col min="57" max="79" width="17.140625" style="111" customWidth="1"/>
    <col min="80" max="80" width="19" style="111" customWidth="1"/>
    <col min="81" max="81" width="4.28515625" style="111" customWidth="1"/>
    <col min="82" max="90" width="19" style="111" customWidth="1"/>
    <col min="91" max="91" width="17.140625" style="111" customWidth="1"/>
    <col min="92" max="92" width="19.28515625" style="111" customWidth="1"/>
    <col min="93" max="16384" width="9.140625" style="111"/>
  </cols>
  <sheetData>
    <row r="1" spans="1:92" x14ac:dyDescent="0.2">
      <c r="A1" s="131" t="s">
        <v>208</v>
      </c>
      <c r="B1" s="131"/>
      <c r="C1" s="131"/>
      <c r="D1" s="131"/>
      <c r="E1" s="131"/>
    </row>
    <row r="3" spans="1:92" x14ac:dyDescent="0.2">
      <c r="A3" s="24" t="s">
        <v>280</v>
      </c>
      <c r="B3" s="23"/>
      <c r="C3" s="23"/>
      <c r="D3" s="23"/>
      <c r="E3" s="23"/>
    </row>
    <row r="4" spans="1:92" x14ac:dyDescent="0.2">
      <c r="A4" s="24" t="s">
        <v>278</v>
      </c>
      <c r="B4" s="23"/>
      <c r="C4" s="23"/>
      <c r="D4" s="23"/>
      <c r="E4" s="23"/>
    </row>
    <row r="5" spans="1:92" x14ac:dyDescent="0.2">
      <c r="A5" s="264"/>
      <c r="B5" s="23"/>
      <c r="C5" s="23"/>
      <c r="D5" s="23"/>
      <c r="E5" s="23"/>
    </row>
    <row r="6" spans="1:92" ht="13.5" thickBot="1" x14ac:dyDescent="0.25">
      <c r="CN6" s="23"/>
    </row>
    <row r="7" spans="1:92" ht="14.25" thickTop="1" thickBot="1" x14ac:dyDescent="0.25">
      <c r="A7" s="111" t="s">
        <v>212</v>
      </c>
      <c r="F7" s="251">
        <f>SUM(F11:INDEX(F:F,ROWS(F:F)))</f>
        <v>0</v>
      </c>
      <c r="G7" s="251">
        <f>SUM(G11:INDEX(G:G,ROWS(G:G)))</f>
        <v>0</v>
      </c>
      <c r="I7" s="131" t="s">
        <v>222</v>
      </c>
      <c r="L7" s="251">
        <f>SUM(L11:INDEX(L:L,ROWS(L:L)))</f>
        <v>0</v>
      </c>
      <c r="O7" s="131" t="s">
        <v>228</v>
      </c>
      <c r="R7" s="251">
        <f>SUM(R11:INDEX(R:R,ROWS(R:R)))</f>
        <v>0</v>
      </c>
      <c r="U7" s="131" t="s">
        <v>233</v>
      </c>
      <c r="X7" s="251">
        <f>SUM(X11:INDEX(X:X,ROWS(X:X)))</f>
        <v>0</v>
      </c>
      <c r="AA7" s="131" t="s">
        <v>238</v>
      </c>
      <c r="AD7" s="251">
        <f>SUM(AD11:INDEX(AD:AD,ROWS(AD:AD)))</f>
        <v>0</v>
      </c>
      <c r="AG7" s="131" t="s">
        <v>243</v>
      </c>
      <c r="AJ7" s="251">
        <f>SUM(AJ11:INDEX(AJ:AJ,ROWS(AJ:AJ)))</f>
        <v>0</v>
      </c>
      <c r="AM7" s="131" t="s">
        <v>220</v>
      </c>
      <c r="AY7" s="251">
        <f>SUM(AY11:INDEX(AY:AY,ROWS(AY:AY)))</f>
        <v>0</v>
      </c>
      <c r="BE7" s="131" t="s">
        <v>248</v>
      </c>
      <c r="BH7" s="251">
        <f>SUM(BH11:INDEX(BH:BH,ROWS(BH:BH)))</f>
        <v>0</v>
      </c>
      <c r="BK7" s="131" t="s">
        <v>253</v>
      </c>
      <c r="BQ7" s="645">
        <f>SUM(BQ11:INDEX(BQ:BQ,ROWS(BQ:BQ)))</f>
        <v>0</v>
      </c>
      <c r="BR7" s="648"/>
      <c r="BV7" s="131" t="s">
        <v>258</v>
      </c>
      <c r="BZ7" s="251">
        <f>SUM(BZ11:INDEX(BZ:BZ,ROWS(BZ:BZ)))</f>
        <v>0</v>
      </c>
      <c r="CN7" s="514">
        <f ca="1">SUM(CN11:INDEX(CN:CN,ROWS(CN:CN)))</f>
        <v>0</v>
      </c>
    </row>
    <row r="8" spans="1:92" ht="21.75" customHeight="1" thickTop="1" x14ac:dyDescent="0.2">
      <c r="A8" s="1332" t="s">
        <v>192</v>
      </c>
      <c r="B8" s="1333" t="s">
        <v>210</v>
      </c>
      <c r="C8" s="1325" t="s">
        <v>735</v>
      </c>
      <c r="D8" s="1334" t="s">
        <v>198</v>
      </c>
      <c r="E8" s="1338" t="s">
        <v>213</v>
      </c>
      <c r="F8" s="1328" t="s">
        <v>187</v>
      </c>
      <c r="G8" s="1329"/>
      <c r="H8" s="1329"/>
      <c r="I8" s="1328" t="s">
        <v>223</v>
      </c>
      <c r="J8" s="1341"/>
      <c r="K8" s="1343" t="s">
        <v>224</v>
      </c>
      <c r="L8" s="1344"/>
      <c r="M8" s="1344"/>
      <c r="N8" s="1344"/>
      <c r="O8" s="1328" t="s">
        <v>229</v>
      </c>
      <c r="P8" s="1341"/>
      <c r="Q8" s="1343" t="s">
        <v>230</v>
      </c>
      <c r="R8" s="1344"/>
      <c r="S8" s="1344"/>
      <c r="T8" s="1344"/>
      <c r="U8" s="1328" t="s">
        <v>234</v>
      </c>
      <c r="V8" s="1341"/>
      <c r="W8" s="1343" t="s">
        <v>235</v>
      </c>
      <c r="X8" s="1344"/>
      <c r="Y8" s="1344"/>
      <c r="Z8" s="1344"/>
      <c r="AA8" s="1328" t="s">
        <v>239</v>
      </c>
      <c r="AB8" s="1341"/>
      <c r="AC8" s="1343" t="s">
        <v>240</v>
      </c>
      <c r="AD8" s="1344"/>
      <c r="AE8" s="1344"/>
      <c r="AF8" s="1344"/>
      <c r="AG8" s="1328" t="s">
        <v>244</v>
      </c>
      <c r="AH8" s="1341"/>
      <c r="AI8" s="1343" t="s">
        <v>245</v>
      </c>
      <c r="AJ8" s="1344"/>
      <c r="AK8" s="1344"/>
      <c r="AL8" s="1344"/>
      <c r="AM8" s="1347" t="s">
        <v>193</v>
      </c>
      <c r="AN8" s="1348"/>
      <c r="AO8" s="1348"/>
      <c r="AP8" s="1348"/>
      <c r="AQ8" s="1348"/>
      <c r="AR8" s="1348"/>
      <c r="AS8" s="1348"/>
      <c r="AT8" s="1348"/>
      <c r="AU8" s="1349"/>
      <c r="AV8" s="1356" t="s">
        <v>221</v>
      </c>
      <c r="AW8" s="1356"/>
      <c r="AX8" s="1356"/>
      <c r="AY8" s="1356"/>
      <c r="AZ8" s="1356"/>
      <c r="BA8" s="1356"/>
      <c r="BB8" s="1356"/>
      <c r="BC8" s="1356"/>
      <c r="BD8" s="1356"/>
      <c r="BE8" s="1328" t="s">
        <v>249</v>
      </c>
      <c r="BF8" s="1341"/>
      <c r="BG8" s="1343" t="s">
        <v>250</v>
      </c>
      <c r="BH8" s="1344"/>
      <c r="BI8" s="1344"/>
      <c r="BJ8" s="1344"/>
      <c r="BK8" s="1374" t="s">
        <v>254</v>
      </c>
      <c r="BL8" s="1351"/>
      <c r="BM8" s="1351"/>
      <c r="BN8" s="1352"/>
      <c r="BO8" s="1377" t="s">
        <v>257</v>
      </c>
      <c r="BP8" s="1377"/>
      <c r="BQ8" s="1377"/>
      <c r="BR8" s="1377"/>
      <c r="BS8" s="1377"/>
      <c r="BT8" s="1377"/>
      <c r="BU8" s="1377"/>
      <c r="BV8" s="1369" t="s">
        <v>259</v>
      </c>
      <c r="BW8" s="1369"/>
      <c r="BX8" s="1370"/>
      <c r="BY8" s="1343" t="s">
        <v>261</v>
      </c>
      <c r="BZ8" s="1344"/>
      <c r="CA8" s="1344"/>
      <c r="CB8" s="1367"/>
      <c r="CD8" s="1359" t="s">
        <v>264</v>
      </c>
      <c r="CE8" s="1360"/>
      <c r="CF8" s="1360"/>
      <c r="CG8" s="1360"/>
      <c r="CH8" s="1360"/>
      <c r="CI8" s="1360"/>
      <c r="CJ8" s="1360"/>
      <c r="CK8" s="1360"/>
      <c r="CL8" s="1360"/>
      <c r="CM8" s="1366" t="s">
        <v>265</v>
      </c>
      <c r="CN8" s="1363" t="s">
        <v>266</v>
      </c>
    </row>
    <row r="9" spans="1:92" ht="12.75" customHeight="1" x14ac:dyDescent="0.2">
      <c r="A9" s="1332"/>
      <c r="B9" s="1333"/>
      <c r="C9" s="1326"/>
      <c r="D9" s="1334"/>
      <c r="E9" s="1339"/>
      <c r="F9" s="1330"/>
      <c r="G9" s="1331"/>
      <c r="H9" s="1331"/>
      <c r="I9" s="1330"/>
      <c r="J9" s="1342"/>
      <c r="K9" s="1345"/>
      <c r="L9" s="1346"/>
      <c r="M9" s="1346"/>
      <c r="N9" s="1346"/>
      <c r="O9" s="1330"/>
      <c r="P9" s="1342"/>
      <c r="Q9" s="1345"/>
      <c r="R9" s="1346"/>
      <c r="S9" s="1346"/>
      <c r="T9" s="1346"/>
      <c r="U9" s="1330"/>
      <c r="V9" s="1342"/>
      <c r="W9" s="1345"/>
      <c r="X9" s="1346"/>
      <c r="Y9" s="1346"/>
      <c r="Z9" s="1346"/>
      <c r="AA9" s="1330"/>
      <c r="AB9" s="1342"/>
      <c r="AC9" s="1345"/>
      <c r="AD9" s="1346"/>
      <c r="AE9" s="1346"/>
      <c r="AF9" s="1346"/>
      <c r="AG9" s="1330"/>
      <c r="AH9" s="1342"/>
      <c r="AI9" s="1345"/>
      <c r="AJ9" s="1346"/>
      <c r="AK9" s="1346"/>
      <c r="AL9" s="1346"/>
      <c r="AM9" s="1337" t="s">
        <v>194</v>
      </c>
      <c r="AN9" s="1336"/>
      <c r="AO9" s="1335" t="s">
        <v>195</v>
      </c>
      <c r="AP9" s="1336"/>
      <c r="AQ9" s="1350" t="s">
        <v>196</v>
      </c>
      <c r="AR9" s="1351"/>
      <c r="AS9" s="1351"/>
      <c r="AT9" s="1351"/>
      <c r="AU9" s="1352"/>
      <c r="AV9" s="375" t="s">
        <v>214</v>
      </c>
      <c r="AW9" s="375" t="s">
        <v>215</v>
      </c>
      <c r="AX9" s="374" t="s">
        <v>216</v>
      </c>
      <c r="AY9" s="1357" t="s">
        <v>211</v>
      </c>
      <c r="AZ9" s="1353" t="s">
        <v>218</v>
      </c>
      <c r="BA9" s="375" t="s">
        <v>214</v>
      </c>
      <c r="BB9" s="375" t="s">
        <v>215</v>
      </c>
      <c r="BC9" s="374" t="s">
        <v>216</v>
      </c>
      <c r="BD9" s="1354" t="s">
        <v>227</v>
      </c>
      <c r="BE9" s="1330"/>
      <c r="BF9" s="1342"/>
      <c r="BG9" s="1345"/>
      <c r="BH9" s="1346"/>
      <c r="BI9" s="1346"/>
      <c r="BJ9" s="1346"/>
      <c r="BK9" s="1375" t="s">
        <v>415</v>
      </c>
      <c r="BL9" s="1372"/>
      <c r="BM9" s="1376" t="s">
        <v>416</v>
      </c>
      <c r="BN9" s="1373"/>
      <c r="BO9" s="646" t="s">
        <v>417</v>
      </c>
      <c r="BP9" s="646" t="s">
        <v>418</v>
      </c>
      <c r="BQ9" s="1378" t="s">
        <v>255</v>
      </c>
      <c r="BR9" s="1353" t="s">
        <v>419</v>
      </c>
      <c r="BS9" s="646" t="s">
        <v>417</v>
      </c>
      <c r="BT9" s="646" t="s">
        <v>418</v>
      </c>
      <c r="BU9" s="1380" t="s">
        <v>256</v>
      </c>
      <c r="BV9" s="1371"/>
      <c r="BW9" s="1372"/>
      <c r="BX9" s="1373"/>
      <c r="BY9" s="1345"/>
      <c r="BZ9" s="1346"/>
      <c r="CA9" s="1346"/>
      <c r="CB9" s="1368"/>
      <c r="CD9" s="1361"/>
      <c r="CE9" s="1362"/>
      <c r="CF9" s="1362"/>
      <c r="CG9" s="1362"/>
      <c r="CH9" s="1362"/>
      <c r="CI9" s="1362"/>
      <c r="CJ9" s="1362"/>
      <c r="CK9" s="1362"/>
      <c r="CL9" s="1362"/>
      <c r="CM9" s="1366"/>
      <c r="CN9" s="1364"/>
    </row>
    <row r="10" spans="1:92" ht="38.25" x14ac:dyDescent="0.2">
      <c r="A10" s="1332"/>
      <c r="B10" s="1333"/>
      <c r="C10" s="1327"/>
      <c r="D10" s="1334"/>
      <c r="E10" s="1340"/>
      <c r="F10" s="229" t="s">
        <v>207</v>
      </c>
      <c r="G10" s="219" t="s">
        <v>328</v>
      </c>
      <c r="H10" s="219" t="s">
        <v>191</v>
      </c>
      <c r="I10" s="229" t="s">
        <v>207</v>
      </c>
      <c r="J10" s="219" t="s">
        <v>191</v>
      </c>
      <c r="K10" s="375" t="s">
        <v>189</v>
      </c>
      <c r="L10" s="375" t="s">
        <v>225</v>
      </c>
      <c r="M10" s="375" t="s">
        <v>219</v>
      </c>
      <c r="N10" s="242" t="s">
        <v>226</v>
      </c>
      <c r="O10" s="229" t="s">
        <v>207</v>
      </c>
      <c r="P10" s="219" t="s">
        <v>191</v>
      </c>
      <c r="Q10" s="375" t="s">
        <v>189</v>
      </c>
      <c r="R10" s="375" t="s">
        <v>231</v>
      </c>
      <c r="S10" s="375" t="s">
        <v>219</v>
      </c>
      <c r="T10" s="242" t="s">
        <v>232</v>
      </c>
      <c r="U10" s="229" t="s">
        <v>207</v>
      </c>
      <c r="V10" s="219" t="s">
        <v>191</v>
      </c>
      <c r="W10" s="375" t="s">
        <v>189</v>
      </c>
      <c r="X10" s="375" t="s">
        <v>236</v>
      </c>
      <c r="Y10" s="375" t="s">
        <v>219</v>
      </c>
      <c r="Z10" s="242" t="s">
        <v>237</v>
      </c>
      <c r="AA10" s="229" t="s">
        <v>207</v>
      </c>
      <c r="AB10" s="219" t="s">
        <v>191</v>
      </c>
      <c r="AC10" s="375" t="s">
        <v>189</v>
      </c>
      <c r="AD10" s="375" t="s">
        <v>241</v>
      </c>
      <c r="AE10" s="375" t="s">
        <v>219</v>
      </c>
      <c r="AF10" s="242" t="s">
        <v>242</v>
      </c>
      <c r="AG10" s="229" t="s">
        <v>207</v>
      </c>
      <c r="AH10" s="219" t="s">
        <v>191</v>
      </c>
      <c r="AI10" s="375" t="s">
        <v>189</v>
      </c>
      <c r="AJ10" s="375" t="s">
        <v>246</v>
      </c>
      <c r="AK10" s="375" t="s">
        <v>219</v>
      </c>
      <c r="AL10" s="242" t="s">
        <v>247</v>
      </c>
      <c r="AM10" s="229" t="s">
        <v>207</v>
      </c>
      <c r="AN10" s="219" t="s">
        <v>191</v>
      </c>
      <c r="AO10" s="219" t="s">
        <v>207</v>
      </c>
      <c r="AP10" s="219" t="s">
        <v>191</v>
      </c>
      <c r="AQ10" s="219" t="s">
        <v>304</v>
      </c>
      <c r="AR10" s="219" t="s">
        <v>305</v>
      </c>
      <c r="AS10" s="219" t="s">
        <v>191</v>
      </c>
      <c r="AT10" s="219" t="s">
        <v>303</v>
      </c>
      <c r="AU10" s="219" t="s">
        <v>302</v>
      </c>
      <c r="AV10" s="375" t="s">
        <v>189</v>
      </c>
      <c r="AW10" s="375" t="s">
        <v>189</v>
      </c>
      <c r="AX10" s="375" t="s">
        <v>217</v>
      </c>
      <c r="AY10" s="1358"/>
      <c r="AZ10" s="1353"/>
      <c r="BA10" s="375" t="s">
        <v>219</v>
      </c>
      <c r="BB10" s="375" t="s">
        <v>219</v>
      </c>
      <c r="BC10" s="375" t="s">
        <v>219</v>
      </c>
      <c r="BD10" s="1355"/>
      <c r="BE10" s="229" t="s">
        <v>207</v>
      </c>
      <c r="BF10" s="219" t="s">
        <v>191</v>
      </c>
      <c r="BG10" s="375" t="s">
        <v>189</v>
      </c>
      <c r="BH10" s="375" t="s">
        <v>252</v>
      </c>
      <c r="BI10" s="375" t="s">
        <v>219</v>
      </c>
      <c r="BJ10" s="242" t="s">
        <v>251</v>
      </c>
      <c r="BK10" s="229" t="s">
        <v>207</v>
      </c>
      <c r="BL10" s="644" t="s">
        <v>191</v>
      </c>
      <c r="BM10" s="219" t="s">
        <v>207</v>
      </c>
      <c r="BN10" s="219" t="s">
        <v>191</v>
      </c>
      <c r="BO10" s="375" t="s">
        <v>189</v>
      </c>
      <c r="BP10" s="610" t="s">
        <v>189</v>
      </c>
      <c r="BQ10" s="1379"/>
      <c r="BR10" s="1353"/>
      <c r="BS10" s="647" t="s">
        <v>219</v>
      </c>
      <c r="BT10" s="647" t="s">
        <v>219</v>
      </c>
      <c r="BU10" s="1381"/>
      <c r="BV10" s="229" t="s">
        <v>207</v>
      </c>
      <c r="BW10" s="219" t="s">
        <v>191</v>
      </c>
      <c r="BX10" s="219" t="s">
        <v>260</v>
      </c>
      <c r="BY10" s="375" t="s">
        <v>189</v>
      </c>
      <c r="BZ10" s="375" t="s">
        <v>262</v>
      </c>
      <c r="CA10" s="375" t="s">
        <v>219</v>
      </c>
      <c r="CB10" s="245" t="s">
        <v>263</v>
      </c>
      <c r="CD10" s="242" t="s">
        <v>226</v>
      </c>
      <c r="CE10" s="242" t="s">
        <v>232</v>
      </c>
      <c r="CF10" s="242" t="s">
        <v>237</v>
      </c>
      <c r="CG10" s="242" t="s">
        <v>242</v>
      </c>
      <c r="CH10" s="242" t="s">
        <v>247</v>
      </c>
      <c r="CI10" s="376" t="s">
        <v>227</v>
      </c>
      <c r="CJ10" s="242" t="s">
        <v>251</v>
      </c>
      <c r="CK10" s="242" t="s">
        <v>256</v>
      </c>
      <c r="CL10" s="242" t="s">
        <v>263</v>
      </c>
      <c r="CM10" s="1366"/>
      <c r="CN10" s="1365"/>
    </row>
    <row r="11" spans="1:92" s="506" customFormat="1" x14ac:dyDescent="0.2">
      <c r="A11" s="499" t="s">
        <v>279</v>
      </c>
      <c r="B11" s="503"/>
      <c r="C11" s="899" t="s">
        <v>673</v>
      </c>
      <c r="D11" s="504"/>
      <c r="E11" s="505" t="s">
        <v>468</v>
      </c>
      <c r="F11" s="234"/>
      <c r="G11" s="235"/>
      <c r="H11" s="235"/>
      <c r="I11" s="234"/>
      <c r="J11" s="235"/>
      <c r="K11" s="241">
        <f>I11-$F11</f>
        <v>0</v>
      </c>
      <c r="L11" s="241">
        <f>MAX(K11,0)</f>
        <v>0</v>
      </c>
      <c r="M11" s="241">
        <f>J11-$H11</f>
        <v>0</v>
      </c>
      <c r="N11" s="243">
        <f>MIN(M11,0)</f>
        <v>0</v>
      </c>
      <c r="O11" s="234"/>
      <c r="P11" s="235"/>
      <c r="Q11" s="241">
        <f>O11-$F11</f>
        <v>0</v>
      </c>
      <c r="R11" s="241">
        <f>MAX(Q11,0)</f>
        <v>0</v>
      </c>
      <c r="S11" s="241">
        <f>P11-$H11</f>
        <v>0</v>
      </c>
      <c r="T11" s="243">
        <f>MIN(S11,0)</f>
        <v>0</v>
      </c>
      <c r="U11" s="234"/>
      <c r="V11" s="235"/>
      <c r="W11" s="241">
        <f>U11-$F11</f>
        <v>0</v>
      </c>
      <c r="X11" s="241">
        <f>MAX(W11,0)</f>
        <v>0</v>
      </c>
      <c r="Y11" s="241">
        <f>V11-$H11</f>
        <v>0</v>
      </c>
      <c r="Z11" s="243">
        <f>MIN(Y11,0)</f>
        <v>0</v>
      </c>
      <c r="AA11" s="234"/>
      <c r="AB11" s="235"/>
      <c r="AC11" s="241">
        <f>AA11-$F11</f>
        <v>0</v>
      </c>
      <c r="AD11" s="241">
        <f>MAX(AC11,0)</f>
        <v>0</v>
      </c>
      <c r="AE11" s="241">
        <f>AB11-$H11</f>
        <v>0</v>
      </c>
      <c r="AF11" s="243">
        <f>MIN(AE11,0)</f>
        <v>0</v>
      </c>
      <c r="AG11" s="234"/>
      <c r="AH11" s="235"/>
      <c r="AI11" s="241">
        <f>AG11-$F11</f>
        <v>0</v>
      </c>
      <c r="AJ11" s="241">
        <f>MAX(AI11,0)</f>
        <v>0</v>
      </c>
      <c r="AK11" s="241">
        <f>AH11-$H11</f>
        <v>0</v>
      </c>
      <c r="AL11" s="243">
        <f>MIN(AK11,0)</f>
        <v>0</v>
      </c>
      <c r="AM11" s="234"/>
      <c r="AN11" s="235"/>
      <c r="AO11" s="235"/>
      <c r="AP11" s="235"/>
      <c r="AQ11" s="235"/>
      <c r="AR11" s="235"/>
      <c r="AS11" s="235"/>
      <c r="AT11" s="235"/>
      <c r="AU11" s="235"/>
      <c r="AV11" s="237">
        <f>AM11-$F11</f>
        <v>0</v>
      </c>
      <c r="AW11" s="237">
        <f>AO11-$F11</f>
        <v>0</v>
      </c>
      <c r="AX11" s="237">
        <f>-((AU11-AT11)-(AR11-AQ11))</f>
        <v>0</v>
      </c>
      <c r="AY11" s="237">
        <f>MAX(AV11,AW11,AX11,0)</f>
        <v>0</v>
      </c>
      <c r="AZ11" s="237" t="str">
        <f ca="1">IF(AY11&gt;0,OFFSET($AV$11,-2,MATCH(MAX(AV11:AX11),AV11:AX11,0)-1), OFFSET($BA$11,-2,MATCH(MIN(BA11:BC11),BA11:BC11,0)-1))</f>
        <v>High Lapse</v>
      </c>
      <c r="BA11" s="237">
        <f>AN11-$H11</f>
        <v>0</v>
      </c>
      <c r="BB11" s="237">
        <f>AP11-$H11</f>
        <v>0</v>
      </c>
      <c r="BC11" s="237">
        <f>AS11-$H11</f>
        <v>0</v>
      </c>
      <c r="BD11" s="237">
        <f ca="1">MIN(LOOKUP(AZ11,$BA$9:$BC$9,BA11:BC11),0)</f>
        <v>0</v>
      </c>
      <c r="BE11" s="234"/>
      <c r="BF11" s="235"/>
      <c r="BG11" s="241">
        <f>BE11-$F11</f>
        <v>0</v>
      </c>
      <c r="BH11" s="241">
        <f>MAX(BG11,0)</f>
        <v>0</v>
      </c>
      <c r="BI11" s="241">
        <f>BF11-$H11</f>
        <v>0</v>
      </c>
      <c r="BJ11" s="243">
        <f>MIN(BI11,0)</f>
        <v>0</v>
      </c>
      <c r="BK11" s="234"/>
      <c r="BL11" s="235"/>
      <c r="BM11" s="235"/>
      <c r="BN11" s="235"/>
      <c r="BO11" s="241">
        <f>BK11-$F11</f>
        <v>0</v>
      </c>
      <c r="BP11" s="241">
        <f>BM11-$F11</f>
        <v>0</v>
      </c>
      <c r="BQ11" s="241">
        <f>MAX(BO11,BP11,0)</f>
        <v>0</v>
      </c>
      <c r="BR11" s="237" t="str">
        <f ca="1">OFFSET($BO$11,-2,MATCH(MAX(BO11:BP11),BO11:BP11,0)-1)</f>
        <v>High conversion</v>
      </c>
      <c r="BS11" s="241">
        <f t="shared" ref="BS11:BS31" si="0">BL11-$H11</f>
        <v>0</v>
      </c>
      <c r="BT11" s="241">
        <f>BN11-$H11</f>
        <v>0</v>
      </c>
      <c r="BU11" s="237">
        <f ca="1">MIN(LOOKUP(BR11,$BS$9:$BT$9,BS11:BT11),0)</f>
        <v>0</v>
      </c>
      <c r="BV11" s="234"/>
      <c r="BW11" s="235"/>
      <c r="BX11" s="235"/>
      <c r="BY11" s="241">
        <f>BV11-$F11</f>
        <v>0</v>
      </c>
      <c r="BZ11" s="241">
        <f>MAX(BX11+BY11,0)</f>
        <v>0</v>
      </c>
      <c r="CA11" s="241">
        <f>BW11-$H11</f>
        <v>0</v>
      </c>
      <c r="CB11" s="246">
        <f>MIN(CA11,0)</f>
        <v>0</v>
      </c>
      <c r="CD11" s="243">
        <f t="shared" ref="CD11:CD31" si="1">N11</f>
        <v>0</v>
      </c>
      <c r="CE11" s="243">
        <f t="shared" ref="CE11:CE31" si="2">T11</f>
        <v>0</v>
      </c>
      <c r="CF11" s="243">
        <f t="shared" ref="CF11:CF31" si="3">Z11</f>
        <v>0</v>
      </c>
      <c r="CG11" s="243">
        <f t="shared" ref="CG11:CG31" si="4">AF11</f>
        <v>0</v>
      </c>
      <c r="CH11" s="243">
        <f t="shared" ref="CH11:CH31" si="5">AL11</f>
        <v>0</v>
      </c>
      <c r="CI11" s="507">
        <f t="shared" ref="CI11:CI31" ca="1" si="6">BD11</f>
        <v>0</v>
      </c>
      <c r="CJ11" s="243">
        <f t="shared" ref="CJ11:CJ31" si="7">BJ11</f>
        <v>0</v>
      </c>
      <c r="CK11" s="243">
        <f ca="1">BU11</f>
        <v>0</v>
      </c>
      <c r="CL11" s="243">
        <f>CB11</f>
        <v>0</v>
      </c>
      <c r="CM11" s="508">
        <f t="array" aca="1" ref="CM11" ca="1">-((MMULT(MMULT(CD11:CL11,CorrMatrix1),TRANSPOSE(CD11:CL11)))^0.5)</f>
        <v>0</v>
      </c>
      <c r="CN11" s="250">
        <f t="shared" ref="CN11:CN31" ca="1" si="8">MAX(H11+CM11,0)</f>
        <v>0</v>
      </c>
    </row>
    <row r="12" spans="1:92" s="506" customFormat="1" x14ac:dyDescent="0.2">
      <c r="A12" s="509"/>
      <c r="B12" s="503"/>
      <c r="C12" s="504"/>
      <c r="D12" s="504"/>
      <c r="E12" s="505"/>
      <c r="F12" s="234"/>
      <c r="G12" s="235"/>
      <c r="H12" s="235"/>
      <c r="I12" s="234"/>
      <c r="J12" s="235"/>
      <c r="K12" s="241">
        <f t="shared" ref="K12:K31" si="9">I12-$F12</f>
        <v>0</v>
      </c>
      <c r="L12" s="241">
        <f t="shared" ref="L12:L31" si="10">MAX(K12,0)</f>
        <v>0</v>
      </c>
      <c r="M12" s="241">
        <f t="shared" ref="M12:M31" si="11">J12-$H12</f>
        <v>0</v>
      </c>
      <c r="N12" s="243">
        <f t="shared" ref="N12:N31" si="12">MIN(M12,0)</f>
        <v>0</v>
      </c>
      <c r="O12" s="234"/>
      <c r="P12" s="235"/>
      <c r="Q12" s="241">
        <f t="shared" ref="Q12:Q31" si="13">O12-$F12</f>
        <v>0</v>
      </c>
      <c r="R12" s="241">
        <f t="shared" ref="R12:R31" si="14">MAX(Q12,0)</f>
        <v>0</v>
      </c>
      <c r="S12" s="241">
        <f t="shared" ref="S12:S31" si="15">P12-$H12</f>
        <v>0</v>
      </c>
      <c r="T12" s="243">
        <f t="shared" ref="T12:T31" si="16">MIN(S12,0)</f>
        <v>0</v>
      </c>
      <c r="U12" s="234"/>
      <c r="V12" s="235"/>
      <c r="W12" s="241">
        <f t="shared" ref="W12:W31" si="17">U12-$F12</f>
        <v>0</v>
      </c>
      <c r="X12" s="241">
        <f t="shared" ref="X12:X31" si="18">MAX(W12,0)</f>
        <v>0</v>
      </c>
      <c r="Y12" s="241">
        <f t="shared" ref="Y12:Y31" si="19">V12-$H12</f>
        <v>0</v>
      </c>
      <c r="Z12" s="243">
        <f t="shared" ref="Z12:Z31" si="20">MIN(Y12,0)</f>
        <v>0</v>
      </c>
      <c r="AA12" s="234"/>
      <c r="AB12" s="235"/>
      <c r="AC12" s="241">
        <f t="shared" ref="AC12:AC31" si="21">AA12-$F12</f>
        <v>0</v>
      </c>
      <c r="AD12" s="241">
        <f t="shared" ref="AD12:AD31" si="22">MAX(AC12,0)</f>
        <v>0</v>
      </c>
      <c r="AE12" s="241">
        <f t="shared" ref="AE12:AE31" si="23">AB12-$H12</f>
        <v>0</v>
      </c>
      <c r="AF12" s="243">
        <f t="shared" ref="AF12:AF31" si="24">MIN(AE12,0)</f>
        <v>0</v>
      </c>
      <c r="AG12" s="234"/>
      <c r="AH12" s="235"/>
      <c r="AI12" s="241">
        <f t="shared" ref="AI12:AI31" si="25">AG12-$F12</f>
        <v>0</v>
      </c>
      <c r="AJ12" s="241">
        <f t="shared" ref="AJ12:AJ31" si="26">MAX(AI12,0)</f>
        <v>0</v>
      </c>
      <c r="AK12" s="241">
        <f t="shared" ref="AK12:AK31" si="27">AH12-$H12</f>
        <v>0</v>
      </c>
      <c r="AL12" s="243">
        <f t="shared" ref="AL12:AL31" si="28">MIN(AK12,0)</f>
        <v>0</v>
      </c>
      <c r="AM12" s="234"/>
      <c r="AN12" s="235"/>
      <c r="AO12" s="235"/>
      <c r="AP12" s="235"/>
      <c r="AQ12" s="235"/>
      <c r="AR12" s="235"/>
      <c r="AS12" s="235"/>
      <c r="AT12" s="235"/>
      <c r="AU12" s="235"/>
      <c r="AV12" s="237">
        <f t="shared" ref="AV12:AV31" si="29">AM12-$F12</f>
        <v>0</v>
      </c>
      <c r="AW12" s="237">
        <f t="shared" ref="AW12:AW31" si="30">AO12-$F12</f>
        <v>0</v>
      </c>
      <c r="AX12" s="237">
        <f t="shared" ref="AX12:AX31" si="31">-((AU12-AT12)-(AR12-AQ12))</f>
        <v>0</v>
      </c>
      <c r="AY12" s="237">
        <f t="shared" ref="AY12:AY31" si="32">MAX(AV12,AW12,AX12,0)</f>
        <v>0</v>
      </c>
      <c r="AZ12" s="237" t="str">
        <f t="shared" ref="AZ12:AZ31" ca="1" si="33">IF(AY12&gt;0,OFFSET($AV$11,-2,MATCH(MAX(AV12:AX12),AV12:AX12,0)-1), OFFSET($BA$11,-2,MATCH(MIN(BA12:BC12),BA12:BC12,0)-1))</f>
        <v>High Lapse</v>
      </c>
      <c r="BA12" s="237">
        <f t="shared" ref="BA12:BA31" si="34">AN12-$H12</f>
        <v>0</v>
      </c>
      <c r="BB12" s="237">
        <f t="shared" ref="BB12:BB31" si="35">AP12-$H12</f>
        <v>0</v>
      </c>
      <c r="BC12" s="237">
        <f>AS12-$H12</f>
        <v>0</v>
      </c>
      <c r="BD12" s="237">
        <f t="shared" ref="BD12:BD31" ca="1" si="36">MIN(LOOKUP(AZ12,$BA$9:$BC$9,BA12:BC12),0)</f>
        <v>0</v>
      </c>
      <c r="BE12" s="234"/>
      <c r="BF12" s="235"/>
      <c r="BG12" s="241">
        <f t="shared" ref="BG12:BG31" si="37">BE12-$F12</f>
        <v>0</v>
      </c>
      <c r="BH12" s="241">
        <f t="shared" ref="BH12:BH31" si="38">MAX(BG12,0)</f>
        <v>0</v>
      </c>
      <c r="BI12" s="241">
        <f t="shared" ref="BI12:BI31" si="39">BF12-$H12</f>
        <v>0</v>
      </c>
      <c r="BJ12" s="243">
        <f t="shared" ref="BJ12:BJ31" si="40">MIN(BI12,0)</f>
        <v>0</v>
      </c>
      <c r="BK12" s="234"/>
      <c r="BL12" s="235"/>
      <c r="BM12" s="235"/>
      <c r="BN12" s="235"/>
      <c r="BO12" s="241">
        <f t="shared" ref="BO12:BO31" si="41">BK12-$F12</f>
        <v>0</v>
      </c>
      <c r="BP12" s="241">
        <f t="shared" ref="BP12:BP31" si="42">BM12-$F12</f>
        <v>0</v>
      </c>
      <c r="BQ12" s="241">
        <f t="shared" ref="BQ12:BQ31" si="43">MAX(BO12,BP12,0)</f>
        <v>0</v>
      </c>
      <c r="BR12" s="237" t="str">
        <f t="shared" ref="BR12:BR31" ca="1" si="44">OFFSET($BO$11,-2,MATCH(MAX(BO12:BP12),BO12:BP12,0)-1)</f>
        <v>High conversion</v>
      </c>
      <c r="BS12" s="241">
        <f t="shared" si="0"/>
        <v>0</v>
      </c>
      <c r="BT12" s="241">
        <f>BN12-$H12</f>
        <v>0</v>
      </c>
      <c r="BU12" s="237">
        <f t="shared" ref="BU12:BU31" ca="1" si="45">MIN(LOOKUP(BR12,$BS$9:$BT$9,BS12:BT12),0)</f>
        <v>0</v>
      </c>
      <c r="BV12" s="234"/>
      <c r="BW12" s="235"/>
      <c r="BX12" s="235"/>
      <c r="BY12" s="241">
        <f t="shared" ref="BY12:BY31" si="46">BV12-$F12</f>
        <v>0</v>
      </c>
      <c r="BZ12" s="241">
        <f t="shared" ref="BZ12:BZ31" si="47">MAX(BX12+BY12,0)</f>
        <v>0</v>
      </c>
      <c r="CA12" s="241">
        <f t="shared" ref="CA12:CA31" si="48">BW12-$H12</f>
        <v>0</v>
      </c>
      <c r="CB12" s="246">
        <f t="shared" ref="CB12:CB31" si="49">MIN(CA12,0)</f>
        <v>0</v>
      </c>
      <c r="CD12" s="243">
        <f t="shared" si="1"/>
        <v>0</v>
      </c>
      <c r="CE12" s="243">
        <f t="shared" si="2"/>
        <v>0</v>
      </c>
      <c r="CF12" s="243">
        <f t="shared" si="3"/>
        <v>0</v>
      </c>
      <c r="CG12" s="243">
        <f t="shared" si="4"/>
        <v>0</v>
      </c>
      <c r="CH12" s="243">
        <f t="shared" si="5"/>
        <v>0</v>
      </c>
      <c r="CI12" s="507">
        <f t="shared" ca="1" si="6"/>
        <v>0</v>
      </c>
      <c r="CJ12" s="243">
        <f t="shared" si="7"/>
        <v>0</v>
      </c>
      <c r="CK12" s="243">
        <f t="shared" ref="CK12:CK31" ca="1" si="50">BU12</f>
        <v>0</v>
      </c>
      <c r="CL12" s="243">
        <f t="shared" ref="CL12:CL31" si="51">CB12</f>
        <v>0</v>
      </c>
      <c r="CM12" s="508">
        <f t="array" aca="1" ref="CM12" ca="1">-((MMULT(MMULT(CD12:CL12,CorrMatrix1),TRANSPOSE(CD12:CL12)))^0.5)</f>
        <v>0</v>
      </c>
      <c r="CN12" s="250">
        <f t="shared" ca="1" si="8"/>
        <v>0</v>
      </c>
    </row>
    <row r="13" spans="1:92" s="506" customFormat="1" x14ac:dyDescent="0.2">
      <c r="A13" s="499"/>
      <c r="B13" s="503"/>
      <c r="C13" s="504"/>
      <c r="D13" s="504"/>
      <c r="E13" s="505"/>
      <c r="F13" s="234"/>
      <c r="G13" s="235"/>
      <c r="H13" s="235"/>
      <c r="I13" s="234"/>
      <c r="J13" s="235"/>
      <c r="K13" s="241">
        <f t="shared" si="9"/>
        <v>0</v>
      </c>
      <c r="L13" s="241">
        <f t="shared" si="10"/>
        <v>0</v>
      </c>
      <c r="M13" s="241">
        <f t="shared" si="11"/>
        <v>0</v>
      </c>
      <c r="N13" s="243">
        <f t="shared" si="12"/>
        <v>0</v>
      </c>
      <c r="O13" s="234"/>
      <c r="P13" s="235"/>
      <c r="Q13" s="241">
        <f t="shared" si="13"/>
        <v>0</v>
      </c>
      <c r="R13" s="241">
        <f t="shared" si="14"/>
        <v>0</v>
      </c>
      <c r="S13" s="241">
        <f t="shared" si="15"/>
        <v>0</v>
      </c>
      <c r="T13" s="243">
        <f t="shared" si="16"/>
        <v>0</v>
      </c>
      <c r="U13" s="234"/>
      <c r="V13" s="235"/>
      <c r="W13" s="241">
        <f t="shared" si="17"/>
        <v>0</v>
      </c>
      <c r="X13" s="241">
        <f t="shared" si="18"/>
        <v>0</v>
      </c>
      <c r="Y13" s="241">
        <f t="shared" si="19"/>
        <v>0</v>
      </c>
      <c r="Z13" s="243">
        <f t="shared" si="20"/>
        <v>0</v>
      </c>
      <c r="AA13" s="234"/>
      <c r="AB13" s="235"/>
      <c r="AC13" s="241">
        <f t="shared" si="21"/>
        <v>0</v>
      </c>
      <c r="AD13" s="241">
        <f t="shared" si="22"/>
        <v>0</v>
      </c>
      <c r="AE13" s="241">
        <f t="shared" si="23"/>
        <v>0</v>
      </c>
      <c r="AF13" s="243">
        <f t="shared" si="24"/>
        <v>0</v>
      </c>
      <c r="AG13" s="234"/>
      <c r="AH13" s="235"/>
      <c r="AI13" s="241">
        <f t="shared" si="25"/>
        <v>0</v>
      </c>
      <c r="AJ13" s="241">
        <f t="shared" si="26"/>
        <v>0</v>
      </c>
      <c r="AK13" s="241">
        <f t="shared" si="27"/>
        <v>0</v>
      </c>
      <c r="AL13" s="243">
        <f t="shared" si="28"/>
        <v>0</v>
      </c>
      <c r="AM13" s="234"/>
      <c r="AN13" s="235"/>
      <c r="AO13" s="235"/>
      <c r="AP13" s="235"/>
      <c r="AQ13" s="235"/>
      <c r="AR13" s="235"/>
      <c r="AS13" s="235"/>
      <c r="AT13" s="235"/>
      <c r="AU13" s="235"/>
      <c r="AV13" s="237">
        <f t="shared" si="29"/>
        <v>0</v>
      </c>
      <c r="AW13" s="237">
        <f t="shared" si="30"/>
        <v>0</v>
      </c>
      <c r="AX13" s="237">
        <f t="shared" si="31"/>
        <v>0</v>
      </c>
      <c r="AY13" s="237">
        <f t="shared" si="32"/>
        <v>0</v>
      </c>
      <c r="AZ13" s="237" t="str">
        <f t="shared" ca="1" si="33"/>
        <v>High Lapse</v>
      </c>
      <c r="BA13" s="237">
        <f t="shared" si="34"/>
        <v>0</v>
      </c>
      <c r="BB13" s="237">
        <f t="shared" si="35"/>
        <v>0</v>
      </c>
      <c r="BC13" s="237">
        <f t="shared" ref="BC13:BC31" si="52">AS13-$H13</f>
        <v>0</v>
      </c>
      <c r="BD13" s="237">
        <f t="shared" ca="1" si="36"/>
        <v>0</v>
      </c>
      <c r="BE13" s="234"/>
      <c r="BF13" s="235"/>
      <c r="BG13" s="241">
        <f t="shared" si="37"/>
        <v>0</v>
      </c>
      <c r="BH13" s="241">
        <f t="shared" si="38"/>
        <v>0</v>
      </c>
      <c r="BI13" s="241">
        <f t="shared" si="39"/>
        <v>0</v>
      </c>
      <c r="BJ13" s="243">
        <f t="shared" si="40"/>
        <v>0</v>
      </c>
      <c r="BK13" s="234"/>
      <c r="BL13" s="235"/>
      <c r="BM13" s="235"/>
      <c r="BN13" s="235"/>
      <c r="BO13" s="241">
        <f t="shared" si="41"/>
        <v>0</v>
      </c>
      <c r="BP13" s="241">
        <f t="shared" si="42"/>
        <v>0</v>
      </c>
      <c r="BQ13" s="241">
        <f t="shared" si="43"/>
        <v>0</v>
      </c>
      <c r="BR13" s="237" t="str">
        <f t="shared" ca="1" si="44"/>
        <v>High conversion</v>
      </c>
      <c r="BS13" s="241">
        <f t="shared" si="0"/>
        <v>0</v>
      </c>
      <c r="BT13" s="241">
        <f t="shared" ref="BT13:BT31" si="53">BN13-$H13</f>
        <v>0</v>
      </c>
      <c r="BU13" s="237">
        <f t="shared" ca="1" si="45"/>
        <v>0</v>
      </c>
      <c r="BV13" s="234"/>
      <c r="BW13" s="235"/>
      <c r="BX13" s="235"/>
      <c r="BY13" s="241">
        <f t="shared" si="46"/>
        <v>0</v>
      </c>
      <c r="BZ13" s="241">
        <f t="shared" si="47"/>
        <v>0</v>
      </c>
      <c r="CA13" s="241">
        <f t="shared" si="48"/>
        <v>0</v>
      </c>
      <c r="CB13" s="246">
        <f t="shared" si="49"/>
        <v>0</v>
      </c>
      <c r="CD13" s="243">
        <f t="shared" si="1"/>
        <v>0</v>
      </c>
      <c r="CE13" s="243">
        <f t="shared" si="2"/>
        <v>0</v>
      </c>
      <c r="CF13" s="243">
        <f t="shared" si="3"/>
        <v>0</v>
      </c>
      <c r="CG13" s="243">
        <f t="shared" si="4"/>
        <v>0</v>
      </c>
      <c r="CH13" s="243">
        <f t="shared" si="5"/>
        <v>0</v>
      </c>
      <c r="CI13" s="507">
        <f t="shared" ca="1" si="6"/>
        <v>0</v>
      </c>
      <c r="CJ13" s="243">
        <f t="shared" si="7"/>
        <v>0</v>
      </c>
      <c r="CK13" s="243">
        <f t="shared" ca="1" si="50"/>
        <v>0</v>
      </c>
      <c r="CL13" s="243">
        <f t="shared" si="51"/>
        <v>0</v>
      </c>
      <c r="CM13" s="508">
        <f t="array" aca="1" ref="CM13" ca="1">-((MMULT(MMULT(CD13:CL13,CorrMatrix1),TRANSPOSE(CD13:CL13)))^0.5)</f>
        <v>0</v>
      </c>
      <c r="CN13" s="250">
        <f t="shared" ca="1" si="8"/>
        <v>0</v>
      </c>
    </row>
    <row r="14" spans="1:92" s="506" customFormat="1" x14ac:dyDescent="0.2">
      <c r="A14" s="510"/>
      <c r="B14" s="511"/>
      <c r="C14" s="512"/>
      <c r="D14" s="512"/>
      <c r="E14" s="505"/>
      <c r="F14" s="234"/>
      <c r="G14" s="235"/>
      <c r="H14" s="235"/>
      <c r="I14" s="234"/>
      <c r="J14" s="235"/>
      <c r="K14" s="241">
        <f t="shared" si="9"/>
        <v>0</v>
      </c>
      <c r="L14" s="241">
        <f t="shared" si="10"/>
        <v>0</v>
      </c>
      <c r="M14" s="241">
        <f t="shared" si="11"/>
        <v>0</v>
      </c>
      <c r="N14" s="243">
        <f t="shared" si="12"/>
        <v>0</v>
      </c>
      <c r="O14" s="234"/>
      <c r="P14" s="235"/>
      <c r="Q14" s="241">
        <f t="shared" si="13"/>
        <v>0</v>
      </c>
      <c r="R14" s="241">
        <f t="shared" si="14"/>
        <v>0</v>
      </c>
      <c r="S14" s="241">
        <f t="shared" si="15"/>
        <v>0</v>
      </c>
      <c r="T14" s="243">
        <f t="shared" si="16"/>
        <v>0</v>
      </c>
      <c r="U14" s="234"/>
      <c r="V14" s="235"/>
      <c r="W14" s="241">
        <f t="shared" si="17"/>
        <v>0</v>
      </c>
      <c r="X14" s="241">
        <f t="shared" si="18"/>
        <v>0</v>
      </c>
      <c r="Y14" s="241">
        <f t="shared" si="19"/>
        <v>0</v>
      </c>
      <c r="Z14" s="243">
        <f t="shared" si="20"/>
        <v>0</v>
      </c>
      <c r="AA14" s="234"/>
      <c r="AB14" s="235"/>
      <c r="AC14" s="241">
        <f t="shared" si="21"/>
        <v>0</v>
      </c>
      <c r="AD14" s="241">
        <f t="shared" si="22"/>
        <v>0</v>
      </c>
      <c r="AE14" s="241">
        <f t="shared" si="23"/>
        <v>0</v>
      </c>
      <c r="AF14" s="243">
        <f t="shared" si="24"/>
        <v>0</v>
      </c>
      <c r="AG14" s="234"/>
      <c r="AH14" s="235"/>
      <c r="AI14" s="241">
        <f t="shared" si="25"/>
        <v>0</v>
      </c>
      <c r="AJ14" s="241">
        <f t="shared" si="26"/>
        <v>0</v>
      </c>
      <c r="AK14" s="241">
        <f t="shared" si="27"/>
        <v>0</v>
      </c>
      <c r="AL14" s="243">
        <f t="shared" si="28"/>
        <v>0</v>
      </c>
      <c r="AM14" s="234"/>
      <c r="AN14" s="235"/>
      <c r="AO14" s="235"/>
      <c r="AP14" s="235"/>
      <c r="AQ14" s="235"/>
      <c r="AR14" s="235"/>
      <c r="AS14" s="235"/>
      <c r="AT14" s="235"/>
      <c r="AU14" s="235"/>
      <c r="AV14" s="237">
        <f t="shared" si="29"/>
        <v>0</v>
      </c>
      <c r="AW14" s="237">
        <f t="shared" si="30"/>
        <v>0</v>
      </c>
      <c r="AX14" s="237">
        <f t="shared" si="31"/>
        <v>0</v>
      </c>
      <c r="AY14" s="237">
        <f t="shared" si="32"/>
        <v>0</v>
      </c>
      <c r="AZ14" s="237" t="str">
        <f t="shared" ca="1" si="33"/>
        <v>High Lapse</v>
      </c>
      <c r="BA14" s="237">
        <f t="shared" si="34"/>
        <v>0</v>
      </c>
      <c r="BB14" s="237">
        <f t="shared" si="35"/>
        <v>0</v>
      </c>
      <c r="BC14" s="237">
        <f t="shared" si="52"/>
        <v>0</v>
      </c>
      <c r="BD14" s="237">
        <f t="shared" ca="1" si="36"/>
        <v>0</v>
      </c>
      <c r="BE14" s="234"/>
      <c r="BF14" s="235"/>
      <c r="BG14" s="241">
        <f t="shared" si="37"/>
        <v>0</v>
      </c>
      <c r="BH14" s="241">
        <f t="shared" si="38"/>
        <v>0</v>
      </c>
      <c r="BI14" s="241">
        <f t="shared" si="39"/>
        <v>0</v>
      </c>
      <c r="BJ14" s="243">
        <f t="shared" si="40"/>
        <v>0</v>
      </c>
      <c r="BK14" s="234"/>
      <c r="BL14" s="235"/>
      <c r="BM14" s="235"/>
      <c r="BN14" s="235"/>
      <c r="BO14" s="241">
        <f t="shared" si="41"/>
        <v>0</v>
      </c>
      <c r="BP14" s="241">
        <f t="shared" si="42"/>
        <v>0</v>
      </c>
      <c r="BQ14" s="241">
        <f t="shared" si="43"/>
        <v>0</v>
      </c>
      <c r="BR14" s="237" t="str">
        <f t="shared" ca="1" si="44"/>
        <v>High conversion</v>
      </c>
      <c r="BS14" s="241">
        <f t="shared" si="0"/>
        <v>0</v>
      </c>
      <c r="BT14" s="241">
        <f t="shared" si="53"/>
        <v>0</v>
      </c>
      <c r="BU14" s="237">
        <f t="shared" ca="1" si="45"/>
        <v>0</v>
      </c>
      <c r="BV14" s="234"/>
      <c r="BW14" s="235"/>
      <c r="BX14" s="235"/>
      <c r="BY14" s="241">
        <f t="shared" si="46"/>
        <v>0</v>
      </c>
      <c r="BZ14" s="241">
        <f t="shared" si="47"/>
        <v>0</v>
      </c>
      <c r="CA14" s="241">
        <f t="shared" si="48"/>
        <v>0</v>
      </c>
      <c r="CB14" s="246">
        <f t="shared" si="49"/>
        <v>0</v>
      </c>
      <c r="CD14" s="243">
        <f t="shared" si="1"/>
        <v>0</v>
      </c>
      <c r="CE14" s="243">
        <f t="shared" si="2"/>
        <v>0</v>
      </c>
      <c r="CF14" s="243">
        <f t="shared" si="3"/>
        <v>0</v>
      </c>
      <c r="CG14" s="243">
        <f t="shared" si="4"/>
        <v>0</v>
      </c>
      <c r="CH14" s="243">
        <f t="shared" si="5"/>
        <v>0</v>
      </c>
      <c r="CI14" s="507">
        <f t="shared" ca="1" si="6"/>
        <v>0</v>
      </c>
      <c r="CJ14" s="243">
        <f t="shared" si="7"/>
        <v>0</v>
      </c>
      <c r="CK14" s="243">
        <f t="shared" ca="1" si="50"/>
        <v>0</v>
      </c>
      <c r="CL14" s="243">
        <f t="shared" si="51"/>
        <v>0</v>
      </c>
      <c r="CM14" s="508">
        <f t="array" aca="1" ref="CM14" ca="1">-((MMULT(MMULT(CD14:CL14,CorrMatrix1),TRANSPOSE(CD14:CL14)))^0.5)</f>
        <v>0</v>
      </c>
      <c r="CN14" s="250">
        <f t="shared" ca="1" si="8"/>
        <v>0</v>
      </c>
    </row>
    <row r="15" spans="1:92" s="506" customFormat="1" x14ac:dyDescent="0.2">
      <c r="A15" s="510"/>
      <c r="B15" s="511"/>
      <c r="C15" s="512"/>
      <c r="D15" s="512"/>
      <c r="E15" s="505"/>
      <c r="F15" s="234"/>
      <c r="G15" s="235"/>
      <c r="H15" s="235"/>
      <c r="I15" s="234"/>
      <c r="J15" s="235"/>
      <c r="K15" s="241">
        <f t="shared" si="9"/>
        <v>0</v>
      </c>
      <c r="L15" s="241">
        <f t="shared" si="10"/>
        <v>0</v>
      </c>
      <c r="M15" s="241">
        <f t="shared" si="11"/>
        <v>0</v>
      </c>
      <c r="N15" s="243">
        <f t="shared" si="12"/>
        <v>0</v>
      </c>
      <c r="O15" s="234"/>
      <c r="P15" s="235"/>
      <c r="Q15" s="241">
        <f t="shared" si="13"/>
        <v>0</v>
      </c>
      <c r="R15" s="241">
        <f t="shared" si="14"/>
        <v>0</v>
      </c>
      <c r="S15" s="241">
        <f t="shared" si="15"/>
        <v>0</v>
      </c>
      <c r="T15" s="243">
        <f t="shared" si="16"/>
        <v>0</v>
      </c>
      <c r="U15" s="234"/>
      <c r="V15" s="235"/>
      <c r="W15" s="241">
        <f t="shared" si="17"/>
        <v>0</v>
      </c>
      <c r="X15" s="241">
        <f t="shared" si="18"/>
        <v>0</v>
      </c>
      <c r="Y15" s="241">
        <f t="shared" si="19"/>
        <v>0</v>
      </c>
      <c r="Z15" s="243">
        <f t="shared" si="20"/>
        <v>0</v>
      </c>
      <c r="AA15" s="234"/>
      <c r="AB15" s="235"/>
      <c r="AC15" s="241">
        <f t="shared" si="21"/>
        <v>0</v>
      </c>
      <c r="AD15" s="241">
        <f t="shared" si="22"/>
        <v>0</v>
      </c>
      <c r="AE15" s="241">
        <f t="shared" si="23"/>
        <v>0</v>
      </c>
      <c r="AF15" s="243">
        <f t="shared" si="24"/>
        <v>0</v>
      </c>
      <c r="AG15" s="234"/>
      <c r="AH15" s="235"/>
      <c r="AI15" s="241">
        <f t="shared" si="25"/>
        <v>0</v>
      </c>
      <c r="AJ15" s="241">
        <f t="shared" si="26"/>
        <v>0</v>
      </c>
      <c r="AK15" s="241">
        <f t="shared" si="27"/>
        <v>0</v>
      </c>
      <c r="AL15" s="243">
        <f t="shared" si="28"/>
        <v>0</v>
      </c>
      <c r="AM15" s="234"/>
      <c r="AN15" s="235"/>
      <c r="AO15" s="235"/>
      <c r="AP15" s="235"/>
      <c r="AQ15" s="235"/>
      <c r="AR15" s="235"/>
      <c r="AS15" s="235"/>
      <c r="AT15" s="235"/>
      <c r="AU15" s="235"/>
      <c r="AV15" s="237">
        <f t="shared" si="29"/>
        <v>0</v>
      </c>
      <c r="AW15" s="237">
        <f t="shared" si="30"/>
        <v>0</v>
      </c>
      <c r="AX15" s="237">
        <f t="shared" si="31"/>
        <v>0</v>
      </c>
      <c r="AY15" s="237">
        <f t="shared" si="32"/>
        <v>0</v>
      </c>
      <c r="AZ15" s="237" t="str">
        <f t="shared" ca="1" si="33"/>
        <v>High Lapse</v>
      </c>
      <c r="BA15" s="237">
        <f t="shared" si="34"/>
        <v>0</v>
      </c>
      <c r="BB15" s="237">
        <f t="shared" si="35"/>
        <v>0</v>
      </c>
      <c r="BC15" s="237">
        <f t="shared" si="52"/>
        <v>0</v>
      </c>
      <c r="BD15" s="237">
        <f t="shared" ca="1" si="36"/>
        <v>0</v>
      </c>
      <c r="BE15" s="234"/>
      <c r="BF15" s="235"/>
      <c r="BG15" s="241">
        <f t="shared" si="37"/>
        <v>0</v>
      </c>
      <c r="BH15" s="241">
        <f t="shared" si="38"/>
        <v>0</v>
      </c>
      <c r="BI15" s="241">
        <f t="shared" si="39"/>
        <v>0</v>
      </c>
      <c r="BJ15" s="243">
        <f t="shared" si="40"/>
        <v>0</v>
      </c>
      <c r="BK15" s="234"/>
      <c r="BL15" s="235"/>
      <c r="BM15" s="235"/>
      <c r="BN15" s="235"/>
      <c r="BO15" s="241">
        <f t="shared" si="41"/>
        <v>0</v>
      </c>
      <c r="BP15" s="241">
        <f t="shared" si="42"/>
        <v>0</v>
      </c>
      <c r="BQ15" s="241">
        <f t="shared" si="43"/>
        <v>0</v>
      </c>
      <c r="BR15" s="237" t="str">
        <f t="shared" ca="1" si="44"/>
        <v>High conversion</v>
      </c>
      <c r="BS15" s="241">
        <f t="shared" si="0"/>
        <v>0</v>
      </c>
      <c r="BT15" s="241">
        <f t="shared" si="53"/>
        <v>0</v>
      </c>
      <c r="BU15" s="237">
        <f t="shared" ca="1" si="45"/>
        <v>0</v>
      </c>
      <c r="BV15" s="234"/>
      <c r="BW15" s="235"/>
      <c r="BX15" s="235"/>
      <c r="BY15" s="241">
        <f t="shared" si="46"/>
        <v>0</v>
      </c>
      <c r="BZ15" s="241">
        <f t="shared" si="47"/>
        <v>0</v>
      </c>
      <c r="CA15" s="241">
        <f t="shared" si="48"/>
        <v>0</v>
      </c>
      <c r="CB15" s="246">
        <f t="shared" si="49"/>
        <v>0</v>
      </c>
      <c r="CD15" s="243">
        <f t="shared" si="1"/>
        <v>0</v>
      </c>
      <c r="CE15" s="243">
        <f t="shared" si="2"/>
        <v>0</v>
      </c>
      <c r="CF15" s="243">
        <f t="shared" si="3"/>
        <v>0</v>
      </c>
      <c r="CG15" s="243">
        <f t="shared" si="4"/>
        <v>0</v>
      </c>
      <c r="CH15" s="243">
        <f t="shared" si="5"/>
        <v>0</v>
      </c>
      <c r="CI15" s="507">
        <f t="shared" ca="1" si="6"/>
        <v>0</v>
      </c>
      <c r="CJ15" s="243">
        <f t="shared" si="7"/>
        <v>0</v>
      </c>
      <c r="CK15" s="243">
        <f t="shared" ca="1" si="50"/>
        <v>0</v>
      </c>
      <c r="CL15" s="243">
        <f t="shared" si="51"/>
        <v>0</v>
      </c>
      <c r="CM15" s="508">
        <f t="array" aca="1" ref="CM15" ca="1">-((MMULT(MMULT(CD15:CL15,CorrMatrix1),TRANSPOSE(CD15:CL15)))^0.5)</f>
        <v>0</v>
      </c>
      <c r="CN15" s="250">
        <f t="shared" ca="1" si="8"/>
        <v>0</v>
      </c>
    </row>
    <row r="16" spans="1:92" s="506" customFormat="1" x14ac:dyDescent="0.2">
      <c r="A16" s="510"/>
      <c r="B16" s="511"/>
      <c r="C16" s="512"/>
      <c r="D16" s="512"/>
      <c r="E16" s="505"/>
      <c r="F16" s="234"/>
      <c r="G16" s="235"/>
      <c r="H16" s="235"/>
      <c r="I16" s="234"/>
      <c r="J16" s="235"/>
      <c r="K16" s="241">
        <f t="shared" si="9"/>
        <v>0</v>
      </c>
      <c r="L16" s="241">
        <f t="shared" si="10"/>
        <v>0</v>
      </c>
      <c r="M16" s="241">
        <f t="shared" si="11"/>
        <v>0</v>
      </c>
      <c r="N16" s="243">
        <f t="shared" si="12"/>
        <v>0</v>
      </c>
      <c r="O16" s="234"/>
      <c r="P16" s="235"/>
      <c r="Q16" s="241">
        <f t="shared" si="13"/>
        <v>0</v>
      </c>
      <c r="R16" s="241">
        <f t="shared" si="14"/>
        <v>0</v>
      </c>
      <c r="S16" s="241">
        <f t="shared" si="15"/>
        <v>0</v>
      </c>
      <c r="T16" s="243">
        <f t="shared" si="16"/>
        <v>0</v>
      </c>
      <c r="U16" s="234"/>
      <c r="V16" s="235"/>
      <c r="W16" s="241">
        <f t="shared" si="17"/>
        <v>0</v>
      </c>
      <c r="X16" s="241">
        <f t="shared" si="18"/>
        <v>0</v>
      </c>
      <c r="Y16" s="241">
        <f t="shared" si="19"/>
        <v>0</v>
      </c>
      <c r="Z16" s="243">
        <f t="shared" si="20"/>
        <v>0</v>
      </c>
      <c r="AA16" s="234"/>
      <c r="AB16" s="235"/>
      <c r="AC16" s="241">
        <f t="shared" si="21"/>
        <v>0</v>
      </c>
      <c r="AD16" s="241">
        <f t="shared" si="22"/>
        <v>0</v>
      </c>
      <c r="AE16" s="241">
        <f t="shared" si="23"/>
        <v>0</v>
      </c>
      <c r="AF16" s="243">
        <f t="shared" si="24"/>
        <v>0</v>
      </c>
      <c r="AG16" s="234"/>
      <c r="AH16" s="235"/>
      <c r="AI16" s="241">
        <f t="shared" si="25"/>
        <v>0</v>
      </c>
      <c r="AJ16" s="241">
        <f t="shared" si="26"/>
        <v>0</v>
      </c>
      <c r="AK16" s="241">
        <f t="shared" si="27"/>
        <v>0</v>
      </c>
      <c r="AL16" s="243">
        <f t="shared" si="28"/>
        <v>0</v>
      </c>
      <c r="AM16" s="234"/>
      <c r="AN16" s="235"/>
      <c r="AO16" s="235"/>
      <c r="AP16" s="235"/>
      <c r="AQ16" s="235"/>
      <c r="AR16" s="235"/>
      <c r="AS16" s="235"/>
      <c r="AT16" s="235"/>
      <c r="AU16" s="235"/>
      <c r="AV16" s="237">
        <f t="shared" si="29"/>
        <v>0</v>
      </c>
      <c r="AW16" s="237">
        <f t="shared" si="30"/>
        <v>0</v>
      </c>
      <c r="AX16" s="237">
        <f t="shared" si="31"/>
        <v>0</v>
      </c>
      <c r="AY16" s="237">
        <f t="shared" si="32"/>
        <v>0</v>
      </c>
      <c r="AZ16" s="237" t="str">
        <f t="shared" ca="1" si="33"/>
        <v>High Lapse</v>
      </c>
      <c r="BA16" s="237">
        <f t="shared" si="34"/>
        <v>0</v>
      </c>
      <c r="BB16" s="237">
        <f t="shared" si="35"/>
        <v>0</v>
      </c>
      <c r="BC16" s="237">
        <f t="shared" si="52"/>
        <v>0</v>
      </c>
      <c r="BD16" s="237">
        <f t="shared" ca="1" si="36"/>
        <v>0</v>
      </c>
      <c r="BE16" s="234"/>
      <c r="BF16" s="235"/>
      <c r="BG16" s="241">
        <f t="shared" si="37"/>
        <v>0</v>
      </c>
      <c r="BH16" s="241">
        <f t="shared" si="38"/>
        <v>0</v>
      </c>
      <c r="BI16" s="241">
        <f t="shared" si="39"/>
        <v>0</v>
      </c>
      <c r="BJ16" s="243">
        <f t="shared" si="40"/>
        <v>0</v>
      </c>
      <c r="BK16" s="234"/>
      <c r="BL16" s="235"/>
      <c r="BM16" s="235"/>
      <c r="BN16" s="235"/>
      <c r="BO16" s="241">
        <f t="shared" si="41"/>
        <v>0</v>
      </c>
      <c r="BP16" s="241">
        <f t="shared" si="42"/>
        <v>0</v>
      </c>
      <c r="BQ16" s="241">
        <f t="shared" si="43"/>
        <v>0</v>
      </c>
      <c r="BR16" s="237" t="str">
        <f t="shared" ca="1" si="44"/>
        <v>High conversion</v>
      </c>
      <c r="BS16" s="241">
        <f t="shared" si="0"/>
        <v>0</v>
      </c>
      <c r="BT16" s="241">
        <f t="shared" si="53"/>
        <v>0</v>
      </c>
      <c r="BU16" s="237">
        <f t="shared" ca="1" si="45"/>
        <v>0</v>
      </c>
      <c r="BV16" s="234"/>
      <c r="BW16" s="235"/>
      <c r="BX16" s="235"/>
      <c r="BY16" s="241">
        <f t="shared" si="46"/>
        <v>0</v>
      </c>
      <c r="BZ16" s="241">
        <f t="shared" si="47"/>
        <v>0</v>
      </c>
      <c r="CA16" s="241">
        <f t="shared" si="48"/>
        <v>0</v>
      </c>
      <c r="CB16" s="246">
        <f t="shared" si="49"/>
        <v>0</v>
      </c>
      <c r="CD16" s="243">
        <f t="shared" si="1"/>
        <v>0</v>
      </c>
      <c r="CE16" s="243">
        <f t="shared" si="2"/>
        <v>0</v>
      </c>
      <c r="CF16" s="243">
        <f t="shared" si="3"/>
        <v>0</v>
      </c>
      <c r="CG16" s="243">
        <f t="shared" si="4"/>
        <v>0</v>
      </c>
      <c r="CH16" s="243">
        <f t="shared" si="5"/>
        <v>0</v>
      </c>
      <c r="CI16" s="507">
        <f t="shared" ca="1" si="6"/>
        <v>0</v>
      </c>
      <c r="CJ16" s="243">
        <f t="shared" si="7"/>
        <v>0</v>
      </c>
      <c r="CK16" s="243">
        <f t="shared" ca="1" si="50"/>
        <v>0</v>
      </c>
      <c r="CL16" s="243">
        <f t="shared" si="51"/>
        <v>0</v>
      </c>
      <c r="CM16" s="508">
        <f t="array" aca="1" ref="CM16" ca="1">-((MMULT(MMULT(CD16:CL16,CorrMatrix1),TRANSPOSE(CD16:CL16)))^0.5)</f>
        <v>0</v>
      </c>
      <c r="CN16" s="250">
        <f t="shared" ca="1" si="8"/>
        <v>0</v>
      </c>
    </row>
    <row r="17" spans="1:92" s="506" customFormat="1" x14ac:dyDescent="0.2">
      <c r="A17" s="510"/>
      <c r="B17" s="511"/>
      <c r="C17" s="512"/>
      <c r="D17" s="512"/>
      <c r="E17" s="505"/>
      <c r="F17" s="234"/>
      <c r="G17" s="235"/>
      <c r="H17" s="235"/>
      <c r="I17" s="234"/>
      <c r="J17" s="235"/>
      <c r="K17" s="241">
        <f t="shared" si="9"/>
        <v>0</v>
      </c>
      <c r="L17" s="241">
        <f t="shared" si="10"/>
        <v>0</v>
      </c>
      <c r="M17" s="241">
        <f t="shared" si="11"/>
        <v>0</v>
      </c>
      <c r="N17" s="243">
        <f t="shared" si="12"/>
        <v>0</v>
      </c>
      <c r="O17" s="234"/>
      <c r="P17" s="235"/>
      <c r="Q17" s="241">
        <f t="shared" si="13"/>
        <v>0</v>
      </c>
      <c r="R17" s="241">
        <f t="shared" si="14"/>
        <v>0</v>
      </c>
      <c r="S17" s="241">
        <f t="shared" si="15"/>
        <v>0</v>
      </c>
      <c r="T17" s="243">
        <f t="shared" si="16"/>
        <v>0</v>
      </c>
      <c r="U17" s="234"/>
      <c r="V17" s="235"/>
      <c r="W17" s="241">
        <f t="shared" si="17"/>
        <v>0</v>
      </c>
      <c r="X17" s="241">
        <f t="shared" si="18"/>
        <v>0</v>
      </c>
      <c r="Y17" s="241">
        <f t="shared" si="19"/>
        <v>0</v>
      </c>
      <c r="Z17" s="243">
        <f t="shared" si="20"/>
        <v>0</v>
      </c>
      <c r="AA17" s="234"/>
      <c r="AB17" s="235"/>
      <c r="AC17" s="241">
        <f t="shared" si="21"/>
        <v>0</v>
      </c>
      <c r="AD17" s="241">
        <f t="shared" si="22"/>
        <v>0</v>
      </c>
      <c r="AE17" s="241">
        <f t="shared" si="23"/>
        <v>0</v>
      </c>
      <c r="AF17" s="243">
        <f t="shared" si="24"/>
        <v>0</v>
      </c>
      <c r="AG17" s="234"/>
      <c r="AH17" s="235"/>
      <c r="AI17" s="241">
        <f t="shared" si="25"/>
        <v>0</v>
      </c>
      <c r="AJ17" s="241">
        <f t="shared" si="26"/>
        <v>0</v>
      </c>
      <c r="AK17" s="241">
        <f t="shared" si="27"/>
        <v>0</v>
      </c>
      <c r="AL17" s="243">
        <f t="shared" si="28"/>
        <v>0</v>
      </c>
      <c r="AM17" s="234"/>
      <c r="AN17" s="235"/>
      <c r="AO17" s="235"/>
      <c r="AP17" s="235"/>
      <c r="AQ17" s="235"/>
      <c r="AR17" s="235"/>
      <c r="AS17" s="235"/>
      <c r="AT17" s="235"/>
      <c r="AU17" s="235"/>
      <c r="AV17" s="237">
        <f t="shared" si="29"/>
        <v>0</v>
      </c>
      <c r="AW17" s="237">
        <f t="shared" si="30"/>
        <v>0</v>
      </c>
      <c r="AX17" s="237">
        <f t="shared" si="31"/>
        <v>0</v>
      </c>
      <c r="AY17" s="237">
        <f t="shared" si="32"/>
        <v>0</v>
      </c>
      <c r="AZ17" s="237" t="str">
        <f t="shared" ca="1" si="33"/>
        <v>High Lapse</v>
      </c>
      <c r="BA17" s="237">
        <f t="shared" si="34"/>
        <v>0</v>
      </c>
      <c r="BB17" s="237">
        <f t="shared" si="35"/>
        <v>0</v>
      </c>
      <c r="BC17" s="237">
        <f t="shared" si="52"/>
        <v>0</v>
      </c>
      <c r="BD17" s="237">
        <f t="shared" ca="1" si="36"/>
        <v>0</v>
      </c>
      <c r="BE17" s="234"/>
      <c r="BF17" s="235"/>
      <c r="BG17" s="241">
        <f t="shared" si="37"/>
        <v>0</v>
      </c>
      <c r="BH17" s="241">
        <f t="shared" si="38"/>
        <v>0</v>
      </c>
      <c r="BI17" s="241">
        <f t="shared" si="39"/>
        <v>0</v>
      </c>
      <c r="BJ17" s="243">
        <f t="shared" si="40"/>
        <v>0</v>
      </c>
      <c r="BK17" s="234"/>
      <c r="BL17" s="235"/>
      <c r="BM17" s="235"/>
      <c r="BN17" s="235"/>
      <c r="BO17" s="241">
        <f t="shared" si="41"/>
        <v>0</v>
      </c>
      <c r="BP17" s="241">
        <f t="shared" si="42"/>
        <v>0</v>
      </c>
      <c r="BQ17" s="241">
        <f t="shared" si="43"/>
        <v>0</v>
      </c>
      <c r="BR17" s="237" t="str">
        <f t="shared" ca="1" si="44"/>
        <v>High conversion</v>
      </c>
      <c r="BS17" s="241">
        <f t="shared" si="0"/>
        <v>0</v>
      </c>
      <c r="BT17" s="241">
        <f t="shared" si="53"/>
        <v>0</v>
      </c>
      <c r="BU17" s="237">
        <f t="shared" ca="1" si="45"/>
        <v>0</v>
      </c>
      <c r="BV17" s="234"/>
      <c r="BW17" s="235"/>
      <c r="BX17" s="235"/>
      <c r="BY17" s="241">
        <f t="shared" si="46"/>
        <v>0</v>
      </c>
      <c r="BZ17" s="241">
        <f t="shared" si="47"/>
        <v>0</v>
      </c>
      <c r="CA17" s="241">
        <f t="shared" si="48"/>
        <v>0</v>
      </c>
      <c r="CB17" s="246">
        <f t="shared" si="49"/>
        <v>0</v>
      </c>
      <c r="CD17" s="243">
        <f t="shared" si="1"/>
        <v>0</v>
      </c>
      <c r="CE17" s="243">
        <f t="shared" si="2"/>
        <v>0</v>
      </c>
      <c r="CF17" s="243">
        <f t="shared" si="3"/>
        <v>0</v>
      </c>
      <c r="CG17" s="243">
        <f t="shared" si="4"/>
        <v>0</v>
      </c>
      <c r="CH17" s="243">
        <f t="shared" si="5"/>
        <v>0</v>
      </c>
      <c r="CI17" s="507">
        <f t="shared" ca="1" si="6"/>
        <v>0</v>
      </c>
      <c r="CJ17" s="243">
        <f t="shared" si="7"/>
        <v>0</v>
      </c>
      <c r="CK17" s="243">
        <f t="shared" ca="1" si="50"/>
        <v>0</v>
      </c>
      <c r="CL17" s="243">
        <f t="shared" si="51"/>
        <v>0</v>
      </c>
      <c r="CM17" s="508">
        <f t="array" aca="1" ref="CM17" ca="1">-((MMULT(MMULT(CD17:CL17,CorrMatrix1),TRANSPOSE(CD17:CL17)))^0.5)</f>
        <v>0</v>
      </c>
      <c r="CN17" s="250">
        <f t="shared" ca="1" si="8"/>
        <v>0</v>
      </c>
    </row>
    <row r="18" spans="1:92" s="506" customFormat="1" x14ac:dyDescent="0.2">
      <c r="A18" s="510"/>
      <c r="B18" s="511"/>
      <c r="C18" s="512"/>
      <c r="D18" s="512"/>
      <c r="E18" s="505"/>
      <c r="F18" s="234"/>
      <c r="G18" s="235"/>
      <c r="H18" s="235"/>
      <c r="I18" s="234"/>
      <c r="J18" s="235"/>
      <c r="K18" s="241">
        <f t="shared" si="9"/>
        <v>0</v>
      </c>
      <c r="L18" s="241">
        <f t="shared" si="10"/>
        <v>0</v>
      </c>
      <c r="M18" s="241">
        <f t="shared" si="11"/>
        <v>0</v>
      </c>
      <c r="N18" s="243">
        <f t="shared" si="12"/>
        <v>0</v>
      </c>
      <c r="O18" s="234"/>
      <c r="P18" s="235"/>
      <c r="Q18" s="241">
        <f t="shared" si="13"/>
        <v>0</v>
      </c>
      <c r="R18" s="241">
        <f t="shared" si="14"/>
        <v>0</v>
      </c>
      <c r="S18" s="241">
        <f t="shared" si="15"/>
        <v>0</v>
      </c>
      <c r="T18" s="243">
        <f t="shared" si="16"/>
        <v>0</v>
      </c>
      <c r="U18" s="234"/>
      <c r="V18" s="235"/>
      <c r="W18" s="241">
        <f t="shared" si="17"/>
        <v>0</v>
      </c>
      <c r="X18" s="241">
        <f t="shared" si="18"/>
        <v>0</v>
      </c>
      <c r="Y18" s="241">
        <f t="shared" si="19"/>
        <v>0</v>
      </c>
      <c r="Z18" s="243">
        <f t="shared" si="20"/>
        <v>0</v>
      </c>
      <c r="AA18" s="234"/>
      <c r="AB18" s="235"/>
      <c r="AC18" s="241">
        <f t="shared" si="21"/>
        <v>0</v>
      </c>
      <c r="AD18" s="241">
        <f t="shared" si="22"/>
        <v>0</v>
      </c>
      <c r="AE18" s="241">
        <f t="shared" si="23"/>
        <v>0</v>
      </c>
      <c r="AF18" s="243">
        <f t="shared" si="24"/>
        <v>0</v>
      </c>
      <c r="AG18" s="234"/>
      <c r="AH18" s="235"/>
      <c r="AI18" s="241">
        <f t="shared" si="25"/>
        <v>0</v>
      </c>
      <c r="AJ18" s="241">
        <f t="shared" si="26"/>
        <v>0</v>
      </c>
      <c r="AK18" s="241">
        <f t="shared" si="27"/>
        <v>0</v>
      </c>
      <c r="AL18" s="243">
        <f t="shared" si="28"/>
        <v>0</v>
      </c>
      <c r="AM18" s="234"/>
      <c r="AN18" s="235"/>
      <c r="AO18" s="235"/>
      <c r="AP18" s="235"/>
      <c r="AQ18" s="235"/>
      <c r="AR18" s="235"/>
      <c r="AS18" s="235"/>
      <c r="AT18" s="235"/>
      <c r="AU18" s="235"/>
      <c r="AV18" s="237">
        <f t="shared" si="29"/>
        <v>0</v>
      </c>
      <c r="AW18" s="237">
        <f t="shared" si="30"/>
        <v>0</v>
      </c>
      <c r="AX18" s="237">
        <f t="shared" si="31"/>
        <v>0</v>
      </c>
      <c r="AY18" s="237">
        <f t="shared" si="32"/>
        <v>0</v>
      </c>
      <c r="AZ18" s="237" t="str">
        <f t="shared" ca="1" si="33"/>
        <v>High Lapse</v>
      </c>
      <c r="BA18" s="237">
        <f t="shared" si="34"/>
        <v>0</v>
      </c>
      <c r="BB18" s="237">
        <f t="shared" si="35"/>
        <v>0</v>
      </c>
      <c r="BC18" s="237">
        <f t="shared" si="52"/>
        <v>0</v>
      </c>
      <c r="BD18" s="237">
        <f t="shared" ca="1" si="36"/>
        <v>0</v>
      </c>
      <c r="BE18" s="234"/>
      <c r="BF18" s="235"/>
      <c r="BG18" s="241">
        <f t="shared" si="37"/>
        <v>0</v>
      </c>
      <c r="BH18" s="241">
        <f t="shared" si="38"/>
        <v>0</v>
      </c>
      <c r="BI18" s="241">
        <f t="shared" si="39"/>
        <v>0</v>
      </c>
      <c r="BJ18" s="243">
        <f t="shared" si="40"/>
        <v>0</v>
      </c>
      <c r="BK18" s="234"/>
      <c r="BL18" s="235"/>
      <c r="BM18" s="235"/>
      <c r="BN18" s="235"/>
      <c r="BO18" s="241">
        <f t="shared" si="41"/>
        <v>0</v>
      </c>
      <c r="BP18" s="241">
        <f t="shared" si="42"/>
        <v>0</v>
      </c>
      <c r="BQ18" s="241">
        <f t="shared" si="43"/>
        <v>0</v>
      </c>
      <c r="BR18" s="237" t="str">
        <f t="shared" ca="1" si="44"/>
        <v>High conversion</v>
      </c>
      <c r="BS18" s="241">
        <f t="shared" si="0"/>
        <v>0</v>
      </c>
      <c r="BT18" s="241">
        <f t="shared" si="53"/>
        <v>0</v>
      </c>
      <c r="BU18" s="237">
        <f t="shared" ca="1" si="45"/>
        <v>0</v>
      </c>
      <c r="BV18" s="234"/>
      <c r="BW18" s="235"/>
      <c r="BX18" s="235"/>
      <c r="BY18" s="241">
        <f t="shared" si="46"/>
        <v>0</v>
      </c>
      <c r="BZ18" s="241">
        <f t="shared" si="47"/>
        <v>0</v>
      </c>
      <c r="CA18" s="241">
        <f t="shared" si="48"/>
        <v>0</v>
      </c>
      <c r="CB18" s="246">
        <f t="shared" si="49"/>
        <v>0</v>
      </c>
      <c r="CD18" s="243">
        <f t="shared" si="1"/>
        <v>0</v>
      </c>
      <c r="CE18" s="243">
        <f t="shared" si="2"/>
        <v>0</v>
      </c>
      <c r="CF18" s="243">
        <f t="shared" si="3"/>
        <v>0</v>
      </c>
      <c r="CG18" s="243">
        <f t="shared" si="4"/>
        <v>0</v>
      </c>
      <c r="CH18" s="243">
        <f t="shared" si="5"/>
        <v>0</v>
      </c>
      <c r="CI18" s="507">
        <f t="shared" ca="1" si="6"/>
        <v>0</v>
      </c>
      <c r="CJ18" s="243">
        <f t="shared" si="7"/>
        <v>0</v>
      </c>
      <c r="CK18" s="243">
        <f t="shared" ca="1" si="50"/>
        <v>0</v>
      </c>
      <c r="CL18" s="243">
        <f t="shared" si="51"/>
        <v>0</v>
      </c>
      <c r="CM18" s="508">
        <f t="array" aca="1" ref="CM18" ca="1">-((MMULT(MMULT(CD18:CL18,CorrMatrix1),TRANSPOSE(CD18:CL18)))^0.5)</f>
        <v>0</v>
      </c>
      <c r="CN18" s="250">
        <f t="shared" ca="1" si="8"/>
        <v>0</v>
      </c>
    </row>
    <row r="19" spans="1:92" s="506" customFormat="1" x14ac:dyDescent="0.2">
      <c r="A19" s="510"/>
      <c r="B19" s="511"/>
      <c r="C19" s="512"/>
      <c r="D19" s="512"/>
      <c r="E19" s="505"/>
      <c r="F19" s="234"/>
      <c r="G19" s="235"/>
      <c r="H19" s="235"/>
      <c r="I19" s="234"/>
      <c r="J19" s="235"/>
      <c r="K19" s="241">
        <f t="shared" si="9"/>
        <v>0</v>
      </c>
      <c r="L19" s="241">
        <f t="shared" si="10"/>
        <v>0</v>
      </c>
      <c r="M19" s="241">
        <f t="shared" si="11"/>
        <v>0</v>
      </c>
      <c r="N19" s="243">
        <f t="shared" si="12"/>
        <v>0</v>
      </c>
      <c r="O19" s="234"/>
      <c r="P19" s="235"/>
      <c r="Q19" s="241">
        <f t="shared" si="13"/>
        <v>0</v>
      </c>
      <c r="R19" s="241">
        <f t="shared" si="14"/>
        <v>0</v>
      </c>
      <c r="S19" s="241">
        <f t="shared" si="15"/>
        <v>0</v>
      </c>
      <c r="T19" s="243">
        <f t="shared" si="16"/>
        <v>0</v>
      </c>
      <c r="U19" s="234"/>
      <c r="V19" s="235"/>
      <c r="W19" s="241">
        <f t="shared" si="17"/>
        <v>0</v>
      </c>
      <c r="X19" s="241">
        <f t="shared" si="18"/>
        <v>0</v>
      </c>
      <c r="Y19" s="241">
        <f t="shared" si="19"/>
        <v>0</v>
      </c>
      <c r="Z19" s="243">
        <f t="shared" si="20"/>
        <v>0</v>
      </c>
      <c r="AA19" s="234"/>
      <c r="AB19" s="235"/>
      <c r="AC19" s="241">
        <f t="shared" si="21"/>
        <v>0</v>
      </c>
      <c r="AD19" s="241">
        <f t="shared" si="22"/>
        <v>0</v>
      </c>
      <c r="AE19" s="241">
        <f t="shared" si="23"/>
        <v>0</v>
      </c>
      <c r="AF19" s="243">
        <f t="shared" si="24"/>
        <v>0</v>
      </c>
      <c r="AG19" s="234"/>
      <c r="AH19" s="235"/>
      <c r="AI19" s="241">
        <f t="shared" si="25"/>
        <v>0</v>
      </c>
      <c r="AJ19" s="241">
        <f t="shared" si="26"/>
        <v>0</v>
      </c>
      <c r="AK19" s="241">
        <f t="shared" si="27"/>
        <v>0</v>
      </c>
      <c r="AL19" s="243">
        <f t="shared" si="28"/>
        <v>0</v>
      </c>
      <c r="AM19" s="234"/>
      <c r="AN19" s="235"/>
      <c r="AO19" s="235"/>
      <c r="AP19" s="235"/>
      <c r="AQ19" s="235"/>
      <c r="AR19" s="235"/>
      <c r="AS19" s="235"/>
      <c r="AT19" s="235"/>
      <c r="AU19" s="235"/>
      <c r="AV19" s="237">
        <f t="shared" si="29"/>
        <v>0</v>
      </c>
      <c r="AW19" s="237">
        <f t="shared" si="30"/>
        <v>0</v>
      </c>
      <c r="AX19" s="237">
        <f t="shared" si="31"/>
        <v>0</v>
      </c>
      <c r="AY19" s="237">
        <f t="shared" si="32"/>
        <v>0</v>
      </c>
      <c r="AZ19" s="237" t="str">
        <f t="shared" ca="1" si="33"/>
        <v>High Lapse</v>
      </c>
      <c r="BA19" s="237">
        <f t="shared" si="34"/>
        <v>0</v>
      </c>
      <c r="BB19" s="237">
        <f t="shared" si="35"/>
        <v>0</v>
      </c>
      <c r="BC19" s="237">
        <f t="shared" si="52"/>
        <v>0</v>
      </c>
      <c r="BD19" s="237">
        <f t="shared" ca="1" si="36"/>
        <v>0</v>
      </c>
      <c r="BE19" s="234"/>
      <c r="BF19" s="235"/>
      <c r="BG19" s="241">
        <f t="shared" si="37"/>
        <v>0</v>
      </c>
      <c r="BH19" s="241">
        <f t="shared" si="38"/>
        <v>0</v>
      </c>
      <c r="BI19" s="241">
        <f t="shared" si="39"/>
        <v>0</v>
      </c>
      <c r="BJ19" s="243">
        <f t="shared" si="40"/>
        <v>0</v>
      </c>
      <c r="BK19" s="234"/>
      <c r="BL19" s="235"/>
      <c r="BM19" s="235"/>
      <c r="BN19" s="235"/>
      <c r="BO19" s="241">
        <f t="shared" si="41"/>
        <v>0</v>
      </c>
      <c r="BP19" s="241">
        <f t="shared" si="42"/>
        <v>0</v>
      </c>
      <c r="BQ19" s="241">
        <f t="shared" si="43"/>
        <v>0</v>
      </c>
      <c r="BR19" s="237" t="str">
        <f t="shared" ca="1" si="44"/>
        <v>High conversion</v>
      </c>
      <c r="BS19" s="241">
        <f t="shared" si="0"/>
        <v>0</v>
      </c>
      <c r="BT19" s="241">
        <f t="shared" si="53"/>
        <v>0</v>
      </c>
      <c r="BU19" s="237">
        <f t="shared" ca="1" si="45"/>
        <v>0</v>
      </c>
      <c r="BV19" s="234"/>
      <c r="BW19" s="235"/>
      <c r="BX19" s="235"/>
      <c r="BY19" s="241">
        <f t="shared" si="46"/>
        <v>0</v>
      </c>
      <c r="BZ19" s="241">
        <f t="shared" si="47"/>
        <v>0</v>
      </c>
      <c r="CA19" s="241">
        <f t="shared" si="48"/>
        <v>0</v>
      </c>
      <c r="CB19" s="246">
        <f t="shared" si="49"/>
        <v>0</v>
      </c>
      <c r="CD19" s="243">
        <f t="shared" si="1"/>
        <v>0</v>
      </c>
      <c r="CE19" s="243">
        <f t="shared" si="2"/>
        <v>0</v>
      </c>
      <c r="CF19" s="243">
        <f t="shared" si="3"/>
        <v>0</v>
      </c>
      <c r="CG19" s="243">
        <f t="shared" si="4"/>
        <v>0</v>
      </c>
      <c r="CH19" s="243">
        <f t="shared" si="5"/>
        <v>0</v>
      </c>
      <c r="CI19" s="507">
        <f t="shared" ca="1" si="6"/>
        <v>0</v>
      </c>
      <c r="CJ19" s="243">
        <f t="shared" si="7"/>
        <v>0</v>
      </c>
      <c r="CK19" s="243">
        <f t="shared" ca="1" si="50"/>
        <v>0</v>
      </c>
      <c r="CL19" s="243">
        <f t="shared" si="51"/>
        <v>0</v>
      </c>
      <c r="CM19" s="508">
        <f t="array" aca="1" ref="CM19" ca="1">-((MMULT(MMULT(CD19:CL19,CorrMatrix1),TRANSPOSE(CD19:CL19)))^0.5)</f>
        <v>0</v>
      </c>
      <c r="CN19" s="250">
        <f t="shared" ca="1" si="8"/>
        <v>0</v>
      </c>
    </row>
    <row r="20" spans="1:92" s="506" customFormat="1" x14ac:dyDescent="0.2">
      <c r="A20" s="510"/>
      <c r="B20" s="511"/>
      <c r="C20" s="512"/>
      <c r="D20" s="512"/>
      <c r="E20" s="505"/>
      <c r="F20" s="234"/>
      <c r="G20" s="235"/>
      <c r="H20" s="235"/>
      <c r="I20" s="234"/>
      <c r="J20" s="235"/>
      <c r="K20" s="241">
        <f t="shared" si="9"/>
        <v>0</v>
      </c>
      <c r="L20" s="241">
        <f t="shared" si="10"/>
        <v>0</v>
      </c>
      <c r="M20" s="241">
        <f t="shared" si="11"/>
        <v>0</v>
      </c>
      <c r="N20" s="243">
        <f t="shared" si="12"/>
        <v>0</v>
      </c>
      <c r="O20" s="234"/>
      <c r="P20" s="235"/>
      <c r="Q20" s="241">
        <f t="shared" si="13"/>
        <v>0</v>
      </c>
      <c r="R20" s="241">
        <f t="shared" si="14"/>
        <v>0</v>
      </c>
      <c r="S20" s="241">
        <f t="shared" si="15"/>
        <v>0</v>
      </c>
      <c r="T20" s="243">
        <f t="shared" si="16"/>
        <v>0</v>
      </c>
      <c r="U20" s="234"/>
      <c r="V20" s="235"/>
      <c r="W20" s="241">
        <f t="shared" si="17"/>
        <v>0</v>
      </c>
      <c r="X20" s="241">
        <f t="shared" si="18"/>
        <v>0</v>
      </c>
      <c r="Y20" s="241">
        <f t="shared" si="19"/>
        <v>0</v>
      </c>
      <c r="Z20" s="243">
        <f t="shared" si="20"/>
        <v>0</v>
      </c>
      <c r="AA20" s="234"/>
      <c r="AB20" s="235"/>
      <c r="AC20" s="241">
        <f t="shared" si="21"/>
        <v>0</v>
      </c>
      <c r="AD20" s="241">
        <f t="shared" si="22"/>
        <v>0</v>
      </c>
      <c r="AE20" s="241">
        <f t="shared" si="23"/>
        <v>0</v>
      </c>
      <c r="AF20" s="243">
        <f t="shared" si="24"/>
        <v>0</v>
      </c>
      <c r="AG20" s="234"/>
      <c r="AH20" s="235"/>
      <c r="AI20" s="241">
        <f t="shared" si="25"/>
        <v>0</v>
      </c>
      <c r="AJ20" s="241">
        <f t="shared" si="26"/>
        <v>0</v>
      </c>
      <c r="AK20" s="241">
        <f t="shared" si="27"/>
        <v>0</v>
      </c>
      <c r="AL20" s="243">
        <f t="shared" si="28"/>
        <v>0</v>
      </c>
      <c r="AM20" s="234"/>
      <c r="AN20" s="235"/>
      <c r="AO20" s="235"/>
      <c r="AP20" s="235"/>
      <c r="AQ20" s="235"/>
      <c r="AR20" s="235"/>
      <c r="AS20" s="235"/>
      <c r="AT20" s="235"/>
      <c r="AU20" s="235"/>
      <c r="AV20" s="237">
        <f t="shared" si="29"/>
        <v>0</v>
      </c>
      <c r="AW20" s="237">
        <f t="shared" si="30"/>
        <v>0</v>
      </c>
      <c r="AX20" s="237">
        <f t="shared" si="31"/>
        <v>0</v>
      </c>
      <c r="AY20" s="237">
        <f t="shared" si="32"/>
        <v>0</v>
      </c>
      <c r="AZ20" s="237" t="str">
        <f t="shared" ca="1" si="33"/>
        <v>High Lapse</v>
      </c>
      <c r="BA20" s="237">
        <f t="shared" si="34"/>
        <v>0</v>
      </c>
      <c r="BB20" s="237">
        <f t="shared" si="35"/>
        <v>0</v>
      </c>
      <c r="BC20" s="237">
        <f t="shared" si="52"/>
        <v>0</v>
      </c>
      <c r="BD20" s="237">
        <f t="shared" ca="1" si="36"/>
        <v>0</v>
      </c>
      <c r="BE20" s="234"/>
      <c r="BF20" s="235"/>
      <c r="BG20" s="241">
        <f t="shared" si="37"/>
        <v>0</v>
      </c>
      <c r="BH20" s="241">
        <f t="shared" si="38"/>
        <v>0</v>
      </c>
      <c r="BI20" s="241">
        <f t="shared" si="39"/>
        <v>0</v>
      </c>
      <c r="BJ20" s="243">
        <f t="shared" si="40"/>
        <v>0</v>
      </c>
      <c r="BK20" s="234"/>
      <c r="BL20" s="235"/>
      <c r="BM20" s="235"/>
      <c r="BN20" s="235"/>
      <c r="BO20" s="241">
        <f t="shared" si="41"/>
        <v>0</v>
      </c>
      <c r="BP20" s="241">
        <f t="shared" si="42"/>
        <v>0</v>
      </c>
      <c r="BQ20" s="241">
        <f t="shared" si="43"/>
        <v>0</v>
      </c>
      <c r="BR20" s="237" t="str">
        <f t="shared" ca="1" si="44"/>
        <v>High conversion</v>
      </c>
      <c r="BS20" s="241">
        <f t="shared" si="0"/>
        <v>0</v>
      </c>
      <c r="BT20" s="241">
        <f t="shared" si="53"/>
        <v>0</v>
      </c>
      <c r="BU20" s="237">
        <f t="shared" ca="1" si="45"/>
        <v>0</v>
      </c>
      <c r="BV20" s="234"/>
      <c r="BW20" s="235"/>
      <c r="BX20" s="235"/>
      <c r="BY20" s="241">
        <f t="shared" si="46"/>
        <v>0</v>
      </c>
      <c r="BZ20" s="241">
        <f t="shared" si="47"/>
        <v>0</v>
      </c>
      <c r="CA20" s="241">
        <f t="shared" si="48"/>
        <v>0</v>
      </c>
      <c r="CB20" s="246">
        <f t="shared" si="49"/>
        <v>0</v>
      </c>
      <c r="CD20" s="243">
        <f t="shared" si="1"/>
        <v>0</v>
      </c>
      <c r="CE20" s="243">
        <f t="shared" si="2"/>
        <v>0</v>
      </c>
      <c r="CF20" s="243">
        <f t="shared" si="3"/>
        <v>0</v>
      </c>
      <c r="CG20" s="243">
        <f t="shared" si="4"/>
        <v>0</v>
      </c>
      <c r="CH20" s="243">
        <f t="shared" si="5"/>
        <v>0</v>
      </c>
      <c r="CI20" s="507">
        <f t="shared" ca="1" si="6"/>
        <v>0</v>
      </c>
      <c r="CJ20" s="243">
        <f t="shared" si="7"/>
        <v>0</v>
      </c>
      <c r="CK20" s="243">
        <f t="shared" ca="1" si="50"/>
        <v>0</v>
      </c>
      <c r="CL20" s="243">
        <f t="shared" si="51"/>
        <v>0</v>
      </c>
      <c r="CM20" s="508">
        <f t="array" aca="1" ref="CM20" ca="1">-((MMULT(MMULT(CD20:CL20,CorrMatrix1),TRANSPOSE(CD20:CL20)))^0.5)</f>
        <v>0</v>
      </c>
      <c r="CN20" s="250">
        <f t="shared" ca="1" si="8"/>
        <v>0</v>
      </c>
    </row>
    <row r="21" spans="1:92" s="506" customFormat="1" x14ac:dyDescent="0.2">
      <c r="A21" s="510"/>
      <c r="B21" s="511"/>
      <c r="C21" s="512"/>
      <c r="D21" s="512"/>
      <c r="E21" s="505"/>
      <c r="F21" s="234"/>
      <c r="G21" s="235"/>
      <c r="H21" s="235"/>
      <c r="I21" s="234"/>
      <c r="J21" s="235"/>
      <c r="K21" s="241">
        <f t="shared" si="9"/>
        <v>0</v>
      </c>
      <c r="L21" s="241">
        <f t="shared" si="10"/>
        <v>0</v>
      </c>
      <c r="M21" s="241">
        <f t="shared" si="11"/>
        <v>0</v>
      </c>
      <c r="N21" s="243">
        <f t="shared" si="12"/>
        <v>0</v>
      </c>
      <c r="O21" s="234"/>
      <c r="P21" s="235"/>
      <c r="Q21" s="241">
        <f t="shared" si="13"/>
        <v>0</v>
      </c>
      <c r="R21" s="241">
        <f t="shared" si="14"/>
        <v>0</v>
      </c>
      <c r="S21" s="241">
        <f t="shared" si="15"/>
        <v>0</v>
      </c>
      <c r="T21" s="243">
        <f t="shared" si="16"/>
        <v>0</v>
      </c>
      <c r="U21" s="234"/>
      <c r="V21" s="235"/>
      <c r="W21" s="241">
        <f t="shared" si="17"/>
        <v>0</v>
      </c>
      <c r="X21" s="241">
        <f t="shared" si="18"/>
        <v>0</v>
      </c>
      <c r="Y21" s="241">
        <f t="shared" si="19"/>
        <v>0</v>
      </c>
      <c r="Z21" s="243">
        <f t="shared" si="20"/>
        <v>0</v>
      </c>
      <c r="AA21" s="234"/>
      <c r="AB21" s="235"/>
      <c r="AC21" s="241">
        <f t="shared" si="21"/>
        <v>0</v>
      </c>
      <c r="AD21" s="241">
        <f t="shared" si="22"/>
        <v>0</v>
      </c>
      <c r="AE21" s="241">
        <f t="shared" si="23"/>
        <v>0</v>
      </c>
      <c r="AF21" s="243">
        <f t="shared" si="24"/>
        <v>0</v>
      </c>
      <c r="AG21" s="234"/>
      <c r="AH21" s="235"/>
      <c r="AI21" s="241">
        <f t="shared" si="25"/>
        <v>0</v>
      </c>
      <c r="AJ21" s="241">
        <f t="shared" si="26"/>
        <v>0</v>
      </c>
      <c r="AK21" s="241">
        <f t="shared" si="27"/>
        <v>0</v>
      </c>
      <c r="AL21" s="243">
        <f t="shared" si="28"/>
        <v>0</v>
      </c>
      <c r="AM21" s="234"/>
      <c r="AN21" s="235"/>
      <c r="AO21" s="235"/>
      <c r="AP21" s="235"/>
      <c r="AQ21" s="235"/>
      <c r="AR21" s="235"/>
      <c r="AS21" s="235"/>
      <c r="AT21" s="235"/>
      <c r="AU21" s="235"/>
      <c r="AV21" s="237">
        <f t="shared" si="29"/>
        <v>0</v>
      </c>
      <c r="AW21" s="237">
        <f t="shared" si="30"/>
        <v>0</v>
      </c>
      <c r="AX21" s="237">
        <f t="shared" si="31"/>
        <v>0</v>
      </c>
      <c r="AY21" s="237">
        <f t="shared" si="32"/>
        <v>0</v>
      </c>
      <c r="AZ21" s="237" t="str">
        <f t="shared" ca="1" si="33"/>
        <v>High Lapse</v>
      </c>
      <c r="BA21" s="237">
        <f t="shared" si="34"/>
        <v>0</v>
      </c>
      <c r="BB21" s="237">
        <f t="shared" si="35"/>
        <v>0</v>
      </c>
      <c r="BC21" s="237">
        <f t="shared" si="52"/>
        <v>0</v>
      </c>
      <c r="BD21" s="237">
        <f t="shared" ca="1" si="36"/>
        <v>0</v>
      </c>
      <c r="BE21" s="234"/>
      <c r="BF21" s="235"/>
      <c r="BG21" s="241">
        <f t="shared" si="37"/>
        <v>0</v>
      </c>
      <c r="BH21" s="241">
        <f t="shared" si="38"/>
        <v>0</v>
      </c>
      <c r="BI21" s="241">
        <f t="shared" si="39"/>
        <v>0</v>
      </c>
      <c r="BJ21" s="243">
        <f t="shared" si="40"/>
        <v>0</v>
      </c>
      <c r="BK21" s="234"/>
      <c r="BL21" s="235"/>
      <c r="BM21" s="235"/>
      <c r="BN21" s="235"/>
      <c r="BO21" s="241">
        <f t="shared" si="41"/>
        <v>0</v>
      </c>
      <c r="BP21" s="241">
        <f t="shared" si="42"/>
        <v>0</v>
      </c>
      <c r="BQ21" s="241">
        <f t="shared" si="43"/>
        <v>0</v>
      </c>
      <c r="BR21" s="237" t="str">
        <f t="shared" ca="1" si="44"/>
        <v>High conversion</v>
      </c>
      <c r="BS21" s="241">
        <f t="shared" si="0"/>
        <v>0</v>
      </c>
      <c r="BT21" s="241">
        <f t="shared" si="53"/>
        <v>0</v>
      </c>
      <c r="BU21" s="237">
        <f t="shared" ca="1" si="45"/>
        <v>0</v>
      </c>
      <c r="BV21" s="234"/>
      <c r="BW21" s="235"/>
      <c r="BX21" s="235"/>
      <c r="BY21" s="241">
        <f t="shared" si="46"/>
        <v>0</v>
      </c>
      <c r="BZ21" s="241">
        <f t="shared" si="47"/>
        <v>0</v>
      </c>
      <c r="CA21" s="241">
        <f t="shared" si="48"/>
        <v>0</v>
      </c>
      <c r="CB21" s="246">
        <f t="shared" si="49"/>
        <v>0</v>
      </c>
      <c r="CD21" s="243">
        <f t="shared" si="1"/>
        <v>0</v>
      </c>
      <c r="CE21" s="243">
        <f t="shared" si="2"/>
        <v>0</v>
      </c>
      <c r="CF21" s="243">
        <f t="shared" si="3"/>
        <v>0</v>
      </c>
      <c r="CG21" s="243">
        <f t="shared" si="4"/>
        <v>0</v>
      </c>
      <c r="CH21" s="243">
        <f t="shared" si="5"/>
        <v>0</v>
      </c>
      <c r="CI21" s="507">
        <f t="shared" ca="1" si="6"/>
        <v>0</v>
      </c>
      <c r="CJ21" s="243">
        <f t="shared" si="7"/>
        <v>0</v>
      </c>
      <c r="CK21" s="243">
        <f t="shared" ca="1" si="50"/>
        <v>0</v>
      </c>
      <c r="CL21" s="243">
        <f t="shared" si="51"/>
        <v>0</v>
      </c>
      <c r="CM21" s="508">
        <f t="array" aca="1" ref="CM21" ca="1">-((MMULT(MMULT(CD21:CL21,CorrMatrix1),TRANSPOSE(CD21:CL21)))^0.5)</f>
        <v>0</v>
      </c>
      <c r="CN21" s="250">
        <f t="shared" ca="1" si="8"/>
        <v>0</v>
      </c>
    </row>
    <row r="22" spans="1:92" s="506" customFormat="1" x14ac:dyDescent="0.2">
      <c r="A22" s="510"/>
      <c r="B22" s="511"/>
      <c r="C22" s="512"/>
      <c r="D22" s="512"/>
      <c r="E22" s="505"/>
      <c r="F22" s="234"/>
      <c r="G22" s="235"/>
      <c r="H22" s="235"/>
      <c r="I22" s="234"/>
      <c r="J22" s="235"/>
      <c r="K22" s="241">
        <f t="shared" si="9"/>
        <v>0</v>
      </c>
      <c r="L22" s="241">
        <f t="shared" si="10"/>
        <v>0</v>
      </c>
      <c r="M22" s="241">
        <f t="shared" si="11"/>
        <v>0</v>
      </c>
      <c r="N22" s="243">
        <f t="shared" si="12"/>
        <v>0</v>
      </c>
      <c r="O22" s="234"/>
      <c r="P22" s="235"/>
      <c r="Q22" s="241">
        <f t="shared" si="13"/>
        <v>0</v>
      </c>
      <c r="R22" s="241">
        <f t="shared" si="14"/>
        <v>0</v>
      </c>
      <c r="S22" s="241">
        <f t="shared" si="15"/>
        <v>0</v>
      </c>
      <c r="T22" s="243">
        <f t="shared" si="16"/>
        <v>0</v>
      </c>
      <c r="U22" s="234"/>
      <c r="V22" s="235"/>
      <c r="W22" s="241">
        <f t="shared" si="17"/>
        <v>0</v>
      </c>
      <c r="X22" s="241">
        <f t="shared" si="18"/>
        <v>0</v>
      </c>
      <c r="Y22" s="241">
        <f t="shared" si="19"/>
        <v>0</v>
      </c>
      <c r="Z22" s="243">
        <f t="shared" si="20"/>
        <v>0</v>
      </c>
      <c r="AA22" s="234"/>
      <c r="AB22" s="235"/>
      <c r="AC22" s="241">
        <f t="shared" si="21"/>
        <v>0</v>
      </c>
      <c r="AD22" s="241">
        <f t="shared" si="22"/>
        <v>0</v>
      </c>
      <c r="AE22" s="241">
        <f t="shared" si="23"/>
        <v>0</v>
      </c>
      <c r="AF22" s="243">
        <f t="shared" si="24"/>
        <v>0</v>
      </c>
      <c r="AG22" s="234"/>
      <c r="AH22" s="235"/>
      <c r="AI22" s="241">
        <f t="shared" si="25"/>
        <v>0</v>
      </c>
      <c r="AJ22" s="241">
        <f t="shared" si="26"/>
        <v>0</v>
      </c>
      <c r="AK22" s="241">
        <f t="shared" si="27"/>
        <v>0</v>
      </c>
      <c r="AL22" s="243">
        <f t="shared" si="28"/>
        <v>0</v>
      </c>
      <c r="AM22" s="234"/>
      <c r="AN22" s="235"/>
      <c r="AO22" s="235"/>
      <c r="AP22" s="235"/>
      <c r="AQ22" s="235"/>
      <c r="AR22" s="235"/>
      <c r="AS22" s="235"/>
      <c r="AT22" s="235"/>
      <c r="AU22" s="235"/>
      <c r="AV22" s="237">
        <f t="shared" si="29"/>
        <v>0</v>
      </c>
      <c r="AW22" s="237">
        <f t="shared" si="30"/>
        <v>0</v>
      </c>
      <c r="AX22" s="237">
        <f t="shared" si="31"/>
        <v>0</v>
      </c>
      <c r="AY22" s="237">
        <f t="shared" si="32"/>
        <v>0</v>
      </c>
      <c r="AZ22" s="237" t="str">
        <f t="shared" ca="1" si="33"/>
        <v>High Lapse</v>
      </c>
      <c r="BA22" s="237">
        <f t="shared" si="34"/>
        <v>0</v>
      </c>
      <c r="BB22" s="237">
        <f t="shared" si="35"/>
        <v>0</v>
      </c>
      <c r="BC22" s="237">
        <f t="shared" si="52"/>
        <v>0</v>
      </c>
      <c r="BD22" s="237">
        <f t="shared" ca="1" si="36"/>
        <v>0</v>
      </c>
      <c r="BE22" s="234"/>
      <c r="BF22" s="235"/>
      <c r="BG22" s="241">
        <f t="shared" si="37"/>
        <v>0</v>
      </c>
      <c r="BH22" s="241">
        <f t="shared" si="38"/>
        <v>0</v>
      </c>
      <c r="BI22" s="241">
        <f t="shared" si="39"/>
        <v>0</v>
      </c>
      <c r="BJ22" s="243">
        <f t="shared" si="40"/>
        <v>0</v>
      </c>
      <c r="BK22" s="234"/>
      <c r="BL22" s="235"/>
      <c r="BM22" s="235"/>
      <c r="BN22" s="235"/>
      <c r="BO22" s="241">
        <f t="shared" si="41"/>
        <v>0</v>
      </c>
      <c r="BP22" s="241">
        <f t="shared" si="42"/>
        <v>0</v>
      </c>
      <c r="BQ22" s="241">
        <f t="shared" si="43"/>
        <v>0</v>
      </c>
      <c r="BR22" s="237" t="str">
        <f t="shared" ca="1" si="44"/>
        <v>High conversion</v>
      </c>
      <c r="BS22" s="241">
        <f t="shared" si="0"/>
        <v>0</v>
      </c>
      <c r="BT22" s="241">
        <f t="shared" si="53"/>
        <v>0</v>
      </c>
      <c r="BU22" s="237">
        <f t="shared" ca="1" si="45"/>
        <v>0</v>
      </c>
      <c r="BV22" s="234"/>
      <c r="BW22" s="235"/>
      <c r="BX22" s="235"/>
      <c r="BY22" s="241">
        <f t="shared" si="46"/>
        <v>0</v>
      </c>
      <c r="BZ22" s="241">
        <f t="shared" si="47"/>
        <v>0</v>
      </c>
      <c r="CA22" s="241">
        <f t="shared" si="48"/>
        <v>0</v>
      </c>
      <c r="CB22" s="246">
        <f t="shared" si="49"/>
        <v>0</v>
      </c>
      <c r="CD22" s="243">
        <f t="shared" si="1"/>
        <v>0</v>
      </c>
      <c r="CE22" s="243">
        <f t="shared" si="2"/>
        <v>0</v>
      </c>
      <c r="CF22" s="243">
        <f t="shared" si="3"/>
        <v>0</v>
      </c>
      <c r="CG22" s="243">
        <f t="shared" si="4"/>
        <v>0</v>
      </c>
      <c r="CH22" s="243">
        <f t="shared" si="5"/>
        <v>0</v>
      </c>
      <c r="CI22" s="507">
        <f t="shared" ca="1" si="6"/>
        <v>0</v>
      </c>
      <c r="CJ22" s="243">
        <f t="shared" si="7"/>
        <v>0</v>
      </c>
      <c r="CK22" s="243">
        <f t="shared" ca="1" si="50"/>
        <v>0</v>
      </c>
      <c r="CL22" s="243">
        <f t="shared" si="51"/>
        <v>0</v>
      </c>
      <c r="CM22" s="508">
        <f t="array" aca="1" ref="CM22" ca="1">-((MMULT(MMULT(CD22:CL22,CorrMatrix1),TRANSPOSE(CD22:CL22)))^0.5)</f>
        <v>0</v>
      </c>
      <c r="CN22" s="250">
        <f t="shared" ca="1" si="8"/>
        <v>0</v>
      </c>
    </row>
    <row r="23" spans="1:92" s="506" customFormat="1" x14ac:dyDescent="0.2">
      <c r="A23" s="510"/>
      <c r="B23" s="511"/>
      <c r="C23" s="512"/>
      <c r="D23" s="512"/>
      <c r="E23" s="505"/>
      <c r="F23" s="234"/>
      <c r="G23" s="235"/>
      <c r="H23" s="235"/>
      <c r="I23" s="234"/>
      <c r="J23" s="235"/>
      <c r="K23" s="241">
        <f t="shared" si="9"/>
        <v>0</v>
      </c>
      <c r="L23" s="241">
        <f t="shared" si="10"/>
        <v>0</v>
      </c>
      <c r="M23" s="241">
        <f t="shared" si="11"/>
        <v>0</v>
      </c>
      <c r="N23" s="243">
        <f t="shared" si="12"/>
        <v>0</v>
      </c>
      <c r="O23" s="234"/>
      <c r="P23" s="235"/>
      <c r="Q23" s="241">
        <f t="shared" si="13"/>
        <v>0</v>
      </c>
      <c r="R23" s="241">
        <f t="shared" si="14"/>
        <v>0</v>
      </c>
      <c r="S23" s="241">
        <f t="shared" si="15"/>
        <v>0</v>
      </c>
      <c r="T23" s="243">
        <f t="shared" si="16"/>
        <v>0</v>
      </c>
      <c r="U23" s="234"/>
      <c r="V23" s="235"/>
      <c r="W23" s="241">
        <f t="shared" si="17"/>
        <v>0</v>
      </c>
      <c r="X23" s="241">
        <f t="shared" si="18"/>
        <v>0</v>
      </c>
      <c r="Y23" s="241">
        <f t="shared" si="19"/>
        <v>0</v>
      </c>
      <c r="Z23" s="243">
        <f t="shared" si="20"/>
        <v>0</v>
      </c>
      <c r="AA23" s="234"/>
      <c r="AB23" s="235"/>
      <c r="AC23" s="241">
        <f t="shared" si="21"/>
        <v>0</v>
      </c>
      <c r="AD23" s="241">
        <f t="shared" si="22"/>
        <v>0</v>
      </c>
      <c r="AE23" s="241">
        <f t="shared" si="23"/>
        <v>0</v>
      </c>
      <c r="AF23" s="243">
        <f t="shared" si="24"/>
        <v>0</v>
      </c>
      <c r="AG23" s="234"/>
      <c r="AH23" s="235"/>
      <c r="AI23" s="241">
        <f t="shared" si="25"/>
        <v>0</v>
      </c>
      <c r="AJ23" s="241">
        <f t="shared" si="26"/>
        <v>0</v>
      </c>
      <c r="AK23" s="241">
        <f t="shared" si="27"/>
        <v>0</v>
      </c>
      <c r="AL23" s="243">
        <f t="shared" si="28"/>
        <v>0</v>
      </c>
      <c r="AM23" s="234"/>
      <c r="AN23" s="235"/>
      <c r="AO23" s="235"/>
      <c r="AP23" s="235"/>
      <c r="AQ23" s="235"/>
      <c r="AR23" s="235"/>
      <c r="AS23" s="235"/>
      <c r="AT23" s="235"/>
      <c r="AU23" s="235"/>
      <c r="AV23" s="237">
        <f t="shared" si="29"/>
        <v>0</v>
      </c>
      <c r="AW23" s="237">
        <f t="shared" si="30"/>
        <v>0</v>
      </c>
      <c r="AX23" s="237">
        <f t="shared" si="31"/>
        <v>0</v>
      </c>
      <c r="AY23" s="237">
        <f t="shared" si="32"/>
        <v>0</v>
      </c>
      <c r="AZ23" s="237" t="str">
        <f t="shared" ca="1" si="33"/>
        <v>High Lapse</v>
      </c>
      <c r="BA23" s="237">
        <f t="shared" si="34"/>
        <v>0</v>
      </c>
      <c r="BB23" s="237">
        <f t="shared" si="35"/>
        <v>0</v>
      </c>
      <c r="BC23" s="237">
        <f t="shared" si="52"/>
        <v>0</v>
      </c>
      <c r="BD23" s="237">
        <f t="shared" ca="1" si="36"/>
        <v>0</v>
      </c>
      <c r="BE23" s="234"/>
      <c r="BF23" s="235"/>
      <c r="BG23" s="241">
        <f t="shared" si="37"/>
        <v>0</v>
      </c>
      <c r="BH23" s="241">
        <f t="shared" si="38"/>
        <v>0</v>
      </c>
      <c r="BI23" s="241">
        <f t="shared" si="39"/>
        <v>0</v>
      </c>
      <c r="BJ23" s="243">
        <f t="shared" si="40"/>
        <v>0</v>
      </c>
      <c r="BK23" s="234"/>
      <c r="BL23" s="235"/>
      <c r="BM23" s="235"/>
      <c r="BN23" s="235"/>
      <c r="BO23" s="241">
        <f t="shared" si="41"/>
        <v>0</v>
      </c>
      <c r="BP23" s="241">
        <f t="shared" si="42"/>
        <v>0</v>
      </c>
      <c r="BQ23" s="241">
        <f t="shared" si="43"/>
        <v>0</v>
      </c>
      <c r="BR23" s="237" t="str">
        <f t="shared" ca="1" si="44"/>
        <v>High conversion</v>
      </c>
      <c r="BS23" s="241">
        <f t="shared" si="0"/>
        <v>0</v>
      </c>
      <c r="BT23" s="241">
        <f t="shared" si="53"/>
        <v>0</v>
      </c>
      <c r="BU23" s="237">
        <f t="shared" ca="1" si="45"/>
        <v>0</v>
      </c>
      <c r="BV23" s="234"/>
      <c r="BW23" s="235"/>
      <c r="BX23" s="235"/>
      <c r="BY23" s="241">
        <f t="shared" si="46"/>
        <v>0</v>
      </c>
      <c r="BZ23" s="241">
        <f t="shared" si="47"/>
        <v>0</v>
      </c>
      <c r="CA23" s="241">
        <f t="shared" si="48"/>
        <v>0</v>
      </c>
      <c r="CB23" s="246">
        <f t="shared" si="49"/>
        <v>0</v>
      </c>
      <c r="CD23" s="243">
        <f t="shared" si="1"/>
        <v>0</v>
      </c>
      <c r="CE23" s="243">
        <f t="shared" si="2"/>
        <v>0</v>
      </c>
      <c r="CF23" s="243">
        <f t="shared" si="3"/>
        <v>0</v>
      </c>
      <c r="CG23" s="243">
        <f t="shared" si="4"/>
        <v>0</v>
      </c>
      <c r="CH23" s="243">
        <f t="shared" si="5"/>
        <v>0</v>
      </c>
      <c r="CI23" s="507">
        <f t="shared" ca="1" si="6"/>
        <v>0</v>
      </c>
      <c r="CJ23" s="243">
        <f t="shared" si="7"/>
        <v>0</v>
      </c>
      <c r="CK23" s="243">
        <f t="shared" ca="1" si="50"/>
        <v>0</v>
      </c>
      <c r="CL23" s="243">
        <f t="shared" si="51"/>
        <v>0</v>
      </c>
      <c r="CM23" s="508">
        <f t="array" aca="1" ref="CM23" ca="1">-((MMULT(MMULT(CD23:CL23,CorrMatrix1),TRANSPOSE(CD23:CL23)))^0.5)</f>
        <v>0</v>
      </c>
      <c r="CN23" s="250">
        <f t="shared" ca="1" si="8"/>
        <v>0</v>
      </c>
    </row>
    <row r="24" spans="1:92" s="506" customFormat="1" x14ac:dyDescent="0.2">
      <c r="A24" s="499"/>
      <c r="B24" s="503"/>
      <c r="C24" s="504"/>
      <c r="D24" s="504"/>
      <c r="E24" s="505"/>
      <c r="F24" s="234"/>
      <c r="G24" s="235"/>
      <c r="H24" s="235"/>
      <c r="I24" s="234"/>
      <c r="J24" s="235"/>
      <c r="K24" s="241">
        <f t="shared" si="9"/>
        <v>0</v>
      </c>
      <c r="L24" s="241">
        <f t="shared" si="10"/>
        <v>0</v>
      </c>
      <c r="M24" s="241">
        <f t="shared" si="11"/>
        <v>0</v>
      </c>
      <c r="N24" s="243">
        <f t="shared" si="12"/>
        <v>0</v>
      </c>
      <c r="O24" s="234"/>
      <c r="P24" s="235"/>
      <c r="Q24" s="241">
        <f t="shared" si="13"/>
        <v>0</v>
      </c>
      <c r="R24" s="241">
        <f t="shared" si="14"/>
        <v>0</v>
      </c>
      <c r="S24" s="241">
        <f t="shared" si="15"/>
        <v>0</v>
      </c>
      <c r="T24" s="243">
        <f t="shared" si="16"/>
        <v>0</v>
      </c>
      <c r="U24" s="234"/>
      <c r="V24" s="235"/>
      <c r="W24" s="241">
        <f t="shared" si="17"/>
        <v>0</v>
      </c>
      <c r="X24" s="241">
        <f t="shared" si="18"/>
        <v>0</v>
      </c>
      <c r="Y24" s="241">
        <f t="shared" si="19"/>
        <v>0</v>
      </c>
      <c r="Z24" s="243">
        <f t="shared" si="20"/>
        <v>0</v>
      </c>
      <c r="AA24" s="234"/>
      <c r="AB24" s="235"/>
      <c r="AC24" s="241">
        <f t="shared" si="21"/>
        <v>0</v>
      </c>
      <c r="AD24" s="241">
        <f t="shared" si="22"/>
        <v>0</v>
      </c>
      <c r="AE24" s="241">
        <f t="shared" si="23"/>
        <v>0</v>
      </c>
      <c r="AF24" s="243">
        <f t="shared" si="24"/>
        <v>0</v>
      </c>
      <c r="AG24" s="234"/>
      <c r="AH24" s="235"/>
      <c r="AI24" s="241">
        <f t="shared" si="25"/>
        <v>0</v>
      </c>
      <c r="AJ24" s="241">
        <f t="shared" si="26"/>
        <v>0</v>
      </c>
      <c r="AK24" s="241">
        <f t="shared" si="27"/>
        <v>0</v>
      </c>
      <c r="AL24" s="243">
        <f t="shared" si="28"/>
        <v>0</v>
      </c>
      <c r="AM24" s="234"/>
      <c r="AN24" s="235"/>
      <c r="AO24" s="235"/>
      <c r="AP24" s="235"/>
      <c r="AQ24" s="235"/>
      <c r="AR24" s="235"/>
      <c r="AS24" s="235"/>
      <c r="AT24" s="235"/>
      <c r="AU24" s="235"/>
      <c r="AV24" s="237">
        <f t="shared" si="29"/>
        <v>0</v>
      </c>
      <c r="AW24" s="237">
        <f t="shared" si="30"/>
        <v>0</v>
      </c>
      <c r="AX24" s="237">
        <f t="shared" si="31"/>
        <v>0</v>
      </c>
      <c r="AY24" s="237">
        <f t="shared" si="32"/>
        <v>0</v>
      </c>
      <c r="AZ24" s="237" t="str">
        <f t="shared" ca="1" si="33"/>
        <v>High Lapse</v>
      </c>
      <c r="BA24" s="237">
        <f t="shared" si="34"/>
        <v>0</v>
      </c>
      <c r="BB24" s="237">
        <f t="shared" si="35"/>
        <v>0</v>
      </c>
      <c r="BC24" s="237">
        <f t="shared" si="52"/>
        <v>0</v>
      </c>
      <c r="BD24" s="237">
        <f t="shared" ca="1" si="36"/>
        <v>0</v>
      </c>
      <c r="BE24" s="234"/>
      <c r="BF24" s="235"/>
      <c r="BG24" s="241">
        <f t="shared" si="37"/>
        <v>0</v>
      </c>
      <c r="BH24" s="241">
        <f t="shared" si="38"/>
        <v>0</v>
      </c>
      <c r="BI24" s="241">
        <f t="shared" si="39"/>
        <v>0</v>
      </c>
      <c r="BJ24" s="243">
        <f t="shared" si="40"/>
        <v>0</v>
      </c>
      <c r="BK24" s="234"/>
      <c r="BL24" s="235"/>
      <c r="BM24" s="235"/>
      <c r="BN24" s="235"/>
      <c r="BO24" s="241">
        <f t="shared" si="41"/>
        <v>0</v>
      </c>
      <c r="BP24" s="241">
        <f t="shared" si="42"/>
        <v>0</v>
      </c>
      <c r="BQ24" s="241">
        <f t="shared" si="43"/>
        <v>0</v>
      </c>
      <c r="BR24" s="237" t="str">
        <f t="shared" ca="1" si="44"/>
        <v>High conversion</v>
      </c>
      <c r="BS24" s="241">
        <f t="shared" si="0"/>
        <v>0</v>
      </c>
      <c r="BT24" s="241">
        <f t="shared" si="53"/>
        <v>0</v>
      </c>
      <c r="BU24" s="237">
        <f t="shared" ca="1" si="45"/>
        <v>0</v>
      </c>
      <c r="BV24" s="234"/>
      <c r="BW24" s="235"/>
      <c r="BX24" s="235"/>
      <c r="BY24" s="241">
        <f t="shared" si="46"/>
        <v>0</v>
      </c>
      <c r="BZ24" s="241">
        <f t="shared" si="47"/>
        <v>0</v>
      </c>
      <c r="CA24" s="241">
        <f t="shared" si="48"/>
        <v>0</v>
      </c>
      <c r="CB24" s="246">
        <f t="shared" si="49"/>
        <v>0</v>
      </c>
      <c r="CD24" s="243">
        <f t="shared" si="1"/>
        <v>0</v>
      </c>
      <c r="CE24" s="243">
        <f t="shared" si="2"/>
        <v>0</v>
      </c>
      <c r="CF24" s="243">
        <f t="shared" si="3"/>
        <v>0</v>
      </c>
      <c r="CG24" s="243">
        <f t="shared" si="4"/>
        <v>0</v>
      </c>
      <c r="CH24" s="243">
        <f t="shared" si="5"/>
        <v>0</v>
      </c>
      <c r="CI24" s="507">
        <f t="shared" ca="1" si="6"/>
        <v>0</v>
      </c>
      <c r="CJ24" s="243">
        <f t="shared" si="7"/>
        <v>0</v>
      </c>
      <c r="CK24" s="243">
        <f t="shared" ca="1" si="50"/>
        <v>0</v>
      </c>
      <c r="CL24" s="243">
        <f t="shared" si="51"/>
        <v>0</v>
      </c>
      <c r="CM24" s="508">
        <f t="array" aca="1" ref="CM24" ca="1">-((MMULT(MMULT(CD24:CL24,CorrMatrix1),TRANSPOSE(CD24:CL24)))^0.5)</f>
        <v>0</v>
      </c>
      <c r="CN24" s="250">
        <f t="shared" ca="1" si="8"/>
        <v>0</v>
      </c>
    </row>
    <row r="25" spans="1:92" s="506" customFormat="1" x14ac:dyDescent="0.2">
      <c r="A25" s="509"/>
      <c r="B25" s="503"/>
      <c r="C25" s="504"/>
      <c r="D25" s="504"/>
      <c r="E25" s="505"/>
      <c r="F25" s="234"/>
      <c r="G25" s="235"/>
      <c r="H25" s="235"/>
      <c r="I25" s="234"/>
      <c r="J25" s="235"/>
      <c r="K25" s="241">
        <f t="shared" si="9"/>
        <v>0</v>
      </c>
      <c r="L25" s="241">
        <f t="shared" si="10"/>
        <v>0</v>
      </c>
      <c r="M25" s="241">
        <f t="shared" si="11"/>
        <v>0</v>
      </c>
      <c r="N25" s="243">
        <f t="shared" si="12"/>
        <v>0</v>
      </c>
      <c r="O25" s="234"/>
      <c r="P25" s="235"/>
      <c r="Q25" s="241">
        <f t="shared" si="13"/>
        <v>0</v>
      </c>
      <c r="R25" s="241">
        <f t="shared" si="14"/>
        <v>0</v>
      </c>
      <c r="S25" s="241">
        <f t="shared" si="15"/>
        <v>0</v>
      </c>
      <c r="T25" s="243">
        <f t="shared" si="16"/>
        <v>0</v>
      </c>
      <c r="U25" s="234"/>
      <c r="V25" s="235"/>
      <c r="W25" s="241">
        <f t="shared" si="17"/>
        <v>0</v>
      </c>
      <c r="X25" s="241">
        <f t="shared" si="18"/>
        <v>0</v>
      </c>
      <c r="Y25" s="241">
        <f t="shared" si="19"/>
        <v>0</v>
      </c>
      <c r="Z25" s="243">
        <f t="shared" si="20"/>
        <v>0</v>
      </c>
      <c r="AA25" s="234"/>
      <c r="AB25" s="235"/>
      <c r="AC25" s="241">
        <f t="shared" si="21"/>
        <v>0</v>
      </c>
      <c r="AD25" s="241">
        <f t="shared" si="22"/>
        <v>0</v>
      </c>
      <c r="AE25" s="241">
        <f t="shared" si="23"/>
        <v>0</v>
      </c>
      <c r="AF25" s="243">
        <f t="shared" si="24"/>
        <v>0</v>
      </c>
      <c r="AG25" s="234"/>
      <c r="AH25" s="235"/>
      <c r="AI25" s="241">
        <f t="shared" si="25"/>
        <v>0</v>
      </c>
      <c r="AJ25" s="241">
        <f t="shared" si="26"/>
        <v>0</v>
      </c>
      <c r="AK25" s="241">
        <f t="shared" si="27"/>
        <v>0</v>
      </c>
      <c r="AL25" s="243">
        <f t="shared" si="28"/>
        <v>0</v>
      </c>
      <c r="AM25" s="234"/>
      <c r="AN25" s="235"/>
      <c r="AO25" s="235"/>
      <c r="AP25" s="235"/>
      <c r="AQ25" s="235"/>
      <c r="AR25" s="235"/>
      <c r="AS25" s="235"/>
      <c r="AT25" s="235"/>
      <c r="AU25" s="235"/>
      <c r="AV25" s="237">
        <f t="shared" si="29"/>
        <v>0</v>
      </c>
      <c r="AW25" s="237">
        <f t="shared" si="30"/>
        <v>0</v>
      </c>
      <c r="AX25" s="237">
        <f t="shared" si="31"/>
        <v>0</v>
      </c>
      <c r="AY25" s="237">
        <f t="shared" si="32"/>
        <v>0</v>
      </c>
      <c r="AZ25" s="237" t="str">
        <f t="shared" ca="1" si="33"/>
        <v>High Lapse</v>
      </c>
      <c r="BA25" s="237">
        <f t="shared" si="34"/>
        <v>0</v>
      </c>
      <c r="BB25" s="237">
        <f t="shared" si="35"/>
        <v>0</v>
      </c>
      <c r="BC25" s="237">
        <f t="shared" si="52"/>
        <v>0</v>
      </c>
      <c r="BD25" s="237">
        <f t="shared" ca="1" si="36"/>
        <v>0</v>
      </c>
      <c r="BE25" s="234"/>
      <c r="BF25" s="235"/>
      <c r="BG25" s="241">
        <f t="shared" si="37"/>
        <v>0</v>
      </c>
      <c r="BH25" s="241">
        <f t="shared" si="38"/>
        <v>0</v>
      </c>
      <c r="BI25" s="241">
        <f t="shared" si="39"/>
        <v>0</v>
      </c>
      <c r="BJ25" s="243">
        <f t="shared" si="40"/>
        <v>0</v>
      </c>
      <c r="BK25" s="234"/>
      <c r="BL25" s="235"/>
      <c r="BM25" s="235"/>
      <c r="BN25" s="235"/>
      <c r="BO25" s="241">
        <f t="shared" si="41"/>
        <v>0</v>
      </c>
      <c r="BP25" s="241">
        <f t="shared" si="42"/>
        <v>0</v>
      </c>
      <c r="BQ25" s="241">
        <f t="shared" si="43"/>
        <v>0</v>
      </c>
      <c r="BR25" s="237" t="str">
        <f t="shared" ca="1" si="44"/>
        <v>High conversion</v>
      </c>
      <c r="BS25" s="241">
        <f t="shared" si="0"/>
        <v>0</v>
      </c>
      <c r="BT25" s="241">
        <f t="shared" si="53"/>
        <v>0</v>
      </c>
      <c r="BU25" s="237">
        <f t="shared" ca="1" si="45"/>
        <v>0</v>
      </c>
      <c r="BV25" s="234"/>
      <c r="BW25" s="235"/>
      <c r="BX25" s="235"/>
      <c r="BY25" s="241">
        <f t="shared" si="46"/>
        <v>0</v>
      </c>
      <c r="BZ25" s="241">
        <f t="shared" si="47"/>
        <v>0</v>
      </c>
      <c r="CA25" s="241">
        <f t="shared" si="48"/>
        <v>0</v>
      </c>
      <c r="CB25" s="246">
        <f t="shared" si="49"/>
        <v>0</v>
      </c>
      <c r="CD25" s="243">
        <f t="shared" si="1"/>
        <v>0</v>
      </c>
      <c r="CE25" s="243">
        <f t="shared" si="2"/>
        <v>0</v>
      </c>
      <c r="CF25" s="243">
        <f t="shared" si="3"/>
        <v>0</v>
      </c>
      <c r="CG25" s="243">
        <f t="shared" si="4"/>
        <v>0</v>
      </c>
      <c r="CH25" s="243">
        <f t="shared" si="5"/>
        <v>0</v>
      </c>
      <c r="CI25" s="507">
        <f t="shared" ca="1" si="6"/>
        <v>0</v>
      </c>
      <c r="CJ25" s="243">
        <f t="shared" si="7"/>
        <v>0</v>
      </c>
      <c r="CK25" s="243">
        <f t="shared" ca="1" si="50"/>
        <v>0</v>
      </c>
      <c r="CL25" s="243">
        <f t="shared" si="51"/>
        <v>0</v>
      </c>
      <c r="CM25" s="508">
        <f t="array" aca="1" ref="CM25" ca="1">-((MMULT(MMULT(CD25:CL25,CorrMatrix1),TRANSPOSE(CD25:CL25)))^0.5)</f>
        <v>0</v>
      </c>
      <c r="CN25" s="250">
        <f t="shared" ca="1" si="8"/>
        <v>0</v>
      </c>
    </row>
    <row r="26" spans="1:92" s="506" customFormat="1" x14ac:dyDescent="0.2">
      <c r="A26" s="499"/>
      <c r="B26" s="503"/>
      <c r="C26" s="504"/>
      <c r="D26" s="504"/>
      <c r="E26" s="505"/>
      <c r="F26" s="234"/>
      <c r="G26" s="235"/>
      <c r="H26" s="235"/>
      <c r="I26" s="234"/>
      <c r="J26" s="235"/>
      <c r="K26" s="241">
        <f t="shared" si="9"/>
        <v>0</v>
      </c>
      <c r="L26" s="241">
        <f t="shared" si="10"/>
        <v>0</v>
      </c>
      <c r="M26" s="241">
        <f t="shared" si="11"/>
        <v>0</v>
      </c>
      <c r="N26" s="243">
        <f t="shared" si="12"/>
        <v>0</v>
      </c>
      <c r="O26" s="234"/>
      <c r="P26" s="235"/>
      <c r="Q26" s="241">
        <f t="shared" si="13"/>
        <v>0</v>
      </c>
      <c r="R26" s="241">
        <f t="shared" si="14"/>
        <v>0</v>
      </c>
      <c r="S26" s="241">
        <f t="shared" si="15"/>
        <v>0</v>
      </c>
      <c r="T26" s="243">
        <f t="shared" si="16"/>
        <v>0</v>
      </c>
      <c r="U26" s="234"/>
      <c r="V26" s="235"/>
      <c r="W26" s="241">
        <f t="shared" si="17"/>
        <v>0</v>
      </c>
      <c r="X26" s="241">
        <f t="shared" si="18"/>
        <v>0</v>
      </c>
      <c r="Y26" s="241">
        <f t="shared" si="19"/>
        <v>0</v>
      </c>
      <c r="Z26" s="243">
        <f t="shared" si="20"/>
        <v>0</v>
      </c>
      <c r="AA26" s="234"/>
      <c r="AB26" s="235"/>
      <c r="AC26" s="241">
        <f t="shared" si="21"/>
        <v>0</v>
      </c>
      <c r="AD26" s="241">
        <f t="shared" si="22"/>
        <v>0</v>
      </c>
      <c r="AE26" s="241">
        <f t="shared" si="23"/>
        <v>0</v>
      </c>
      <c r="AF26" s="243">
        <f t="shared" si="24"/>
        <v>0</v>
      </c>
      <c r="AG26" s="234"/>
      <c r="AH26" s="235"/>
      <c r="AI26" s="241">
        <f t="shared" si="25"/>
        <v>0</v>
      </c>
      <c r="AJ26" s="241">
        <f t="shared" si="26"/>
        <v>0</v>
      </c>
      <c r="AK26" s="241">
        <f t="shared" si="27"/>
        <v>0</v>
      </c>
      <c r="AL26" s="243">
        <f t="shared" si="28"/>
        <v>0</v>
      </c>
      <c r="AM26" s="234"/>
      <c r="AN26" s="235"/>
      <c r="AO26" s="235"/>
      <c r="AP26" s="235"/>
      <c r="AQ26" s="235"/>
      <c r="AR26" s="235"/>
      <c r="AS26" s="235"/>
      <c r="AT26" s="235"/>
      <c r="AU26" s="235"/>
      <c r="AV26" s="237">
        <f t="shared" si="29"/>
        <v>0</v>
      </c>
      <c r="AW26" s="237">
        <f t="shared" si="30"/>
        <v>0</v>
      </c>
      <c r="AX26" s="237">
        <f t="shared" si="31"/>
        <v>0</v>
      </c>
      <c r="AY26" s="237">
        <f t="shared" si="32"/>
        <v>0</v>
      </c>
      <c r="AZ26" s="237" t="str">
        <f t="shared" ca="1" si="33"/>
        <v>High Lapse</v>
      </c>
      <c r="BA26" s="237">
        <f t="shared" si="34"/>
        <v>0</v>
      </c>
      <c r="BB26" s="237">
        <f t="shared" si="35"/>
        <v>0</v>
      </c>
      <c r="BC26" s="237">
        <f t="shared" si="52"/>
        <v>0</v>
      </c>
      <c r="BD26" s="237">
        <f t="shared" ca="1" si="36"/>
        <v>0</v>
      </c>
      <c r="BE26" s="234"/>
      <c r="BF26" s="235"/>
      <c r="BG26" s="241">
        <f t="shared" si="37"/>
        <v>0</v>
      </c>
      <c r="BH26" s="241">
        <f t="shared" si="38"/>
        <v>0</v>
      </c>
      <c r="BI26" s="241">
        <f t="shared" si="39"/>
        <v>0</v>
      </c>
      <c r="BJ26" s="243">
        <f t="shared" si="40"/>
        <v>0</v>
      </c>
      <c r="BK26" s="234"/>
      <c r="BL26" s="235"/>
      <c r="BM26" s="235"/>
      <c r="BN26" s="235"/>
      <c r="BO26" s="241">
        <f t="shared" si="41"/>
        <v>0</v>
      </c>
      <c r="BP26" s="241">
        <f t="shared" si="42"/>
        <v>0</v>
      </c>
      <c r="BQ26" s="241">
        <f t="shared" si="43"/>
        <v>0</v>
      </c>
      <c r="BR26" s="237" t="str">
        <f t="shared" ca="1" si="44"/>
        <v>High conversion</v>
      </c>
      <c r="BS26" s="241">
        <f t="shared" si="0"/>
        <v>0</v>
      </c>
      <c r="BT26" s="241">
        <f t="shared" si="53"/>
        <v>0</v>
      </c>
      <c r="BU26" s="237">
        <f t="shared" ca="1" si="45"/>
        <v>0</v>
      </c>
      <c r="BV26" s="234"/>
      <c r="BW26" s="235"/>
      <c r="BX26" s="235"/>
      <c r="BY26" s="241">
        <f t="shared" si="46"/>
        <v>0</v>
      </c>
      <c r="BZ26" s="241">
        <f t="shared" si="47"/>
        <v>0</v>
      </c>
      <c r="CA26" s="241">
        <f t="shared" si="48"/>
        <v>0</v>
      </c>
      <c r="CB26" s="246">
        <f t="shared" si="49"/>
        <v>0</v>
      </c>
      <c r="CD26" s="243">
        <f t="shared" si="1"/>
        <v>0</v>
      </c>
      <c r="CE26" s="243">
        <f t="shared" si="2"/>
        <v>0</v>
      </c>
      <c r="CF26" s="243">
        <f t="shared" si="3"/>
        <v>0</v>
      </c>
      <c r="CG26" s="243">
        <f t="shared" si="4"/>
        <v>0</v>
      </c>
      <c r="CH26" s="243">
        <f t="shared" si="5"/>
        <v>0</v>
      </c>
      <c r="CI26" s="507">
        <f t="shared" ca="1" si="6"/>
        <v>0</v>
      </c>
      <c r="CJ26" s="243">
        <f t="shared" si="7"/>
        <v>0</v>
      </c>
      <c r="CK26" s="243">
        <f t="shared" ca="1" si="50"/>
        <v>0</v>
      </c>
      <c r="CL26" s="243">
        <f t="shared" si="51"/>
        <v>0</v>
      </c>
      <c r="CM26" s="508">
        <f t="array" aca="1" ref="CM26" ca="1">-((MMULT(MMULT(CD26:CL26,CorrMatrix1),TRANSPOSE(CD26:CL26)))^0.5)</f>
        <v>0</v>
      </c>
      <c r="CN26" s="250">
        <f t="shared" ca="1" si="8"/>
        <v>0</v>
      </c>
    </row>
    <row r="27" spans="1:92" s="506" customFormat="1" x14ac:dyDescent="0.2">
      <c r="A27" s="499"/>
      <c r="B27" s="503"/>
      <c r="C27" s="504"/>
      <c r="D27" s="504"/>
      <c r="E27" s="505"/>
      <c r="F27" s="234"/>
      <c r="G27" s="235"/>
      <c r="H27" s="235"/>
      <c r="I27" s="234"/>
      <c r="J27" s="235"/>
      <c r="K27" s="241">
        <f t="shared" si="9"/>
        <v>0</v>
      </c>
      <c r="L27" s="241">
        <f t="shared" si="10"/>
        <v>0</v>
      </c>
      <c r="M27" s="241">
        <f t="shared" si="11"/>
        <v>0</v>
      </c>
      <c r="N27" s="243">
        <f t="shared" si="12"/>
        <v>0</v>
      </c>
      <c r="O27" s="234"/>
      <c r="P27" s="235"/>
      <c r="Q27" s="241">
        <f t="shared" si="13"/>
        <v>0</v>
      </c>
      <c r="R27" s="241">
        <f t="shared" si="14"/>
        <v>0</v>
      </c>
      <c r="S27" s="241">
        <f t="shared" si="15"/>
        <v>0</v>
      </c>
      <c r="T27" s="243">
        <f t="shared" si="16"/>
        <v>0</v>
      </c>
      <c r="U27" s="234"/>
      <c r="V27" s="235"/>
      <c r="W27" s="241">
        <f t="shared" si="17"/>
        <v>0</v>
      </c>
      <c r="X27" s="241">
        <f t="shared" si="18"/>
        <v>0</v>
      </c>
      <c r="Y27" s="241">
        <f t="shared" si="19"/>
        <v>0</v>
      </c>
      <c r="Z27" s="243">
        <f t="shared" si="20"/>
        <v>0</v>
      </c>
      <c r="AA27" s="234"/>
      <c r="AB27" s="235"/>
      <c r="AC27" s="241">
        <f t="shared" si="21"/>
        <v>0</v>
      </c>
      <c r="AD27" s="241">
        <f t="shared" si="22"/>
        <v>0</v>
      </c>
      <c r="AE27" s="241">
        <f t="shared" si="23"/>
        <v>0</v>
      </c>
      <c r="AF27" s="243">
        <f t="shared" si="24"/>
        <v>0</v>
      </c>
      <c r="AG27" s="234"/>
      <c r="AH27" s="235"/>
      <c r="AI27" s="241">
        <f t="shared" si="25"/>
        <v>0</v>
      </c>
      <c r="AJ27" s="241">
        <f t="shared" si="26"/>
        <v>0</v>
      </c>
      <c r="AK27" s="241">
        <f t="shared" si="27"/>
        <v>0</v>
      </c>
      <c r="AL27" s="243">
        <f t="shared" si="28"/>
        <v>0</v>
      </c>
      <c r="AM27" s="234"/>
      <c r="AN27" s="235"/>
      <c r="AO27" s="235"/>
      <c r="AP27" s="235"/>
      <c r="AQ27" s="235"/>
      <c r="AR27" s="235"/>
      <c r="AS27" s="235"/>
      <c r="AT27" s="235"/>
      <c r="AU27" s="235"/>
      <c r="AV27" s="237">
        <f t="shared" si="29"/>
        <v>0</v>
      </c>
      <c r="AW27" s="237">
        <f t="shared" si="30"/>
        <v>0</v>
      </c>
      <c r="AX27" s="237">
        <f t="shared" si="31"/>
        <v>0</v>
      </c>
      <c r="AY27" s="237">
        <f t="shared" si="32"/>
        <v>0</v>
      </c>
      <c r="AZ27" s="237" t="str">
        <f t="shared" ca="1" si="33"/>
        <v>High Lapse</v>
      </c>
      <c r="BA27" s="237">
        <f t="shared" si="34"/>
        <v>0</v>
      </c>
      <c r="BB27" s="237">
        <f t="shared" si="35"/>
        <v>0</v>
      </c>
      <c r="BC27" s="237">
        <f t="shared" si="52"/>
        <v>0</v>
      </c>
      <c r="BD27" s="237">
        <f t="shared" ca="1" si="36"/>
        <v>0</v>
      </c>
      <c r="BE27" s="234"/>
      <c r="BF27" s="235"/>
      <c r="BG27" s="241">
        <f t="shared" si="37"/>
        <v>0</v>
      </c>
      <c r="BH27" s="241">
        <f t="shared" si="38"/>
        <v>0</v>
      </c>
      <c r="BI27" s="241">
        <f t="shared" si="39"/>
        <v>0</v>
      </c>
      <c r="BJ27" s="243">
        <f t="shared" si="40"/>
        <v>0</v>
      </c>
      <c r="BK27" s="234"/>
      <c r="BL27" s="235"/>
      <c r="BM27" s="235"/>
      <c r="BN27" s="235"/>
      <c r="BO27" s="241">
        <f t="shared" si="41"/>
        <v>0</v>
      </c>
      <c r="BP27" s="241">
        <f t="shared" si="42"/>
        <v>0</v>
      </c>
      <c r="BQ27" s="241">
        <f t="shared" si="43"/>
        <v>0</v>
      </c>
      <c r="BR27" s="237" t="str">
        <f t="shared" ca="1" si="44"/>
        <v>High conversion</v>
      </c>
      <c r="BS27" s="241">
        <f t="shared" si="0"/>
        <v>0</v>
      </c>
      <c r="BT27" s="241">
        <f t="shared" si="53"/>
        <v>0</v>
      </c>
      <c r="BU27" s="237">
        <f t="shared" ca="1" si="45"/>
        <v>0</v>
      </c>
      <c r="BV27" s="234"/>
      <c r="BW27" s="235"/>
      <c r="BX27" s="235"/>
      <c r="BY27" s="241">
        <f t="shared" si="46"/>
        <v>0</v>
      </c>
      <c r="BZ27" s="241">
        <f t="shared" si="47"/>
        <v>0</v>
      </c>
      <c r="CA27" s="241">
        <f t="shared" si="48"/>
        <v>0</v>
      </c>
      <c r="CB27" s="246">
        <f t="shared" si="49"/>
        <v>0</v>
      </c>
      <c r="CD27" s="243">
        <f t="shared" si="1"/>
        <v>0</v>
      </c>
      <c r="CE27" s="243">
        <f t="shared" si="2"/>
        <v>0</v>
      </c>
      <c r="CF27" s="243">
        <f t="shared" si="3"/>
        <v>0</v>
      </c>
      <c r="CG27" s="243">
        <f t="shared" si="4"/>
        <v>0</v>
      </c>
      <c r="CH27" s="243">
        <f t="shared" si="5"/>
        <v>0</v>
      </c>
      <c r="CI27" s="507">
        <f t="shared" ca="1" si="6"/>
        <v>0</v>
      </c>
      <c r="CJ27" s="243">
        <f t="shared" si="7"/>
        <v>0</v>
      </c>
      <c r="CK27" s="243">
        <f t="shared" ca="1" si="50"/>
        <v>0</v>
      </c>
      <c r="CL27" s="243">
        <f t="shared" si="51"/>
        <v>0</v>
      </c>
      <c r="CM27" s="508">
        <f t="array" aca="1" ref="CM27" ca="1">-((MMULT(MMULT(CD27:CL27,CorrMatrix1),TRANSPOSE(CD27:CL27)))^0.5)</f>
        <v>0</v>
      </c>
      <c r="CN27" s="250">
        <f t="shared" ca="1" si="8"/>
        <v>0</v>
      </c>
    </row>
    <row r="28" spans="1:92" s="506" customFormat="1" x14ac:dyDescent="0.2">
      <c r="A28" s="499"/>
      <c r="B28" s="503"/>
      <c r="C28" s="504"/>
      <c r="D28" s="504"/>
      <c r="E28" s="505"/>
      <c r="F28" s="234"/>
      <c r="G28" s="235"/>
      <c r="H28" s="235"/>
      <c r="I28" s="234"/>
      <c r="J28" s="235"/>
      <c r="K28" s="241">
        <f t="shared" si="9"/>
        <v>0</v>
      </c>
      <c r="L28" s="241">
        <f t="shared" si="10"/>
        <v>0</v>
      </c>
      <c r="M28" s="241">
        <f t="shared" si="11"/>
        <v>0</v>
      </c>
      <c r="N28" s="243">
        <f t="shared" si="12"/>
        <v>0</v>
      </c>
      <c r="O28" s="234"/>
      <c r="P28" s="235"/>
      <c r="Q28" s="241">
        <f t="shared" si="13"/>
        <v>0</v>
      </c>
      <c r="R28" s="241">
        <f t="shared" si="14"/>
        <v>0</v>
      </c>
      <c r="S28" s="241">
        <f t="shared" si="15"/>
        <v>0</v>
      </c>
      <c r="T28" s="243">
        <f t="shared" si="16"/>
        <v>0</v>
      </c>
      <c r="U28" s="234"/>
      <c r="V28" s="235"/>
      <c r="W28" s="241">
        <f t="shared" si="17"/>
        <v>0</v>
      </c>
      <c r="X28" s="241">
        <f t="shared" si="18"/>
        <v>0</v>
      </c>
      <c r="Y28" s="241">
        <f t="shared" si="19"/>
        <v>0</v>
      </c>
      <c r="Z28" s="243">
        <f t="shared" si="20"/>
        <v>0</v>
      </c>
      <c r="AA28" s="234"/>
      <c r="AB28" s="235"/>
      <c r="AC28" s="241">
        <f t="shared" si="21"/>
        <v>0</v>
      </c>
      <c r="AD28" s="241">
        <f t="shared" si="22"/>
        <v>0</v>
      </c>
      <c r="AE28" s="241">
        <f t="shared" si="23"/>
        <v>0</v>
      </c>
      <c r="AF28" s="243">
        <f t="shared" si="24"/>
        <v>0</v>
      </c>
      <c r="AG28" s="234"/>
      <c r="AH28" s="235"/>
      <c r="AI28" s="241">
        <f t="shared" si="25"/>
        <v>0</v>
      </c>
      <c r="AJ28" s="241">
        <f t="shared" si="26"/>
        <v>0</v>
      </c>
      <c r="AK28" s="241">
        <f t="shared" si="27"/>
        <v>0</v>
      </c>
      <c r="AL28" s="243">
        <f t="shared" si="28"/>
        <v>0</v>
      </c>
      <c r="AM28" s="234"/>
      <c r="AN28" s="235"/>
      <c r="AO28" s="235"/>
      <c r="AP28" s="235"/>
      <c r="AQ28" s="235"/>
      <c r="AR28" s="235"/>
      <c r="AS28" s="235"/>
      <c r="AT28" s="235"/>
      <c r="AU28" s="235"/>
      <c r="AV28" s="237">
        <f t="shared" si="29"/>
        <v>0</v>
      </c>
      <c r="AW28" s="237">
        <f t="shared" si="30"/>
        <v>0</v>
      </c>
      <c r="AX28" s="237">
        <f t="shared" si="31"/>
        <v>0</v>
      </c>
      <c r="AY28" s="237">
        <f t="shared" si="32"/>
        <v>0</v>
      </c>
      <c r="AZ28" s="237" t="str">
        <f t="shared" ca="1" si="33"/>
        <v>High Lapse</v>
      </c>
      <c r="BA28" s="237">
        <f t="shared" si="34"/>
        <v>0</v>
      </c>
      <c r="BB28" s="237">
        <f t="shared" si="35"/>
        <v>0</v>
      </c>
      <c r="BC28" s="237">
        <f t="shared" si="52"/>
        <v>0</v>
      </c>
      <c r="BD28" s="237">
        <f t="shared" ca="1" si="36"/>
        <v>0</v>
      </c>
      <c r="BE28" s="234"/>
      <c r="BF28" s="235"/>
      <c r="BG28" s="241">
        <f t="shared" si="37"/>
        <v>0</v>
      </c>
      <c r="BH28" s="241">
        <f t="shared" si="38"/>
        <v>0</v>
      </c>
      <c r="BI28" s="241">
        <f t="shared" si="39"/>
        <v>0</v>
      </c>
      <c r="BJ28" s="243">
        <f t="shared" si="40"/>
        <v>0</v>
      </c>
      <c r="BK28" s="234"/>
      <c r="BL28" s="235"/>
      <c r="BM28" s="235"/>
      <c r="BN28" s="235"/>
      <c r="BO28" s="241">
        <f t="shared" si="41"/>
        <v>0</v>
      </c>
      <c r="BP28" s="241">
        <f t="shared" si="42"/>
        <v>0</v>
      </c>
      <c r="BQ28" s="241">
        <f t="shared" si="43"/>
        <v>0</v>
      </c>
      <c r="BR28" s="237" t="str">
        <f t="shared" ca="1" si="44"/>
        <v>High conversion</v>
      </c>
      <c r="BS28" s="241">
        <f t="shared" si="0"/>
        <v>0</v>
      </c>
      <c r="BT28" s="241">
        <f t="shared" si="53"/>
        <v>0</v>
      </c>
      <c r="BU28" s="237">
        <f t="shared" ca="1" si="45"/>
        <v>0</v>
      </c>
      <c r="BV28" s="234"/>
      <c r="BW28" s="235"/>
      <c r="BX28" s="235"/>
      <c r="BY28" s="241">
        <f t="shared" si="46"/>
        <v>0</v>
      </c>
      <c r="BZ28" s="241">
        <f t="shared" si="47"/>
        <v>0</v>
      </c>
      <c r="CA28" s="241">
        <f t="shared" si="48"/>
        <v>0</v>
      </c>
      <c r="CB28" s="246">
        <f t="shared" si="49"/>
        <v>0</v>
      </c>
      <c r="CD28" s="243">
        <f t="shared" si="1"/>
        <v>0</v>
      </c>
      <c r="CE28" s="243">
        <f t="shared" si="2"/>
        <v>0</v>
      </c>
      <c r="CF28" s="243">
        <f t="shared" si="3"/>
        <v>0</v>
      </c>
      <c r="CG28" s="243">
        <f t="shared" si="4"/>
        <v>0</v>
      </c>
      <c r="CH28" s="243">
        <f t="shared" si="5"/>
        <v>0</v>
      </c>
      <c r="CI28" s="507">
        <f t="shared" ca="1" si="6"/>
        <v>0</v>
      </c>
      <c r="CJ28" s="243">
        <f t="shared" si="7"/>
        <v>0</v>
      </c>
      <c r="CK28" s="243">
        <f t="shared" ca="1" si="50"/>
        <v>0</v>
      </c>
      <c r="CL28" s="243">
        <f t="shared" si="51"/>
        <v>0</v>
      </c>
      <c r="CM28" s="508">
        <f t="array" aca="1" ref="CM28" ca="1">-((MMULT(MMULT(CD28:CL28,CorrMatrix1),TRANSPOSE(CD28:CL28)))^0.5)</f>
        <v>0</v>
      </c>
      <c r="CN28" s="250">
        <f t="shared" ca="1" si="8"/>
        <v>0</v>
      </c>
    </row>
    <row r="29" spans="1:92" s="506" customFormat="1" x14ac:dyDescent="0.2">
      <c r="A29" s="509"/>
      <c r="B29" s="503"/>
      <c r="C29" s="504"/>
      <c r="D29" s="504"/>
      <c r="E29" s="505"/>
      <c r="F29" s="234"/>
      <c r="G29" s="235"/>
      <c r="H29" s="235"/>
      <c r="I29" s="234"/>
      <c r="J29" s="235"/>
      <c r="K29" s="241">
        <f t="shared" si="9"/>
        <v>0</v>
      </c>
      <c r="L29" s="241">
        <f t="shared" si="10"/>
        <v>0</v>
      </c>
      <c r="M29" s="241">
        <f t="shared" si="11"/>
        <v>0</v>
      </c>
      <c r="N29" s="243">
        <f t="shared" si="12"/>
        <v>0</v>
      </c>
      <c r="O29" s="234"/>
      <c r="P29" s="235"/>
      <c r="Q29" s="241">
        <f t="shared" si="13"/>
        <v>0</v>
      </c>
      <c r="R29" s="241">
        <f t="shared" si="14"/>
        <v>0</v>
      </c>
      <c r="S29" s="241">
        <f t="shared" si="15"/>
        <v>0</v>
      </c>
      <c r="T29" s="243">
        <f t="shared" si="16"/>
        <v>0</v>
      </c>
      <c r="U29" s="234"/>
      <c r="V29" s="235"/>
      <c r="W29" s="241">
        <f t="shared" si="17"/>
        <v>0</v>
      </c>
      <c r="X29" s="241">
        <f t="shared" si="18"/>
        <v>0</v>
      </c>
      <c r="Y29" s="241">
        <f t="shared" si="19"/>
        <v>0</v>
      </c>
      <c r="Z29" s="243">
        <f t="shared" si="20"/>
        <v>0</v>
      </c>
      <c r="AA29" s="234"/>
      <c r="AB29" s="235"/>
      <c r="AC29" s="241">
        <f t="shared" si="21"/>
        <v>0</v>
      </c>
      <c r="AD29" s="241">
        <f t="shared" si="22"/>
        <v>0</v>
      </c>
      <c r="AE29" s="241">
        <f t="shared" si="23"/>
        <v>0</v>
      </c>
      <c r="AF29" s="243">
        <f t="shared" si="24"/>
        <v>0</v>
      </c>
      <c r="AG29" s="234"/>
      <c r="AH29" s="235"/>
      <c r="AI29" s="241">
        <f t="shared" si="25"/>
        <v>0</v>
      </c>
      <c r="AJ29" s="241">
        <f t="shared" si="26"/>
        <v>0</v>
      </c>
      <c r="AK29" s="241">
        <f t="shared" si="27"/>
        <v>0</v>
      </c>
      <c r="AL29" s="243">
        <f t="shared" si="28"/>
        <v>0</v>
      </c>
      <c r="AM29" s="234"/>
      <c r="AN29" s="235"/>
      <c r="AO29" s="235"/>
      <c r="AP29" s="235"/>
      <c r="AQ29" s="235"/>
      <c r="AR29" s="235"/>
      <c r="AS29" s="235"/>
      <c r="AT29" s="235"/>
      <c r="AU29" s="235"/>
      <c r="AV29" s="237">
        <f t="shared" si="29"/>
        <v>0</v>
      </c>
      <c r="AW29" s="237">
        <f t="shared" si="30"/>
        <v>0</v>
      </c>
      <c r="AX29" s="237">
        <f t="shared" si="31"/>
        <v>0</v>
      </c>
      <c r="AY29" s="237">
        <f t="shared" si="32"/>
        <v>0</v>
      </c>
      <c r="AZ29" s="237" t="str">
        <f t="shared" ca="1" si="33"/>
        <v>High Lapse</v>
      </c>
      <c r="BA29" s="237">
        <f t="shared" si="34"/>
        <v>0</v>
      </c>
      <c r="BB29" s="237">
        <f t="shared" si="35"/>
        <v>0</v>
      </c>
      <c r="BC29" s="237">
        <f t="shared" si="52"/>
        <v>0</v>
      </c>
      <c r="BD29" s="237">
        <f t="shared" ca="1" si="36"/>
        <v>0</v>
      </c>
      <c r="BE29" s="234"/>
      <c r="BF29" s="235"/>
      <c r="BG29" s="241">
        <f t="shared" si="37"/>
        <v>0</v>
      </c>
      <c r="BH29" s="241">
        <f t="shared" si="38"/>
        <v>0</v>
      </c>
      <c r="BI29" s="241">
        <f t="shared" si="39"/>
        <v>0</v>
      </c>
      <c r="BJ29" s="243">
        <f t="shared" si="40"/>
        <v>0</v>
      </c>
      <c r="BK29" s="234"/>
      <c r="BL29" s="235"/>
      <c r="BM29" s="235"/>
      <c r="BN29" s="235"/>
      <c r="BO29" s="241">
        <f t="shared" si="41"/>
        <v>0</v>
      </c>
      <c r="BP29" s="241">
        <f t="shared" si="42"/>
        <v>0</v>
      </c>
      <c r="BQ29" s="241">
        <f t="shared" si="43"/>
        <v>0</v>
      </c>
      <c r="BR29" s="237" t="str">
        <f t="shared" ca="1" si="44"/>
        <v>High conversion</v>
      </c>
      <c r="BS29" s="241">
        <f t="shared" si="0"/>
        <v>0</v>
      </c>
      <c r="BT29" s="241">
        <f t="shared" si="53"/>
        <v>0</v>
      </c>
      <c r="BU29" s="237">
        <f t="shared" ca="1" si="45"/>
        <v>0</v>
      </c>
      <c r="BV29" s="234"/>
      <c r="BW29" s="235"/>
      <c r="BX29" s="235"/>
      <c r="BY29" s="241">
        <f t="shared" si="46"/>
        <v>0</v>
      </c>
      <c r="BZ29" s="241">
        <f t="shared" si="47"/>
        <v>0</v>
      </c>
      <c r="CA29" s="241">
        <f t="shared" si="48"/>
        <v>0</v>
      </c>
      <c r="CB29" s="246">
        <f t="shared" si="49"/>
        <v>0</v>
      </c>
      <c r="CD29" s="243">
        <f t="shared" si="1"/>
        <v>0</v>
      </c>
      <c r="CE29" s="243">
        <f t="shared" si="2"/>
        <v>0</v>
      </c>
      <c r="CF29" s="243">
        <f t="shared" si="3"/>
        <v>0</v>
      </c>
      <c r="CG29" s="243">
        <f t="shared" si="4"/>
        <v>0</v>
      </c>
      <c r="CH29" s="243">
        <f t="shared" si="5"/>
        <v>0</v>
      </c>
      <c r="CI29" s="507">
        <f t="shared" ca="1" si="6"/>
        <v>0</v>
      </c>
      <c r="CJ29" s="243">
        <f t="shared" si="7"/>
        <v>0</v>
      </c>
      <c r="CK29" s="243">
        <f t="shared" ca="1" si="50"/>
        <v>0</v>
      </c>
      <c r="CL29" s="243">
        <f t="shared" si="51"/>
        <v>0</v>
      </c>
      <c r="CM29" s="508">
        <f t="array" aca="1" ref="CM29" ca="1">-((MMULT(MMULT(CD29:CL29,CorrMatrix1),TRANSPOSE(CD29:CL29)))^0.5)</f>
        <v>0</v>
      </c>
      <c r="CN29" s="250">
        <f t="shared" ca="1" si="8"/>
        <v>0</v>
      </c>
    </row>
    <row r="30" spans="1:92" s="506" customFormat="1" x14ac:dyDescent="0.2">
      <c r="A30" s="499"/>
      <c r="B30" s="503"/>
      <c r="C30" s="504"/>
      <c r="D30" s="504"/>
      <c r="E30" s="505"/>
      <c r="F30" s="234"/>
      <c r="G30" s="235"/>
      <c r="H30" s="235"/>
      <c r="I30" s="234"/>
      <c r="J30" s="235"/>
      <c r="K30" s="241">
        <f t="shared" si="9"/>
        <v>0</v>
      </c>
      <c r="L30" s="241">
        <f t="shared" si="10"/>
        <v>0</v>
      </c>
      <c r="M30" s="241">
        <f t="shared" si="11"/>
        <v>0</v>
      </c>
      <c r="N30" s="243">
        <f t="shared" si="12"/>
        <v>0</v>
      </c>
      <c r="O30" s="234"/>
      <c r="P30" s="235"/>
      <c r="Q30" s="241">
        <f t="shared" si="13"/>
        <v>0</v>
      </c>
      <c r="R30" s="241">
        <f t="shared" si="14"/>
        <v>0</v>
      </c>
      <c r="S30" s="241">
        <f t="shared" si="15"/>
        <v>0</v>
      </c>
      <c r="T30" s="243">
        <f t="shared" si="16"/>
        <v>0</v>
      </c>
      <c r="U30" s="234"/>
      <c r="V30" s="235"/>
      <c r="W30" s="241">
        <f t="shared" si="17"/>
        <v>0</v>
      </c>
      <c r="X30" s="241">
        <f t="shared" si="18"/>
        <v>0</v>
      </c>
      <c r="Y30" s="241">
        <f t="shared" si="19"/>
        <v>0</v>
      </c>
      <c r="Z30" s="243">
        <f t="shared" si="20"/>
        <v>0</v>
      </c>
      <c r="AA30" s="234"/>
      <c r="AB30" s="235"/>
      <c r="AC30" s="241">
        <f t="shared" si="21"/>
        <v>0</v>
      </c>
      <c r="AD30" s="241">
        <f t="shared" si="22"/>
        <v>0</v>
      </c>
      <c r="AE30" s="241">
        <f t="shared" si="23"/>
        <v>0</v>
      </c>
      <c r="AF30" s="243">
        <f t="shared" si="24"/>
        <v>0</v>
      </c>
      <c r="AG30" s="234"/>
      <c r="AH30" s="235"/>
      <c r="AI30" s="241">
        <f t="shared" si="25"/>
        <v>0</v>
      </c>
      <c r="AJ30" s="241">
        <f t="shared" si="26"/>
        <v>0</v>
      </c>
      <c r="AK30" s="241">
        <f t="shared" si="27"/>
        <v>0</v>
      </c>
      <c r="AL30" s="243">
        <f t="shared" si="28"/>
        <v>0</v>
      </c>
      <c r="AM30" s="234"/>
      <c r="AN30" s="235"/>
      <c r="AO30" s="235"/>
      <c r="AP30" s="235"/>
      <c r="AQ30" s="235"/>
      <c r="AR30" s="235"/>
      <c r="AS30" s="235"/>
      <c r="AT30" s="235"/>
      <c r="AU30" s="235"/>
      <c r="AV30" s="237">
        <f t="shared" si="29"/>
        <v>0</v>
      </c>
      <c r="AW30" s="237">
        <f t="shared" si="30"/>
        <v>0</v>
      </c>
      <c r="AX30" s="237">
        <f t="shared" si="31"/>
        <v>0</v>
      </c>
      <c r="AY30" s="237">
        <f t="shared" si="32"/>
        <v>0</v>
      </c>
      <c r="AZ30" s="237" t="str">
        <f t="shared" ca="1" si="33"/>
        <v>High Lapse</v>
      </c>
      <c r="BA30" s="237">
        <f t="shared" si="34"/>
        <v>0</v>
      </c>
      <c r="BB30" s="237">
        <f t="shared" si="35"/>
        <v>0</v>
      </c>
      <c r="BC30" s="237">
        <f t="shared" si="52"/>
        <v>0</v>
      </c>
      <c r="BD30" s="237">
        <f t="shared" ca="1" si="36"/>
        <v>0</v>
      </c>
      <c r="BE30" s="234"/>
      <c r="BF30" s="235"/>
      <c r="BG30" s="241">
        <f t="shared" si="37"/>
        <v>0</v>
      </c>
      <c r="BH30" s="241">
        <f t="shared" si="38"/>
        <v>0</v>
      </c>
      <c r="BI30" s="241">
        <f t="shared" si="39"/>
        <v>0</v>
      </c>
      <c r="BJ30" s="243">
        <f t="shared" si="40"/>
        <v>0</v>
      </c>
      <c r="BK30" s="234"/>
      <c r="BL30" s="235"/>
      <c r="BM30" s="235"/>
      <c r="BN30" s="235"/>
      <c r="BO30" s="241">
        <f t="shared" si="41"/>
        <v>0</v>
      </c>
      <c r="BP30" s="241">
        <f t="shared" si="42"/>
        <v>0</v>
      </c>
      <c r="BQ30" s="241">
        <f t="shared" si="43"/>
        <v>0</v>
      </c>
      <c r="BR30" s="237" t="str">
        <f t="shared" ca="1" si="44"/>
        <v>High conversion</v>
      </c>
      <c r="BS30" s="241">
        <f t="shared" si="0"/>
        <v>0</v>
      </c>
      <c r="BT30" s="241">
        <f t="shared" si="53"/>
        <v>0</v>
      </c>
      <c r="BU30" s="237">
        <f t="shared" ca="1" si="45"/>
        <v>0</v>
      </c>
      <c r="BV30" s="234"/>
      <c r="BW30" s="235"/>
      <c r="BX30" s="235"/>
      <c r="BY30" s="241">
        <f t="shared" si="46"/>
        <v>0</v>
      </c>
      <c r="BZ30" s="241">
        <f t="shared" si="47"/>
        <v>0</v>
      </c>
      <c r="CA30" s="241">
        <f t="shared" si="48"/>
        <v>0</v>
      </c>
      <c r="CB30" s="246">
        <f t="shared" si="49"/>
        <v>0</v>
      </c>
      <c r="CD30" s="243">
        <f t="shared" si="1"/>
        <v>0</v>
      </c>
      <c r="CE30" s="243">
        <f t="shared" si="2"/>
        <v>0</v>
      </c>
      <c r="CF30" s="243">
        <f t="shared" si="3"/>
        <v>0</v>
      </c>
      <c r="CG30" s="243">
        <f t="shared" si="4"/>
        <v>0</v>
      </c>
      <c r="CH30" s="243">
        <f t="shared" si="5"/>
        <v>0</v>
      </c>
      <c r="CI30" s="507">
        <f t="shared" ca="1" si="6"/>
        <v>0</v>
      </c>
      <c r="CJ30" s="243">
        <f t="shared" si="7"/>
        <v>0</v>
      </c>
      <c r="CK30" s="243">
        <f t="shared" ca="1" si="50"/>
        <v>0</v>
      </c>
      <c r="CL30" s="243">
        <f t="shared" si="51"/>
        <v>0</v>
      </c>
      <c r="CM30" s="508">
        <f t="array" aca="1" ref="CM30" ca="1">-((MMULT(MMULT(CD30:CL30,CorrMatrix1),TRANSPOSE(CD30:CL30)))^0.5)</f>
        <v>0</v>
      </c>
      <c r="CN30" s="250">
        <f t="shared" ca="1" si="8"/>
        <v>0</v>
      </c>
    </row>
    <row r="31" spans="1:92" s="506" customFormat="1" x14ac:dyDescent="0.2">
      <c r="A31" s="499"/>
      <c r="B31" s="503"/>
      <c r="C31" s="504"/>
      <c r="D31" s="504"/>
      <c r="E31" s="505"/>
      <c r="F31" s="234"/>
      <c r="G31" s="235"/>
      <c r="H31" s="235"/>
      <c r="I31" s="234"/>
      <c r="J31" s="235"/>
      <c r="K31" s="241">
        <f t="shared" si="9"/>
        <v>0</v>
      </c>
      <c r="L31" s="241">
        <f t="shared" si="10"/>
        <v>0</v>
      </c>
      <c r="M31" s="241">
        <f t="shared" si="11"/>
        <v>0</v>
      </c>
      <c r="N31" s="243">
        <f t="shared" si="12"/>
        <v>0</v>
      </c>
      <c r="O31" s="234"/>
      <c r="P31" s="235"/>
      <c r="Q31" s="241">
        <f t="shared" si="13"/>
        <v>0</v>
      </c>
      <c r="R31" s="241">
        <f t="shared" si="14"/>
        <v>0</v>
      </c>
      <c r="S31" s="241">
        <f t="shared" si="15"/>
        <v>0</v>
      </c>
      <c r="T31" s="243">
        <f t="shared" si="16"/>
        <v>0</v>
      </c>
      <c r="U31" s="234"/>
      <c r="V31" s="235"/>
      <c r="W31" s="241">
        <f t="shared" si="17"/>
        <v>0</v>
      </c>
      <c r="X31" s="241">
        <f t="shared" si="18"/>
        <v>0</v>
      </c>
      <c r="Y31" s="241">
        <f t="shared" si="19"/>
        <v>0</v>
      </c>
      <c r="Z31" s="243">
        <f t="shared" si="20"/>
        <v>0</v>
      </c>
      <c r="AA31" s="234"/>
      <c r="AB31" s="235"/>
      <c r="AC31" s="241">
        <f t="shared" si="21"/>
        <v>0</v>
      </c>
      <c r="AD31" s="241">
        <f t="shared" si="22"/>
        <v>0</v>
      </c>
      <c r="AE31" s="241">
        <f t="shared" si="23"/>
        <v>0</v>
      </c>
      <c r="AF31" s="243">
        <f t="shared" si="24"/>
        <v>0</v>
      </c>
      <c r="AG31" s="234"/>
      <c r="AH31" s="235"/>
      <c r="AI31" s="241">
        <f t="shared" si="25"/>
        <v>0</v>
      </c>
      <c r="AJ31" s="241">
        <f t="shared" si="26"/>
        <v>0</v>
      </c>
      <c r="AK31" s="241">
        <f t="shared" si="27"/>
        <v>0</v>
      </c>
      <c r="AL31" s="243">
        <f t="shared" si="28"/>
        <v>0</v>
      </c>
      <c r="AM31" s="234"/>
      <c r="AN31" s="235"/>
      <c r="AO31" s="235"/>
      <c r="AP31" s="235"/>
      <c r="AQ31" s="235"/>
      <c r="AR31" s="235"/>
      <c r="AS31" s="235"/>
      <c r="AT31" s="235"/>
      <c r="AU31" s="235"/>
      <c r="AV31" s="237">
        <f t="shared" si="29"/>
        <v>0</v>
      </c>
      <c r="AW31" s="237">
        <f t="shared" si="30"/>
        <v>0</v>
      </c>
      <c r="AX31" s="237">
        <f t="shared" si="31"/>
        <v>0</v>
      </c>
      <c r="AY31" s="237">
        <f t="shared" si="32"/>
        <v>0</v>
      </c>
      <c r="AZ31" s="237" t="str">
        <f t="shared" ca="1" si="33"/>
        <v>High Lapse</v>
      </c>
      <c r="BA31" s="237">
        <f t="shared" si="34"/>
        <v>0</v>
      </c>
      <c r="BB31" s="237">
        <f t="shared" si="35"/>
        <v>0</v>
      </c>
      <c r="BC31" s="237">
        <f t="shared" si="52"/>
        <v>0</v>
      </c>
      <c r="BD31" s="237">
        <f t="shared" ca="1" si="36"/>
        <v>0</v>
      </c>
      <c r="BE31" s="234"/>
      <c r="BF31" s="235"/>
      <c r="BG31" s="241">
        <f t="shared" si="37"/>
        <v>0</v>
      </c>
      <c r="BH31" s="241">
        <f t="shared" si="38"/>
        <v>0</v>
      </c>
      <c r="BI31" s="241">
        <f t="shared" si="39"/>
        <v>0</v>
      </c>
      <c r="BJ31" s="243">
        <f t="shared" si="40"/>
        <v>0</v>
      </c>
      <c r="BK31" s="234"/>
      <c r="BL31" s="235"/>
      <c r="BM31" s="235"/>
      <c r="BN31" s="235"/>
      <c r="BO31" s="241">
        <f t="shared" si="41"/>
        <v>0</v>
      </c>
      <c r="BP31" s="241">
        <f t="shared" si="42"/>
        <v>0</v>
      </c>
      <c r="BQ31" s="241">
        <f t="shared" si="43"/>
        <v>0</v>
      </c>
      <c r="BR31" s="237" t="str">
        <f t="shared" ca="1" si="44"/>
        <v>High conversion</v>
      </c>
      <c r="BS31" s="241">
        <f t="shared" si="0"/>
        <v>0</v>
      </c>
      <c r="BT31" s="241">
        <f t="shared" si="53"/>
        <v>0</v>
      </c>
      <c r="BU31" s="237">
        <f t="shared" ca="1" si="45"/>
        <v>0</v>
      </c>
      <c r="BV31" s="234"/>
      <c r="BW31" s="235"/>
      <c r="BX31" s="235"/>
      <c r="BY31" s="241">
        <f t="shared" si="46"/>
        <v>0</v>
      </c>
      <c r="BZ31" s="241">
        <f t="shared" si="47"/>
        <v>0</v>
      </c>
      <c r="CA31" s="241">
        <f t="shared" si="48"/>
        <v>0</v>
      </c>
      <c r="CB31" s="246">
        <f t="shared" si="49"/>
        <v>0</v>
      </c>
      <c r="CD31" s="243">
        <f t="shared" si="1"/>
        <v>0</v>
      </c>
      <c r="CE31" s="243">
        <f t="shared" si="2"/>
        <v>0</v>
      </c>
      <c r="CF31" s="243">
        <f t="shared" si="3"/>
        <v>0</v>
      </c>
      <c r="CG31" s="243">
        <f t="shared" si="4"/>
        <v>0</v>
      </c>
      <c r="CH31" s="243">
        <f t="shared" si="5"/>
        <v>0</v>
      </c>
      <c r="CI31" s="507">
        <f t="shared" ca="1" si="6"/>
        <v>0</v>
      </c>
      <c r="CJ31" s="243">
        <f t="shared" si="7"/>
        <v>0</v>
      </c>
      <c r="CK31" s="243">
        <f t="shared" ca="1" si="50"/>
        <v>0</v>
      </c>
      <c r="CL31" s="243">
        <f t="shared" si="51"/>
        <v>0</v>
      </c>
      <c r="CM31" s="508">
        <f t="array" aca="1" ref="CM31" ca="1">-((MMULT(MMULT(CD31:CL31,CorrMatrix1),TRANSPOSE(CD31:CL31)))^0.5)</f>
        <v>0</v>
      </c>
      <c r="CN31" s="250">
        <f t="shared" ca="1" si="8"/>
        <v>0</v>
      </c>
    </row>
    <row r="32" spans="1:92" s="506" customFormat="1" x14ac:dyDescent="0.2"/>
    <row r="33" spans="1:1" s="506" customFormat="1" x14ac:dyDescent="0.2">
      <c r="A33" s="908" t="s">
        <v>736</v>
      </c>
    </row>
    <row r="34" spans="1:1" s="506" customFormat="1" x14ac:dyDescent="0.2"/>
    <row r="35" spans="1:1" s="506" customFormat="1" x14ac:dyDescent="0.2"/>
    <row r="36" spans="1:1" s="506" customFormat="1" x14ac:dyDescent="0.2"/>
    <row r="37" spans="1:1" s="506" customFormat="1" x14ac:dyDescent="0.2"/>
    <row r="38" spans="1:1" s="506" customFormat="1" x14ac:dyDescent="0.2"/>
    <row r="39" spans="1:1" s="506" customFormat="1" x14ac:dyDescent="0.2"/>
    <row r="40" spans="1:1" s="506" customFormat="1" x14ac:dyDescent="0.2"/>
    <row r="41" spans="1:1" s="506" customFormat="1" x14ac:dyDescent="0.2"/>
    <row r="42" spans="1:1" s="506" customFormat="1" x14ac:dyDescent="0.2"/>
    <row r="43" spans="1:1" s="506" customFormat="1" x14ac:dyDescent="0.2"/>
    <row r="44" spans="1:1" s="506" customFormat="1" x14ac:dyDescent="0.2"/>
    <row r="45" spans="1:1" s="506" customFormat="1" x14ac:dyDescent="0.2"/>
    <row r="46" spans="1:1" s="506" customFormat="1" x14ac:dyDescent="0.2"/>
    <row r="47" spans="1:1" s="506" customFormat="1" x14ac:dyDescent="0.2"/>
    <row r="48" spans="1:1" s="506" customFormat="1" x14ac:dyDescent="0.2"/>
    <row r="49" s="506" customFormat="1" x14ac:dyDescent="0.2"/>
    <row r="50" s="506" customFormat="1" x14ac:dyDescent="0.2"/>
    <row r="51" s="506" customFormat="1" x14ac:dyDescent="0.2"/>
    <row r="52" s="506" customFormat="1" x14ac:dyDescent="0.2"/>
    <row r="53" s="506" customFormat="1" x14ac:dyDescent="0.2"/>
    <row r="54" s="506" customFormat="1" x14ac:dyDescent="0.2"/>
    <row r="55" s="506" customFormat="1" x14ac:dyDescent="0.2"/>
    <row r="56" s="506" customFormat="1" x14ac:dyDescent="0.2"/>
    <row r="57" s="506" customFormat="1" x14ac:dyDescent="0.2"/>
    <row r="58" s="506" customFormat="1" x14ac:dyDescent="0.2"/>
    <row r="59" s="506" customFormat="1" x14ac:dyDescent="0.2"/>
    <row r="60" s="506" customFormat="1" x14ac:dyDescent="0.2"/>
    <row r="61" s="506" customFormat="1" x14ac:dyDescent="0.2"/>
    <row r="62" s="506" customFormat="1" x14ac:dyDescent="0.2"/>
    <row r="63" s="506" customFormat="1" x14ac:dyDescent="0.2"/>
    <row r="64" s="506" customFormat="1" x14ac:dyDescent="0.2"/>
    <row r="65" s="506" customFormat="1" x14ac:dyDescent="0.2"/>
    <row r="66" s="506" customFormat="1" x14ac:dyDescent="0.2"/>
    <row r="67" s="506" customFormat="1" x14ac:dyDescent="0.2"/>
    <row r="68" s="506" customFormat="1" x14ac:dyDescent="0.2"/>
    <row r="69" s="506" customFormat="1" x14ac:dyDescent="0.2"/>
    <row r="70" s="506" customFormat="1" x14ac:dyDescent="0.2"/>
    <row r="71" s="506" customFormat="1" x14ac:dyDescent="0.2"/>
    <row r="72" s="506" customFormat="1" x14ac:dyDescent="0.2"/>
    <row r="73" s="506" customFormat="1" x14ac:dyDescent="0.2"/>
    <row r="74" s="506" customFormat="1" x14ac:dyDescent="0.2"/>
    <row r="75" s="506" customFormat="1" x14ac:dyDescent="0.2"/>
    <row r="76" s="506" customFormat="1" x14ac:dyDescent="0.2"/>
    <row r="77" s="506" customFormat="1" x14ac:dyDescent="0.2"/>
    <row r="78" s="506" customFormat="1" x14ac:dyDescent="0.2"/>
    <row r="79" s="506" customFormat="1" x14ac:dyDescent="0.2"/>
    <row r="80" s="506" customFormat="1" x14ac:dyDescent="0.2"/>
    <row r="81" s="506" customFormat="1" x14ac:dyDescent="0.2"/>
    <row r="82" s="506" customFormat="1" x14ac:dyDescent="0.2"/>
    <row r="83" s="506" customFormat="1" x14ac:dyDescent="0.2"/>
    <row r="84" s="506" customFormat="1" x14ac:dyDescent="0.2"/>
    <row r="85" s="506" customFormat="1" x14ac:dyDescent="0.2"/>
    <row r="86" s="506" customFormat="1" x14ac:dyDescent="0.2"/>
    <row r="87" s="506" customFormat="1" x14ac:dyDescent="0.2"/>
    <row r="88" s="506" customFormat="1" x14ac:dyDescent="0.2"/>
    <row r="89" s="506" customFormat="1" x14ac:dyDescent="0.2"/>
    <row r="90" s="506" customFormat="1" x14ac:dyDescent="0.2"/>
    <row r="91" s="506" customFormat="1" x14ac:dyDescent="0.2"/>
    <row r="92" s="506" customFormat="1" x14ac:dyDescent="0.2"/>
    <row r="93" s="506" customFormat="1" x14ac:dyDescent="0.2"/>
    <row r="94" s="506" customFormat="1" x14ac:dyDescent="0.2"/>
    <row r="95" s="506" customFormat="1" x14ac:dyDescent="0.2"/>
    <row r="96" s="506" customFormat="1" x14ac:dyDescent="0.2"/>
    <row r="97" s="506" customFormat="1" x14ac:dyDescent="0.2"/>
    <row r="98" s="506" customFormat="1" x14ac:dyDescent="0.2"/>
    <row r="99" s="506" customFormat="1" x14ac:dyDescent="0.2"/>
    <row r="100" s="506" customFormat="1" x14ac:dyDescent="0.2"/>
    <row r="101" s="506" customFormat="1" x14ac:dyDescent="0.2"/>
    <row r="102" s="506" customFormat="1" x14ac:dyDescent="0.2"/>
    <row r="103" s="506" customFormat="1" x14ac:dyDescent="0.2"/>
    <row r="104" s="506" customFormat="1" x14ac:dyDescent="0.2"/>
    <row r="105" s="506" customFormat="1" x14ac:dyDescent="0.2"/>
    <row r="106" s="506" customFormat="1" x14ac:dyDescent="0.2"/>
    <row r="107" s="506" customFormat="1" x14ac:dyDescent="0.2"/>
    <row r="108" s="506" customFormat="1" x14ac:dyDescent="0.2"/>
    <row r="109" s="506" customFormat="1" x14ac:dyDescent="0.2"/>
    <row r="110" s="506" customFormat="1" x14ac:dyDescent="0.2"/>
    <row r="111" s="506" customFormat="1" x14ac:dyDescent="0.2"/>
    <row r="112" s="506" customFormat="1" x14ac:dyDescent="0.2"/>
    <row r="113" s="506" customFormat="1" x14ac:dyDescent="0.2"/>
    <row r="114" s="506" customFormat="1" x14ac:dyDescent="0.2"/>
    <row r="115" s="506" customFormat="1" x14ac:dyDescent="0.2"/>
    <row r="116" s="506" customFormat="1" x14ac:dyDescent="0.2"/>
    <row r="117" s="506" customFormat="1" x14ac:dyDescent="0.2"/>
    <row r="118" s="506" customFormat="1" x14ac:dyDescent="0.2"/>
    <row r="119" s="506" customFormat="1" x14ac:dyDescent="0.2"/>
    <row r="120" s="506" customFormat="1" x14ac:dyDescent="0.2"/>
    <row r="121" s="506" customFormat="1" x14ac:dyDescent="0.2"/>
    <row r="122" s="506" customFormat="1" x14ac:dyDescent="0.2"/>
    <row r="123" s="506" customFormat="1" x14ac:dyDescent="0.2"/>
    <row r="124" s="506" customFormat="1" x14ac:dyDescent="0.2"/>
    <row r="125" s="506" customFormat="1" x14ac:dyDescent="0.2"/>
    <row r="126" s="506" customFormat="1" x14ac:dyDescent="0.2"/>
    <row r="127" s="506" customFormat="1" x14ac:dyDescent="0.2"/>
    <row r="128" s="506" customFormat="1" x14ac:dyDescent="0.2"/>
    <row r="129" s="506" customFormat="1" x14ac:dyDescent="0.2"/>
    <row r="130" s="506" customFormat="1" x14ac:dyDescent="0.2"/>
    <row r="131" s="506" customFormat="1" x14ac:dyDescent="0.2"/>
    <row r="132" s="506" customFormat="1" x14ac:dyDescent="0.2"/>
    <row r="133" s="506" customFormat="1" x14ac:dyDescent="0.2"/>
    <row r="134" s="506" customFormat="1" x14ac:dyDescent="0.2"/>
    <row r="135" s="506" customFormat="1" x14ac:dyDescent="0.2"/>
    <row r="136" s="506" customFormat="1" x14ac:dyDescent="0.2"/>
    <row r="137" s="506" customFormat="1" x14ac:dyDescent="0.2"/>
    <row r="138" s="506" customFormat="1" x14ac:dyDescent="0.2"/>
    <row r="139" s="506" customFormat="1" x14ac:dyDescent="0.2"/>
    <row r="140" s="506" customFormat="1" x14ac:dyDescent="0.2"/>
    <row r="141" s="506" customFormat="1" x14ac:dyDescent="0.2"/>
    <row r="142" s="506" customFormat="1" x14ac:dyDescent="0.2"/>
    <row r="143" s="506" customFormat="1" x14ac:dyDescent="0.2"/>
    <row r="144" s="506" customFormat="1" x14ac:dyDescent="0.2"/>
    <row r="145" s="506" customFormat="1" x14ac:dyDescent="0.2"/>
    <row r="146" s="506" customFormat="1" x14ac:dyDescent="0.2"/>
    <row r="147" s="506" customFormat="1" x14ac:dyDescent="0.2"/>
    <row r="148" s="506" customFormat="1" x14ac:dyDescent="0.2"/>
    <row r="149" s="506" customFormat="1" x14ac:dyDescent="0.2"/>
    <row r="150" s="506" customFormat="1" x14ac:dyDescent="0.2"/>
    <row r="151" s="506" customFormat="1" x14ac:dyDescent="0.2"/>
    <row r="152" s="506" customFormat="1" x14ac:dyDescent="0.2"/>
    <row r="153" s="506" customFormat="1" x14ac:dyDescent="0.2"/>
    <row r="154" s="506" customFormat="1" x14ac:dyDescent="0.2"/>
    <row r="155" s="506" customFormat="1" x14ac:dyDescent="0.2"/>
    <row r="156" s="506" customFormat="1" x14ac:dyDescent="0.2"/>
    <row r="157" s="506" customFormat="1" x14ac:dyDescent="0.2"/>
    <row r="158" s="506" customFormat="1" x14ac:dyDescent="0.2"/>
    <row r="159" s="506" customFormat="1" x14ac:dyDescent="0.2"/>
    <row r="160" s="506" customFormat="1" x14ac:dyDescent="0.2"/>
    <row r="161" s="506" customFormat="1" x14ac:dyDescent="0.2"/>
    <row r="162" s="506" customFormat="1" x14ac:dyDescent="0.2"/>
    <row r="163" s="506" customFormat="1" x14ac:dyDescent="0.2"/>
    <row r="164" s="506" customFormat="1" x14ac:dyDescent="0.2"/>
    <row r="165" s="506" customFormat="1" x14ac:dyDescent="0.2"/>
    <row r="166" s="506" customFormat="1" x14ac:dyDescent="0.2"/>
    <row r="167" s="506" customFormat="1" x14ac:dyDescent="0.2"/>
    <row r="168" s="506" customFormat="1" x14ac:dyDescent="0.2"/>
    <row r="169" s="506" customFormat="1" x14ac:dyDescent="0.2"/>
    <row r="170" s="506" customFormat="1" x14ac:dyDescent="0.2"/>
    <row r="171" s="506" customFormat="1" x14ac:dyDescent="0.2"/>
    <row r="172" s="506" customFormat="1" x14ac:dyDescent="0.2"/>
    <row r="173" s="506" customFormat="1" x14ac:dyDescent="0.2"/>
    <row r="174" s="506" customFormat="1" x14ac:dyDescent="0.2"/>
    <row r="175" s="506" customFormat="1" x14ac:dyDescent="0.2"/>
    <row r="176" s="506" customFormat="1" x14ac:dyDescent="0.2"/>
    <row r="177" s="506" customFormat="1" x14ac:dyDescent="0.2"/>
    <row r="178" s="506" customFormat="1" x14ac:dyDescent="0.2"/>
    <row r="179" s="506" customFormat="1" x14ac:dyDescent="0.2"/>
    <row r="180" s="506" customFormat="1" x14ac:dyDescent="0.2"/>
    <row r="181" s="506" customFormat="1" x14ac:dyDescent="0.2"/>
    <row r="182" s="506" customFormat="1" x14ac:dyDescent="0.2"/>
    <row r="183" s="506" customFormat="1" x14ac:dyDescent="0.2"/>
    <row r="184" s="506" customFormat="1" x14ac:dyDescent="0.2"/>
    <row r="185" s="506" customFormat="1" x14ac:dyDescent="0.2"/>
    <row r="186" s="506" customFormat="1" x14ac:dyDescent="0.2"/>
    <row r="187" s="506" customFormat="1" x14ac:dyDescent="0.2"/>
    <row r="188" s="506" customFormat="1" x14ac:dyDescent="0.2"/>
    <row r="189" s="506" customFormat="1" x14ac:dyDescent="0.2"/>
    <row r="190" s="506" customFormat="1" x14ac:dyDescent="0.2"/>
    <row r="191" s="506" customFormat="1" x14ac:dyDescent="0.2"/>
    <row r="192" s="506" customFormat="1" x14ac:dyDescent="0.2"/>
    <row r="193" s="506" customFormat="1" x14ac:dyDescent="0.2"/>
    <row r="194" s="506" customFormat="1" x14ac:dyDescent="0.2"/>
    <row r="195" s="506" customFormat="1" x14ac:dyDescent="0.2"/>
    <row r="196" s="506" customFormat="1" x14ac:dyDescent="0.2"/>
    <row r="197" s="506" customFormat="1" x14ac:dyDescent="0.2"/>
    <row r="198" s="506" customFormat="1" x14ac:dyDescent="0.2"/>
    <row r="199" s="506" customFormat="1" x14ac:dyDescent="0.2"/>
    <row r="200" s="506" customFormat="1" x14ac:dyDescent="0.2"/>
    <row r="201" s="506" customFormat="1" x14ac:dyDescent="0.2"/>
    <row r="202" s="506" customFormat="1" x14ac:dyDescent="0.2"/>
    <row r="203" s="506" customFormat="1" x14ac:dyDescent="0.2"/>
    <row r="204" s="506" customFormat="1" x14ac:dyDescent="0.2"/>
    <row r="205" s="506" customFormat="1" x14ac:dyDescent="0.2"/>
    <row r="206" s="506" customFormat="1" x14ac:dyDescent="0.2"/>
    <row r="207" s="506" customFormat="1" x14ac:dyDescent="0.2"/>
    <row r="208" s="506" customFormat="1" x14ac:dyDescent="0.2"/>
    <row r="209" s="506" customFormat="1" x14ac:dyDescent="0.2"/>
    <row r="210" s="506" customFormat="1" x14ac:dyDescent="0.2"/>
    <row r="211" s="506" customFormat="1" x14ac:dyDescent="0.2"/>
    <row r="212" s="506" customFormat="1" x14ac:dyDescent="0.2"/>
    <row r="213" s="506" customFormat="1" x14ac:dyDescent="0.2"/>
    <row r="214" s="506" customFormat="1" x14ac:dyDescent="0.2"/>
    <row r="215" s="506" customFormat="1" x14ac:dyDescent="0.2"/>
    <row r="216" s="506" customFormat="1" x14ac:dyDescent="0.2"/>
    <row r="217" s="506" customFormat="1" x14ac:dyDescent="0.2"/>
    <row r="218" s="506" customFormat="1" x14ac:dyDescent="0.2"/>
    <row r="219" s="506" customFormat="1" x14ac:dyDescent="0.2"/>
    <row r="220" s="506" customFormat="1" x14ac:dyDescent="0.2"/>
    <row r="221" s="506" customFormat="1" x14ac:dyDescent="0.2"/>
    <row r="222" s="506" customFormat="1" x14ac:dyDescent="0.2"/>
    <row r="223" s="506" customFormat="1" x14ac:dyDescent="0.2"/>
    <row r="224" s="506" customFormat="1" x14ac:dyDescent="0.2"/>
    <row r="225" s="506" customFormat="1" x14ac:dyDescent="0.2"/>
    <row r="226" s="506" customFormat="1" x14ac:dyDescent="0.2"/>
    <row r="227" s="506" customFormat="1" x14ac:dyDescent="0.2"/>
    <row r="228" s="506" customFormat="1" x14ac:dyDescent="0.2"/>
    <row r="229" s="506" customFormat="1" x14ac:dyDescent="0.2"/>
    <row r="230" s="506" customFormat="1" x14ac:dyDescent="0.2"/>
    <row r="231" s="506" customFormat="1" x14ac:dyDescent="0.2"/>
    <row r="232" s="506" customFormat="1" x14ac:dyDescent="0.2"/>
    <row r="233" s="506" customFormat="1" x14ac:dyDescent="0.2"/>
    <row r="234" s="506" customFormat="1" x14ac:dyDescent="0.2"/>
    <row r="235" s="506" customFormat="1" x14ac:dyDescent="0.2"/>
    <row r="236" s="506" customFormat="1" x14ac:dyDescent="0.2"/>
    <row r="237" s="506" customFormat="1" x14ac:dyDescent="0.2"/>
    <row r="238" s="506" customFormat="1" x14ac:dyDescent="0.2"/>
    <row r="239" s="506" customFormat="1" x14ac:dyDescent="0.2"/>
    <row r="240" s="506" customFormat="1" x14ac:dyDescent="0.2"/>
    <row r="241" s="506" customFormat="1" x14ac:dyDescent="0.2"/>
    <row r="242" s="506" customFormat="1" x14ac:dyDescent="0.2"/>
    <row r="243" s="506" customFormat="1" x14ac:dyDescent="0.2"/>
    <row r="244" s="506" customFormat="1" x14ac:dyDescent="0.2"/>
    <row r="245" s="506" customFormat="1" x14ac:dyDescent="0.2"/>
    <row r="246" s="506" customFormat="1" x14ac:dyDescent="0.2"/>
    <row r="247" s="506" customFormat="1" x14ac:dyDescent="0.2"/>
    <row r="248" s="506" customFormat="1" x14ac:dyDescent="0.2"/>
    <row r="249" s="506" customFormat="1" x14ac:dyDescent="0.2"/>
    <row r="250" s="506" customFormat="1" x14ac:dyDescent="0.2"/>
    <row r="251" s="506" customFormat="1" x14ac:dyDescent="0.2"/>
    <row r="252" s="506" customFormat="1" x14ac:dyDescent="0.2"/>
    <row r="253" s="506" customFormat="1" x14ac:dyDescent="0.2"/>
    <row r="254" s="506" customFormat="1" x14ac:dyDescent="0.2"/>
    <row r="255" s="506" customFormat="1" x14ac:dyDescent="0.2"/>
    <row r="256" s="506" customFormat="1" x14ac:dyDescent="0.2"/>
    <row r="257" s="506" customFormat="1" x14ac:dyDescent="0.2"/>
    <row r="258" s="506" customFormat="1" x14ac:dyDescent="0.2"/>
    <row r="259" s="506" customFormat="1" x14ac:dyDescent="0.2"/>
    <row r="260" s="506" customFormat="1" x14ac:dyDescent="0.2"/>
    <row r="261" s="506" customFormat="1" x14ac:dyDescent="0.2"/>
    <row r="262" s="506" customFormat="1" x14ac:dyDescent="0.2"/>
    <row r="263" s="506" customFormat="1" x14ac:dyDescent="0.2"/>
    <row r="264" s="506" customFormat="1" x14ac:dyDescent="0.2"/>
    <row r="265" s="506" customFormat="1" x14ac:dyDescent="0.2"/>
    <row r="266" s="506" customFormat="1" x14ac:dyDescent="0.2"/>
    <row r="267" s="506" customFormat="1" x14ac:dyDescent="0.2"/>
    <row r="268" s="506" customFormat="1" x14ac:dyDescent="0.2"/>
    <row r="269" s="506" customFormat="1" x14ac:dyDescent="0.2"/>
    <row r="270" s="506" customFormat="1" x14ac:dyDescent="0.2"/>
    <row r="271" s="506" customFormat="1" x14ac:dyDescent="0.2"/>
    <row r="272" s="506" customFormat="1" x14ac:dyDescent="0.2"/>
    <row r="273" s="506" customFormat="1" x14ac:dyDescent="0.2"/>
    <row r="274" s="506" customFormat="1" x14ac:dyDescent="0.2"/>
    <row r="275" s="506" customFormat="1" x14ac:dyDescent="0.2"/>
    <row r="276" s="506" customFormat="1" x14ac:dyDescent="0.2"/>
    <row r="277" s="506" customFormat="1" x14ac:dyDescent="0.2"/>
    <row r="278" s="506" customFormat="1" x14ac:dyDescent="0.2"/>
    <row r="279" s="506" customFormat="1" x14ac:dyDescent="0.2"/>
    <row r="280" s="506" customFormat="1" x14ac:dyDescent="0.2"/>
    <row r="281" s="506" customFormat="1" x14ac:dyDescent="0.2"/>
    <row r="282" s="506" customFormat="1" x14ac:dyDescent="0.2"/>
    <row r="283" s="506" customFormat="1" x14ac:dyDescent="0.2"/>
    <row r="284" s="506" customFormat="1" x14ac:dyDescent="0.2"/>
    <row r="285" s="506" customFormat="1" x14ac:dyDescent="0.2"/>
    <row r="286" s="506" customFormat="1" x14ac:dyDescent="0.2"/>
    <row r="287" s="506" customFormat="1" x14ac:dyDescent="0.2"/>
    <row r="288" s="506" customFormat="1" x14ac:dyDescent="0.2"/>
    <row r="289" s="506" customFormat="1" x14ac:dyDescent="0.2"/>
    <row r="290" s="506" customFormat="1" x14ac:dyDescent="0.2"/>
    <row r="291" s="506" customFormat="1" x14ac:dyDescent="0.2"/>
    <row r="292" s="506" customFormat="1" x14ac:dyDescent="0.2"/>
    <row r="293" s="506" customFormat="1" x14ac:dyDescent="0.2"/>
    <row r="294" s="506" customFormat="1" x14ac:dyDescent="0.2"/>
    <row r="295" s="506" customFormat="1" x14ac:dyDescent="0.2"/>
    <row r="296" s="506" customFormat="1" x14ac:dyDescent="0.2"/>
    <row r="297" s="506" customFormat="1" x14ac:dyDescent="0.2"/>
    <row r="298" s="506" customFormat="1" x14ac:dyDescent="0.2"/>
    <row r="299" s="506" customFormat="1" x14ac:dyDescent="0.2"/>
    <row r="300" s="506" customFormat="1" x14ac:dyDescent="0.2"/>
    <row r="301" s="506" customFormat="1" x14ac:dyDescent="0.2"/>
    <row r="302" s="506" customFormat="1" x14ac:dyDescent="0.2"/>
    <row r="303" s="506" customFormat="1" x14ac:dyDescent="0.2"/>
    <row r="304" s="506" customFormat="1" x14ac:dyDescent="0.2"/>
    <row r="305" s="506" customFormat="1" x14ac:dyDescent="0.2"/>
    <row r="306" s="506" customFormat="1" x14ac:dyDescent="0.2"/>
    <row r="307" s="506" customFormat="1" x14ac:dyDescent="0.2"/>
    <row r="308" s="506" customFormat="1" x14ac:dyDescent="0.2"/>
    <row r="309" s="506" customFormat="1" x14ac:dyDescent="0.2"/>
    <row r="310" s="506" customFormat="1" x14ac:dyDescent="0.2"/>
    <row r="311" s="506" customFormat="1" x14ac:dyDescent="0.2"/>
    <row r="312" s="506" customFormat="1" x14ac:dyDescent="0.2"/>
    <row r="313" s="506" customFormat="1" x14ac:dyDescent="0.2"/>
    <row r="314" s="506" customFormat="1" x14ac:dyDescent="0.2"/>
    <row r="315" s="506" customFormat="1" x14ac:dyDescent="0.2"/>
    <row r="316" s="506" customFormat="1" x14ac:dyDescent="0.2"/>
    <row r="317" s="506" customFormat="1" x14ac:dyDescent="0.2"/>
    <row r="318" s="506" customFormat="1" x14ac:dyDescent="0.2"/>
    <row r="319" s="506" customFormat="1" x14ac:dyDescent="0.2"/>
    <row r="320" s="506" customFormat="1" x14ac:dyDescent="0.2"/>
    <row r="321" s="506" customFormat="1" x14ac:dyDescent="0.2"/>
    <row r="322" s="506" customFormat="1" x14ac:dyDescent="0.2"/>
    <row r="323" s="506" customFormat="1" x14ac:dyDescent="0.2"/>
    <row r="324" s="506" customFormat="1" x14ac:dyDescent="0.2"/>
    <row r="325" s="506" customFormat="1" x14ac:dyDescent="0.2"/>
    <row r="326" s="506" customFormat="1" x14ac:dyDescent="0.2"/>
    <row r="327" s="506" customFormat="1" x14ac:dyDescent="0.2"/>
    <row r="328" s="506" customFormat="1" x14ac:dyDescent="0.2"/>
    <row r="329" s="506" customFormat="1" x14ac:dyDescent="0.2"/>
    <row r="330" s="506" customFormat="1" x14ac:dyDescent="0.2"/>
    <row r="331" s="506" customFormat="1" x14ac:dyDescent="0.2"/>
    <row r="332" s="506" customFormat="1" x14ac:dyDescent="0.2"/>
    <row r="333" s="506" customFormat="1" x14ac:dyDescent="0.2"/>
    <row r="334" s="506" customFormat="1" x14ac:dyDescent="0.2"/>
    <row r="335" s="506" customFormat="1" x14ac:dyDescent="0.2"/>
    <row r="336" s="506" customFormat="1" x14ac:dyDescent="0.2"/>
    <row r="337" s="506" customFormat="1" x14ac:dyDescent="0.2"/>
    <row r="338" s="506" customFormat="1" x14ac:dyDescent="0.2"/>
    <row r="339" s="506" customFormat="1" x14ac:dyDescent="0.2"/>
    <row r="340" s="506" customFormat="1" x14ac:dyDescent="0.2"/>
    <row r="341" s="506" customFormat="1" x14ac:dyDescent="0.2"/>
    <row r="342" s="506" customFormat="1" x14ac:dyDescent="0.2"/>
    <row r="343" s="506" customFormat="1" x14ac:dyDescent="0.2"/>
    <row r="344" s="506" customFormat="1" x14ac:dyDescent="0.2"/>
    <row r="345" s="506" customFormat="1" x14ac:dyDescent="0.2"/>
    <row r="346" s="506" customFormat="1" x14ac:dyDescent="0.2"/>
    <row r="347" s="506" customFormat="1" x14ac:dyDescent="0.2"/>
    <row r="348" s="506" customFormat="1" x14ac:dyDescent="0.2"/>
    <row r="349" s="506" customFormat="1" x14ac:dyDescent="0.2"/>
    <row r="350" s="506" customFormat="1" x14ac:dyDescent="0.2"/>
    <row r="351" s="506" customFormat="1" x14ac:dyDescent="0.2"/>
    <row r="352" s="506" customFormat="1" x14ac:dyDescent="0.2"/>
    <row r="353" s="506" customFormat="1" x14ac:dyDescent="0.2"/>
    <row r="354" s="506" customFormat="1" x14ac:dyDescent="0.2"/>
    <row r="355" s="506" customFormat="1" x14ac:dyDescent="0.2"/>
    <row r="356" s="506" customFormat="1" x14ac:dyDescent="0.2"/>
    <row r="357" s="506" customFormat="1" x14ac:dyDescent="0.2"/>
    <row r="358" s="506" customFormat="1" x14ac:dyDescent="0.2"/>
    <row r="359" s="506" customFormat="1" x14ac:dyDescent="0.2"/>
    <row r="360" s="506" customFormat="1" x14ac:dyDescent="0.2"/>
    <row r="361" s="506" customFormat="1" x14ac:dyDescent="0.2"/>
    <row r="362" s="506" customFormat="1" x14ac:dyDescent="0.2"/>
    <row r="363" s="506" customFormat="1" x14ac:dyDescent="0.2"/>
    <row r="364" s="506" customFormat="1" x14ac:dyDescent="0.2"/>
    <row r="365" s="506" customFormat="1" x14ac:dyDescent="0.2"/>
    <row r="366" s="506" customFormat="1" x14ac:dyDescent="0.2"/>
    <row r="367" s="506" customFormat="1" x14ac:dyDescent="0.2"/>
    <row r="368" s="506" customFormat="1" x14ac:dyDescent="0.2"/>
    <row r="369" s="506" customFormat="1" x14ac:dyDescent="0.2"/>
    <row r="370" s="506" customFormat="1" x14ac:dyDescent="0.2"/>
    <row r="371" s="506" customFormat="1" x14ac:dyDescent="0.2"/>
    <row r="372" s="506" customFormat="1" x14ac:dyDescent="0.2"/>
    <row r="373" s="506" customFormat="1" x14ac:dyDescent="0.2"/>
    <row r="374" s="506" customFormat="1" x14ac:dyDescent="0.2"/>
    <row r="375" s="506" customFormat="1" x14ac:dyDescent="0.2"/>
    <row r="376" s="506" customFormat="1" x14ac:dyDescent="0.2"/>
    <row r="377" s="506" customFormat="1" x14ac:dyDescent="0.2"/>
    <row r="378" s="506" customFormat="1" x14ac:dyDescent="0.2"/>
    <row r="379" s="506" customFormat="1" x14ac:dyDescent="0.2"/>
    <row r="380" s="506" customFormat="1" x14ac:dyDescent="0.2"/>
    <row r="381" s="506" customFormat="1" x14ac:dyDescent="0.2"/>
    <row r="382" s="506" customFormat="1" x14ac:dyDescent="0.2"/>
    <row r="383" s="506" customFormat="1" x14ac:dyDescent="0.2"/>
    <row r="384" s="506" customFormat="1" x14ac:dyDescent="0.2"/>
    <row r="385" s="506" customFormat="1" x14ac:dyDescent="0.2"/>
    <row r="386" s="506" customFormat="1" x14ac:dyDescent="0.2"/>
    <row r="387" s="506" customFormat="1" x14ac:dyDescent="0.2"/>
    <row r="388" s="506" customFormat="1" x14ac:dyDescent="0.2"/>
    <row r="389" s="506" customFormat="1" x14ac:dyDescent="0.2"/>
    <row r="390" s="506" customFormat="1" x14ac:dyDescent="0.2"/>
    <row r="391" s="506" customFormat="1" x14ac:dyDescent="0.2"/>
    <row r="392" s="506" customFormat="1" x14ac:dyDescent="0.2"/>
    <row r="393" s="506" customFormat="1" x14ac:dyDescent="0.2"/>
    <row r="394" s="506" customFormat="1" x14ac:dyDescent="0.2"/>
    <row r="395" s="506" customFormat="1" x14ac:dyDescent="0.2"/>
    <row r="396" s="506" customFormat="1" x14ac:dyDescent="0.2"/>
    <row r="397" s="506" customFormat="1" x14ac:dyDescent="0.2"/>
    <row r="398" s="506" customFormat="1" x14ac:dyDescent="0.2"/>
    <row r="399" s="506" customFormat="1" x14ac:dyDescent="0.2"/>
    <row r="400" s="506" customFormat="1" x14ac:dyDescent="0.2"/>
    <row r="401" s="506" customFormat="1" x14ac:dyDescent="0.2"/>
    <row r="402" s="506" customFormat="1" x14ac:dyDescent="0.2"/>
    <row r="403" s="506" customFormat="1" x14ac:dyDescent="0.2"/>
    <row r="404" s="506" customFormat="1" x14ac:dyDescent="0.2"/>
    <row r="405" s="506" customFormat="1" x14ac:dyDescent="0.2"/>
    <row r="406" s="506" customFormat="1" x14ac:dyDescent="0.2"/>
    <row r="407" s="506" customFormat="1" x14ac:dyDescent="0.2"/>
    <row r="408" s="506" customFormat="1" x14ac:dyDescent="0.2"/>
    <row r="409" s="506" customFormat="1" x14ac:dyDescent="0.2"/>
    <row r="410" s="506" customFormat="1" x14ac:dyDescent="0.2"/>
    <row r="411" s="506" customFormat="1" x14ac:dyDescent="0.2"/>
    <row r="412" s="506" customFormat="1" x14ac:dyDescent="0.2"/>
    <row r="413" s="506" customFormat="1" x14ac:dyDescent="0.2"/>
    <row r="414" s="506" customFormat="1" x14ac:dyDescent="0.2"/>
    <row r="415" s="506" customFormat="1" x14ac:dyDescent="0.2"/>
    <row r="416" s="506" customFormat="1" x14ac:dyDescent="0.2"/>
    <row r="417" s="506" customFormat="1" x14ac:dyDescent="0.2"/>
    <row r="418" s="506" customFormat="1" x14ac:dyDescent="0.2"/>
    <row r="419" s="506" customFormat="1" x14ac:dyDescent="0.2"/>
    <row r="420" s="506" customFormat="1" x14ac:dyDescent="0.2"/>
    <row r="421" s="506" customFormat="1" x14ac:dyDescent="0.2"/>
    <row r="422" s="506" customFormat="1" x14ac:dyDescent="0.2"/>
    <row r="423" s="506" customFormat="1" x14ac:dyDescent="0.2"/>
    <row r="424" s="506" customFormat="1" x14ac:dyDescent="0.2"/>
    <row r="425" s="506" customFormat="1" x14ac:dyDescent="0.2"/>
    <row r="426" s="506" customFormat="1" x14ac:dyDescent="0.2"/>
    <row r="427" s="506" customFormat="1" x14ac:dyDescent="0.2"/>
    <row r="428" s="506" customFormat="1" x14ac:dyDescent="0.2"/>
    <row r="429" s="506" customFormat="1" x14ac:dyDescent="0.2"/>
    <row r="430" s="506" customFormat="1" x14ac:dyDescent="0.2"/>
    <row r="431" s="506" customFormat="1" x14ac:dyDescent="0.2"/>
    <row r="432" s="506" customFormat="1" x14ac:dyDescent="0.2"/>
    <row r="433" s="506" customFormat="1" x14ac:dyDescent="0.2"/>
    <row r="434" s="506" customFormat="1" x14ac:dyDescent="0.2"/>
    <row r="435" s="506" customFormat="1" x14ac:dyDescent="0.2"/>
    <row r="436" s="506" customFormat="1" x14ac:dyDescent="0.2"/>
    <row r="437" s="506" customFormat="1" x14ac:dyDescent="0.2"/>
    <row r="438" s="506" customFormat="1" x14ac:dyDescent="0.2"/>
    <row r="439" s="506" customFormat="1" x14ac:dyDescent="0.2"/>
    <row r="440" s="506" customFormat="1" x14ac:dyDescent="0.2"/>
    <row r="441" s="506" customFormat="1" x14ac:dyDescent="0.2"/>
    <row r="442" s="506" customFormat="1" x14ac:dyDescent="0.2"/>
    <row r="443" s="506" customFormat="1" x14ac:dyDescent="0.2"/>
    <row r="444" s="506" customFormat="1" x14ac:dyDescent="0.2"/>
    <row r="445" s="506" customFormat="1" x14ac:dyDescent="0.2"/>
    <row r="446" s="506" customFormat="1" x14ac:dyDescent="0.2"/>
    <row r="447" s="506" customFormat="1" x14ac:dyDescent="0.2"/>
    <row r="448" s="506" customFormat="1" x14ac:dyDescent="0.2"/>
    <row r="449" s="506" customFormat="1" x14ac:dyDescent="0.2"/>
    <row r="450" s="506" customFormat="1" x14ac:dyDescent="0.2"/>
    <row r="451" s="506" customFormat="1" x14ac:dyDescent="0.2"/>
    <row r="452" s="506" customFormat="1" x14ac:dyDescent="0.2"/>
    <row r="453" s="506" customFormat="1" x14ac:dyDescent="0.2"/>
    <row r="454" s="506" customFormat="1" x14ac:dyDescent="0.2"/>
    <row r="455" s="506" customFormat="1" x14ac:dyDescent="0.2"/>
    <row r="456" s="506" customFormat="1" x14ac:dyDescent="0.2"/>
    <row r="457" s="506" customFormat="1" x14ac:dyDescent="0.2"/>
    <row r="458" s="506" customFormat="1" x14ac:dyDescent="0.2"/>
    <row r="459" s="506" customFormat="1" x14ac:dyDescent="0.2"/>
    <row r="460" s="506" customFormat="1" x14ac:dyDescent="0.2"/>
    <row r="461" s="506" customFormat="1" x14ac:dyDescent="0.2"/>
    <row r="462" s="506" customFormat="1" x14ac:dyDescent="0.2"/>
    <row r="463" s="506" customFormat="1" x14ac:dyDescent="0.2"/>
    <row r="464" s="506" customFormat="1" x14ac:dyDescent="0.2"/>
    <row r="465" s="506" customFormat="1" x14ac:dyDescent="0.2"/>
    <row r="466" s="506" customFormat="1" x14ac:dyDescent="0.2"/>
    <row r="467" s="506" customFormat="1" x14ac:dyDescent="0.2"/>
    <row r="468" s="506" customFormat="1" x14ac:dyDescent="0.2"/>
    <row r="469" s="506" customFormat="1" x14ac:dyDescent="0.2"/>
    <row r="470" s="506" customFormat="1" x14ac:dyDescent="0.2"/>
    <row r="471" s="506" customFormat="1" x14ac:dyDescent="0.2"/>
    <row r="472" s="506" customFormat="1" x14ac:dyDescent="0.2"/>
    <row r="473" s="506" customFormat="1" x14ac:dyDescent="0.2"/>
    <row r="474" s="506" customFormat="1" x14ac:dyDescent="0.2"/>
    <row r="475" s="506" customFormat="1" x14ac:dyDescent="0.2"/>
    <row r="476" s="506" customFormat="1" x14ac:dyDescent="0.2"/>
    <row r="477" s="506" customFormat="1" x14ac:dyDescent="0.2"/>
    <row r="478" s="506" customFormat="1" x14ac:dyDescent="0.2"/>
    <row r="479" s="506" customFormat="1" x14ac:dyDescent="0.2"/>
    <row r="480" s="506" customFormat="1" x14ac:dyDescent="0.2"/>
    <row r="481" s="506" customFormat="1" x14ac:dyDescent="0.2"/>
    <row r="482" s="506" customFormat="1" x14ac:dyDescent="0.2"/>
    <row r="483" s="506" customFormat="1" x14ac:dyDescent="0.2"/>
    <row r="484" s="506" customFormat="1" x14ac:dyDescent="0.2"/>
    <row r="485" s="506" customFormat="1" x14ac:dyDescent="0.2"/>
    <row r="486" s="506" customFormat="1" x14ac:dyDescent="0.2"/>
    <row r="487" s="506" customFormat="1" x14ac:dyDescent="0.2"/>
    <row r="488" s="506" customFormat="1" x14ac:dyDescent="0.2"/>
    <row r="489" s="506" customFormat="1" x14ac:dyDescent="0.2"/>
    <row r="490" s="506" customFormat="1" x14ac:dyDescent="0.2"/>
    <row r="491" s="506" customFormat="1" x14ac:dyDescent="0.2"/>
    <row r="492" s="506" customFormat="1" x14ac:dyDescent="0.2"/>
    <row r="493" s="506" customFormat="1" x14ac:dyDescent="0.2"/>
    <row r="494" s="506" customFormat="1" x14ac:dyDescent="0.2"/>
    <row r="495" s="506" customFormat="1" x14ac:dyDescent="0.2"/>
    <row r="496" s="506" customFormat="1" x14ac:dyDescent="0.2"/>
    <row r="497" s="506" customFormat="1" x14ac:dyDescent="0.2"/>
    <row r="498" s="506" customFormat="1" x14ac:dyDescent="0.2"/>
    <row r="499" s="506" customFormat="1" x14ac:dyDescent="0.2"/>
    <row r="500" s="506" customFormat="1" x14ac:dyDescent="0.2"/>
  </sheetData>
  <mergeCells count="38">
    <mergeCell ref="CM8:CM10"/>
    <mergeCell ref="CN8:CN10"/>
    <mergeCell ref="AM9:AN9"/>
    <mergeCell ref="AO9:AP9"/>
    <mergeCell ref="AY9:AY10"/>
    <mergeCell ref="AZ9:AZ10"/>
    <mergeCell ref="BD9:BD10"/>
    <mergeCell ref="BG8:BJ9"/>
    <mergeCell ref="BV8:BX9"/>
    <mergeCell ref="BY8:CB9"/>
    <mergeCell ref="CD8:CL9"/>
    <mergeCell ref="BE8:BF9"/>
    <mergeCell ref="AQ9:AU9"/>
    <mergeCell ref="BK8:BN8"/>
    <mergeCell ref="BK9:BL9"/>
    <mergeCell ref="BM9:BN9"/>
    <mergeCell ref="W8:Z9"/>
    <mergeCell ref="AC8:AF9"/>
    <mergeCell ref="AG8:AH9"/>
    <mergeCell ref="AI8:AL9"/>
    <mergeCell ref="AM8:AU8"/>
    <mergeCell ref="I8:J9"/>
    <mergeCell ref="K8:N9"/>
    <mergeCell ref="O8:P9"/>
    <mergeCell ref="Q8:T9"/>
    <mergeCell ref="U8:V9"/>
    <mergeCell ref="A8:A10"/>
    <mergeCell ref="B8:B10"/>
    <mergeCell ref="D8:D10"/>
    <mergeCell ref="E8:E10"/>
    <mergeCell ref="F8:H9"/>
    <mergeCell ref="C8:C10"/>
    <mergeCell ref="BO8:BU8"/>
    <mergeCell ref="BQ9:BQ10"/>
    <mergeCell ref="BR9:BR10"/>
    <mergeCell ref="BU9:BU10"/>
    <mergeCell ref="AA8:AB9"/>
    <mergeCell ref="AV8:BD8"/>
  </mergeCells>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E20"/>
  <sheetViews>
    <sheetView workbookViewId="0">
      <selection activeCell="B5" sqref="B5"/>
    </sheetView>
  </sheetViews>
  <sheetFormatPr defaultRowHeight="12.75" x14ac:dyDescent="0.2"/>
  <cols>
    <col min="1" max="1" width="38.5703125" style="330" customWidth="1"/>
    <col min="2" max="2" width="42.28515625" style="330" customWidth="1"/>
    <col min="3" max="3" width="38.7109375" style="330" customWidth="1"/>
    <col min="4" max="4" width="60.28515625" style="330" customWidth="1"/>
    <col min="5" max="5" width="24.140625" style="330" customWidth="1"/>
    <col min="6" max="16384" width="9.140625" style="330"/>
  </cols>
  <sheetData>
    <row r="1" spans="1:5" x14ac:dyDescent="0.2">
      <c r="A1" s="329" t="s">
        <v>469</v>
      </c>
    </row>
    <row r="2" spans="1:5" x14ac:dyDescent="0.2">
      <c r="A2" s="331" t="s">
        <v>63</v>
      </c>
    </row>
    <row r="3" spans="1:5" x14ac:dyDescent="0.2">
      <c r="A3" s="331" t="s">
        <v>178</v>
      </c>
    </row>
    <row r="4" spans="1:5" ht="15.75" x14ac:dyDescent="0.3">
      <c r="A4" s="331"/>
      <c r="B4" s="331" t="s">
        <v>518</v>
      </c>
      <c r="C4" s="331" t="s">
        <v>519</v>
      </c>
      <c r="D4" s="331"/>
    </row>
    <row r="5" spans="1:5" ht="52.5" x14ac:dyDescent="0.3">
      <c r="A5" s="218"/>
      <c r="B5" s="332" t="s">
        <v>727</v>
      </c>
      <c r="C5" s="332" t="s">
        <v>728</v>
      </c>
      <c r="D5" s="333" t="s">
        <v>729</v>
      </c>
      <c r="E5" s="335" t="s">
        <v>423</v>
      </c>
    </row>
    <row r="6" spans="1:5" x14ac:dyDescent="0.2">
      <c r="A6" s="499" t="s">
        <v>141</v>
      </c>
      <c r="B6" s="500"/>
      <c r="C6" s="500"/>
      <c r="D6" s="500"/>
      <c r="E6" s="501">
        <f>MAX(4%*B6+MAX(0,4%*((B6-C6)-20%*C6)),0.5%*D6)</f>
        <v>0</v>
      </c>
    </row>
    <row r="7" spans="1:5" x14ac:dyDescent="0.2">
      <c r="A7" s="499" t="s">
        <v>142</v>
      </c>
      <c r="B7" s="500"/>
      <c r="C7" s="500"/>
      <c r="D7" s="500"/>
      <c r="E7" s="501">
        <f>MAX(4%*B7+MAX(0,4%*((B7-C7)-20%*C7)),0.5%*D7)</f>
        <v>0</v>
      </c>
    </row>
    <row r="8" spans="1:5" x14ac:dyDescent="0.2">
      <c r="A8" s="499" t="s">
        <v>143</v>
      </c>
      <c r="B8" s="500"/>
      <c r="C8" s="500"/>
      <c r="D8" s="500"/>
      <c r="E8" s="501">
        <f>MAX(4%*B8+MAX(0,4%*((B8-C8)-20%*C8)),0.5%*D8)</f>
        <v>0</v>
      </c>
    </row>
    <row r="9" spans="1:5" x14ac:dyDescent="0.2">
      <c r="A9" s="499" t="s">
        <v>147</v>
      </c>
      <c r="B9" s="500"/>
      <c r="C9" s="500"/>
      <c r="D9" s="500"/>
      <c r="E9" s="501">
        <f>MAX(4%*B9+MAX(0,4%*((B9-C9)-20%*C9)),0.5%*D9)</f>
        <v>0</v>
      </c>
    </row>
    <row r="10" spans="1:5" x14ac:dyDescent="0.2">
      <c r="A10" s="1391"/>
      <c r="B10" s="1392"/>
      <c r="C10" s="1392"/>
      <c r="D10" s="1392"/>
      <c r="E10" s="1393"/>
    </row>
    <row r="11" spans="1:5" x14ac:dyDescent="0.2">
      <c r="A11" s="499" t="s">
        <v>144</v>
      </c>
      <c r="B11" s="500"/>
      <c r="C11" s="500"/>
      <c r="D11" s="500"/>
      <c r="E11" s="501">
        <f>MAX(4%*B11+MAX(0,4%*((B11-C11)-20%*C11)),0.5%*D11)</f>
        <v>0</v>
      </c>
    </row>
    <row r="12" spans="1:5" x14ac:dyDescent="0.2">
      <c r="A12" s="499" t="s">
        <v>145</v>
      </c>
      <c r="B12" s="500"/>
      <c r="C12" s="500"/>
      <c r="D12" s="500"/>
      <c r="E12" s="501">
        <f>MAX(4%*B12+MAX(0,4%*((B12-C12)-20%*C12)),0.5%*D12)</f>
        <v>0</v>
      </c>
    </row>
    <row r="13" spans="1:5" x14ac:dyDescent="0.2">
      <c r="A13" s="499" t="s">
        <v>146</v>
      </c>
      <c r="B13" s="500"/>
      <c r="C13" s="500"/>
      <c r="D13" s="500"/>
      <c r="E13" s="501">
        <f>MAX(4%*B13+MAX(0,4%*((B13-C13)-20%*C13)),0.5%*D13)</f>
        <v>0</v>
      </c>
    </row>
    <row r="14" spans="1:5" x14ac:dyDescent="0.2">
      <c r="A14" s="499" t="s">
        <v>148</v>
      </c>
      <c r="B14" s="500"/>
      <c r="C14" s="500"/>
      <c r="D14" s="500"/>
      <c r="E14" s="501">
        <f>MAX(4%*B14+MAX(0,4%*((B14-C14)-20%*C14)),0.5%*D14)</f>
        <v>0</v>
      </c>
    </row>
    <row r="15" spans="1:5" x14ac:dyDescent="0.2">
      <c r="A15" s="1391"/>
      <c r="B15" s="1392"/>
      <c r="C15" s="1392"/>
      <c r="D15" s="1392"/>
      <c r="E15" s="1393"/>
    </row>
    <row r="16" spans="1:5" ht="25.5" x14ac:dyDescent="0.2">
      <c r="A16" s="502" t="s">
        <v>276</v>
      </c>
      <c r="B16" s="500"/>
      <c r="C16" s="500"/>
      <c r="D16" s="500"/>
      <c r="E16" s="501">
        <f>MAX(4%*B16+MAX(0,4%*((B16-C16)-20%*C16)),0.5%*D16)</f>
        <v>0</v>
      </c>
    </row>
    <row r="17" spans="1:5" ht="25.5" x14ac:dyDescent="0.2">
      <c r="A17" s="502" t="s">
        <v>277</v>
      </c>
      <c r="B17" s="500"/>
      <c r="C17" s="500"/>
      <c r="D17" s="500"/>
      <c r="E17" s="501">
        <f>MAX(4%*B17+MAX(0,4%*((B17-C17)-20%*C17)),0.5%*D17)</f>
        <v>0</v>
      </c>
    </row>
    <row r="19" spans="1:5" x14ac:dyDescent="0.2">
      <c r="A19" s="331" t="s">
        <v>138</v>
      </c>
    </row>
    <row r="20" spans="1:5" x14ac:dyDescent="0.2">
      <c r="A20" s="334" t="s">
        <v>203</v>
      </c>
    </row>
  </sheetData>
  <mergeCells count="2">
    <mergeCell ref="A10:E10"/>
    <mergeCell ref="A15:E15"/>
  </mergeCells>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B1:N24"/>
  <sheetViews>
    <sheetView workbookViewId="0">
      <selection activeCell="G16" sqref="G16"/>
    </sheetView>
  </sheetViews>
  <sheetFormatPr defaultRowHeight="12.75" x14ac:dyDescent="0.2"/>
  <cols>
    <col min="1" max="1" width="3.5703125" customWidth="1"/>
    <col min="2" max="2" width="17.42578125" customWidth="1"/>
    <col min="3" max="3" width="15.85546875" customWidth="1"/>
    <col min="4" max="4" width="13.140625" customWidth="1"/>
    <col min="5" max="5" width="11" customWidth="1"/>
    <col min="6" max="6" width="15.28515625" customWidth="1"/>
    <col min="7" max="7" width="24.5703125" customWidth="1"/>
    <col min="8" max="8" width="17.7109375" customWidth="1"/>
    <col min="9" max="9" width="17.85546875" customWidth="1"/>
    <col min="10" max="10" width="22.5703125" customWidth="1"/>
    <col min="11" max="11" width="21" customWidth="1"/>
    <col min="12" max="12" width="20" customWidth="1"/>
    <col min="13" max="13" width="13.28515625" customWidth="1"/>
    <col min="14" max="14" width="15.7109375" customWidth="1"/>
  </cols>
  <sheetData>
    <row r="1" spans="2:12" ht="13.5" thickBot="1" x14ac:dyDescent="0.25"/>
    <row r="2" spans="2:12" ht="24.75" customHeight="1" x14ac:dyDescent="0.2">
      <c r="B2" s="116"/>
      <c r="C2" s="117"/>
      <c r="D2" s="114" t="s">
        <v>102</v>
      </c>
      <c r="E2" s="117" t="s">
        <v>154</v>
      </c>
      <c r="F2" s="114" t="s">
        <v>156</v>
      </c>
      <c r="G2" s="475" t="s">
        <v>111</v>
      </c>
      <c r="H2" s="474" t="s">
        <v>62</v>
      </c>
      <c r="I2" s="114" t="s">
        <v>157</v>
      </c>
      <c r="J2" s="114" t="s">
        <v>155</v>
      </c>
      <c r="K2" s="116" t="s">
        <v>158</v>
      </c>
      <c r="L2" s="114" t="s">
        <v>103</v>
      </c>
    </row>
    <row r="3" spans="2:12" ht="16.5" thickBot="1" x14ac:dyDescent="0.25">
      <c r="B3" s="118"/>
      <c r="C3" s="119"/>
      <c r="D3" s="70"/>
      <c r="E3" s="119"/>
      <c r="F3" s="70"/>
      <c r="G3" s="70"/>
      <c r="H3" s="119"/>
      <c r="I3" s="126"/>
      <c r="J3" s="126"/>
      <c r="K3" s="479"/>
      <c r="L3" s="115" t="s">
        <v>159</v>
      </c>
    </row>
    <row r="4" spans="2:12" ht="20.25" customHeight="1" thickBot="1" x14ac:dyDescent="0.3">
      <c r="B4" s="1396" t="s">
        <v>102</v>
      </c>
      <c r="C4" s="1397"/>
      <c r="D4" s="120">
        <v>1</v>
      </c>
      <c r="E4" s="121">
        <v>-0.25</v>
      </c>
      <c r="F4" s="123">
        <v>0.25</v>
      </c>
      <c r="G4" s="124">
        <v>0.5</v>
      </c>
      <c r="H4" s="123">
        <v>0.25</v>
      </c>
      <c r="I4" s="123">
        <v>0</v>
      </c>
      <c r="J4" s="123">
        <v>0.5</v>
      </c>
      <c r="K4" s="123">
        <v>0</v>
      </c>
      <c r="L4" s="123">
        <v>0.25</v>
      </c>
    </row>
    <row r="5" spans="2:12" ht="15" customHeight="1" thickBot="1" x14ac:dyDescent="0.3">
      <c r="B5" s="1396" t="s">
        <v>154</v>
      </c>
      <c r="C5" s="1398"/>
      <c r="D5" s="76">
        <v>-0.25</v>
      </c>
      <c r="E5" s="122">
        <v>1</v>
      </c>
      <c r="F5" s="123">
        <v>0</v>
      </c>
      <c r="G5" s="125">
        <v>0.25</v>
      </c>
      <c r="H5" s="123">
        <v>0.25</v>
      </c>
      <c r="I5" s="123">
        <v>0.25</v>
      </c>
      <c r="J5" s="123">
        <v>0.25</v>
      </c>
      <c r="K5" s="123">
        <v>0.25</v>
      </c>
      <c r="L5" s="123">
        <v>0</v>
      </c>
    </row>
    <row r="6" spans="2:12" ht="24" customHeight="1" thickBot="1" x14ac:dyDescent="0.3">
      <c r="B6" s="1394" t="s">
        <v>156</v>
      </c>
      <c r="C6" s="1395"/>
      <c r="D6" s="76">
        <v>0.25</v>
      </c>
      <c r="E6" s="121">
        <v>0</v>
      </c>
      <c r="F6" s="120">
        <v>1</v>
      </c>
      <c r="G6" s="125">
        <v>0.5</v>
      </c>
      <c r="H6" s="123">
        <v>0.5</v>
      </c>
      <c r="I6" s="123">
        <v>0</v>
      </c>
      <c r="J6" s="123">
        <v>0.5</v>
      </c>
      <c r="K6" s="123">
        <v>0</v>
      </c>
      <c r="L6" s="123">
        <v>0.25</v>
      </c>
    </row>
    <row r="7" spans="2:12" ht="16.5" customHeight="1" thickBot="1" x14ac:dyDescent="0.3">
      <c r="B7" s="1394" t="s">
        <v>111</v>
      </c>
      <c r="C7" s="1395"/>
      <c r="D7" s="76">
        <v>0.5</v>
      </c>
      <c r="E7" s="76">
        <v>0.25</v>
      </c>
      <c r="F7" s="76">
        <v>0.5</v>
      </c>
      <c r="G7" s="78">
        <v>1</v>
      </c>
      <c r="H7" s="76">
        <v>0.5</v>
      </c>
      <c r="I7" s="76">
        <v>0</v>
      </c>
      <c r="J7" s="123">
        <v>0.5</v>
      </c>
      <c r="K7" s="123">
        <v>0</v>
      </c>
      <c r="L7" s="123">
        <v>0.5</v>
      </c>
    </row>
    <row r="8" spans="2:12" ht="16.149999999999999" customHeight="1" thickBot="1" x14ac:dyDescent="0.3">
      <c r="B8" s="1394" t="s">
        <v>62</v>
      </c>
      <c r="C8" s="1395"/>
      <c r="D8" s="76">
        <v>0.25</v>
      </c>
      <c r="E8" s="76">
        <v>0.25</v>
      </c>
      <c r="F8" s="76">
        <v>0.5</v>
      </c>
      <c r="G8" s="76">
        <v>0.5</v>
      </c>
      <c r="H8" s="77">
        <v>1</v>
      </c>
      <c r="I8" s="129">
        <v>0.5</v>
      </c>
      <c r="J8" s="129">
        <v>0.5</v>
      </c>
      <c r="K8" s="129">
        <v>0.5</v>
      </c>
      <c r="L8" s="129">
        <v>0.25</v>
      </c>
    </row>
    <row r="9" spans="2:12" ht="16.5" thickBot="1" x14ac:dyDescent="0.3">
      <c r="B9" s="1394" t="s">
        <v>157</v>
      </c>
      <c r="C9" s="1395"/>
      <c r="D9" s="76">
        <v>0</v>
      </c>
      <c r="E9" s="76">
        <v>0.25</v>
      </c>
      <c r="F9" s="76">
        <v>0</v>
      </c>
      <c r="G9" s="127">
        <v>0</v>
      </c>
      <c r="H9" s="76">
        <v>0.5</v>
      </c>
      <c r="I9" s="128">
        <v>1</v>
      </c>
      <c r="J9" s="76">
        <v>0</v>
      </c>
      <c r="K9" s="76">
        <v>0</v>
      </c>
      <c r="L9" s="76">
        <v>0.25</v>
      </c>
    </row>
    <row r="10" spans="2:12" ht="16.5" thickBot="1" x14ac:dyDescent="0.3">
      <c r="B10" s="1394" t="s">
        <v>155</v>
      </c>
      <c r="C10" s="1395"/>
      <c r="D10" s="76">
        <v>0.5</v>
      </c>
      <c r="E10" s="76">
        <v>0.25</v>
      </c>
      <c r="F10" s="76">
        <v>0.5</v>
      </c>
      <c r="G10" s="127">
        <v>0.5</v>
      </c>
      <c r="H10" s="76">
        <v>0.5</v>
      </c>
      <c r="I10" s="76">
        <v>0</v>
      </c>
      <c r="J10" s="128">
        <v>1</v>
      </c>
      <c r="K10" s="76">
        <v>0</v>
      </c>
      <c r="L10" s="76">
        <v>0.75</v>
      </c>
    </row>
    <row r="11" spans="2:12" ht="16.5" customHeight="1" thickBot="1" x14ac:dyDescent="0.3">
      <c r="B11" s="1394" t="s">
        <v>158</v>
      </c>
      <c r="C11" s="1395"/>
      <c r="D11" s="76">
        <v>0</v>
      </c>
      <c r="E11" s="76">
        <v>0.25</v>
      </c>
      <c r="F11" s="76">
        <v>0</v>
      </c>
      <c r="G11" s="127">
        <v>0</v>
      </c>
      <c r="H11" s="76">
        <v>0.5</v>
      </c>
      <c r="I11" s="76">
        <v>0</v>
      </c>
      <c r="J11" s="76">
        <v>0</v>
      </c>
      <c r="K11" s="128">
        <v>1</v>
      </c>
      <c r="L11" s="76">
        <v>0.25</v>
      </c>
    </row>
    <row r="12" spans="2:12" ht="16.5" thickBot="1" x14ac:dyDescent="0.3">
      <c r="B12" s="476" t="s">
        <v>315</v>
      </c>
      <c r="C12" s="115" t="s">
        <v>159</v>
      </c>
      <c r="D12" s="76">
        <v>0.25</v>
      </c>
      <c r="E12" s="76">
        <v>0</v>
      </c>
      <c r="F12" s="76">
        <v>0.25</v>
      </c>
      <c r="G12" s="127">
        <v>0.5</v>
      </c>
      <c r="H12" s="76">
        <v>0.25</v>
      </c>
      <c r="I12" s="76">
        <v>0.25</v>
      </c>
      <c r="J12" s="76">
        <v>0.75</v>
      </c>
      <c r="K12" s="76">
        <v>0.25</v>
      </c>
      <c r="L12" s="128">
        <v>1</v>
      </c>
    </row>
    <row r="16" spans="2:12" ht="15.75" x14ac:dyDescent="0.25">
      <c r="B16" s="151" t="s">
        <v>169</v>
      </c>
      <c r="I16" s="151" t="s">
        <v>172</v>
      </c>
    </row>
    <row r="17" spans="2:14" ht="31.5" x14ac:dyDescent="0.2">
      <c r="B17" s="145"/>
      <c r="C17" s="146" t="s">
        <v>164</v>
      </c>
      <c r="D17" s="146" t="s">
        <v>165</v>
      </c>
      <c r="E17" s="146" t="s">
        <v>166</v>
      </c>
      <c r="F17" s="146" t="s">
        <v>167</v>
      </c>
      <c r="G17" s="147" t="s">
        <v>168</v>
      </c>
      <c r="I17" s="145"/>
      <c r="J17" s="146" t="s">
        <v>164</v>
      </c>
      <c r="K17" s="146" t="s">
        <v>165</v>
      </c>
      <c r="L17" s="146" t="s">
        <v>166</v>
      </c>
      <c r="M17" s="146" t="s">
        <v>167</v>
      </c>
      <c r="N17" s="147" t="s">
        <v>168</v>
      </c>
    </row>
    <row r="18" spans="2:14" ht="23.25" customHeight="1" x14ac:dyDescent="0.2">
      <c r="B18" s="472" t="s">
        <v>164</v>
      </c>
      <c r="C18" s="477">
        <v>1</v>
      </c>
      <c r="D18" s="150">
        <v>0.1</v>
      </c>
      <c r="E18" s="150">
        <v>0.8</v>
      </c>
      <c r="F18" s="150">
        <v>0.8</v>
      </c>
      <c r="G18" s="150">
        <v>0.1</v>
      </c>
      <c r="I18" s="149" t="s">
        <v>164</v>
      </c>
      <c r="J18" s="477">
        <v>1</v>
      </c>
      <c r="K18" s="478">
        <v>0.5</v>
      </c>
      <c r="L18" s="478">
        <v>0.8</v>
      </c>
      <c r="M18" s="478">
        <v>0.8</v>
      </c>
      <c r="N18" s="478">
        <v>0.1</v>
      </c>
    </row>
    <row r="19" spans="2:14" ht="30" customHeight="1" x14ac:dyDescent="0.2">
      <c r="B19" s="149" t="s">
        <v>165</v>
      </c>
      <c r="C19" s="150">
        <v>0.1</v>
      </c>
      <c r="D19" s="477">
        <v>1</v>
      </c>
      <c r="E19" s="478">
        <v>0.1</v>
      </c>
      <c r="F19" s="478">
        <v>0.1</v>
      </c>
      <c r="G19" s="478">
        <v>0.1</v>
      </c>
      <c r="I19" s="149" t="s">
        <v>170</v>
      </c>
      <c r="J19" s="150">
        <v>0.5</v>
      </c>
      <c r="K19" s="477">
        <v>1</v>
      </c>
      <c r="L19" s="478">
        <v>0.5</v>
      </c>
      <c r="M19" s="478">
        <v>0.25</v>
      </c>
      <c r="N19" s="478">
        <v>0.1</v>
      </c>
    </row>
    <row r="20" spans="2:14" ht="26.25" customHeight="1" x14ac:dyDescent="0.2">
      <c r="B20" s="148" t="s">
        <v>166</v>
      </c>
      <c r="C20" s="150">
        <v>0.8</v>
      </c>
      <c r="D20" s="150">
        <v>0.1</v>
      </c>
      <c r="E20" s="477">
        <v>1</v>
      </c>
      <c r="F20" s="478">
        <v>0.5</v>
      </c>
      <c r="G20" s="478">
        <v>0.1</v>
      </c>
      <c r="I20" s="149" t="s">
        <v>166</v>
      </c>
      <c r="J20" s="150">
        <v>0.8</v>
      </c>
      <c r="K20" s="150">
        <v>0.5</v>
      </c>
      <c r="L20" s="477">
        <v>1</v>
      </c>
      <c r="M20" s="478">
        <v>0.5</v>
      </c>
      <c r="N20" s="478">
        <v>0.1</v>
      </c>
    </row>
    <row r="21" spans="2:14" ht="26.25" customHeight="1" x14ac:dyDescent="0.2">
      <c r="B21" s="149" t="s">
        <v>167</v>
      </c>
      <c r="C21" s="150">
        <v>0.8</v>
      </c>
      <c r="D21" s="150">
        <v>0.1</v>
      </c>
      <c r="E21" s="150">
        <v>0.5</v>
      </c>
      <c r="F21" s="477">
        <v>1</v>
      </c>
      <c r="G21" s="150">
        <v>0.1</v>
      </c>
      <c r="I21" s="149" t="s">
        <v>167</v>
      </c>
      <c r="J21" s="150">
        <v>0.8</v>
      </c>
      <c r="K21" s="150">
        <v>0.25</v>
      </c>
      <c r="L21" s="150">
        <v>0.5</v>
      </c>
      <c r="M21" s="477">
        <v>1</v>
      </c>
      <c r="N21" s="150">
        <v>0.1</v>
      </c>
    </row>
    <row r="22" spans="2:14" ht="23.25" customHeight="1" x14ac:dyDescent="0.2">
      <c r="B22" s="149" t="s">
        <v>168</v>
      </c>
      <c r="C22" s="150">
        <v>0.1</v>
      </c>
      <c r="D22" s="150">
        <v>0.1</v>
      </c>
      <c r="E22" s="150">
        <v>0.1</v>
      </c>
      <c r="F22" s="150">
        <v>0.1</v>
      </c>
      <c r="G22" s="477">
        <v>1</v>
      </c>
      <c r="I22" s="149" t="s">
        <v>171</v>
      </c>
      <c r="J22" s="150">
        <v>0.1</v>
      </c>
      <c r="K22" s="150">
        <v>0.1</v>
      </c>
      <c r="L22" s="150">
        <v>0.1</v>
      </c>
      <c r="M22" s="150">
        <v>0.1</v>
      </c>
      <c r="N22" s="477">
        <v>1</v>
      </c>
    </row>
    <row r="24" spans="2:14" ht="47.25" x14ac:dyDescent="0.2">
      <c r="B24" s="143" t="s">
        <v>173</v>
      </c>
      <c r="C24" s="144">
        <v>0.5</v>
      </c>
    </row>
  </sheetData>
  <mergeCells count="8">
    <mergeCell ref="B8:C8"/>
    <mergeCell ref="B10:C10"/>
    <mergeCell ref="B11:C11"/>
    <mergeCell ref="B6:C6"/>
    <mergeCell ref="B4:C4"/>
    <mergeCell ref="B5:C5"/>
    <mergeCell ref="B7:C7"/>
    <mergeCell ref="B9:C9"/>
  </mergeCells>
  <pageMargins left="0.7" right="0.7" top="0.75" bottom="0.75" header="0.3" footer="0.3"/>
  <pageSetup paperSize="9" scale="77"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7" tint="0.59999389629810485"/>
    <pageSetUpPr fitToPage="1"/>
  </sheetPr>
  <dimension ref="A1:BD61"/>
  <sheetViews>
    <sheetView zoomScaleNormal="100" workbookViewId="0"/>
  </sheetViews>
  <sheetFormatPr defaultColWidth="8.85546875" defaultRowHeight="12.75" x14ac:dyDescent="0.2"/>
  <cols>
    <col min="1" max="1" width="1.7109375" style="4" customWidth="1"/>
    <col min="2" max="7" width="3" style="4" customWidth="1"/>
    <col min="8" max="8" width="5.42578125" style="4" bestFit="1" customWidth="1"/>
    <col min="9" max="11" width="3" style="4" customWidth="1"/>
    <col min="12" max="12" width="5.140625" style="4" customWidth="1"/>
    <col min="13" max="13" width="3.140625" style="4" customWidth="1"/>
    <col min="14" max="14" width="5.42578125" style="4" customWidth="1"/>
    <col min="15" max="15" width="10.7109375" style="4" customWidth="1"/>
    <col min="16" max="16" width="4.28515625" style="4" customWidth="1"/>
    <col min="17" max="17" width="3.42578125" style="17" customWidth="1"/>
    <col min="18" max="18" width="16.7109375" style="159" customWidth="1"/>
    <col min="19" max="19" width="19.28515625" style="159" customWidth="1"/>
    <col min="20" max="20" width="16.7109375" style="159" customWidth="1"/>
    <col min="21" max="21" width="24.28515625" style="159" customWidth="1"/>
    <col min="22" max="24" width="16.7109375" style="159" customWidth="1"/>
    <col min="25" max="25" width="22.28515625" style="159" customWidth="1"/>
    <col min="26" max="26" width="24.42578125" style="159" customWidth="1"/>
    <col min="27" max="27" width="19.28515625" style="164" customWidth="1"/>
    <col min="28" max="28" width="16.7109375" style="185" customWidth="1"/>
    <col min="29" max="29" width="22" style="51" customWidth="1"/>
    <col min="30" max="31" width="8.85546875" style="51"/>
    <col min="32" max="41" width="19" style="4" customWidth="1"/>
    <col min="42" max="42" width="17.85546875" style="4" customWidth="1"/>
    <col min="43" max="43" width="5" style="552" customWidth="1"/>
    <col min="44" max="45" width="4.28515625" style="4" customWidth="1"/>
    <col min="46" max="55" width="18.5703125" style="4" customWidth="1"/>
    <col min="56" max="56" width="18" style="4" customWidth="1"/>
    <col min="57" max="16384" width="8.85546875" style="4"/>
  </cols>
  <sheetData>
    <row r="1" spans="1:56" s="1075" customFormat="1" ht="18.75" customHeight="1" x14ac:dyDescent="0.2">
      <c r="A1" s="1"/>
      <c r="B1" s="130"/>
      <c r="C1" s="130"/>
      <c r="D1" s="130"/>
      <c r="E1" s="130"/>
      <c r="F1" s="130"/>
      <c r="G1" s="130"/>
      <c r="H1" s="130"/>
      <c r="I1" s="130"/>
      <c r="J1" s="130"/>
      <c r="K1" s="130"/>
      <c r="L1" s="130"/>
      <c r="M1" s="130"/>
      <c r="N1" s="130"/>
      <c r="O1" s="130"/>
      <c r="P1" s="130"/>
      <c r="Q1" s="130"/>
      <c r="R1" s="130"/>
      <c r="S1" s="930" t="s">
        <v>713</v>
      </c>
      <c r="T1" s="931">
        <f>'Cover Page'!G7</f>
        <v>0</v>
      </c>
      <c r="U1" s="130"/>
      <c r="V1" s="130"/>
      <c r="W1" s="130"/>
      <c r="X1" s="130"/>
      <c r="Y1" s="130"/>
      <c r="Z1" s="130"/>
      <c r="AA1" s="163"/>
      <c r="AB1" s="163"/>
    </row>
    <row r="2" spans="1:56" s="1075" customFormat="1" ht="18.75" customHeight="1" x14ac:dyDescent="0.2">
      <c r="A2" s="1"/>
      <c r="B2" s="1408" t="s">
        <v>476</v>
      </c>
      <c r="C2" s="1408"/>
      <c r="D2" s="1408"/>
      <c r="E2" s="1408"/>
      <c r="F2" s="1408"/>
      <c r="G2" s="1408"/>
      <c r="H2" s="1408"/>
      <c r="I2" s="1408"/>
      <c r="J2" s="1408"/>
      <c r="K2" s="1408"/>
      <c r="L2" s="1408"/>
      <c r="M2" s="1408"/>
      <c r="N2" s="1408"/>
      <c r="O2" s="1408"/>
      <c r="P2" s="1408"/>
      <c r="Q2" s="1408"/>
      <c r="R2" s="1408"/>
      <c r="S2" s="1408"/>
      <c r="T2" s="1408"/>
      <c r="U2" s="1408"/>
      <c r="V2" s="1408"/>
      <c r="W2" s="1408"/>
      <c r="X2" s="1408"/>
      <c r="Y2" s="1408"/>
      <c r="Z2" s="1408"/>
      <c r="AA2" s="163"/>
      <c r="AB2" s="163"/>
    </row>
    <row r="3" spans="1:56" s="1075" customFormat="1" ht="21" customHeight="1" x14ac:dyDescent="0.2">
      <c r="A3" s="1"/>
      <c r="B3" s="1"/>
      <c r="C3" s="130"/>
      <c r="D3" s="130"/>
      <c r="E3" s="130"/>
      <c r="F3" s="130"/>
      <c r="G3" s="130"/>
      <c r="H3" s="130"/>
      <c r="I3" s="130"/>
      <c r="J3" s="130"/>
      <c r="K3" s="130"/>
      <c r="L3" s="130"/>
      <c r="M3" s="130"/>
      <c r="N3" s="130"/>
      <c r="O3" s="130"/>
      <c r="P3" s="130"/>
      <c r="Q3" s="130"/>
      <c r="R3" s="130"/>
      <c r="S3" s="968" t="s">
        <v>714</v>
      </c>
      <c r="T3" s="932" t="e">
        <f>DATE('Cover Page'!K13,'Cover Page'!I13,'Cover Page'!G13)</f>
        <v>#NUM!</v>
      </c>
      <c r="U3" s="130"/>
      <c r="V3" s="130"/>
      <c r="W3" s="130"/>
      <c r="X3" s="130"/>
      <c r="Y3" s="130"/>
      <c r="Z3" s="130"/>
      <c r="AA3" s="163"/>
      <c r="AB3" s="163"/>
    </row>
    <row r="4" spans="1:56" s="51" customFormat="1" ht="3.75" customHeight="1" thickBot="1" x14ac:dyDescent="0.25">
      <c r="A4" s="4"/>
      <c r="B4" s="2"/>
      <c r="C4" s="2"/>
      <c r="D4" s="2"/>
      <c r="E4" s="2"/>
      <c r="F4" s="2"/>
      <c r="G4" s="2"/>
      <c r="H4" s="2"/>
      <c r="I4" s="2"/>
      <c r="J4" s="2"/>
      <c r="K4" s="2"/>
      <c r="L4" s="2"/>
      <c r="M4" s="2"/>
      <c r="N4" s="2"/>
      <c r="O4" s="2"/>
      <c r="P4" s="2"/>
      <c r="Q4" s="2"/>
      <c r="R4" s="153"/>
      <c r="S4" s="159"/>
      <c r="T4" s="153"/>
      <c r="U4" s="153"/>
      <c r="V4" s="153"/>
      <c r="W4" s="153"/>
      <c r="X4" s="153"/>
      <c r="Y4" s="153"/>
      <c r="Z4" s="153"/>
      <c r="AA4" s="164"/>
      <c r="AB4" s="164"/>
    </row>
    <row r="5" spans="1:56" s="51" customFormat="1" ht="15" customHeight="1" x14ac:dyDescent="0.4">
      <c r="A5" s="4"/>
      <c r="B5" s="3" t="s">
        <v>0</v>
      </c>
      <c r="C5" s="3"/>
      <c r="D5" s="3"/>
      <c r="E5" s="3"/>
      <c r="F5" s="3"/>
      <c r="G5" s="3"/>
      <c r="H5" s="3" t="s">
        <v>1</v>
      </c>
      <c r="I5" s="4"/>
      <c r="J5" s="4"/>
      <c r="K5" s="4"/>
      <c r="L5" s="4"/>
      <c r="M5" s="3" t="s">
        <v>2</v>
      </c>
      <c r="N5" s="4"/>
      <c r="O5" s="3"/>
      <c r="P5" s="3"/>
      <c r="Q5" s="2"/>
      <c r="R5" s="153"/>
      <c r="S5" s="153"/>
      <c r="T5" s="154"/>
      <c r="U5" s="154"/>
      <c r="V5" s="1433" t="s">
        <v>424</v>
      </c>
      <c r="W5" s="1434"/>
      <c r="X5" s="1434"/>
      <c r="Y5" s="1435"/>
      <c r="Z5" s="154"/>
      <c r="AA5" s="164"/>
      <c r="AB5" s="164"/>
    </row>
    <row r="6" spans="1:56" s="104" customFormat="1" ht="19.5" customHeight="1" x14ac:dyDescent="0.4">
      <c r="A6" s="3"/>
      <c r="B6" s="1258">
        <f>'Cover Page'!G9</f>
        <v>0</v>
      </c>
      <c r="C6" s="1261"/>
      <c r="D6" s="1261"/>
      <c r="E6" s="1261"/>
      <c r="F6" s="1413"/>
      <c r="G6" s="220"/>
      <c r="H6" s="1258">
        <f>'Cover Page'!K13</f>
        <v>0</v>
      </c>
      <c r="I6" s="1261"/>
      <c r="J6" s="1261"/>
      <c r="K6" s="1413"/>
      <c r="L6" s="103"/>
      <c r="M6" s="1258">
        <f>'Cover Page'!I13</f>
        <v>0</v>
      </c>
      <c r="N6" s="1413"/>
      <c r="O6" s="3"/>
      <c r="P6" s="3"/>
      <c r="Q6" s="2"/>
      <c r="R6" s="153"/>
      <c r="S6" s="268"/>
      <c r="T6" s="154"/>
      <c r="U6" s="154"/>
      <c r="V6" s="1436"/>
      <c r="W6" s="1437"/>
      <c r="X6" s="1437"/>
      <c r="Y6" s="1438"/>
      <c r="Z6" s="162"/>
      <c r="AA6" s="162"/>
      <c r="AB6" s="162"/>
    </row>
    <row r="7" spans="1:56" s="104" customFormat="1" ht="12" customHeight="1" x14ac:dyDescent="0.4">
      <c r="A7" s="3"/>
      <c r="B7" s="2"/>
      <c r="C7" s="2"/>
      <c r="D7" s="2"/>
      <c r="E7" s="2"/>
      <c r="F7" s="2"/>
      <c r="G7" s="2"/>
      <c r="H7" s="3"/>
      <c r="I7" s="3"/>
      <c r="J7" s="3"/>
      <c r="K7" s="3"/>
      <c r="L7" s="3"/>
      <c r="M7" s="3"/>
      <c r="N7" s="3"/>
      <c r="O7" s="3"/>
      <c r="P7" s="3"/>
      <c r="Q7" s="2"/>
      <c r="R7" s="153"/>
      <c r="S7" s="153"/>
      <c r="T7" s="154"/>
      <c r="U7" s="154"/>
      <c r="V7" s="1436"/>
      <c r="W7" s="1437"/>
      <c r="X7" s="1437"/>
      <c r="Y7" s="1438"/>
      <c r="Z7" s="154"/>
      <c r="AA7" s="162"/>
      <c r="AB7" s="162"/>
    </row>
    <row r="8" spans="1:56" s="104" customFormat="1" ht="15" customHeight="1" x14ac:dyDescent="0.4">
      <c r="A8" s="3"/>
      <c r="B8" s="18" t="s">
        <v>19</v>
      </c>
      <c r="C8" s="2"/>
      <c r="D8" s="2"/>
      <c r="E8" s="2"/>
      <c r="F8" s="2"/>
      <c r="G8" s="2"/>
      <c r="H8" s="3"/>
      <c r="I8" s="3"/>
      <c r="J8" s="3"/>
      <c r="K8" s="3"/>
      <c r="L8" s="3"/>
      <c r="M8" s="3"/>
      <c r="N8" s="3"/>
      <c r="O8" s="3"/>
      <c r="P8" s="3" t="s">
        <v>63</v>
      </c>
      <c r="Q8" s="2"/>
      <c r="R8" s="153" t="s">
        <v>63</v>
      </c>
      <c r="S8" s="153"/>
      <c r="T8" s="154"/>
      <c r="U8" s="154"/>
      <c r="V8" s="1436"/>
      <c r="W8" s="1437"/>
      <c r="X8" s="1437"/>
      <c r="Y8" s="1438"/>
      <c r="Z8" s="154"/>
      <c r="AA8" s="162"/>
      <c r="AB8" s="162"/>
    </row>
    <row r="9" spans="1:56" s="104" customFormat="1" ht="16.5" customHeight="1" thickBot="1" x14ac:dyDescent="0.45">
      <c r="A9" s="3"/>
      <c r="B9" s="18"/>
      <c r="C9" s="2"/>
      <c r="D9" s="2"/>
      <c r="E9" s="2"/>
      <c r="F9" s="2"/>
      <c r="G9" s="2"/>
      <c r="H9" s="3"/>
      <c r="I9" s="3"/>
      <c r="J9" s="3"/>
      <c r="K9" s="3"/>
      <c r="L9" s="3"/>
      <c r="M9" s="3"/>
      <c r="N9" s="3"/>
      <c r="O9" s="3" t="s">
        <v>63</v>
      </c>
      <c r="P9" s="3"/>
      <c r="Q9" s="2"/>
      <c r="R9" s="153"/>
      <c r="S9" s="153"/>
      <c r="T9" s="154"/>
      <c r="U9" s="154"/>
      <c r="V9" s="1439"/>
      <c r="W9" s="1440"/>
      <c r="X9" s="1440"/>
      <c r="Y9" s="1441"/>
      <c r="Z9" s="154"/>
      <c r="AA9" s="162"/>
      <c r="AB9" s="162"/>
    </row>
    <row r="10" spans="1:56" s="104" customFormat="1" ht="12" customHeight="1" thickBot="1" x14ac:dyDescent="0.45">
      <c r="A10" s="3"/>
      <c r="B10" s="19"/>
      <c r="C10" s="2"/>
      <c r="D10" s="2"/>
      <c r="E10" s="2"/>
      <c r="F10" s="2"/>
      <c r="G10" s="2"/>
      <c r="H10" s="3"/>
      <c r="I10" s="3"/>
      <c r="J10" s="3"/>
      <c r="K10" s="3"/>
      <c r="L10" s="3"/>
      <c r="M10" s="3"/>
      <c r="N10" s="3"/>
      <c r="O10" s="3"/>
      <c r="P10" s="3"/>
      <c r="Q10" s="2"/>
      <c r="S10" s="360"/>
      <c r="T10" s="360"/>
      <c r="U10" s="360"/>
      <c r="V10" s="184"/>
      <c r="Y10" s="106"/>
      <c r="Z10" s="360"/>
      <c r="AA10" s="360"/>
      <c r="AB10" s="360"/>
      <c r="AC10" s="360"/>
      <c r="AD10" s="360"/>
      <c r="AE10" s="360"/>
      <c r="AF10" s="360"/>
      <c r="AG10" s="360"/>
      <c r="AH10" s="360"/>
      <c r="AI10" s="360"/>
      <c r="AJ10" s="184"/>
      <c r="AM10" s="106"/>
      <c r="AN10" s="183"/>
      <c r="AO10" s="184"/>
      <c r="AP10" s="184"/>
      <c r="AS10" s="106"/>
      <c r="AT10" s="949"/>
      <c r="AU10" s="949"/>
      <c r="AV10" s="183"/>
      <c r="AW10" s="183"/>
      <c r="AX10" s="184"/>
    </row>
    <row r="11" spans="1:56" s="104" customFormat="1" ht="15" customHeight="1" thickTop="1" thickBot="1" x14ac:dyDescent="0.45">
      <c r="A11" s="3"/>
      <c r="B11" s="19" t="s">
        <v>359</v>
      </c>
      <c r="C11" s="2"/>
      <c r="D11" s="2"/>
      <c r="E11" s="2"/>
      <c r="F11" s="2"/>
      <c r="G11" s="2"/>
      <c r="H11" s="3"/>
      <c r="I11" s="3"/>
      <c r="J11" s="3"/>
      <c r="K11" s="3"/>
      <c r="L11" s="3"/>
      <c r="M11" s="3"/>
      <c r="N11" s="3"/>
      <c r="O11" s="3"/>
      <c r="P11" s="3"/>
      <c r="Q11" s="2"/>
      <c r="R11" s="1409" t="s">
        <v>356</v>
      </c>
      <c r="S11" s="1409"/>
      <c r="T11" s="1409"/>
      <c r="U11" s="1409"/>
      <c r="V11" s="1409" t="s">
        <v>357</v>
      </c>
      <c r="W11" s="1409"/>
      <c r="X11" s="1409"/>
      <c r="Y11" s="1409"/>
      <c r="Z11" s="1409" t="s">
        <v>358</v>
      </c>
      <c r="AA11" s="1409"/>
      <c r="AB11" s="1409"/>
      <c r="AC11" s="1409"/>
      <c r="AD11" s="103"/>
      <c r="AE11" s="551"/>
      <c r="AF11" s="949"/>
      <c r="AG11" s="949"/>
      <c r="AH11" s="183"/>
      <c r="AI11" s="183"/>
      <c r="AJ11" s="183"/>
      <c r="AK11" s="949"/>
      <c r="AL11" s="949"/>
      <c r="AM11" s="183"/>
      <c r="AN11" s="183"/>
      <c r="AO11" s="185"/>
      <c r="AP11" s="185"/>
      <c r="AQ11" s="51"/>
      <c r="AS11" s="54"/>
      <c r="AT11" s="186"/>
      <c r="AU11" s="186"/>
      <c r="AV11" s="186"/>
      <c r="AW11" s="183"/>
      <c r="AX11" s="183"/>
      <c r="AY11" s="949"/>
      <c r="AZ11" s="949"/>
      <c r="BA11" s="183"/>
      <c r="BB11" s="183"/>
      <c r="BC11" s="184"/>
      <c r="BD11" s="184"/>
    </row>
    <row r="12" spans="1:56" s="359" customFormat="1" ht="20.25" customHeight="1" thickTop="1" x14ac:dyDescent="0.2">
      <c r="A12" s="7"/>
      <c r="B12" s="1400" t="s">
        <v>3</v>
      </c>
      <c r="C12" s="1401"/>
      <c r="D12" s="1401"/>
      <c r="E12" s="1401"/>
      <c r="F12" s="1401"/>
      <c r="G12" s="1401"/>
      <c r="H12" s="1401"/>
      <c r="I12" s="1401"/>
      <c r="J12" s="1401"/>
      <c r="K12" s="1401"/>
      <c r="L12" s="1401"/>
      <c r="M12" s="1401"/>
      <c r="N12" s="1401"/>
      <c r="O12" s="1401"/>
      <c r="P12" s="1404" t="s">
        <v>4</v>
      </c>
      <c r="Q12" s="1405"/>
      <c r="R12" s="1320" t="s">
        <v>20</v>
      </c>
      <c r="S12" s="1300"/>
      <c r="T12" s="1300"/>
      <c r="U12" s="590" t="s">
        <v>361</v>
      </c>
      <c r="V12" s="1320" t="s">
        <v>20</v>
      </c>
      <c r="W12" s="1300"/>
      <c r="X12" s="1300"/>
      <c r="Y12" s="590" t="s">
        <v>361</v>
      </c>
      <c r="Z12" s="1298" t="s">
        <v>20</v>
      </c>
      <c r="AA12" s="1300"/>
      <c r="AB12" s="1300"/>
      <c r="AC12" s="590" t="s">
        <v>361</v>
      </c>
      <c r="AD12" s="165"/>
      <c r="AE12" s="165"/>
    </row>
    <row r="13" spans="1:56" s="359" customFormat="1" ht="21" customHeight="1" x14ac:dyDescent="0.2">
      <c r="A13" s="7"/>
      <c r="B13" s="1402"/>
      <c r="C13" s="1403"/>
      <c r="D13" s="1403"/>
      <c r="E13" s="1403"/>
      <c r="F13" s="1403"/>
      <c r="G13" s="1403"/>
      <c r="H13" s="1403"/>
      <c r="I13" s="1403"/>
      <c r="J13" s="1403"/>
      <c r="K13" s="1403"/>
      <c r="L13" s="1403"/>
      <c r="M13" s="1403"/>
      <c r="N13" s="1403"/>
      <c r="O13" s="1403"/>
      <c r="P13" s="1406"/>
      <c r="Q13" s="1407"/>
      <c r="R13" s="1411" t="s">
        <v>22</v>
      </c>
      <c r="S13" s="1412" t="s">
        <v>23</v>
      </c>
      <c r="T13" s="1412" t="s">
        <v>24</v>
      </c>
      <c r="U13" s="1410" t="s">
        <v>360</v>
      </c>
      <c r="V13" s="1411" t="s">
        <v>22</v>
      </c>
      <c r="W13" s="1412" t="s">
        <v>23</v>
      </c>
      <c r="X13" s="1412" t="s">
        <v>24</v>
      </c>
      <c r="Y13" s="1410" t="s">
        <v>360</v>
      </c>
      <c r="Z13" s="1292" t="s">
        <v>22</v>
      </c>
      <c r="AA13" s="1412" t="s">
        <v>23</v>
      </c>
      <c r="AB13" s="1412" t="s">
        <v>24</v>
      </c>
      <c r="AC13" s="1410" t="s">
        <v>360</v>
      </c>
      <c r="AD13" s="165"/>
      <c r="AE13" s="165"/>
    </row>
    <row r="14" spans="1:56" s="359" customFormat="1" ht="21" customHeight="1" x14ac:dyDescent="0.2">
      <c r="A14" s="7"/>
      <c r="B14" s="1402"/>
      <c r="C14" s="1403"/>
      <c r="D14" s="1403"/>
      <c r="E14" s="1403"/>
      <c r="F14" s="1403"/>
      <c r="G14" s="1403"/>
      <c r="H14" s="1403"/>
      <c r="I14" s="1403"/>
      <c r="J14" s="1403"/>
      <c r="K14" s="1403"/>
      <c r="L14" s="1403"/>
      <c r="M14" s="1403"/>
      <c r="N14" s="1403"/>
      <c r="O14" s="1403"/>
      <c r="P14" s="1406"/>
      <c r="Q14" s="1407"/>
      <c r="R14" s="1411"/>
      <c r="S14" s="1412"/>
      <c r="T14" s="1412"/>
      <c r="U14" s="1410"/>
      <c r="V14" s="1411"/>
      <c r="W14" s="1412"/>
      <c r="X14" s="1412"/>
      <c r="Y14" s="1410"/>
      <c r="Z14" s="1292"/>
      <c r="AA14" s="1412"/>
      <c r="AB14" s="1412"/>
      <c r="AC14" s="1410"/>
      <c r="AD14" s="165"/>
      <c r="AE14" s="165"/>
    </row>
    <row r="15" spans="1:56" s="359" customFormat="1" ht="15.75" customHeight="1" x14ac:dyDescent="0.2">
      <c r="A15" s="7"/>
      <c r="B15" s="1069" t="s">
        <v>25</v>
      </c>
      <c r="C15" s="981"/>
      <c r="D15" s="982"/>
      <c r="E15" s="982"/>
      <c r="F15" s="982"/>
      <c r="G15" s="982"/>
      <c r="H15" s="982"/>
      <c r="I15" s="981"/>
      <c r="J15" s="981"/>
      <c r="K15" s="981"/>
      <c r="L15" s="981"/>
      <c r="M15" s="981"/>
      <c r="N15" s="981"/>
      <c r="O15" s="981"/>
      <c r="P15" s="1230"/>
      <c r="Q15" s="1231"/>
      <c r="R15" s="1427"/>
      <c r="S15" s="1428"/>
      <c r="T15" s="1428"/>
      <c r="U15" s="1428"/>
      <c r="V15" s="1428"/>
      <c r="W15" s="1428"/>
      <c r="X15" s="1428"/>
      <c r="Y15" s="1428"/>
      <c r="Z15" s="1428"/>
      <c r="AA15" s="1428"/>
      <c r="AB15" s="1428"/>
      <c r="AC15" s="1429"/>
      <c r="AD15" s="165"/>
      <c r="AE15" s="165"/>
      <c r="AI15" s="51"/>
      <c r="AJ15" s="51"/>
      <c r="AK15" s="51"/>
      <c r="AL15" s="51"/>
      <c r="AM15" s="51"/>
      <c r="AN15" s="51"/>
      <c r="AO15" s="51"/>
      <c r="AP15" s="51"/>
      <c r="AQ15" s="51"/>
      <c r="AR15" s="51"/>
    </row>
    <row r="16" spans="1:56" s="51" customFormat="1" ht="15.75" customHeight="1" x14ac:dyDescent="0.2">
      <c r="A16" s="4"/>
      <c r="B16" s="1070" t="s">
        <v>26</v>
      </c>
      <c r="C16" s="104"/>
      <c r="D16" s="104"/>
      <c r="E16" s="104"/>
      <c r="F16" s="104"/>
      <c r="G16" s="104"/>
      <c r="H16" s="104"/>
      <c r="I16" s="104"/>
      <c r="J16" s="104"/>
      <c r="K16" s="104"/>
      <c r="L16" s="104"/>
      <c r="M16" s="104"/>
      <c r="N16" s="104"/>
      <c r="O16" s="104"/>
      <c r="P16" s="1263"/>
      <c r="Q16" s="1269"/>
      <c r="R16" s="1430"/>
      <c r="S16" s="1431"/>
      <c r="T16" s="1431"/>
      <c r="U16" s="1431"/>
      <c r="V16" s="1431"/>
      <c r="W16" s="1431"/>
      <c r="X16" s="1431"/>
      <c r="Y16" s="1431"/>
      <c r="Z16" s="1431"/>
      <c r="AA16" s="1431"/>
      <c r="AB16" s="1431"/>
      <c r="AC16" s="1432"/>
      <c r="AD16" s="164"/>
      <c r="AE16" s="164"/>
    </row>
    <row r="17" spans="1:43" s="51" customFormat="1" ht="15.75" customHeight="1" x14ac:dyDescent="0.2">
      <c r="A17" s="4"/>
      <c r="B17" s="1070"/>
      <c r="C17" s="104" t="s">
        <v>27</v>
      </c>
      <c r="D17" s="104"/>
      <c r="E17" s="104"/>
      <c r="F17" s="104"/>
      <c r="G17" s="104"/>
      <c r="H17" s="104"/>
      <c r="I17" s="104"/>
      <c r="J17" s="104"/>
      <c r="K17" s="104"/>
      <c r="L17" s="104"/>
      <c r="M17" s="104"/>
      <c r="N17" s="104"/>
      <c r="O17" s="104"/>
      <c r="P17" s="1262">
        <v>1</v>
      </c>
      <c r="Q17" s="1259"/>
      <c r="R17" s="349"/>
      <c r="S17" s="554"/>
      <c r="T17" s="554"/>
      <c r="U17" s="328"/>
      <c r="V17" s="349"/>
      <c r="W17" s="554"/>
      <c r="X17" s="554"/>
      <c r="Y17" s="328"/>
      <c r="Z17" s="435"/>
      <c r="AA17" s="554"/>
      <c r="AB17" s="554"/>
      <c r="AC17" s="328"/>
      <c r="AD17" s="164"/>
      <c r="AE17" s="164"/>
    </row>
    <row r="18" spans="1:43" ht="15.75" customHeight="1" x14ac:dyDescent="0.2">
      <c r="B18" s="1070"/>
      <c r="C18" s="104" t="s">
        <v>28</v>
      </c>
      <c r="D18" s="104"/>
      <c r="E18" s="104"/>
      <c r="F18" s="104"/>
      <c r="G18" s="104"/>
      <c r="H18" s="104"/>
      <c r="I18" s="104"/>
      <c r="J18" s="104"/>
      <c r="K18" s="104"/>
      <c r="L18" s="104"/>
      <c r="M18" s="104"/>
      <c r="N18" s="104"/>
      <c r="O18" s="104"/>
      <c r="P18" s="1257">
        <v>2</v>
      </c>
      <c r="Q18" s="1258"/>
      <c r="R18" s="349"/>
      <c r="S18" s="554"/>
      <c r="T18" s="554"/>
      <c r="U18" s="328"/>
      <c r="V18" s="349"/>
      <c r="W18" s="554"/>
      <c r="X18" s="554"/>
      <c r="Y18" s="328"/>
      <c r="Z18" s="435"/>
      <c r="AA18" s="554"/>
      <c r="AB18" s="554"/>
      <c r="AC18" s="328"/>
      <c r="AD18" s="164"/>
      <c r="AE18" s="164"/>
      <c r="AQ18" s="4"/>
    </row>
    <row r="19" spans="1:43" ht="15.75" customHeight="1" x14ac:dyDescent="0.2">
      <c r="B19" s="1070" t="s">
        <v>29</v>
      </c>
      <c r="C19" s="104"/>
      <c r="D19" s="104"/>
      <c r="E19" s="104"/>
      <c r="F19" s="104"/>
      <c r="G19" s="104"/>
      <c r="H19" s="104"/>
      <c r="I19" s="104"/>
      <c r="J19" s="104"/>
      <c r="K19" s="104"/>
      <c r="L19" s="104"/>
      <c r="M19" s="104"/>
      <c r="N19" s="104"/>
      <c r="O19" s="104"/>
      <c r="P19" s="1230"/>
      <c r="Q19" s="1231"/>
      <c r="R19" s="1414"/>
      <c r="S19" s="1415"/>
      <c r="T19" s="1415"/>
      <c r="U19" s="1415"/>
      <c r="V19" s="1415"/>
      <c r="W19" s="1415"/>
      <c r="X19" s="1415"/>
      <c r="Y19" s="1415"/>
      <c r="Z19" s="1415"/>
      <c r="AA19" s="1415"/>
      <c r="AB19" s="1415"/>
      <c r="AC19" s="1416"/>
      <c r="AD19" s="164"/>
      <c r="AE19" s="164"/>
      <c r="AQ19" s="4"/>
    </row>
    <row r="20" spans="1:43" ht="15.75" customHeight="1" x14ac:dyDescent="0.2">
      <c r="B20" s="1070"/>
      <c r="C20" s="104" t="s">
        <v>27</v>
      </c>
      <c r="D20" s="104"/>
      <c r="E20" s="104"/>
      <c r="F20" s="104"/>
      <c r="G20" s="104"/>
      <c r="H20" s="104"/>
      <c r="I20" s="104"/>
      <c r="J20" s="104"/>
      <c r="K20" s="104"/>
      <c r="L20" s="104"/>
      <c r="M20" s="104"/>
      <c r="N20" s="104"/>
      <c r="O20" s="104"/>
      <c r="P20" s="1262">
        <v>3</v>
      </c>
      <c r="Q20" s="1259"/>
      <c r="R20" s="349"/>
      <c r="S20" s="554"/>
      <c r="T20" s="554"/>
      <c r="U20" s="328"/>
      <c r="V20" s="349"/>
      <c r="W20" s="554"/>
      <c r="X20" s="554"/>
      <c r="Y20" s="328"/>
      <c r="Z20" s="435"/>
      <c r="AA20" s="554"/>
      <c r="AB20" s="554"/>
      <c r="AC20" s="328"/>
      <c r="AD20" s="164"/>
      <c r="AE20" s="164"/>
      <c r="AQ20" s="4"/>
    </row>
    <row r="21" spans="1:43" ht="15.75" customHeight="1" x14ac:dyDescent="0.2">
      <c r="B21" s="1070"/>
      <c r="C21" s="104" t="s">
        <v>28</v>
      </c>
      <c r="D21" s="104"/>
      <c r="E21" s="104"/>
      <c r="F21" s="104"/>
      <c r="G21" s="104"/>
      <c r="H21" s="104"/>
      <c r="I21" s="104"/>
      <c r="J21" s="104"/>
      <c r="K21" s="104"/>
      <c r="L21" s="104"/>
      <c r="M21" s="104"/>
      <c r="N21" s="104"/>
      <c r="O21" s="104"/>
      <c r="P21" s="1257">
        <v>4</v>
      </c>
      <c r="Q21" s="1258"/>
      <c r="R21" s="349"/>
      <c r="S21" s="554"/>
      <c r="T21" s="554"/>
      <c r="U21" s="328"/>
      <c r="V21" s="349"/>
      <c r="W21" s="554"/>
      <c r="X21" s="554"/>
      <c r="Y21" s="328"/>
      <c r="Z21" s="435"/>
      <c r="AA21" s="554"/>
      <c r="AB21" s="554"/>
      <c r="AC21" s="328"/>
      <c r="AD21" s="164"/>
      <c r="AE21" s="164"/>
      <c r="AQ21" s="4"/>
    </row>
    <row r="22" spans="1:43" ht="15.75" customHeight="1" x14ac:dyDescent="0.2">
      <c r="B22" s="1070" t="s">
        <v>30</v>
      </c>
      <c r="C22" s="104"/>
      <c r="D22" s="104"/>
      <c r="E22" s="104"/>
      <c r="F22" s="104"/>
      <c r="G22" s="104"/>
      <c r="H22" s="104"/>
      <c r="I22" s="104"/>
      <c r="J22" s="104"/>
      <c r="K22" s="104"/>
      <c r="L22" s="104"/>
      <c r="M22" s="104"/>
      <c r="N22" s="104"/>
      <c r="O22" s="104"/>
      <c r="P22" s="1257">
        <v>5</v>
      </c>
      <c r="Q22" s="1258"/>
      <c r="R22" s="589"/>
      <c r="S22" s="169"/>
      <c r="T22" s="169"/>
      <c r="U22" s="275"/>
      <c r="V22" s="589"/>
      <c r="W22" s="169"/>
      <c r="X22" s="169"/>
      <c r="Y22" s="275"/>
      <c r="Z22" s="311"/>
      <c r="AA22" s="169"/>
      <c r="AB22" s="169"/>
      <c r="AC22" s="275"/>
      <c r="AD22" s="164"/>
      <c r="AE22" s="164"/>
      <c r="AQ22" s="4"/>
    </row>
    <row r="23" spans="1:43" ht="15.75" customHeight="1" x14ac:dyDescent="0.2">
      <c r="B23" s="1070" t="s">
        <v>31</v>
      </c>
      <c r="C23" s="104"/>
      <c r="D23" s="104"/>
      <c r="E23" s="104"/>
      <c r="F23" s="104"/>
      <c r="G23" s="104"/>
      <c r="H23" s="104"/>
      <c r="I23" s="104"/>
      <c r="J23" s="104"/>
      <c r="K23" s="104"/>
      <c r="L23" s="104"/>
      <c r="M23" s="104"/>
      <c r="N23" s="104"/>
      <c r="O23" s="104"/>
      <c r="P23" s="1257">
        <v>6</v>
      </c>
      <c r="Q23" s="1258"/>
      <c r="R23" s="589"/>
      <c r="S23" s="169"/>
      <c r="T23" s="169"/>
      <c r="U23" s="275"/>
      <c r="V23" s="589"/>
      <c r="W23" s="169"/>
      <c r="X23" s="169"/>
      <c r="Y23" s="275"/>
      <c r="Z23" s="311"/>
      <c r="AA23" s="169"/>
      <c r="AB23" s="169"/>
      <c r="AC23" s="275"/>
      <c r="AD23" s="164"/>
      <c r="AE23" s="164"/>
      <c r="AQ23" s="4"/>
    </row>
    <row r="24" spans="1:43" ht="15.75" customHeight="1" x14ac:dyDescent="0.2">
      <c r="B24" s="1070" t="s">
        <v>32</v>
      </c>
      <c r="C24" s="104"/>
      <c r="D24" s="104"/>
      <c r="E24" s="104"/>
      <c r="F24" s="104"/>
      <c r="G24" s="104"/>
      <c r="H24" s="104"/>
      <c r="I24" s="104"/>
      <c r="J24" s="104"/>
      <c r="K24" s="104"/>
      <c r="L24" s="104"/>
      <c r="M24" s="104"/>
      <c r="N24" s="104"/>
      <c r="O24" s="104"/>
      <c r="P24" s="1257">
        <v>7</v>
      </c>
      <c r="Q24" s="1258"/>
      <c r="R24" s="589"/>
      <c r="S24" s="169"/>
      <c r="T24" s="169"/>
      <c r="U24" s="275"/>
      <c r="V24" s="589"/>
      <c r="W24" s="169"/>
      <c r="X24" s="169"/>
      <c r="Y24" s="275"/>
      <c r="Z24" s="311"/>
      <c r="AA24" s="169"/>
      <c r="AB24" s="169"/>
      <c r="AC24" s="275"/>
      <c r="AD24" s="164"/>
      <c r="AE24" s="164"/>
      <c r="AQ24" s="4"/>
    </row>
    <row r="25" spans="1:43" ht="15.75" customHeight="1" x14ac:dyDescent="0.2">
      <c r="B25" s="1070" t="s">
        <v>33</v>
      </c>
      <c r="C25" s="104"/>
      <c r="D25" s="104"/>
      <c r="E25" s="104"/>
      <c r="F25" s="104"/>
      <c r="G25" s="104"/>
      <c r="H25" s="104"/>
      <c r="I25" s="104"/>
      <c r="J25" s="104"/>
      <c r="K25" s="104"/>
      <c r="L25" s="104"/>
      <c r="M25" s="104"/>
      <c r="N25" s="104"/>
      <c r="O25" s="104"/>
      <c r="P25" s="1257">
        <v>8</v>
      </c>
      <c r="Q25" s="1258"/>
      <c r="R25" s="589"/>
      <c r="S25" s="169"/>
      <c r="T25" s="169"/>
      <c r="U25" s="275"/>
      <c r="V25" s="589"/>
      <c r="W25" s="169"/>
      <c r="X25" s="169"/>
      <c r="Y25" s="275"/>
      <c r="Z25" s="311"/>
      <c r="AA25" s="169"/>
      <c r="AB25" s="169"/>
      <c r="AC25" s="275"/>
      <c r="AD25" s="164"/>
      <c r="AE25" s="164"/>
      <c r="AQ25" s="4"/>
    </row>
    <row r="26" spans="1:43" ht="15.75" customHeight="1" x14ac:dyDescent="0.2">
      <c r="B26" s="1070" t="s">
        <v>34</v>
      </c>
      <c r="C26" s="104"/>
      <c r="D26" s="104"/>
      <c r="E26" s="104"/>
      <c r="F26" s="104"/>
      <c r="G26" s="104"/>
      <c r="H26" s="104"/>
      <c r="I26" s="104"/>
      <c r="J26" s="104"/>
      <c r="K26" s="104"/>
      <c r="L26" s="104"/>
      <c r="M26" s="104"/>
      <c r="N26" s="104"/>
      <c r="O26" s="104"/>
      <c r="P26" s="1257">
        <v>9</v>
      </c>
      <c r="Q26" s="1258"/>
      <c r="R26" s="589"/>
      <c r="S26" s="169"/>
      <c r="T26" s="169"/>
      <c r="U26" s="275"/>
      <c r="V26" s="589"/>
      <c r="W26" s="169"/>
      <c r="X26" s="169"/>
      <c r="Y26" s="275"/>
      <c r="Z26" s="311"/>
      <c r="AA26" s="169"/>
      <c r="AB26" s="169"/>
      <c r="AC26" s="275"/>
      <c r="AD26" s="164"/>
      <c r="AE26" s="164"/>
      <c r="AQ26" s="4"/>
    </row>
    <row r="27" spans="1:43" ht="15.75" customHeight="1" x14ac:dyDescent="0.2">
      <c r="B27" s="1070"/>
      <c r="C27" s="104"/>
      <c r="D27" s="104"/>
      <c r="E27" s="104"/>
      <c r="F27" s="104"/>
      <c r="G27" s="104"/>
      <c r="H27" s="104"/>
      <c r="I27" s="104"/>
      <c r="J27" s="104"/>
      <c r="K27" s="104"/>
      <c r="L27" s="104"/>
      <c r="M27" s="104"/>
      <c r="N27" s="104"/>
      <c r="O27" s="104"/>
      <c r="P27" s="1047"/>
      <c r="Q27" s="1048"/>
      <c r="R27" s="1050"/>
      <c r="S27" s="1050"/>
      <c r="T27" s="1050"/>
      <c r="U27" s="1050"/>
      <c r="V27" s="1050"/>
      <c r="W27" s="1050"/>
      <c r="X27" s="1050"/>
      <c r="Y27" s="1050"/>
      <c r="Z27" s="1050"/>
      <c r="AA27" s="1050"/>
      <c r="AB27" s="1050"/>
      <c r="AC27" s="1072"/>
      <c r="AD27" s="164"/>
      <c r="AE27" s="164"/>
      <c r="AQ27" s="4"/>
    </row>
    <row r="28" spans="1:43" ht="15.75" customHeight="1" x14ac:dyDescent="0.2">
      <c r="B28" s="1071" t="s">
        <v>35</v>
      </c>
      <c r="C28" s="104"/>
      <c r="D28" s="104"/>
      <c r="E28" s="104"/>
      <c r="F28" s="104"/>
      <c r="G28" s="104"/>
      <c r="H28" s="104"/>
      <c r="I28" s="104"/>
      <c r="J28" s="104"/>
      <c r="K28" s="104"/>
      <c r="L28" s="104"/>
      <c r="M28" s="104"/>
      <c r="N28" s="104"/>
      <c r="O28" s="104"/>
      <c r="P28" s="983"/>
      <c r="Q28" s="104"/>
      <c r="R28" s="949"/>
      <c r="S28" s="949"/>
      <c r="T28" s="949"/>
      <c r="U28" s="949"/>
      <c r="V28" s="949"/>
      <c r="W28" s="949"/>
      <c r="X28" s="949"/>
      <c r="Y28" s="949"/>
      <c r="Z28" s="949"/>
      <c r="AA28" s="949"/>
      <c r="AB28" s="949"/>
      <c r="AC28" s="1073"/>
      <c r="AD28" s="164"/>
      <c r="AE28" s="164"/>
      <c r="AQ28" s="4"/>
    </row>
    <row r="29" spans="1:43" ht="15.75" customHeight="1" x14ac:dyDescent="0.2">
      <c r="B29" s="1070" t="s">
        <v>26</v>
      </c>
      <c r="C29" s="104"/>
      <c r="D29" s="104"/>
      <c r="E29" s="104"/>
      <c r="F29" s="104"/>
      <c r="G29" s="104"/>
      <c r="H29" s="104"/>
      <c r="I29" s="104"/>
      <c r="J29" s="104"/>
      <c r="K29" s="104"/>
      <c r="L29" s="104"/>
      <c r="M29" s="104"/>
      <c r="N29" s="104"/>
      <c r="O29" s="104"/>
      <c r="P29" s="1172"/>
      <c r="Q29" s="1399"/>
      <c r="R29" s="216"/>
      <c r="S29" s="216"/>
      <c r="T29" s="216"/>
      <c r="U29" s="216"/>
      <c r="V29" s="216"/>
      <c r="W29" s="216"/>
      <c r="X29" s="216"/>
      <c r="Y29" s="216"/>
      <c r="Z29" s="949"/>
      <c r="AA29" s="949"/>
      <c r="AB29" s="949"/>
      <c r="AC29" s="1074"/>
      <c r="AD29" s="164"/>
      <c r="AE29" s="164"/>
      <c r="AQ29" s="4"/>
    </row>
    <row r="30" spans="1:43" ht="15.75" customHeight="1" x14ac:dyDescent="0.2">
      <c r="B30" s="1070"/>
      <c r="C30" s="104" t="s">
        <v>27</v>
      </c>
      <c r="D30" s="104"/>
      <c r="E30" s="104"/>
      <c r="F30" s="104"/>
      <c r="G30" s="104"/>
      <c r="H30" s="104"/>
      <c r="I30" s="104"/>
      <c r="J30" s="104"/>
      <c r="K30" s="104"/>
      <c r="L30" s="104"/>
      <c r="M30" s="104"/>
      <c r="N30" s="104"/>
      <c r="O30" s="104"/>
      <c r="P30" s="1257">
        <v>10</v>
      </c>
      <c r="Q30" s="1258"/>
      <c r="R30" s="589"/>
      <c r="S30" s="169"/>
      <c r="T30" s="169"/>
      <c r="U30" s="275"/>
      <c r="V30" s="589"/>
      <c r="W30" s="169"/>
      <c r="X30" s="169"/>
      <c r="Y30" s="275"/>
      <c r="Z30" s="311"/>
      <c r="AA30" s="169"/>
      <c r="AB30" s="169"/>
      <c r="AC30" s="275"/>
      <c r="AD30" s="164"/>
      <c r="AE30" s="164"/>
      <c r="AQ30" s="4"/>
    </row>
    <row r="31" spans="1:43" ht="15.75" customHeight="1" x14ac:dyDescent="0.2">
      <c r="B31" s="1070"/>
      <c r="C31" s="104" t="s">
        <v>28</v>
      </c>
      <c r="D31" s="104"/>
      <c r="E31" s="104"/>
      <c r="F31" s="104"/>
      <c r="G31" s="104"/>
      <c r="H31" s="104"/>
      <c r="I31" s="104"/>
      <c r="J31" s="104"/>
      <c r="K31" s="104"/>
      <c r="L31" s="104"/>
      <c r="M31" s="104"/>
      <c r="N31" s="104"/>
      <c r="O31" s="104"/>
      <c r="P31" s="1257">
        <v>11</v>
      </c>
      <c r="Q31" s="1258"/>
      <c r="R31" s="349"/>
      <c r="S31" s="554"/>
      <c r="T31" s="554"/>
      <c r="U31" s="328"/>
      <c r="V31" s="349"/>
      <c r="W31" s="554"/>
      <c r="X31" s="554"/>
      <c r="Y31" s="328"/>
      <c r="Z31" s="435"/>
      <c r="AA31" s="554"/>
      <c r="AB31" s="554"/>
      <c r="AC31" s="328"/>
      <c r="AD31" s="164"/>
      <c r="AE31" s="164"/>
      <c r="AQ31" s="4"/>
    </row>
    <row r="32" spans="1:43" ht="15.75" customHeight="1" x14ac:dyDescent="0.2">
      <c r="B32" s="1070" t="s">
        <v>29</v>
      </c>
      <c r="C32" s="104"/>
      <c r="D32" s="104"/>
      <c r="E32" s="104"/>
      <c r="F32" s="104"/>
      <c r="G32" s="104"/>
      <c r="H32" s="104"/>
      <c r="I32" s="104"/>
      <c r="J32" s="104"/>
      <c r="K32" s="104"/>
      <c r="L32" s="104"/>
      <c r="M32" s="104"/>
      <c r="N32" s="104"/>
      <c r="O32" s="104"/>
      <c r="P32" s="1230"/>
      <c r="Q32" s="1231"/>
      <c r="R32" s="1414"/>
      <c r="S32" s="1415"/>
      <c r="T32" s="1415"/>
      <c r="U32" s="1415"/>
      <c r="V32" s="1415"/>
      <c r="W32" s="1415"/>
      <c r="X32" s="1415"/>
      <c r="Y32" s="1415"/>
      <c r="Z32" s="1415"/>
      <c r="AA32" s="1415"/>
      <c r="AB32" s="1415"/>
      <c r="AC32" s="1416"/>
      <c r="AD32" s="164"/>
      <c r="AE32" s="164"/>
      <c r="AQ32" s="4"/>
    </row>
    <row r="33" spans="2:44" ht="15.75" customHeight="1" x14ac:dyDescent="0.2">
      <c r="B33" s="1070"/>
      <c r="C33" s="104" t="s">
        <v>27</v>
      </c>
      <c r="D33" s="104"/>
      <c r="E33" s="104"/>
      <c r="F33" s="104"/>
      <c r="G33" s="104"/>
      <c r="H33" s="104"/>
      <c r="I33" s="104"/>
      <c r="J33" s="104"/>
      <c r="K33" s="104"/>
      <c r="L33" s="104"/>
      <c r="M33" s="104"/>
      <c r="N33" s="104"/>
      <c r="O33" s="104"/>
      <c r="P33" s="1262">
        <v>12</v>
      </c>
      <c r="Q33" s="1259"/>
      <c r="R33" s="349"/>
      <c r="S33" s="554"/>
      <c r="T33" s="554"/>
      <c r="U33" s="328"/>
      <c r="V33" s="349"/>
      <c r="W33" s="554"/>
      <c r="X33" s="554"/>
      <c r="Y33" s="328"/>
      <c r="Z33" s="435"/>
      <c r="AA33" s="554"/>
      <c r="AB33" s="554"/>
      <c r="AC33" s="328"/>
      <c r="AD33" s="164"/>
      <c r="AE33" s="164"/>
      <c r="AQ33" s="4"/>
    </row>
    <row r="34" spans="2:44" ht="15.75" customHeight="1" x14ac:dyDescent="0.2">
      <c r="B34" s="1070"/>
      <c r="C34" s="104" t="s">
        <v>28</v>
      </c>
      <c r="D34" s="104"/>
      <c r="E34" s="104"/>
      <c r="F34" s="104"/>
      <c r="G34" s="104"/>
      <c r="H34" s="104"/>
      <c r="I34" s="104"/>
      <c r="J34" s="104"/>
      <c r="K34" s="104"/>
      <c r="L34" s="104"/>
      <c r="M34" s="104"/>
      <c r="N34" s="104"/>
      <c r="O34" s="104"/>
      <c r="P34" s="1257">
        <v>13</v>
      </c>
      <c r="Q34" s="1258"/>
      <c r="R34" s="349"/>
      <c r="S34" s="554"/>
      <c r="T34" s="554"/>
      <c r="U34" s="328"/>
      <c r="V34" s="349"/>
      <c r="W34" s="554"/>
      <c r="X34" s="554"/>
      <c r="Y34" s="328"/>
      <c r="Z34" s="435"/>
      <c r="AA34" s="554"/>
      <c r="AB34" s="554"/>
      <c r="AC34" s="328"/>
      <c r="AD34" s="164"/>
      <c r="AE34" s="164"/>
      <c r="AQ34" s="4"/>
    </row>
    <row r="35" spans="2:44" ht="15.75" customHeight="1" x14ac:dyDescent="0.2">
      <c r="B35" s="1070" t="s">
        <v>30</v>
      </c>
      <c r="C35" s="104"/>
      <c r="D35" s="104"/>
      <c r="E35" s="104"/>
      <c r="F35" s="104"/>
      <c r="G35" s="104"/>
      <c r="H35" s="104"/>
      <c r="I35" s="104"/>
      <c r="J35" s="104"/>
      <c r="K35" s="104"/>
      <c r="L35" s="104"/>
      <c r="M35" s="104"/>
      <c r="N35" s="104"/>
      <c r="O35" s="104"/>
      <c r="P35" s="1257">
        <v>14</v>
      </c>
      <c r="Q35" s="1258"/>
      <c r="R35" s="349"/>
      <c r="S35" s="554"/>
      <c r="T35" s="554"/>
      <c r="U35" s="328"/>
      <c r="V35" s="349"/>
      <c r="W35" s="554"/>
      <c r="X35" s="554"/>
      <c r="Y35" s="328"/>
      <c r="Z35" s="435"/>
      <c r="AA35" s="554"/>
      <c r="AB35" s="554"/>
      <c r="AC35" s="328"/>
      <c r="AD35" s="164"/>
      <c r="AE35" s="164"/>
      <c r="AQ35" s="4"/>
    </row>
    <row r="36" spans="2:44" ht="15.75" customHeight="1" x14ac:dyDescent="0.2">
      <c r="B36" s="1070" t="s">
        <v>31</v>
      </c>
      <c r="C36" s="104"/>
      <c r="D36" s="104"/>
      <c r="E36" s="104"/>
      <c r="F36" s="104"/>
      <c r="G36" s="104"/>
      <c r="H36" s="104"/>
      <c r="I36" s="104"/>
      <c r="J36" s="104"/>
      <c r="K36" s="104"/>
      <c r="L36" s="104"/>
      <c r="M36" s="104"/>
      <c r="N36" s="104"/>
      <c r="O36" s="104"/>
      <c r="P36" s="1257">
        <v>15</v>
      </c>
      <c r="Q36" s="1258"/>
      <c r="R36" s="349"/>
      <c r="S36" s="554"/>
      <c r="T36" s="554"/>
      <c r="U36" s="328"/>
      <c r="V36" s="349"/>
      <c r="W36" s="554"/>
      <c r="X36" s="554"/>
      <c r="Y36" s="328"/>
      <c r="Z36" s="435"/>
      <c r="AA36" s="554"/>
      <c r="AB36" s="554"/>
      <c r="AC36" s="328"/>
      <c r="AD36" s="164"/>
      <c r="AE36" s="164"/>
      <c r="AQ36" s="4"/>
    </row>
    <row r="37" spans="2:44" ht="15.75" customHeight="1" x14ac:dyDescent="0.2">
      <c r="B37" s="1070" t="s">
        <v>32</v>
      </c>
      <c r="C37" s="104"/>
      <c r="D37" s="104"/>
      <c r="E37" s="104"/>
      <c r="F37" s="104"/>
      <c r="G37" s="104"/>
      <c r="H37" s="104"/>
      <c r="I37" s="104"/>
      <c r="J37" s="104"/>
      <c r="K37" s="104"/>
      <c r="L37" s="104"/>
      <c r="M37" s="104"/>
      <c r="N37" s="104"/>
      <c r="O37" s="104"/>
      <c r="P37" s="1257">
        <v>16</v>
      </c>
      <c r="Q37" s="1258"/>
      <c r="R37" s="349"/>
      <c r="S37" s="554"/>
      <c r="T37" s="554"/>
      <c r="U37" s="328"/>
      <c r="V37" s="349"/>
      <c r="W37" s="554"/>
      <c r="X37" s="554"/>
      <c r="Y37" s="328"/>
      <c r="Z37" s="435"/>
      <c r="AA37" s="554"/>
      <c r="AB37" s="554"/>
      <c r="AC37" s="328"/>
      <c r="AD37" s="164"/>
      <c r="AE37" s="164"/>
      <c r="AQ37" s="4"/>
    </row>
    <row r="38" spans="2:44" ht="15.75" customHeight="1" x14ac:dyDescent="0.2">
      <c r="B38" s="1070" t="s">
        <v>33</v>
      </c>
      <c r="C38" s="104"/>
      <c r="D38" s="104"/>
      <c r="E38" s="104"/>
      <c r="F38" s="104"/>
      <c r="G38" s="104"/>
      <c r="H38" s="104"/>
      <c r="I38" s="104"/>
      <c r="J38" s="104"/>
      <c r="K38" s="104"/>
      <c r="L38" s="104"/>
      <c r="M38" s="104"/>
      <c r="N38" s="104"/>
      <c r="O38" s="104"/>
      <c r="P38" s="1257">
        <v>17</v>
      </c>
      <c r="Q38" s="1258"/>
      <c r="R38" s="349"/>
      <c r="S38" s="554"/>
      <c r="T38" s="554"/>
      <c r="U38" s="328"/>
      <c r="V38" s="349"/>
      <c r="W38" s="554"/>
      <c r="X38" s="554"/>
      <c r="Y38" s="328"/>
      <c r="Z38" s="435"/>
      <c r="AA38" s="554"/>
      <c r="AB38" s="554"/>
      <c r="AC38" s="328"/>
      <c r="AD38" s="164"/>
      <c r="AE38" s="164"/>
      <c r="AQ38" s="4"/>
    </row>
    <row r="39" spans="2:44" ht="15.75" customHeight="1" x14ac:dyDescent="0.2">
      <c r="B39" s="1070" t="s">
        <v>36</v>
      </c>
      <c r="C39" s="104"/>
      <c r="D39" s="104"/>
      <c r="E39" s="104"/>
      <c r="F39" s="104"/>
      <c r="G39" s="104"/>
      <c r="H39" s="104"/>
      <c r="I39" s="104"/>
      <c r="J39" s="104"/>
      <c r="K39" s="104"/>
      <c r="L39" s="104"/>
      <c r="M39" s="104"/>
      <c r="N39" s="104"/>
      <c r="O39" s="104"/>
      <c r="P39" s="1230">
        <v>18</v>
      </c>
      <c r="Q39" s="1231"/>
      <c r="R39" s="289"/>
      <c r="S39" s="170"/>
      <c r="T39" s="170"/>
      <c r="U39" s="279"/>
      <c r="V39" s="289"/>
      <c r="W39" s="170"/>
      <c r="X39" s="170"/>
      <c r="Y39" s="279"/>
      <c r="Z39" s="588"/>
      <c r="AA39" s="170"/>
      <c r="AB39" s="170"/>
      <c r="AC39" s="279"/>
      <c r="AD39" s="164"/>
      <c r="AE39" s="164"/>
      <c r="AQ39" s="4"/>
    </row>
    <row r="40" spans="2:44" ht="20.25" customHeight="1" thickBot="1" x14ac:dyDescent="0.25">
      <c r="B40" s="601" t="s">
        <v>37</v>
      </c>
      <c r="C40" s="602"/>
      <c r="D40" s="603"/>
      <c r="E40" s="602"/>
      <c r="F40" s="591"/>
      <c r="G40" s="592"/>
      <c r="H40" s="593"/>
      <c r="I40" s="593"/>
      <c r="J40" s="593"/>
      <c r="K40" s="593"/>
      <c r="L40" s="593"/>
      <c r="M40" s="593"/>
      <c r="N40" s="593"/>
      <c r="O40" s="594"/>
      <c r="P40" s="1425">
        <v>19</v>
      </c>
      <c r="Q40" s="1426"/>
      <c r="R40" s="595"/>
      <c r="S40" s="596"/>
      <c r="T40" s="596"/>
      <c r="U40" s="597"/>
      <c r="V40" s="595"/>
      <c r="W40" s="596"/>
      <c r="X40" s="596"/>
      <c r="Y40" s="597"/>
      <c r="Z40" s="598"/>
      <c r="AA40" s="596"/>
      <c r="AB40" s="596"/>
      <c r="AC40" s="597"/>
      <c r="AD40" s="164"/>
      <c r="AE40" s="164"/>
      <c r="AQ40" s="4"/>
    </row>
    <row r="41" spans="2:44" s="85" customFormat="1" ht="20.25" customHeight="1" thickTop="1" x14ac:dyDescent="0.2">
      <c r="B41" s="180"/>
      <c r="C41" s="103"/>
      <c r="D41" s="93"/>
      <c r="E41" s="103"/>
      <c r="F41" s="103"/>
      <c r="G41" s="580"/>
      <c r="H41" s="103"/>
      <c r="I41" s="103"/>
      <c r="J41" s="103"/>
      <c r="K41" s="103"/>
      <c r="L41" s="103"/>
      <c r="M41" s="103"/>
      <c r="N41" s="103"/>
      <c r="O41" s="103"/>
      <c r="P41" s="580"/>
      <c r="Q41" s="580"/>
      <c r="R41" s="949"/>
      <c r="S41" s="605"/>
      <c r="T41" s="607" t="s">
        <v>372</v>
      </c>
      <c r="U41" s="608">
        <f>'C1_SIFP_MA1'!$G$7+'C1_SIFP_MA2'!$G$7</f>
        <v>0</v>
      </c>
      <c r="V41" s="949"/>
      <c r="W41" s="605"/>
      <c r="X41" s="606" t="s">
        <v>373</v>
      </c>
      <c r="Y41" s="608">
        <f>SUMIF('C1_SIFP_NonMA'!E11:E1048576,"IP",'C1_SIFP_NonMA'!G11:G1048576)</f>
        <v>0</v>
      </c>
      <c r="Z41" s="553"/>
      <c r="AA41" s="605"/>
      <c r="AB41" s="606" t="s">
        <v>374</v>
      </c>
      <c r="AC41" s="608">
        <f>SUMIF('C1_SIFP_NonMA'!E11:E1048576,"Risk-free",'C1_SIFP_NonMA'!G11:G1048576)</f>
        <v>0</v>
      </c>
      <c r="AD41" s="164"/>
      <c r="AE41" s="164"/>
    </row>
    <row r="42" spans="2:44" ht="15.75" customHeight="1" x14ac:dyDescent="0.2">
      <c r="R42" s="965"/>
      <c r="S42" s="965"/>
      <c r="T42" s="965"/>
      <c r="U42" s="609" t="str">
        <f>IF(U41=U40,"Status OK", "Status Check")</f>
        <v>Status OK</v>
      </c>
      <c r="V42" s="965"/>
      <c r="W42" s="965"/>
      <c r="X42" s="965"/>
      <c r="Y42" s="1077" t="str">
        <f>IF(Y41=Y40,"Status OK", "Status Check")</f>
        <v>Status OK</v>
      </c>
      <c r="Z42" s="965"/>
      <c r="AA42" s="965"/>
      <c r="AB42" s="965"/>
      <c r="AC42" s="1077" t="str">
        <f>IF(AC41=AC40,"Status OK", "Status Check")</f>
        <v>Status OK</v>
      </c>
      <c r="AD42" s="185"/>
      <c r="AE42" s="185"/>
      <c r="AF42" s="51"/>
      <c r="AG42" s="51"/>
      <c r="AH42" s="51"/>
      <c r="AI42" s="3"/>
      <c r="AJ42" s="3"/>
      <c r="AK42" s="3"/>
      <c r="AL42" s="3"/>
      <c r="AM42" s="3"/>
      <c r="AN42" s="3"/>
      <c r="AO42" s="3"/>
      <c r="AP42" s="3"/>
      <c r="AQ42" s="3"/>
      <c r="AR42" s="3"/>
    </row>
    <row r="43" spans="2:44" s="3" customFormat="1" ht="18.75" customHeight="1" thickBot="1" x14ac:dyDescent="0.45">
      <c r="B43" s="19"/>
      <c r="C43" s="2"/>
      <c r="D43" s="2"/>
      <c r="E43" s="2"/>
      <c r="F43" s="2"/>
      <c r="G43" s="2"/>
      <c r="Q43" s="2"/>
      <c r="R43" s="949"/>
      <c r="S43" s="949"/>
      <c r="T43" s="183"/>
      <c r="U43" s="154"/>
      <c r="V43" s="949"/>
      <c r="W43" s="949"/>
      <c r="X43" s="183"/>
      <c r="Y43" s="183"/>
      <c r="Z43" s="949"/>
      <c r="AA43" s="949"/>
      <c r="AB43" s="183"/>
      <c r="AC43" s="183"/>
      <c r="AD43" s="184"/>
      <c r="AE43" s="184"/>
      <c r="AF43" s="104"/>
      <c r="AG43" s="104"/>
      <c r="AH43" s="104"/>
      <c r="AI43" s="4"/>
      <c r="AJ43" s="4"/>
      <c r="AK43" s="4"/>
      <c r="AL43" s="4"/>
      <c r="AM43" s="4"/>
      <c r="AN43" s="4"/>
      <c r="AO43" s="4"/>
      <c r="AP43" s="4"/>
      <c r="AQ43" s="4"/>
      <c r="AR43" s="4"/>
    </row>
    <row r="44" spans="2:44" ht="15" customHeight="1" thickTop="1" thickBot="1" x14ac:dyDescent="0.25">
      <c r="B44" s="95" t="s">
        <v>38</v>
      </c>
      <c r="C44" s="3"/>
      <c r="D44" s="3"/>
      <c r="E44" s="3"/>
      <c r="F44" s="3"/>
      <c r="G44" s="3"/>
      <c r="H44" s="3"/>
      <c r="I44" s="3"/>
      <c r="J44" s="3"/>
      <c r="K44" s="3"/>
      <c r="L44" s="3"/>
      <c r="M44" s="3"/>
      <c r="N44" s="3"/>
      <c r="O44" s="3"/>
      <c r="P44" s="3"/>
      <c r="Q44" s="6"/>
      <c r="R44" s="1418" t="s">
        <v>356</v>
      </c>
      <c r="S44" s="1418"/>
      <c r="T44" s="1418"/>
      <c r="U44" s="1419"/>
      <c r="V44" s="1418" t="s">
        <v>357</v>
      </c>
      <c r="W44" s="1418"/>
      <c r="X44" s="1418"/>
      <c r="Y44" s="1418"/>
      <c r="Z44" s="1417" t="s">
        <v>358</v>
      </c>
      <c r="AA44" s="1418"/>
      <c r="AB44" s="1418"/>
      <c r="AC44" s="1418"/>
      <c r="AD44" s="164"/>
      <c r="AE44" s="164"/>
      <c r="AI44" s="7"/>
      <c r="AJ44" s="7"/>
      <c r="AK44" s="7"/>
      <c r="AL44" s="7"/>
      <c r="AM44" s="7"/>
      <c r="AN44" s="7"/>
      <c r="AO44" s="7"/>
      <c r="AP44" s="7"/>
      <c r="AQ44" s="7"/>
      <c r="AR44" s="7"/>
    </row>
    <row r="45" spans="2:44" s="7" customFormat="1" ht="21" customHeight="1" thickTop="1" x14ac:dyDescent="0.2">
      <c r="B45" s="1400" t="s">
        <v>3</v>
      </c>
      <c r="C45" s="1401"/>
      <c r="D45" s="1401"/>
      <c r="E45" s="1401"/>
      <c r="F45" s="1401"/>
      <c r="G45" s="1401"/>
      <c r="H45" s="1401"/>
      <c r="I45" s="1401"/>
      <c r="J45" s="1401"/>
      <c r="K45" s="1401"/>
      <c r="L45" s="1401"/>
      <c r="M45" s="1401"/>
      <c r="N45" s="1401"/>
      <c r="O45" s="1401"/>
      <c r="P45" s="1404" t="s">
        <v>4</v>
      </c>
      <c r="Q45" s="1420"/>
      <c r="R45" s="1422" t="s">
        <v>20</v>
      </c>
      <c r="S45" s="1423"/>
      <c r="T45" s="1423"/>
      <c r="U45" s="599" t="s">
        <v>21</v>
      </c>
      <c r="V45" s="1422" t="s">
        <v>20</v>
      </c>
      <c r="W45" s="1423"/>
      <c r="X45" s="1423"/>
      <c r="Y45" s="599" t="s">
        <v>361</v>
      </c>
      <c r="Z45" s="1442" t="s">
        <v>20</v>
      </c>
      <c r="AA45" s="1423"/>
      <c r="AB45" s="1423"/>
      <c r="AC45" s="599" t="s">
        <v>361</v>
      </c>
      <c r="AD45" s="165"/>
      <c r="AE45" s="165"/>
    </row>
    <row r="46" spans="2:44" s="7" customFormat="1" ht="21" customHeight="1" x14ac:dyDescent="0.2">
      <c r="B46" s="1402"/>
      <c r="C46" s="1403"/>
      <c r="D46" s="1403"/>
      <c r="E46" s="1403"/>
      <c r="F46" s="1403"/>
      <c r="G46" s="1403"/>
      <c r="H46" s="1403"/>
      <c r="I46" s="1403"/>
      <c r="J46" s="1403"/>
      <c r="K46" s="1403"/>
      <c r="L46" s="1403"/>
      <c r="M46" s="1403"/>
      <c r="N46" s="1403"/>
      <c r="O46" s="1403"/>
      <c r="P46" s="1406"/>
      <c r="Q46" s="1421"/>
      <c r="R46" s="1411" t="s">
        <v>22</v>
      </c>
      <c r="S46" s="1412" t="s">
        <v>23</v>
      </c>
      <c r="T46" s="1412" t="s">
        <v>24</v>
      </c>
      <c r="U46" s="1410" t="s">
        <v>360</v>
      </c>
      <c r="V46" s="1411" t="s">
        <v>22</v>
      </c>
      <c r="W46" s="1412" t="s">
        <v>23</v>
      </c>
      <c r="X46" s="1412" t="s">
        <v>24</v>
      </c>
      <c r="Y46" s="1410" t="s">
        <v>360</v>
      </c>
      <c r="Z46" s="1292" t="s">
        <v>22</v>
      </c>
      <c r="AA46" s="1412" t="s">
        <v>23</v>
      </c>
      <c r="AB46" s="1412" t="s">
        <v>24</v>
      </c>
      <c r="AC46" s="1410" t="s">
        <v>360</v>
      </c>
      <c r="AD46" s="165"/>
      <c r="AE46" s="165"/>
    </row>
    <row r="47" spans="2:44" s="7" customFormat="1" ht="21" customHeight="1" x14ac:dyDescent="0.2">
      <c r="B47" s="1402"/>
      <c r="C47" s="1403"/>
      <c r="D47" s="1403"/>
      <c r="E47" s="1403"/>
      <c r="F47" s="1403"/>
      <c r="G47" s="1403"/>
      <c r="H47" s="1403"/>
      <c r="I47" s="1403"/>
      <c r="J47" s="1403"/>
      <c r="K47" s="1403"/>
      <c r="L47" s="1403"/>
      <c r="M47" s="1403"/>
      <c r="N47" s="1403"/>
      <c r="O47" s="1403"/>
      <c r="P47" s="1406"/>
      <c r="Q47" s="1421"/>
      <c r="R47" s="1411"/>
      <c r="S47" s="1412"/>
      <c r="T47" s="1412"/>
      <c r="U47" s="1410"/>
      <c r="V47" s="1411"/>
      <c r="W47" s="1412"/>
      <c r="X47" s="1412"/>
      <c r="Y47" s="1410"/>
      <c r="Z47" s="1292"/>
      <c r="AA47" s="1412"/>
      <c r="AB47" s="1412"/>
      <c r="AC47" s="1410"/>
      <c r="AD47" s="165"/>
      <c r="AE47" s="165"/>
      <c r="AI47" s="4"/>
      <c r="AJ47" s="4"/>
      <c r="AK47" s="4"/>
      <c r="AL47" s="4"/>
      <c r="AM47" s="4"/>
      <c r="AN47" s="4"/>
      <c r="AO47" s="4"/>
      <c r="AP47" s="4"/>
      <c r="AQ47" s="4"/>
      <c r="AR47" s="4"/>
    </row>
    <row r="48" spans="2:44" ht="15.75" customHeight="1" x14ac:dyDescent="0.2">
      <c r="B48" s="1070" t="s">
        <v>26</v>
      </c>
      <c r="C48" s="104"/>
      <c r="D48" s="104"/>
      <c r="E48" s="104"/>
      <c r="F48" s="104"/>
      <c r="G48" s="104"/>
      <c r="H48" s="104"/>
      <c r="I48" s="104"/>
      <c r="J48" s="104"/>
      <c r="K48" s="104"/>
      <c r="L48" s="104"/>
      <c r="M48" s="104"/>
      <c r="N48" s="104"/>
      <c r="O48" s="1076"/>
      <c r="P48" s="1263"/>
      <c r="Q48" s="1269"/>
      <c r="R48" s="1414"/>
      <c r="S48" s="1415"/>
      <c r="T48" s="1415"/>
      <c r="U48" s="1415"/>
      <c r="V48" s="1415"/>
      <c r="W48" s="1415"/>
      <c r="X48" s="1415"/>
      <c r="Y48" s="1415"/>
      <c r="Z48" s="1415"/>
      <c r="AA48" s="1415"/>
      <c r="AB48" s="1415"/>
      <c r="AC48" s="1416"/>
      <c r="AD48" s="164"/>
      <c r="AE48" s="164"/>
      <c r="AQ48" s="4"/>
    </row>
    <row r="49" spans="2:56" ht="15.75" customHeight="1" x14ac:dyDescent="0.2">
      <c r="B49" s="1070"/>
      <c r="C49" s="104" t="s">
        <v>27</v>
      </c>
      <c r="D49" s="104"/>
      <c r="E49" s="104"/>
      <c r="F49" s="104"/>
      <c r="G49" s="104"/>
      <c r="H49" s="104"/>
      <c r="I49" s="104"/>
      <c r="J49" s="104"/>
      <c r="K49" s="104"/>
      <c r="L49" s="104"/>
      <c r="M49" s="104"/>
      <c r="N49" s="104"/>
      <c r="O49" s="1076"/>
      <c r="P49" s="1262">
        <v>1</v>
      </c>
      <c r="Q49" s="1259"/>
      <c r="R49" s="349"/>
      <c r="S49" s="554"/>
      <c r="T49" s="554"/>
      <c r="U49" s="328"/>
      <c r="V49" s="349"/>
      <c r="W49" s="554"/>
      <c r="X49" s="554"/>
      <c r="Y49" s="328"/>
      <c r="Z49" s="435"/>
      <c r="AA49" s="554"/>
      <c r="AB49" s="554"/>
      <c r="AC49" s="328"/>
      <c r="AD49" s="164"/>
      <c r="AE49" s="164"/>
      <c r="AQ49" s="4"/>
    </row>
    <row r="50" spans="2:56" ht="15.75" customHeight="1" x14ac:dyDescent="0.2">
      <c r="B50" s="1070"/>
      <c r="C50" s="104" t="s">
        <v>28</v>
      </c>
      <c r="D50" s="104"/>
      <c r="E50" s="104"/>
      <c r="F50" s="104"/>
      <c r="G50" s="104"/>
      <c r="H50" s="104"/>
      <c r="I50" s="104"/>
      <c r="J50" s="104"/>
      <c r="K50" s="104"/>
      <c r="L50" s="104"/>
      <c r="M50" s="104"/>
      <c r="N50" s="104"/>
      <c r="O50" s="1076"/>
      <c r="P50" s="1257">
        <v>2</v>
      </c>
      <c r="Q50" s="1258"/>
      <c r="R50" s="349"/>
      <c r="S50" s="554"/>
      <c r="T50" s="554"/>
      <c r="U50" s="328"/>
      <c r="V50" s="349"/>
      <c r="W50" s="554"/>
      <c r="X50" s="554"/>
      <c r="Y50" s="328"/>
      <c r="Z50" s="435"/>
      <c r="AA50" s="554"/>
      <c r="AB50" s="554"/>
      <c r="AC50" s="328"/>
      <c r="AD50" s="164"/>
      <c r="AE50" s="164"/>
      <c r="AQ50" s="4"/>
    </row>
    <row r="51" spans="2:56" ht="15.75" customHeight="1" x14ac:dyDescent="0.2">
      <c r="B51" s="1070" t="s">
        <v>29</v>
      </c>
      <c r="C51" s="104"/>
      <c r="D51" s="104"/>
      <c r="E51" s="104"/>
      <c r="F51" s="104"/>
      <c r="G51" s="104"/>
      <c r="H51" s="104"/>
      <c r="I51" s="104"/>
      <c r="J51" s="104"/>
      <c r="K51" s="104"/>
      <c r="L51" s="104"/>
      <c r="M51" s="104"/>
      <c r="N51" s="104"/>
      <c r="O51" s="1076"/>
      <c r="P51" s="1230"/>
      <c r="Q51" s="1231"/>
      <c r="R51" s="1414"/>
      <c r="S51" s="1415"/>
      <c r="T51" s="1415"/>
      <c r="U51" s="1415"/>
      <c r="V51" s="1415"/>
      <c r="W51" s="1415"/>
      <c r="X51" s="1415"/>
      <c r="Y51" s="1415"/>
      <c r="Z51" s="1415"/>
      <c r="AA51" s="1415"/>
      <c r="AB51" s="1415"/>
      <c r="AC51" s="1416"/>
      <c r="AD51" s="164"/>
      <c r="AE51" s="164"/>
      <c r="AQ51" s="4"/>
    </row>
    <row r="52" spans="2:56" ht="15.75" customHeight="1" x14ac:dyDescent="0.2">
      <c r="B52" s="1070"/>
      <c r="C52" s="104" t="s">
        <v>27</v>
      </c>
      <c r="D52" s="104"/>
      <c r="E52" s="104"/>
      <c r="F52" s="104"/>
      <c r="G52" s="104"/>
      <c r="H52" s="104"/>
      <c r="I52" s="104"/>
      <c r="J52" s="104"/>
      <c r="K52" s="104"/>
      <c r="L52" s="104"/>
      <c r="M52" s="104"/>
      <c r="N52" s="104"/>
      <c r="O52" s="1076"/>
      <c r="P52" s="1262">
        <v>3</v>
      </c>
      <c r="Q52" s="1259"/>
      <c r="R52" s="349"/>
      <c r="S52" s="554"/>
      <c r="T52" s="554"/>
      <c r="U52" s="328"/>
      <c r="V52" s="349"/>
      <c r="W52" s="554"/>
      <c r="X52" s="554"/>
      <c r="Y52" s="328"/>
      <c r="Z52" s="435"/>
      <c r="AA52" s="554"/>
      <c r="AB52" s="554"/>
      <c r="AC52" s="328"/>
      <c r="AD52" s="164"/>
      <c r="AE52" s="164"/>
      <c r="AQ52" s="4"/>
    </row>
    <row r="53" spans="2:56" ht="15.75" customHeight="1" x14ac:dyDescent="0.2">
      <c r="B53" s="1070"/>
      <c r="C53" s="104" t="s">
        <v>28</v>
      </c>
      <c r="D53" s="104"/>
      <c r="E53" s="104"/>
      <c r="F53" s="104"/>
      <c r="G53" s="104"/>
      <c r="H53" s="104"/>
      <c r="I53" s="104"/>
      <c r="J53" s="104"/>
      <c r="K53" s="104"/>
      <c r="L53" s="104"/>
      <c r="M53" s="104"/>
      <c r="N53" s="104"/>
      <c r="O53" s="1076"/>
      <c r="P53" s="1257">
        <v>4</v>
      </c>
      <c r="Q53" s="1258"/>
      <c r="R53" s="349"/>
      <c r="S53" s="554"/>
      <c r="T53" s="554"/>
      <c r="U53" s="328"/>
      <c r="V53" s="349"/>
      <c r="W53" s="554"/>
      <c r="X53" s="554"/>
      <c r="Y53" s="328"/>
      <c r="Z53" s="435"/>
      <c r="AA53" s="554"/>
      <c r="AB53" s="554"/>
      <c r="AC53" s="328"/>
      <c r="AD53" s="164"/>
      <c r="AE53" s="164"/>
      <c r="AQ53" s="4"/>
    </row>
    <row r="54" spans="2:56" ht="15.75" customHeight="1" x14ac:dyDescent="0.2">
      <c r="B54" s="1070" t="s">
        <v>30</v>
      </c>
      <c r="C54" s="104"/>
      <c r="D54" s="104"/>
      <c r="E54" s="104"/>
      <c r="F54" s="104"/>
      <c r="G54" s="104"/>
      <c r="H54" s="104"/>
      <c r="I54" s="104"/>
      <c r="J54" s="104"/>
      <c r="K54" s="104"/>
      <c r="L54" s="104"/>
      <c r="M54" s="104"/>
      <c r="N54" s="104"/>
      <c r="O54" s="1076"/>
      <c r="P54" s="1257">
        <v>5</v>
      </c>
      <c r="Q54" s="1258"/>
      <c r="R54" s="589"/>
      <c r="S54" s="169"/>
      <c r="T54" s="169"/>
      <c r="U54" s="275"/>
      <c r="V54" s="589"/>
      <c r="W54" s="169"/>
      <c r="X54" s="169"/>
      <c r="Y54" s="275"/>
      <c r="Z54" s="311"/>
      <c r="AA54" s="169"/>
      <c r="AB54" s="169"/>
      <c r="AC54" s="275"/>
      <c r="AD54" s="164"/>
      <c r="AE54" s="164"/>
      <c r="AQ54" s="4"/>
    </row>
    <row r="55" spans="2:56" ht="15.75" customHeight="1" x14ac:dyDescent="0.2">
      <c r="B55" s="1070" t="s">
        <v>31</v>
      </c>
      <c r="C55" s="104"/>
      <c r="D55" s="104"/>
      <c r="E55" s="104"/>
      <c r="F55" s="104"/>
      <c r="G55" s="104"/>
      <c r="H55" s="104"/>
      <c r="I55" s="104"/>
      <c r="J55" s="104"/>
      <c r="K55" s="104"/>
      <c r="L55" s="104"/>
      <c r="M55" s="104"/>
      <c r="N55" s="104"/>
      <c r="O55" s="1076"/>
      <c r="P55" s="1257">
        <v>6</v>
      </c>
      <c r="Q55" s="1258"/>
      <c r="R55" s="589"/>
      <c r="S55" s="169"/>
      <c r="T55" s="169"/>
      <c r="U55" s="275"/>
      <c r="V55" s="589"/>
      <c r="W55" s="169"/>
      <c r="X55" s="169"/>
      <c r="Y55" s="275"/>
      <c r="Z55" s="311"/>
      <c r="AA55" s="169"/>
      <c r="AB55" s="169"/>
      <c r="AC55" s="275"/>
      <c r="AD55" s="164"/>
      <c r="AE55" s="164"/>
      <c r="AQ55" s="4"/>
    </row>
    <row r="56" spans="2:56" ht="15.75" customHeight="1" x14ac:dyDescent="0.2">
      <c r="B56" s="1070" t="s">
        <v>32</v>
      </c>
      <c r="C56" s="104"/>
      <c r="D56" s="104"/>
      <c r="E56" s="104"/>
      <c r="F56" s="104"/>
      <c r="G56" s="104"/>
      <c r="H56" s="104"/>
      <c r="I56" s="104"/>
      <c r="J56" s="104"/>
      <c r="K56" s="104"/>
      <c r="L56" s="104"/>
      <c r="M56" s="104"/>
      <c r="N56" s="104"/>
      <c r="O56" s="1076"/>
      <c r="P56" s="1257">
        <v>7</v>
      </c>
      <c r="Q56" s="1258"/>
      <c r="R56" s="589"/>
      <c r="S56" s="169"/>
      <c r="T56" s="169"/>
      <c r="U56" s="275"/>
      <c r="V56" s="589"/>
      <c r="W56" s="169"/>
      <c r="X56" s="169"/>
      <c r="Y56" s="275"/>
      <c r="Z56" s="311"/>
      <c r="AA56" s="169"/>
      <c r="AB56" s="169"/>
      <c r="AC56" s="275"/>
      <c r="AD56" s="164"/>
      <c r="AE56" s="164"/>
      <c r="AQ56" s="4"/>
    </row>
    <row r="57" spans="2:56" ht="15.75" customHeight="1" x14ac:dyDescent="0.2">
      <c r="B57" s="1070" t="s">
        <v>33</v>
      </c>
      <c r="C57" s="104"/>
      <c r="D57" s="104"/>
      <c r="E57" s="104"/>
      <c r="F57" s="104"/>
      <c r="G57" s="104"/>
      <c r="H57" s="104"/>
      <c r="I57" s="104"/>
      <c r="J57" s="104"/>
      <c r="K57" s="104"/>
      <c r="L57" s="104"/>
      <c r="M57" s="104"/>
      <c r="N57" s="104"/>
      <c r="O57" s="1076"/>
      <c r="P57" s="1257">
        <v>8</v>
      </c>
      <c r="Q57" s="1258"/>
      <c r="R57" s="589"/>
      <c r="S57" s="169"/>
      <c r="T57" s="169"/>
      <c r="U57" s="275"/>
      <c r="V57" s="589"/>
      <c r="W57" s="169"/>
      <c r="X57" s="169"/>
      <c r="Y57" s="275"/>
      <c r="Z57" s="311"/>
      <c r="AA57" s="169"/>
      <c r="AB57" s="169"/>
      <c r="AC57" s="275"/>
      <c r="AD57" s="164"/>
      <c r="AE57" s="164"/>
      <c r="AQ57" s="4"/>
    </row>
    <row r="58" spans="2:56" ht="15.75" customHeight="1" thickBot="1" x14ac:dyDescent="0.25">
      <c r="B58" s="604" t="s">
        <v>39</v>
      </c>
      <c r="C58" s="593"/>
      <c r="D58" s="600"/>
      <c r="E58" s="593"/>
      <c r="F58" s="593"/>
      <c r="G58" s="593"/>
      <c r="H58" s="593"/>
      <c r="I58" s="593"/>
      <c r="J58" s="593"/>
      <c r="K58" s="593"/>
      <c r="L58" s="593"/>
      <c r="M58" s="593"/>
      <c r="N58" s="593"/>
      <c r="O58" s="594"/>
      <c r="P58" s="1424">
        <v>9</v>
      </c>
      <c r="Q58" s="1425"/>
      <c r="R58" s="595"/>
      <c r="S58" s="596"/>
      <c r="T58" s="596"/>
      <c r="U58" s="597"/>
      <c r="V58" s="595"/>
      <c r="W58" s="596"/>
      <c r="X58" s="596"/>
      <c r="Y58" s="597"/>
      <c r="Z58" s="598"/>
      <c r="AA58" s="596"/>
      <c r="AB58" s="596"/>
      <c r="AC58" s="597"/>
      <c r="AD58" s="164"/>
      <c r="AE58" s="164"/>
      <c r="AI58" s="159"/>
      <c r="AJ58" s="164"/>
      <c r="AK58" s="164"/>
      <c r="AL58" s="552"/>
      <c r="AM58" s="85"/>
      <c r="AN58" s="88"/>
      <c r="AO58" s="176"/>
      <c r="AP58" s="176"/>
      <c r="AQ58" s="176"/>
      <c r="AR58" s="159"/>
    </row>
    <row r="59" spans="2:56" ht="15.75" customHeight="1" thickTop="1" x14ac:dyDescent="0.2">
      <c r="S59" s="605"/>
      <c r="T59" s="607" t="s">
        <v>370</v>
      </c>
      <c r="U59" s="608">
        <f>'C1_SIFN_MA1'!$G$7+'C1_SIFN_MA2'!$G$7</f>
        <v>0</v>
      </c>
      <c r="V59" s="553"/>
      <c r="W59" s="605"/>
      <c r="X59" s="607" t="s">
        <v>371</v>
      </c>
      <c r="Y59" s="608">
        <f>SUMIF('C1_SIFN_NonMA'!E11:E1048576,"IP",'C1_SIFN_NonMA'!G11:G1048576)</f>
        <v>0</v>
      </c>
      <c r="Z59" s="553"/>
      <c r="AA59" s="605"/>
      <c r="AB59" s="606" t="s">
        <v>375</v>
      </c>
      <c r="AC59" s="608">
        <f>SUMIF('C1_SIFN_NonMA'!E11:E1048576,"Risk-free",'C1_SIFN_NonMA'!G11:G1048576)</f>
        <v>0</v>
      </c>
      <c r="AD59" s="85"/>
      <c r="AE59" s="88"/>
      <c r="AF59" s="159"/>
      <c r="AG59" s="159"/>
      <c r="AH59" s="159"/>
      <c r="AI59" s="159"/>
      <c r="AJ59" s="159"/>
      <c r="AK59" s="159"/>
      <c r="AL59" s="159"/>
      <c r="AM59" s="159"/>
      <c r="AN59" s="159"/>
      <c r="AO59" s="164"/>
      <c r="AP59" s="164"/>
      <c r="AR59" s="85"/>
      <c r="AS59" s="88"/>
      <c r="AT59" s="159"/>
      <c r="AU59" s="159"/>
      <c r="AV59" s="159"/>
      <c r="AW59" s="159"/>
      <c r="AX59" s="159"/>
      <c r="AY59" s="159"/>
      <c r="AZ59" s="159"/>
      <c r="BA59" s="159"/>
      <c r="BB59" s="159"/>
      <c r="BC59" s="164"/>
      <c r="BD59" s="164"/>
    </row>
    <row r="60" spans="2:56" ht="15.75" customHeight="1" x14ac:dyDescent="0.2">
      <c r="S60" s="176"/>
      <c r="T60" s="176"/>
      <c r="U60" s="609" t="str">
        <f>IF(U59=U58,"Status OK", "Status Check")</f>
        <v>Status OK</v>
      </c>
      <c r="V60" s="176"/>
      <c r="W60" s="176"/>
      <c r="X60" s="176"/>
      <c r="Y60" s="609" t="str">
        <f>IF(Y59=Y58,"Status OK", "Status Check")</f>
        <v>Status OK</v>
      </c>
      <c r="Z60" s="965"/>
      <c r="AA60" s="965"/>
      <c r="AB60" s="965"/>
      <c r="AC60" s="609" t="str">
        <f>IF(AC59=AC58,"Status OK", "Status Check")</f>
        <v>Status OK</v>
      </c>
      <c r="AD60" s="85"/>
      <c r="AE60" s="88"/>
      <c r="AF60" s="159"/>
      <c r="AG60" s="159"/>
      <c r="AH60" s="159"/>
      <c r="AI60" s="159"/>
      <c r="AJ60" s="159"/>
      <c r="AK60" s="159"/>
      <c r="AL60" s="159"/>
      <c r="AM60" s="159"/>
      <c r="AX60" s="159"/>
      <c r="AY60" s="159"/>
      <c r="AZ60" s="159"/>
      <c r="BA60" s="159"/>
      <c r="BB60" s="159"/>
      <c r="BC60" s="164"/>
      <c r="BD60" s="164"/>
    </row>
    <row r="61" spans="2:56" x14ac:dyDescent="0.2">
      <c r="Z61" s="965"/>
      <c r="AA61" s="185"/>
      <c r="AD61" s="552"/>
      <c r="AE61" s="4"/>
    </row>
  </sheetData>
  <mergeCells count="85">
    <mergeCell ref="R15:AC16"/>
    <mergeCell ref="R19:AC19"/>
    <mergeCell ref="R32:AC32"/>
    <mergeCell ref="V5:Y9"/>
    <mergeCell ref="Z45:AB45"/>
    <mergeCell ref="V45:X45"/>
    <mergeCell ref="V12:X12"/>
    <mergeCell ref="V13:V14"/>
    <mergeCell ref="W13:W14"/>
    <mergeCell ref="X13:X14"/>
    <mergeCell ref="Y13:Y14"/>
    <mergeCell ref="Z12:AB12"/>
    <mergeCell ref="Z13:Z14"/>
    <mergeCell ref="AA13:AA14"/>
    <mergeCell ref="AB13:AB14"/>
    <mergeCell ref="AC13:AC14"/>
    <mergeCell ref="P57:Q57"/>
    <mergeCell ref="P58:Q58"/>
    <mergeCell ref="P38:Q38"/>
    <mergeCell ref="P39:Q39"/>
    <mergeCell ref="P40:Q40"/>
    <mergeCell ref="P54:Q54"/>
    <mergeCell ref="P55:Q55"/>
    <mergeCell ref="P53:Q53"/>
    <mergeCell ref="P52:Q52"/>
    <mergeCell ref="P51:Q51"/>
    <mergeCell ref="P50:Q50"/>
    <mergeCell ref="R51:AC51"/>
    <mergeCell ref="P56:Q56"/>
    <mergeCell ref="B45:O47"/>
    <mergeCell ref="P45:Q47"/>
    <mergeCell ref="R45:T45"/>
    <mergeCell ref="T46:T47"/>
    <mergeCell ref="AC46:AC47"/>
    <mergeCell ref="Z46:Z47"/>
    <mergeCell ref="AA46:AA47"/>
    <mergeCell ref="AB46:AB47"/>
    <mergeCell ref="V46:V47"/>
    <mergeCell ref="W46:W47"/>
    <mergeCell ref="X46:X47"/>
    <mergeCell ref="Y46:Y47"/>
    <mergeCell ref="R46:R47"/>
    <mergeCell ref="S46:S47"/>
    <mergeCell ref="U46:U47"/>
    <mergeCell ref="P48:Q48"/>
    <mergeCell ref="P49:Q49"/>
    <mergeCell ref="P32:Q32"/>
    <mergeCell ref="P33:Q33"/>
    <mergeCell ref="P34:Q34"/>
    <mergeCell ref="P35:Q35"/>
    <mergeCell ref="P36:Q36"/>
    <mergeCell ref="R48:AC48"/>
    <mergeCell ref="Z44:AC44"/>
    <mergeCell ref="P37:Q37"/>
    <mergeCell ref="R44:U44"/>
    <mergeCell ref="V44:Y44"/>
    <mergeCell ref="B2:Z2"/>
    <mergeCell ref="R11:U11"/>
    <mergeCell ref="V11:Y11"/>
    <mergeCell ref="Z11:AC11"/>
    <mergeCell ref="U13:U14"/>
    <mergeCell ref="R12:T12"/>
    <mergeCell ref="R13:R14"/>
    <mergeCell ref="S13:S14"/>
    <mergeCell ref="T13:T14"/>
    <mergeCell ref="B6:F6"/>
    <mergeCell ref="H6:K6"/>
    <mergeCell ref="M6:N6"/>
    <mergeCell ref="P15:Q15"/>
    <mergeCell ref="P16:Q16"/>
    <mergeCell ref="P17:Q17"/>
    <mergeCell ref="B12:O14"/>
    <mergeCell ref="P12:Q14"/>
    <mergeCell ref="P26:Q26"/>
    <mergeCell ref="P29:Q29"/>
    <mergeCell ref="P30:Q30"/>
    <mergeCell ref="P31:Q31"/>
    <mergeCell ref="P18:Q18"/>
    <mergeCell ref="P19:Q19"/>
    <mergeCell ref="P20:Q20"/>
    <mergeCell ref="P21:Q21"/>
    <mergeCell ref="P22:Q22"/>
    <mergeCell ref="P23:Q23"/>
    <mergeCell ref="P24:Q24"/>
    <mergeCell ref="P25:Q25"/>
  </mergeCells>
  <conditionalFormatting sqref="U42">
    <cfRule type="containsText" dxfId="34" priority="10" operator="containsText" text="Status Check">
      <formula>NOT(ISERROR(SEARCH("Status Check",U42)))</formula>
    </cfRule>
  </conditionalFormatting>
  <conditionalFormatting sqref="Y42">
    <cfRule type="containsText" dxfId="33" priority="9" operator="containsText" text="Status Check">
      <formula>NOT(ISERROR(SEARCH("Status Check",Y42)))</formula>
    </cfRule>
  </conditionalFormatting>
  <conditionalFormatting sqref="AC42">
    <cfRule type="containsText" dxfId="32" priority="4" operator="containsText" text="Status Check">
      <formula>NOT(ISERROR(SEARCH("Status Check",AC42)))</formula>
    </cfRule>
  </conditionalFormatting>
  <conditionalFormatting sqref="AC60">
    <cfRule type="containsText" dxfId="31" priority="1" operator="containsText" text="Status Check">
      <formula>NOT(ISERROR(SEARCH("Status Check",AC60)))</formula>
    </cfRule>
  </conditionalFormatting>
  <conditionalFormatting sqref="U60">
    <cfRule type="containsText" dxfId="30" priority="3" operator="containsText" text="Status Check">
      <formula>NOT(ISERROR(SEARCH("Status Check",U60)))</formula>
    </cfRule>
  </conditionalFormatting>
  <conditionalFormatting sqref="Y60">
    <cfRule type="containsText" dxfId="29" priority="2" operator="containsText" text="Status Check">
      <formula>NOT(ISERROR(SEARCH("Status Check",Y60)))</formula>
    </cfRule>
  </conditionalFormatting>
  <printOptions horizontalCentered="1"/>
  <pageMargins left="0.5" right="0.5" top="0.38" bottom="0.5" header="0.28000000000000003" footer="0.5"/>
  <pageSetup paperSize="9" scale="83"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7" tint="0.59999389629810485"/>
    <pageSetUpPr fitToPage="1"/>
  </sheetPr>
  <dimension ref="B1:BD60"/>
  <sheetViews>
    <sheetView workbookViewId="0">
      <selection activeCell="T3" sqref="T3"/>
    </sheetView>
  </sheetViews>
  <sheetFormatPr defaultColWidth="8.85546875" defaultRowHeight="12.75" x14ac:dyDescent="0.2"/>
  <cols>
    <col min="1" max="1" width="1.7109375" style="4" customWidth="1"/>
    <col min="2" max="7" width="3" style="4" customWidth="1"/>
    <col min="8" max="8" width="5.42578125" style="4" bestFit="1" customWidth="1"/>
    <col min="9" max="11" width="3" style="4" customWidth="1"/>
    <col min="12" max="12" width="5.140625" style="4" customWidth="1"/>
    <col min="13" max="13" width="3.140625" style="4" customWidth="1"/>
    <col min="14" max="14" width="5.42578125" style="4" customWidth="1"/>
    <col min="15" max="15" width="10.7109375" style="4" customWidth="1"/>
    <col min="16" max="16" width="4.28515625" style="4" customWidth="1"/>
    <col min="17" max="17" width="3.42578125" style="17" customWidth="1"/>
    <col min="18" max="20" width="16.7109375" style="17" customWidth="1"/>
    <col min="21" max="21" width="22.28515625" style="17" customWidth="1"/>
    <col min="22" max="24" width="16.7109375" style="17" customWidth="1"/>
    <col min="25" max="25" width="22.140625" style="17" customWidth="1"/>
    <col min="26" max="26" width="24.42578125" style="17" customWidth="1"/>
    <col min="27" max="27" width="16.7109375" style="4" customWidth="1"/>
    <col min="28" max="28" width="19.28515625" style="4" customWidth="1"/>
    <col min="29" max="29" width="22.42578125" style="4" customWidth="1"/>
    <col min="30" max="31" width="3.5703125" style="4" customWidth="1"/>
    <col min="32" max="41" width="20.140625" style="4" customWidth="1"/>
    <col min="42" max="42" width="19.5703125" style="4" customWidth="1"/>
    <col min="43" max="43" width="8.85546875" style="4"/>
    <col min="44" max="45" width="5" style="4" customWidth="1"/>
    <col min="46" max="55" width="18.140625" style="4" customWidth="1"/>
    <col min="56" max="56" width="19.140625" style="4" customWidth="1"/>
    <col min="57" max="16384" width="8.85546875" style="4"/>
  </cols>
  <sheetData>
    <row r="1" spans="2:56" s="75" customFormat="1" ht="18.75" customHeight="1" x14ac:dyDescent="0.2">
      <c r="B1" s="130"/>
      <c r="C1" s="130"/>
      <c r="D1" s="130"/>
      <c r="E1" s="130"/>
      <c r="F1" s="130"/>
      <c r="G1" s="130"/>
      <c r="H1" s="130"/>
      <c r="I1" s="130"/>
      <c r="J1" s="130"/>
      <c r="K1" s="130"/>
      <c r="L1" s="130"/>
      <c r="M1" s="130"/>
      <c r="N1" s="130"/>
      <c r="O1" s="130"/>
      <c r="P1" s="130"/>
      <c r="Q1" s="130"/>
      <c r="R1" s="130"/>
      <c r="S1" s="930" t="s">
        <v>713</v>
      </c>
      <c r="T1" s="931">
        <f>'Cover Page'!G7</f>
        <v>0</v>
      </c>
      <c r="U1" s="130"/>
      <c r="V1" s="130"/>
      <c r="W1" s="130"/>
      <c r="X1" s="130"/>
      <c r="Y1" s="130"/>
      <c r="Z1" s="130"/>
    </row>
    <row r="2" spans="2:56" s="75" customFormat="1" ht="18.75" customHeight="1" x14ac:dyDescent="0.2">
      <c r="B2" s="1408" t="s">
        <v>476</v>
      </c>
      <c r="C2" s="1408"/>
      <c r="D2" s="1408"/>
      <c r="E2" s="1408"/>
      <c r="F2" s="1408"/>
      <c r="G2" s="1408"/>
      <c r="H2" s="1408"/>
      <c r="I2" s="1408"/>
      <c r="J2" s="1408"/>
      <c r="K2" s="1408"/>
      <c r="L2" s="1408"/>
      <c r="M2" s="1408"/>
      <c r="N2" s="1408"/>
      <c r="O2" s="1408"/>
      <c r="P2" s="1408"/>
      <c r="Q2" s="1408"/>
      <c r="R2" s="1408"/>
      <c r="S2" s="1408"/>
      <c r="T2" s="1408"/>
      <c r="U2" s="1408"/>
      <c r="V2" s="1408"/>
      <c r="W2" s="1408"/>
      <c r="X2" s="1408"/>
      <c r="Y2" s="1408"/>
      <c r="Z2" s="1408"/>
    </row>
    <row r="3" spans="2:56" s="75" customFormat="1" ht="21" customHeight="1" x14ac:dyDescent="0.2">
      <c r="B3" s="130"/>
      <c r="C3" s="130"/>
      <c r="D3" s="130"/>
      <c r="E3" s="130"/>
      <c r="F3" s="130"/>
      <c r="G3" s="130"/>
      <c r="H3" s="130"/>
      <c r="I3" s="130"/>
      <c r="J3" s="130"/>
      <c r="K3" s="130"/>
      <c r="L3" s="130"/>
      <c r="M3" s="130"/>
      <c r="N3" s="130"/>
      <c r="O3" s="130"/>
      <c r="P3" s="130"/>
      <c r="Q3" s="130"/>
      <c r="R3" s="130"/>
      <c r="S3" s="968" t="s">
        <v>714</v>
      </c>
      <c r="T3" s="932" t="e">
        <f>DATE('Cover Page'!K13,'Cover Page'!I13,'Cover Page'!G13)</f>
        <v>#NUM!</v>
      </c>
      <c r="U3" s="130"/>
      <c r="V3" s="130"/>
      <c r="W3" s="130"/>
      <c r="X3" s="130"/>
      <c r="Y3" s="130"/>
      <c r="Z3" s="130"/>
    </row>
    <row r="4" spans="2:56" ht="3.75" customHeight="1" thickBot="1" x14ac:dyDescent="0.25">
      <c r="B4" s="79"/>
      <c r="C4" s="79"/>
      <c r="D4" s="79"/>
      <c r="E4" s="79"/>
      <c r="F4" s="79"/>
      <c r="G4" s="79"/>
      <c r="H4" s="79"/>
      <c r="I4" s="79"/>
      <c r="J4" s="79"/>
      <c r="K4" s="79"/>
      <c r="L4" s="79"/>
      <c r="M4" s="79"/>
      <c r="N4" s="79"/>
      <c r="O4" s="79"/>
      <c r="P4" s="79"/>
      <c r="Q4" s="79"/>
      <c r="R4" s="79"/>
      <c r="S4" s="79"/>
      <c r="T4" s="79"/>
      <c r="U4" s="79"/>
      <c r="V4" s="79"/>
      <c r="W4" s="79"/>
      <c r="X4" s="79"/>
      <c r="Y4" s="79"/>
      <c r="Z4" s="79"/>
    </row>
    <row r="5" spans="2:56" ht="15" customHeight="1" x14ac:dyDescent="0.4">
      <c r="B5" s="3" t="s">
        <v>0</v>
      </c>
      <c r="C5" s="3"/>
      <c r="D5" s="3"/>
      <c r="E5" s="3"/>
      <c r="F5" s="3"/>
      <c r="G5" s="3"/>
      <c r="H5" s="3" t="s">
        <v>1</v>
      </c>
      <c r="M5" s="3" t="s">
        <v>2</v>
      </c>
      <c r="O5" s="3"/>
      <c r="P5" s="3"/>
      <c r="Q5" s="79"/>
      <c r="R5" s="79"/>
      <c r="S5" s="79"/>
      <c r="T5" s="5"/>
      <c r="U5" s="5"/>
      <c r="V5" s="1433" t="s">
        <v>424</v>
      </c>
      <c r="W5" s="1434"/>
      <c r="X5" s="1434"/>
      <c r="Y5" s="1435"/>
      <c r="Z5" s="5"/>
    </row>
    <row r="6" spans="2:56" s="3" customFormat="1" ht="19.5" customHeight="1" x14ac:dyDescent="0.4">
      <c r="B6" s="1258">
        <f>'Cover Page'!G9</f>
        <v>0</v>
      </c>
      <c r="C6" s="1261"/>
      <c r="D6" s="1261"/>
      <c r="E6" s="1261"/>
      <c r="F6" s="1413"/>
      <c r="G6" s="935"/>
      <c r="H6" s="1258">
        <f>'Cover Page'!K13</f>
        <v>0</v>
      </c>
      <c r="I6" s="1261"/>
      <c r="J6" s="1261"/>
      <c r="K6" s="1413"/>
      <c r="L6" s="103"/>
      <c r="M6" s="1258">
        <f>'Cover Page'!I13</f>
        <v>0</v>
      </c>
      <c r="N6" s="1413"/>
      <c r="Q6" s="79"/>
      <c r="R6" s="79"/>
      <c r="S6" s="79"/>
      <c r="T6" s="5"/>
      <c r="U6" s="5"/>
      <c r="V6" s="1436"/>
      <c r="W6" s="1437"/>
      <c r="X6" s="1437"/>
      <c r="Y6" s="1438"/>
      <c r="Z6" s="103"/>
      <c r="AA6" s="103"/>
      <c r="AB6" s="103"/>
    </row>
    <row r="7" spans="2:56" s="3" customFormat="1" ht="12" customHeight="1" x14ac:dyDescent="0.4">
      <c r="B7" s="79"/>
      <c r="C7" s="79"/>
      <c r="D7" s="79"/>
      <c r="E7" s="79"/>
      <c r="F7" s="79"/>
      <c r="G7" s="79"/>
      <c r="Q7" s="79"/>
      <c r="R7" s="79"/>
      <c r="S7" s="79"/>
      <c r="T7" s="5"/>
      <c r="U7" s="5"/>
      <c r="V7" s="1436"/>
      <c r="W7" s="1437"/>
      <c r="X7" s="1437"/>
      <c r="Y7" s="1438"/>
      <c r="Z7" s="5"/>
    </row>
    <row r="8" spans="2:56" s="3" customFormat="1" ht="15" customHeight="1" x14ac:dyDescent="0.4">
      <c r="B8" s="18"/>
      <c r="C8" s="79"/>
      <c r="D8" s="79"/>
      <c r="E8" s="79"/>
      <c r="F8" s="79"/>
      <c r="G8" s="79"/>
      <c r="P8" s="3" t="s">
        <v>63</v>
      </c>
      <c r="Q8" s="79"/>
      <c r="R8" s="79" t="s">
        <v>63</v>
      </c>
      <c r="S8" s="79"/>
      <c r="T8" s="5"/>
      <c r="U8" s="5"/>
      <c r="V8" s="1436"/>
      <c r="W8" s="1437"/>
      <c r="X8" s="1437"/>
      <c r="Y8" s="1438"/>
      <c r="Z8" s="5"/>
    </row>
    <row r="9" spans="2:56" s="3" customFormat="1" ht="16.5" customHeight="1" thickBot="1" x14ac:dyDescent="0.45">
      <c r="B9" s="18" t="s">
        <v>40</v>
      </c>
      <c r="C9" s="79"/>
      <c r="D9" s="79"/>
      <c r="E9" s="79"/>
      <c r="F9" s="79"/>
      <c r="G9" s="79"/>
      <c r="O9" s="3" t="s">
        <v>63</v>
      </c>
      <c r="Q9" s="79"/>
      <c r="R9" s="79"/>
      <c r="S9" s="79"/>
      <c r="T9" s="5"/>
      <c r="U9" s="5"/>
      <c r="V9" s="1439"/>
      <c r="W9" s="1440"/>
      <c r="X9" s="1440"/>
      <c r="Y9" s="1441"/>
      <c r="Z9" s="5"/>
    </row>
    <row r="10" spans="2:56" s="3" customFormat="1" ht="12" customHeight="1" thickBot="1" x14ac:dyDescent="0.45">
      <c r="B10" s="18"/>
      <c r="C10" s="79"/>
      <c r="D10" s="79"/>
      <c r="E10" s="79"/>
      <c r="F10" s="79"/>
      <c r="G10" s="79"/>
      <c r="Q10" s="79"/>
      <c r="R10" s="79"/>
      <c r="S10" s="79"/>
      <c r="T10" s="5"/>
      <c r="U10" s="5"/>
      <c r="V10" s="5"/>
      <c r="W10" s="79"/>
      <c r="X10" s="79"/>
      <c r="Y10" s="5"/>
      <c r="Z10" s="5"/>
    </row>
    <row r="11" spans="2:56" ht="15.75" customHeight="1" thickTop="1" thickBot="1" x14ac:dyDescent="0.25">
      <c r="B11" s="95" t="s">
        <v>359</v>
      </c>
      <c r="C11" s="580"/>
      <c r="D11" s="580"/>
      <c r="E11" s="580"/>
      <c r="F11" s="580"/>
      <c r="G11" s="580"/>
      <c r="H11" s="103"/>
      <c r="I11" s="103"/>
      <c r="J11" s="103"/>
      <c r="K11" s="103"/>
      <c r="L11" s="103"/>
      <c r="M11" s="103"/>
      <c r="N11" s="103"/>
      <c r="O11" s="103"/>
      <c r="P11" s="103"/>
      <c r="Q11" s="580"/>
      <c r="R11" s="1409" t="s">
        <v>356</v>
      </c>
      <c r="S11" s="1409"/>
      <c r="T11" s="1409"/>
      <c r="U11" s="1409"/>
      <c r="V11" s="1409" t="s">
        <v>357</v>
      </c>
      <c r="W11" s="1409"/>
      <c r="X11" s="1409"/>
      <c r="Y11" s="1409"/>
      <c r="Z11" s="1409" t="s">
        <v>358</v>
      </c>
      <c r="AA11" s="1409"/>
      <c r="AB11" s="1409"/>
      <c r="AC11" s="1409"/>
      <c r="AD11" s="85"/>
      <c r="AE11" s="88"/>
      <c r="AF11" s="159"/>
      <c r="AG11" s="159"/>
      <c r="AH11" s="159"/>
      <c r="AI11" s="159"/>
      <c r="AJ11" s="159"/>
      <c r="AK11" s="159"/>
      <c r="AL11" s="159"/>
      <c r="AM11" s="159"/>
      <c r="AN11" s="159"/>
      <c r="AO11" s="164"/>
      <c r="AP11" s="164"/>
      <c r="AQ11" s="552"/>
      <c r="AR11" s="85"/>
      <c r="AS11" s="88"/>
      <c r="AT11" s="159"/>
      <c r="AU11" s="159"/>
      <c r="AV11" s="159"/>
      <c r="AW11" s="159"/>
      <c r="AX11" s="159"/>
      <c r="AY11" s="159"/>
      <c r="AZ11" s="159"/>
      <c r="BA11" s="159"/>
      <c r="BB11" s="159"/>
      <c r="BC11" s="164"/>
      <c r="BD11" s="164"/>
    </row>
    <row r="12" spans="2:56" ht="13.5" thickTop="1" x14ac:dyDescent="0.2">
      <c r="B12" s="1400" t="s">
        <v>3</v>
      </c>
      <c r="C12" s="1401"/>
      <c r="D12" s="1401"/>
      <c r="E12" s="1401"/>
      <c r="F12" s="1401"/>
      <c r="G12" s="1401"/>
      <c r="H12" s="1401"/>
      <c r="I12" s="1401"/>
      <c r="J12" s="1401"/>
      <c r="K12" s="1401"/>
      <c r="L12" s="1401"/>
      <c r="M12" s="1401"/>
      <c r="N12" s="1401"/>
      <c r="O12" s="1401"/>
      <c r="P12" s="1404" t="s">
        <v>4</v>
      </c>
      <c r="Q12" s="1405"/>
      <c r="R12" s="1320" t="s">
        <v>20</v>
      </c>
      <c r="S12" s="1300"/>
      <c r="T12" s="1300"/>
      <c r="U12" s="590" t="s">
        <v>361</v>
      </c>
      <c r="V12" s="1320" t="s">
        <v>20</v>
      </c>
      <c r="W12" s="1300"/>
      <c r="X12" s="1300"/>
      <c r="Y12" s="590" t="s">
        <v>361</v>
      </c>
      <c r="Z12" s="1298" t="s">
        <v>20</v>
      </c>
      <c r="AA12" s="1300"/>
      <c r="AB12" s="1300"/>
      <c r="AC12" s="590" t="s">
        <v>361</v>
      </c>
      <c r="AD12" s="103"/>
      <c r="AE12" s="103"/>
    </row>
    <row r="13" spans="2:56" x14ac:dyDescent="0.2">
      <c r="B13" s="1402"/>
      <c r="C13" s="1403"/>
      <c r="D13" s="1403"/>
      <c r="E13" s="1403"/>
      <c r="F13" s="1403"/>
      <c r="G13" s="1403"/>
      <c r="H13" s="1403"/>
      <c r="I13" s="1403"/>
      <c r="J13" s="1403"/>
      <c r="K13" s="1403"/>
      <c r="L13" s="1403"/>
      <c r="M13" s="1403"/>
      <c r="N13" s="1403"/>
      <c r="O13" s="1403"/>
      <c r="P13" s="1406"/>
      <c r="Q13" s="1407"/>
      <c r="R13" s="1411" t="s">
        <v>22</v>
      </c>
      <c r="S13" s="1412" t="s">
        <v>23</v>
      </c>
      <c r="T13" s="1412" t="s">
        <v>24</v>
      </c>
      <c r="U13" s="1410" t="s">
        <v>360</v>
      </c>
      <c r="V13" s="1411" t="s">
        <v>22</v>
      </c>
      <c r="W13" s="1412" t="s">
        <v>23</v>
      </c>
      <c r="X13" s="1412" t="s">
        <v>24</v>
      </c>
      <c r="Y13" s="1410" t="s">
        <v>360</v>
      </c>
      <c r="Z13" s="1292" t="s">
        <v>22</v>
      </c>
      <c r="AA13" s="1412" t="s">
        <v>23</v>
      </c>
      <c r="AB13" s="1412" t="s">
        <v>24</v>
      </c>
      <c r="AC13" s="1410" t="s">
        <v>360</v>
      </c>
      <c r="AD13" s="103"/>
      <c r="AE13" s="103"/>
    </row>
    <row r="14" spans="2:56" x14ac:dyDescent="0.2">
      <c r="B14" s="1402"/>
      <c r="C14" s="1403"/>
      <c r="D14" s="1403"/>
      <c r="E14" s="1403"/>
      <c r="F14" s="1403"/>
      <c r="G14" s="1403"/>
      <c r="H14" s="1403"/>
      <c r="I14" s="1403"/>
      <c r="J14" s="1403"/>
      <c r="K14" s="1403"/>
      <c r="L14" s="1403"/>
      <c r="M14" s="1403"/>
      <c r="N14" s="1403"/>
      <c r="O14" s="1403"/>
      <c r="P14" s="1406"/>
      <c r="Q14" s="1407"/>
      <c r="R14" s="1411"/>
      <c r="S14" s="1412"/>
      <c r="T14" s="1412"/>
      <c r="U14" s="1410"/>
      <c r="V14" s="1411"/>
      <c r="W14" s="1412"/>
      <c r="X14" s="1412"/>
      <c r="Y14" s="1410"/>
      <c r="Z14" s="1292"/>
      <c r="AA14" s="1412"/>
      <c r="AB14" s="1412"/>
      <c r="AC14" s="1410"/>
      <c r="AD14" s="103"/>
      <c r="AE14" s="103"/>
    </row>
    <row r="15" spans="2:56" ht="15" customHeight="1" x14ac:dyDescent="0.2">
      <c r="B15" s="1069" t="s">
        <v>25</v>
      </c>
      <c r="C15" s="981"/>
      <c r="D15" s="982"/>
      <c r="E15" s="982"/>
      <c r="F15" s="982"/>
      <c r="G15" s="982"/>
      <c r="H15" s="982"/>
      <c r="I15" s="981"/>
      <c r="J15" s="981"/>
      <c r="K15" s="981"/>
      <c r="L15" s="981"/>
      <c r="M15" s="981"/>
      <c r="N15" s="981"/>
      <c r="O15" s="981"/>
      <c r="P15" s="1230"/>
      <c r="Q15" s="1231"/>
      <c r="R15" s="1427"/>
      <c r="S15" s="1428"/>
      <c r="T15" s="1428"/>
      <c r="U15" s="1428"/>
      <c r="V15" s="1428"/>
      <c r="W15" s="1428"/>
      <c r="X15" s="1428"/>
      <c r="Y15" s="1428"/>
      <c r="Z15" s="1428"/>
      <c r="AA15" s="1428"/>
      <c r="AB15" s="1428"/>
      <c r="AC15" s="1429"/>
      <c r="AD15" s="103"/>
      <c r="AE15" s="103"/>
    </row>
    <row r="16" spans="2:56" ht="15" customHeight="1" x14ac:dyDescent="0.2">
      <c r="B16" s="1070" t="s">
        <v>26</v>
      </c>
      <c r="C16" s="104"/>
      <c r="D16" s="104"/>
      <c r="E16" s="104"/>
      <c r="F16" s="104"/>
      <c r="G16" s="104"/>
      <c r="H16" s="104"/>
      <c r="I16" s="104"/>
      <c r="J16" s="104"/>
      <c r="K16" s="104"/>
      <c r="L16" s="104"/>
      <c r="M16" s="104"/>
      <c r="N16" s="104"/>
      <c r="O16" s="104"/>
      <c r="P16" s="1263"/>
      <c r="Q16" s="1269"/>
      <c r="R16" s="1430"/>
      <c r="S16" s="1431"/>
      <c r="T16" s="1431"/>
      <c r="U16" s="1431"/>
      <c r="V16" s="1431"/>
      <c r="W16" s="1431"/>
      <c r="X16" s="1431"/>
      <c r="Y16" s="1431"/>
      <c r="Z16" s="1431"/>
      <c r="AA16" s="1431"/>
      <c r="AB16" s="1431"/>
      <c r="AC16" s="1432"/>
      <c r="AD16" s="103"/>
      <c r="AE16" s="103"/>
    </row>
    <row r="17" spans="2:31" ht="15" customHeight="1" x14ac:dyDescent="0.2">
      <c r="B17" s="1070"/>
      <c r="C17" s="104" t="s">
        <v>27</v>
      </c>
      <c r="D17" s="104"/>
      <c r="E17" s="104"/>
      <c r="F17" s="104"/>
      <c r="G17" s="104"/>
      <c r="H17" s="104"/>
      <c r="I17" s="104"/>
      <c r="J17" s="104"/>
      <c r="K17" s="104"/>
      <c r="L17" s="104"/>
      <c r="M17" s="104"/>
      <c r="N17" s="104"/>
      <c r="O17" s="104"/>
      <c r="P17" s="1262">
        <v>1</v>
      </c>
      <c r="Q17" s="1259"/>
      <c r="R17" s="349"/>
      <c r="S17" s="554"/>
      <c r="T17" s="554"/>
      <c r="U17" s="328"/>
      <c r="V17" s="349"/>
      <c r="W17" s="554"/>
      <c r="X17" s="554"/>
      <c r="Y17" s="328"/>
      <c r="Z17" s="435"/>
      <c r="AA17" s="554"/>
      <c r="AB17" s="554"/>
      <c r="AC17" s="328"/>
      <c r="AD17" s="103"/>
      <c r="AE17" s="103"/>
    </row>
    <row r="18" spans="2:31" ht="15" customHeight="1" x14ac:dyDescent="0.2">
      <c r="B18" s="1070"/>
      <c r="C18" s="104" t="s">
        <v>28</v>
      </c>
      <c r="D18" s="104"/>
      <c r="E18" s="104"/>
      <c r="F18" s="104"/>
      <c r="G18" s="104"/>
      <c r="H18" s="104"/>
      <c r="I18" s="104"/>
      <c r="J18" s="104"/>
      <c r="K18" s="104"/>
      <c r="L18" s="104"/>
      <c r="M18" s="104"/>
      <c r="N18" s="104"/>
      <c r="O18" s="104"/>
      <c r="P18" s="1257">
        <v>2</v>
      </c>
      <c r="Q18" s="1258"/>
      <c r="R18" s="349"/>
      <c r="S18" s="554"/>
      <c r="T18" s="554"/>
      <c r="U18" s="328"/>
      <c r="V18" s="349"/>
      <c r="W18" s="554"/>
      <c r="X18" s="554"/>
      <c r="Y18" s="328"/>
      <c r="Z18" s="435"/>
      <c r="AA18" s="554"/>
      <c r="AB18" s="554"/>
      <c r="AC18" s="328"/>
      <c r="AD18" s="103"/>
      <c r="AE18" s="103"/>
    </row>
    <row r="19" spans="2:31" ht="15" customHeight="1" x14ac:dyDescent="0.2">
      <c r="B19" s="1070" t="s">
        <v>29</v>
      </c>
      <c r="C19" s="104"/>
      <c r="D19" s="104"/>
      <c r="E19" s="104"/>
      <c r="F19" s="104"/>
      <c r="G19" s="104"/>
      <c r="H19" s="104"/>
      <c r="I19" s="104"/>
      <c r="J19" s="104"/>
      <c r="K19" s="104"/>
      <c r="L19" s="104"/>
      <c r="M19" s="104"/>
      <c r="N19" s="104"/>
      <c r="O19" s="104"/>
      <c r="P19" s="1230"/>
      <c r="Q19" s="1231"/>
      <c r="R19" s="1414"/>
      <c r="S19" s="1415"/>
      <c r="T19" s="1415"/>
      <c r="U19" s="1415"/>
      <c r="V19" s="1415"/>
      <c r="W19" s="1415"/>
      <c r="X19" s="1415"/>
      <c r="Y19" s="1415"/>
      <c r="Z19" s="1415"/>
      <c r="AA19" s="1415"/>
      <c r="AB19" s="1415"/>
      <c r="AC19" s="1416"/>
      <c r="AD19" s="85"/>
    </row>
    <row r="20" spans="2:31" ht="15" customHeight="1" x14ac:dyDescent="0.2">
      <c r="B20" s="1070"/>
      <c r="C20" s="104" t="s">
        <v>27</v>
      </c>
      <c r="D20" s="104"/>
      <c r="E20" s="104"/>
      <c r="F20" s="104"/>
      <c r="G20" s="104"/>
      <c r="H20" s="104"/>
      <c r="I20" s="104"/>
      <c r="J20" s="104"/>
      <c r="K20" s="104"/>
      <c r="L20" s="104"/>
      <c r="M20" s="104"/>
      <c r="N20" s="104"/>
      <c r="O20" s="104"/>
      <c r="P20" s="1262">
        <v>3</v>
      </c>
      <c r="Q20" s="1259"/>
      <c r="R20" s="349"/>
      <c r="S20" s="554"/>
      <c r="T20" s="554"/>
      <c r="U20" s="328"/>
      <c r="V20" s="349"/>
      <c r="W20" s="554"/>
      <c r="X20" s="554"/>
      <c r="Y20" s="328"/>
      <c r="Z20" s="435"/>
      <c r="AA20" s="554"/>
      <c r="AB20" s="554"/>
      <c r="AC20" s="328"/>
    </row>
    <row r="21" spans="2:31" ht="15" customHeight="1" x14ac:dyDescent="0.2">
      <c r="B21" s="1070"/>
      <c r="C21" s="104" t="s">
        <v>28</v>
      </c>
      <c r="D21" s="104"/>
      <c r="E21" s="104"/>
      <c r="F21" s="104"/>
      <c r="G21" s="104"/>
      <c r="H21" s="104"/>
      <c r="I21" s="104"/>
      <c r="J21" s="104"/>
      <c r="K21" s="104"/>
      <c r="L21" s="104"/>
      <c r="M21" s="104"/>
      <c r="N21" s="104"/>
      <c r="O21" s="104"/>
      <c r="P21" s="1257">
        <v>4</v>
      </c>
      <c r="Q21" s="1258"/>
      <c r="R21" s="349"/>
      <c r="S21" s="554"/>
      <c r="T21" s="554"/>
      <c r="U21" s="328"/>
      <c r="V21" s="349"/>
      <c r="W21" s="554"/>
      <c r="X21" s="554"/>
      <c r="Y21" s="328"/>
      <c r="Z21" s="435"/>
      <c r="AA21" s="554"/>
      <c r="AB21" s="554"/>
      <c r="AC21" s="328"/>
    </row>
    <row r="22" spans="2:31" ht="15" customHeight="1" x14ac:dyDescent="0.2">
      <c r="B22" s="1070" t="s">
        <v>30</v>
      </c>
      <c r="C22" s="104"/>
      <c r="D22" s="104"/>
      <c r="E22" s="104"/>
      <c r="F22" s="104"/>
      <c r="G22" s="104"/>
      <c r="H22" s="104"/>
      <c r="I22" s="104"/>
      <c r="J22" s="104"/>
      <c r="K22" s="104"/>
      <c r="L22" s="104"/>
      <c r="M22" s="104"/>
      <c r="N22" s="104"/>
      <c r="O22" s="104"/>
      <c r="P22" s="1257">
        <v>5</v>
      </c>
      <c r="Q22" s="1258"/>
      <c r="R22" s="589"/>
      <c r="S22" s="169"/>
      <c r="T22" s="169"/>
      <c r="U22" s="275"/>
      <c r="V22" s="589"/>
      <c r="W22" s="169"/>
      <c r="X22" s="169"/>
      <c r="Y22" s="275"/>
      <c r="Z22" s="311"/>
      <c r="AA22" s="169"/>
      <c r="AB22" s="169"/>
      <c r="AC22" s="275"/>
    </row>
    <row r="23" spans="2:31" ht="15" customHeight="1" x14ac:dyDescent="0.2">
      <c r="B23" s="1070" t="s">
        <v>31</v>
      </c>
      <c r="C23" s="104"/>
      <c r="D23" s="104"/>
      <c r="E23" s="104"/>
      <c r="F23" s="104"/>
      <c r="G23" s="104"/>
      <c r="H23" s="104"/>
      <c r="I23" s="104"/>
      <c r="J23" s="104"/>
      <c r="K23" s="104"/>
      <c r="L23" s="104"/>
      <c r="M23" s="104"/>
      <c r="N23" s="104"/>
      <c r="O23" s="104"/>
      <c r="P23" s="1257">
        <v>6</v>
      </c>
      <c r="Q23" s="1258"/>
      <c r="R23" s="589"/>
      <c r="S23" s="169"/>
      <c r="T23" s="169"/>
      <c r="U23" s="275"/>
      <c r="V23" s="589"/>
      <c r="W23" s="169"/>
      <c r="X23" s="169"/>
      <c r="Y23" s="275"/>
      <c r="Z23" s="311"/>
      <c r="AA23" s="169"/>
      <c r="AB23" s="169"/>
      <c r="AC23" s="275"/>
    </row>
    <row r="24" spans="2:31" ht="15" customHeight="1" x14ac:dyDescent="0.2">
      <c r="B24" s="1070" t="s">
        <v>32</v>
      </c>
      <c r="C24" s="104"/>
      <c r="D24" s="104"/>
      <c r="E24" s="104"/>
      <c r="F24" s="104"/>
      <c r="G24" s="104"/>
      <c r="H24" s="104"/>
      <c r="I24" s="104"/>
      <c r="J24" s="104"/>
      <c r="K24" s="104"/>
      <c r="L24" s="104"/>
      <c r="M24" s="104"/>
      <c r="N24" s="104"/>
      <c r="O24" s="104"/>
      <c r="P24" s="1257">
        <v>7</v>
      </c>
      <c r="Q24" s="1258"/>
      <c r="R24" s="589"/>
      <c r="S24" s="169"/>
      <c r="T24" s="169"/>
      <c r="U24" s="275"/>
      <c r="V24" s="589"/>
      <c r="W24" s="169"/>
      <c r="X24" s="169"/>
      <c r="Y24" s="275"/>
      <c r="Z24" s="311"/>
      <c r="AA24" s="169"/>
      <c r="AB24" s="169"/>
      <c r="AC24" s="275"/>
    </row>
    <row r="25" spans="2:31" ht="15" customHeight="1" x14ac:dyDescent="0.2">
      <c r="B25" s="1070" t="s">
        <v>33</v>
      </c>
      <c r="C25" s="104"/>
      <c r="D25" s="104"/>
      <c r="E25" s="104"/>
      <c r="F25" s="104"/>
      <c r="G25" s="104"/>
      <c r="H25" s="104"/>
      <c r="I25" s="104"/>
      <c r="J25" s="104"/>
      <c r="K25" s="104"/>
      <c r="L25" s="104"/>
      <c r="M25" s="104"/>
      <c r="N25" s="104"/>
      <c r="O25" s="104"/>
      <c r="P25" s="1257">
        <v>8</v>
      </c>
      <c r="Q25" s="1258"/>
      <c r="R25" s="589"/>
      <c r="S25" s="169"/>
      <c r="T25" s="169"/>
      <c r="U25" s="275"/>
      <c r="V25" s="589"/>
      <c r="W25" s="169"/>
      <c r="X25" s="169"/>
      <c r="Y25" s="275"/>
      <c r="Z25" s="311"/>
      <c r="AA25" s="169"/>
      <c r="AB25" s="169"/>
      <c r="AC25" s="275"/>
    </row>
    <row r="26" spans="2:31" ht="15" customHeight="1" x14ac:dyDescent="0.2">
      <c r="B26" s="1070" t="s">
        <v>34</v>
      </c>
      <c r="C26" s="104"/>
      <c r="D26" s="104"/>
      <c r="E26" s="104"/>
      <c r="F26" s="104"/>
      <c r="G26" s="104"/>
      <c r="H26" s="104"/>
      <c r="I26" s="104"/>
      <c r="J26" s="104"/>
      <c r="K26" s="104"/>
      <c r="L26" s="104"/>
      <c r="M26" s="104"/>
      <c r="N26" s="104"/>
      <c r="O26" s="104"/>
      <c r="P26" s="1257">
        <v>9</v>
      </c>
      <c r="Q26" s="1258"/>
      <c r="R26" s="589"/>
      <c r="S26" s="169"/>
      <c r="T26" s="169"/>
      <c r="U26" s="275"/>
      <c r="V26" s="589"/>
      <c r="W26" s="169"/>
      <c r="X26" s="169"/>
      <c r="Y26" s="275"/>
      <c r="Z26" s="311"/>
      <c r="AA26" s="169"/>
      <c r="AB26" s="169"/>
      <c r="AC26" s="275"/>
    </row>
    <row r="27" spans="2:31" ht="15" customHeight="1" x14ac:dyDescent="0.2">
      <c r="B27" s="1070"/>
      <c r="C27" s="104"/>
      <c r="D27" s="104"/>
      <c r="E27" s="104"/>
      <c r="F27" s="104"/>
      <c r="G27" s="104"/>
      <c r="H27" s="104"/>
      <c r="I27" s="104"/>
      <c r="J27" s="104"/>
      <c r="K27" s="104"/>
      <c r="L27" s="104"/>
      <c r="M27" s="104"/>
      <c r="N27" s="104"/>
      <c r="O27" s="104"/>
      <c r="P27" s="1047"/>
      <c r="Q27" s="1048"/>
      <c r="R27" s="1050"/>
      <c r="S27" s="1050"/>
      <c r="T27" s="1050"/>
      <c r="U27" s="1050"/>
      <c r="V27" s="1050"/>
      <c r="W27" s="1050"/>
      <c r="X27" s="1050"/>
      <c r="Y27" s="1050"/>
      <c r="Z27" s="1050"/>
      <c r="AA27" s="1050"/>
      <c r="AB27" s="1050"/>
      <c r="AC27" s="302"/>
    </row>
    <row r="28" spans="2:31" ht="15" customHeight="1" x14ac:dyDescent="0.2">
      <c r="B28" s="1071" t="s">
        <v>35</v>
      </c>
      <c r="C28" s="104"/>
      <c r="D28" s="104"/>
      <c r="E28" s="104"/>
      <c r="F28" s="104"/>
      <c r="G28" s="104"/>
      <c r="H28" s="104"/>
      <c r="I28" s="104"/>
      <c r="J28" s="104"/>
      <c r="K28" s="104"/>
      <c r="L28" s="104"/>
      <c r="M28" s="104"/>
      <c r="N28" s="104"/>
      <c r="O28" s="104"/>
      <c r="P28" s="983"/>
      <c r="Q28" s="104"/>
      <c r="R28" s="949"/>
      <c r="S28" s="949"/>
      <c r="T28" s="949"/>
      <c r="U28" s="949"/>
      <c r="V28" s="949"/>
      <c r="W28" s="949"/>
      <c r="X28" s="949"/>
      <c r="Y28" s="949"/>
      <c r="Z28" s="949"/>
      <c r="AA28" s="949"/>
      <c r="AB28" s="949"/>
      <c r="AC28" s="305"/>
    </row>
    <row r="29" spans="2:31" ht="15" customHeight="1" x14ac:dyDescent="0.2">
      <c r="B29" s="1070" t="s">
        <v>26</v>
      </c>
      <c r="C29" s="104"/>
      <c r="D29" s="104"/>
      <c r="E29" s="104"/>
      <c r="F29" s="104"/>
      <c r="G29" s="104"/>
      <c r="H29" s="104"/>
      <c r="I29" s="104"/>
      <c r="J29" s="104"/>
      <c r="K29" s="104"/>
      <c r="L29" s="104"/>
      <c r="M29" s="104"/>
      <c r="N29" s="104"/>
      <c r="O29" s="104"/>
      <c r="P29" s="1172"/>
      <c r="Q29" s="1399"/>
      <c r="R29" s="216"/>
      <c r="S29" s="216"/>
      <c r="T29" s="216"/>
      <c r="U29" s="216"/>
      <c r="V29" s="216"/>
      <c r="W29" s="216"/>
      <c r="X29" s="216"/>
      <c r="Y29" s="216"/>
      <c r="Z29" s="949"/>
      <c r="AA29" s="949"/>
      <c r="AB29" s="949"/>
      <c r="AC29" s="301"/>
    </row>
    <row r="30" spans="2:31" ht="15" customHeight="1" x14ac:dyDescent="0.2">
      <c r="B30" s="1070"/>
      <c r="C30" s="104" t="s">
        <v>27</v>
      </c>
      <c r="D30" s="104"/>
      <c r="E30" s="104"/>
      <c r="F30" s="104"/>
      <c r="G30" s="104"/>
      <c r="H30" s="104"/>
      <c r="I30" s="104"/>
      <c r="J30" s="104"/>
      <c r="K30" s="104"/>
      <c r="L30" s="104"/>
      <c r="M30" s="104"/>
      <c r="N30" s="104"/>
      <c r="O30" s="104"/>
      <c r="P30" s="1257">
        <v>10</v>
      </c>
      <c r="Q30" s="1258"/>
      <c r="R30" s="589"/>
      <c r="S30" s="169"/>
      <c r="T30" s="169"/>
      <c r="U30" s="275"/>
      <c r="V30" s="589"/>
      <c r="W30" s="169"/>
      <c r="X30" s="169"/>
      <c r="Y30" s="275"/>
      <c r="Z30" s="311"/>
      <c r="AA30" s="169"/>
      <c r="AB30" s="169"/>
      <c r="AC30" s="275"/>
    </row>
    <row r="31" spans="2:31" ht="15" customHeight="1" x14ac:dyDescent="0.2">
      <c r="B31" s="1070"/>
      <c r="C31" s="104" t="s">
        <v>28</v>
      </c>
      <c r="D31" s="104"/>
      <c r="E31" s="104"/>
      <c r="F31" s="104"/>
      <c r="G31" s="104"/>
      <c r="H31" s="104"/>
      <c r="I31" s="104"/>
      <c r="J31" s="104"/>
      <c r="K31" s="104"/>
      <c r="L31" s="104"/>
      <c r="M31" s="104"/>
      <c r="N31" s="104"/>
      <c r="O31" s="104"/>
      <c r="P31" s="1257">
        <v>11</v>
      </c>
      <c r="Q31" s="1258"/>
      <c r="R31" s="349"/>
      <c r="S31" s="554"/>
      <c r="T31" s="554"/>
      <c r="U31" s="328"/>
      <c r="V31" s="349"/>
      <c r="W31" s="554"/>
      <c r="X31" s="554"/>
      <c r="Y31" s="328"/>
      <c r="Z31" s="435"/>
      <c r="AA31" s="554"/>
      <c r="AB31" s="554"/>
      <c r="AC31" s="328"/>
    </row>
    <row r="32" spans="2:31" ht="15" customHeight="1" x14ac:dyDescent="0.2">
      <c r="B32" s="1070" t="s">
        <v>29</v>
      </c>
      <c r="C32" s="104"/>
      <c r="D32" s="104"/>
      <c r="E32" s="104"/>
      <c r="F32" s="104"/>
      <c r="G32" s="104"/>
      <c r="H32" s="104"/>
      <c r="I32" s="104"/>
      <c r="J32" s="104"/>
      <c r="K32" s="104"/>
      <c r="L32" s="104"/>
      <c r="M32" s="104"/>
      <c r="N32" s="104"/>
      <c r="O32" s="104"/>
      <c r="P32" s="1230"/>
      <c r="Q32" s="1231"/>
      <c r="R32" s="1414"/>
      <c r="S32" s="1415"/>
      <c r="T32" s="1415"/>
      <c r="U32" s="1415"/>
      <c r="V32" s="1415"/>
      <c r="W32" s="1415"/>
      <c r="X32" s="1415"/>
      <c r="Y32" s="1415"/>
      <c r="Z32" s="1415"/>
      <c r="AA32" s="1415"/>
      <c r="AB32" s="1415"/>
      <c r="AC32" s="1416"/>
    </row>
    <row r="33" spans="2:30" ht="15" customHeight="1" x14ac:dyDescent="0.2">
      <c r="B33" s="1070"/>
      <c r="C33" s="104" t="s">
        <v>27</v>
      </c>
      <c r="D33" s="104"/>
      <c r="E33" s="104"/>
      <c r="F33" s="104"/>
      <c r="G33" s="104"/>
      <c r="H33" s="104"/>
      <c r="I33" s="104"/>
      <c r="J33" s="104"/>
      <c r="K33" s="104"/>
      <c r="L33" s="104"/>
      <c r="M33" s="104"/>
      <c r="N33" s="104"/>
      <c r="O33" s="104"/>
      <c r="P33" s="1262">
        <v>12</v>
      </c>
      <c r="Q33" s="1259"/>
      <c r="R33" s="349"/>
      <c r="S33" s="554"/>
      <c r="T33" s="554"/>
      <c r="U33" s="328"/>
      <c r="V33" s="349"/>
      <c r="W33" s="554"/>
      <c r="X33" s="554"/>
      <c r="Y33" s="328"/>
      <c r="Z33" s="435"/>
      <c r="AA33" s="554"/>
      <c r="AB33" s="554"/>
      <c r="AC33" s="328"/>
    </row>
    <row r="34" spans="2:30" ht="15" customHeight="1" x14ac:dyDescent="0.2">
      <c r="B34" s="1070"/>
      <c r="C34" s="104" t="s">
        <v>28</v>
      </c>
      <c r="D34" s="104"/>
      <c r="E34" s="104"/>
      <c r="F34" s="104"/>
      <c r="G34" s="104"/>
      <c r="H34" s="104"/>
      <c r="I34" s="104"/>
      <c r="J34" s="104"/>
      <c r="K34" s="104"/>
      <c r="L34" s="104"/>
      <c r="M34" s="104"/>
      <c r="N34" s="104"/>
      <c r="O34" s="104"/>
      <c r="P34" s="1257">
        <v>13</v>
      </c>
      <c r="Q34" s="1258"/>
      <c r="R34" s="349"/>
      <c r="S34" s="554"/>
      <c r="T34" s="554"/>
      <c r="U34" s="328"/>
      <c r="V34" s="349"/>
      <c r="W34" s="554"/>
      <c r="X34" s="554"/>
      <c r="Y34" s="328"/>
      <c r="Z34" s="435"/>
      <c r="AA34" s="554"/>
      <c r="AB34" s="554"/>
      <c r="AC34" s="328"/>
    </row>
    <row r="35" spans="2:30" ht="15" customHeight="1" x14ac:dyDescent="0.2">
      <c r="B35" s="1070" t="s">
        <v>30</v>
      </c>
      <c r="C35" s="104"/>
      <c r="D35" s="104"/>
      <c r="E35" s="104"/>
      <c r="F35" s="104"/>
      <c r="G35" s="104"/>
      <c r="H35" s="104"/>
      <c r="I35" s="104"/>
      <c r="J35" s="104"/>
      <c r="K35" s="104"/>
      <c r="L35" s="104"/>
      <c r="M35" s="104"/>
      <c r="N35" s="104"/>
      <c r="O35" s="104"/>
      <c r="P35" s="1257">
        <v>14</v>
      </c>
      <c r="Q35" s="1258"/>
      <c r="R35" s="349"/>
      <c r="S35" s="554"/>
      <c r="T35" s="554"/>
      <c r="U35" s="328"/>
      <c r="V35" s="349"/>
      <c r="W35" s="554"/>
      <c r="X35" s="554"/>
      <c r="Y35" s="328"/>
      <c r="Z35" s="435"/>
      <c r="AA35" s="554"/>
      <c r="AB35" s="554"/>
      <c r="AC35" s="328"/>
    </row>
    <row r="36" spans="2:30" ht="15" customHeight="1" x14ac:dyDescent="0.2">
      <c r="B36" s="1070" t="s">
        <v>31</v>
      </c>
      <c r="C36" s="104"/>
      <c r="D36" s="104"/>
      <c r="E36" s="104"/>
      <c r="F36" s="104"/>
      <c r="G36" s="104"/>
      <c r="H36" s="104"/>
      <c r="I36" s="104"/>
      <c r="J36" s="104"/>
      <c r="K36" s="104"/>
      <c r="L36" s="104"/>
      <c r="M36" s="104"/>
      <c r="N36" s="104"/>
      <c r="O36" s="104"/>
      <c r="P36" s="1257">
        <v>15</v>
      </c>
      <c r="Q36" s="1258"/>
      <c r="R36" s="349"/>
      <c r="S36" s="554"/>
      <c r="T36" s="554"/>
      <c r="U36" s="328"/>
      <c r="V36" s="349"/>
      <c r="W36" s="554"/>
      <c r="X36" s="554"/>
      <c r="Y36" s="328"/>
      <c r="Z36" s="435"/>
      <c r="AA36" s="554"/>
      <c r="AB36" s="554"/>
      <c r="AC36" s="328"/>
    </row>
    <row r="37" spans="2:30" ht="15" customHeight="1" x14ac:dyDescent="0.2">
      <c r="B37" s="1070" t="s">
        <v>32</v>
      </c>
      <c r="C37" s="104"/>
      <c r="D37" s="104"/>
      <c r="E37" s="104"/>
      <c r="F37" s="104"/>
      <c r="G37" s="104"/>
      <c r="H37" s="104"/>
      <c r="I37" s="104"/>
      <c r="J37" s="104"/>
      <c r="K37" s="104"/>
      <c r="L37" s="104"/>
      <c r="M37" s="104"/>
      <c r="N37" s="104"/>
      <c r="O37" s="104"/>
      <c r="P37" s="1257">
        <v>16</v>
      </c>
      <c r="Q37" s="1258"/>
      <c r="R37" s="349"/>
      <c r="S37" s="554"/>
      <c r="T37" s="554"/>
      <c r="U37" s="328"/>
      <c r="V37" s="349"/>
      <c r="W37" s="554"/>
      <c r="X37" s="554"/>
      <c r="Y37" s="328"/>
      <c r="Z37" s="435"/>
      <c r="AA37" s="554"/>
      <c r="AB37" s="554"/>
      <c r="AC37" s="328"/>
    </row>
    <row r="38" spans="2:30" ht="15" customHeight="1" x14ac:dyDescent="0.2">
      <c r="B38" s="1070" t="s">
        <v>33</v>
      </c>
      <c r="C38" s="104"/>
      <c r="D38" s="104"/>
      <c r="E38" s="104"/>
      <c r="F38" s="104"/>
      <c r="G38" s="104"/>
      <c r="H38" s="104"/>
      <c r="I38" s="104"/>
      <c r="J38" s="104"/>
      <c r="K38" s="104"/>
      <c r="L38" s="104"/>
      <c r="M38" s="104"/>
      <c r="N38" s="104"/>
      <c r="O38" s="104"/>
      <c r="P38" s="1257">
        <v>17</v>
      </c>
      <c r="Q38" s="1258"/>
      <c r="R38" s="349"/>
      <c r="S38" s="554"/>
      <c r="T38" s="554"/>
      <c r="U38" s="328"/>
      <c r="V38" s="349"/>
      <c r="W38" s="554"/>
      <c r="X38" s="554"/>
      <c r="Y38" s="328"/>
      <c r="Z38" s="435"/>
      <c r="AA38" s="554"/>
      <c r="AB38" s="554"/>
      <c r="AC38" s="328"/>
    </row>
    <row r="39" spans="2:30" ht="15" customHeight="1" x14ac:dyDescent="0.2">
      <c r="B39" s="1070" t="s">
        <v>36</v>
      </c>
      <c r="C39" s="104"/>
      <c r="D39" s="104"/>
      <c r="E39" s="104"/>
      <c r="F39" s="104"/>
      <c r="G39" s="104"/>
      <c r="H39" s="104"/>
      <c r="I39" s="104"/>
      <c r="J39" s="104"/>
      <c r="K39" s="104"/>
      <c r="L39" s="104"/>
      <c r="M39" s="104"/>
      <c r="N39" s="104"/>
      <c r="O39" s="104"/>
      <c r="P39" s="1230">
        <v>18</v>
      </c>
      <c r="Q39" s="1231"/>
      <c r="R39" s="289"/>
      <c r="S39" s="170"/>
      <c r="T39" s="170"/>
      <c r="U39" s="279"/>
      <c r="V39" s="289"/>
      <c r="W39" s="170"/>
      <c r="X39" s="170"/>
      <c r="Y39" s="279"/>
      <c r="Z39" s="588"/>
      <c r="AA39" s="170"/>
      <c r="AB39" s="170"/>
      <c r="AC39" s="279"/>
    </row>
    <row r="40" spans="2:30" ht="15" customHeight="1" thickBot="1" x14ac:dyDescent="0.25">
      <c r="B40" s="1078" t="s">
        <v>37</v>
      </c>
      <c r="C40" s="1079"/>
      <c r="D40" s="1079"/>
      <c r="E40" s="1079"/>
      <c r="F40" s="1080"/>
      <c r="G40" s="1081"/>
      <c r="H40" s="1082"/>
      <c r="I40" s="1082"/>
      <c r="J40" s="1082"/>
      <c r="K40" s="1082"/>
      <c r="L40" s="1082"/>
      <c r="M40" s="1082"/>
      <c r="N40" s="1082"/>
      <c r="O40" s="1083"/>
      <c r="P40" s="1425">
        <v>19</v>
      </c>
      <c r="Q40" s="1426"/>
      <c r="R40" s="1084"/>
      <c r="S40" s="1085"/>
      <c r="T40" s="1085"/>
      <c r="U40" s="1086"/>
      <c r="V40" s="1084"/>
      <c r="W40" s="1085"/>
      <c r="X40" s="1085"/>
      <c r="Y40" s="1086"/>
      <c r="Z40" s="1087"/>
      <c r="AA40" s="1085"/>
      <c r="AB40" s="1085"/>
      <c r="AC40" s="1086"/>
      <c r="AD40" s="51"/>
    </row>
    <row r="41" spans="2:30" ht="13.5" thickTop="1" x14ac:dyDescent="0.2">
      <c r="B41" s="51"/>
      <c r="C41" s="51"/>
      <c r="D41" s="51"/>
      <c r="E41" s="51"/>
      <c r="F41" s="51"/>
      <c r="G41" s="51"/>
      <c r="H41" s="51"/>
      <c r="I41" s="51"/>
      <c r="J41" s="51"/>
      <c r="K41" s="51"/>
      <c r="L41" s="51"/>
      <c r="M41" s="51"/>
      <c r="N41" s="51"/>
      <c r="O41" s="51"/>
      <c r="P41" s="85"/>
      <c r="Q41" s="88"/>
      <c r="R41" s="965"/>
      <c r="S41" s="1088"/>
      <c r="T41" s="1089" t="s">
        <v>376</v>
      </c>
      <c r="U41" s="1090">
        <f>'C1_OIFP_MA1'!$G$7+'C1_OIFP_MA2'!$G$7</f>
        <v>0</v>
      </c>
      <c r="V41" s="949"/>
      <c r="W41" s="1088"/>
      <c r="X41" s="1091" t="s">
        <v>377</v>
      </c>
      <c r="Y41" s="1090">
        <f>SUMIF('C1_OIFP_NonMA'!E11:E1048576,"IP",'C1_OIFP_NonMA'!G11:G1048576)</f>
        <v>0</v>
      </c>
      <c r="Z41" s="949"/>
      <c r="AA41" s="1088"/>
      <c r="AB41" s="1091" t="s">
        <v>378</v>
      </c>
      <c r="AC41" s="1090">
        <f>SUMIF('C1_OIFP_NonMA'!E11:E1048576,"Risk-free",'C1_OIFP_NonMA'!G11:G1048576)</f>
        <v>0</v>
      </c>
      <c r="AD41" s="51"/>
    </row>
    <row r="42" spans="2:30" s="85" customFormat="1" ht="15.75" customHeight="1" x14ac:dyDescent="0.2">
      <c r="B42" s="51"/>
      <c r="C42" s="51"/>
      <c r="D42" s="51"/>
      <c r="E42" s="51"/>
      <c r="F42" s="51"/>
      <c r="G42" s="51"/>
      <c r="H42" s="51"/>
      <c r="I42" s="51"/>
      <c r="J42" s="51"/>
      <c r="K42" s="51"/>
      <c r="L42" s="51"/>
      <c r="M42" s="51"/>
      <c r="N42" s="51"/>
      <c r="O42" s="51"/>
      <c r="Q42" s="88"/>
      <c r="R42" s="965"/>
      <c r="S42" s="965"/>
      <c r="T42" s="965"/>
      <c r="U42" s="1077" t="str">
        <f>IF(U41=U40,"Status OK", "Status Check")</f>
        <v>Status OK</v>
      </c>
      <c r="V42" s="965"/>
      <c r="W42" s="965"/>
      <c r="X42" s="965"/>
      <c r="Y42" s="1077" t="str">
        <f>IF(Y41=Y40,"Status OK", "Status Check")</f>
        <v>Status OK</v>
      </c>
      <c r="Z42" s="965"/>
      <c r="AA42" s="965"/>
      <c r="AB42" s="965"/>
      <c r="AC42" s="1077" t="str">
        <f>IF(AC41=AC40,"Status OK", "Status Check")</f>
        <v>Status OK</v>
      </c>
      <c r="AD42" s="51"/>
    </row>
    <row r="43" spans="2:30" ht="20.25" customHeight="1" thickBot="1" x14ac:dyDescent="0.45">
      <c r="B43" s="989"/>
      <c r="C43" s="106"/>
      <c r="D43" s="106"/>
      <c r="E43" s="106"/>
      <c r="F43" s="106"/>
      <c r="G43" s="106"/>
      <c r="H43" s="104"/>
      <c r="I43" s="104"/>
      <c r="J43" s="104"/>
      <c r="K43" s="104"/>
      <c r="L43" s="104"/>
      <c r="M43" s="104"/>
      <c r="N43" s="104"/>
      <c r="O43" s="104"/>
      <c r="P43" s="103"/>
      <c r="Q43" s="580"/>
      <c r="R43" s="949"/>
      <c r="S43" s="949"/>
      <c r="T43" s="183"/>
      <c r="U43" s="183"/>
      <c r="V43" s="949"/>
      <c r="W43" s="949"/>
      <c r="X43" s="183"/>
      <c r="Y43" s="183"/>
      <c r="Z43" s="949"/>
      <c r="AA43" s="949"/>
      <c r="AB43" s="183"/>
      <c r="AC43" s="183"/>
      <c r="AD43" s="51"/>
    </row>
    <row r="44" spans="2:30" ht="20.25" customHeight="1" thickTop="1" thickBot="1" x14ac:dyDescent="0.25">
      <c r="B44" s="989" t="s">
        <v>38</v>
      </c>
      <c r="C44" s="104"/>
      <c r="D44" s="104"/>
      <c r="E44" s="104"/>
      <c r="F44" s="104"/>
      <c r="G44" s="104"/>
      <c r="H44" s="104"/>
      <c r="I44" s="104"/>
      <c r="J44" s="104"/>
      <c r="K44" s="104"/>
      <c r="L44" s="104"/>
      <c r="M44" s="104"/>
      <c r="N44" s="104"/>
      <c r="O44" s="104"/>
      <c r="P44" s="103"/>
      <c r="Q44" s="92"/>
      <c r="R44" s="1418" t="s">
        <v>356</v>
      </c>
      <c r="S44" s="1418"/>
      <c r="T44" s="1418"/>
      <c r="U44" s="1419"/>
      <c r="V44" s="1418" t="s">
        <v>357</v>
      </c>
      <c r="W44" s="1418"/>
      <c r="X44" s="1418"/>
      <c r="Y44" s="1418"/>
      <c r="Z44" s="1417" t="s">
        <v>358</v>
      </c>
      <c r="AA44" s="1418"/>
      <c r="AB44" s="1418"/>
      <c r="AC44" s="1418"/>
    </row>
    <row r="45" spans="2:30" ht="13.5" thickTop="1" x14ac:dyDescent="0.2">
      <c r="B45" s="1443" t="s">
        <v>3</v>
      </c>
      <c r="C45" s="1444"/>
      <c r="D45" s="1444"/>
      <c r="E45" s="1444"/>
      <c r="F45" s="1444"/>
      <c r="G45" s="1444"/>
      <c r="H45" s="1444"/>
      <c r="I45" s="1444"/>
      <c r="J45" s="1444"/>
      <c r="K45" s="1444"/>
      <c r="L45" s="1444"/>
      <c r="M45" s="1444"/>
      <c r="N45" s="1444"/>
      <c r="O45" s="1444"/>
      <c r="P45" s="1404" t="s">
        <v>4</v>
      </c>
      <c r="Q45" s="1420"/>
      <c r="R45" s="1422" t="s">
        <v>20</v>
      </c>
      <c r="S45" s="1423"/>
      <c r="T45" s="1423"/>
      <c r="U45" s="599" t="s">
        <v>21</v>
      </c>
      <c r="V45" s="1422" t="s">
        <v>20</v>
      </c>
      <c r="W45" s="1423"/>
      <c r="X45" s="1423"/>
      <c r="Y45" s="599" t="s">
        <v>361</v>
      </c>
      <c r="Z45" s="1442" t="s">
        <v>20</v>
      </c>
      <c r="AA45" s="1423"/>
      <c r="AB45" s="1423"/>
      <c r="AC45" s="599" t="s">
        <v>361</v>
      </c>
    </row>
    <row r="46" spans="2:30" x14ac:dyDescent="0.2">
      <c r="B46" s="1445"/>
      <c r="C46" s="1446"/>
      <c r="D46" s="1446"/>
      <c r="E46" s="1446"/>
      <c r="F46" s="1446"/>
      <c r="G46" s="1446"/>
      <c r="H46" s="1446"/>
      <c r="I46" s="1446"/>
      <c r="J46" s="1446"/>
      <c r="K46" s="1446"/>
      <c r="L46" s="1446"/>
      <c r="M46" s="1446"/>
      <c r="N46" s="1446"/>
      <c r="O46" s="1446"/>
      <c r="P46" s="1406"/>
      <c r="Q46" s="1421"/>
      <c r="R46" s="1411" t="s">
        <v>22</v>
      </c>
      <c r="S46" s="1412" t="s">
        <v>23</v>
      </c>
      <c r="T46" s="1412" t="s">
        <v>24</v>
      </c>
      <c r="U46" s="1410" t="s">
        <v>360</v>
      </c>
      <c r="V46" s="1411" t="s">
        <v>22</v>
      </c>
      <c r="W46" s="1412" t="s">
        <v>23</v>
      </c>
      <c r="X46" s="1412" t="s">
        <v>24</v>
      </c>
      <c r="Y46" s="1410" t="s">
        <v>360</v>
      </c>
      <c r="Z46" s="1292" t="s">
        <v>22</v>
      </c>
      <c r="AA46" s="1412" t="s">
        <v>23</v>
      </c>
      <c r="AB46" s="1412" t="s">
        <v>24</v>
      </c>
      <c r="AC46" s="1410" t="s">
        <v>360</v>
      </c>
    </row>
    <row r="47" spans="2:30" x14ac:dyDescent="0.2">
      <c r="B47" s="1445"/>
      <c r="C47" s="1446"/>
      <c r="D47" s="1446"/>
      <c r="E47" s="1446"/>
      <c r="F47" s="1446"/>
      <c r="G47" s="1446"/>
      <c r="H47" s="1446"/>
      <c r="I47" s="1446"/>
      <c r="J47" s="1446"/>
      <c r="K47" s="1446"/>
      <c r="L47" s="1446"/>
      <c r="M47" s="1446"/>
      <c r="N47" s="1446"/>
      <c r="O47" s="1446"/>
      <c r="P47" s="1406"/>
      <c r="Q47" s="1421"/>
      <c r="R47" s="1411"/>
      <c r="S47" s="1412"/>
      <c r="T47" s="1412"/>
      <c r="U47" s="1410"/>
      <c r="V47" s="1411"/>
      <c r="W47" s="1412"/>
      <c r="X47" s="1412"/>
      <c r="Y47" s="1410"/>
      <c r="Z47" s="1292"/>
      <c r="AA47" s="1412"/>
      <c r="AB47" s="1412"/>
      <c r="AC47" s="1410"/>
    </row>
    <row r="48" spans="2:30" ht="18.75" customHeight="1" x14ac:dyDescent="0.2">
      <c r="B48" s="1070" t="s">
        <v>26</v>
      </c>
      <c r="C48" s="104"/>
      <c r="D48" s="104"/>
      <c r="E48" s="104"/>
      <c r="F48" s="104"/>
      <c r="G48" s="104"/>
      <c r="H48" s="104"/>
      <c r="I48" s="104"/>
      <c r="J48" s="104"/>
      <c r="K48" s="104"/>
      <c r="L48" s="104"/>
      <c r="M48" s="104"/>
      <c r="N48" s="104"/>
      <c r="O48" s="1076"/>
      <c r="P48" s="1263"/>
      <c r="Q48" s="1269"/>
      <c r="R48" s="1414"/>
      <c r="S48" s="1415"/>
      <c r="T48" s="1415"/>
      <c r="U48" s="1415"/>
      <c r="V48" s="1415"/>
      <c r="W48" s="1415"/>
      <c r="X48" s="1415"/>
      <c r="Y48" s="1415"/>
      <c r="Z48" s="1415"/>
      <c r="AA48" s="1415"/>
      <c r="AB48" s="1415"/>
      <c r="AC48" s="1416"/>
    </row>
    <row r="49" spans="2:30" ht="18.75" customHeight="1" x14ac:dyDescent="0.2">
      <c r="B49" s="1070"/>
      <c r="C49" s="104" t="s">
        <v>27</v>
      </c>
      <c r="D49" s="104"/>
      <c r="E49" s="104"/>
      <c r="F49" s="104"/>
      <c r="G49" s="104"/>
      <c r="H49" s="104"/>
      <c r="I49" s="104"/>
      <c r="J49" s="104"/>
      <c r="K49" s="104"/>
      <c r="L49" s="104"/>
      <c r="M49" s="104"/>
      <c r="N49" s="104"/>
      <c r="O49" s="1076"/>
      <c r="P49" s="1262">
        <v>1</v>
      </c>
      <c r="Q49" s="1259"/>
      <c r="R49" s="349"/>
      <c r="S49" s="554"/>
      <c r="T49" s="554"/>
      <c r="U49" s="328"/>
      <c r="V49" s="349"/>
      <c r="W49" s="554"/>
      <c r="X49" s="554"/>
      <c r="Y49" s="328"/>
      <c r="Z49" s="435"/>
      <c r="AA49" s="554"/>
      <c r="AB49" s="554"/>
      <c r="AC49" s="328"/>
    </row>
    <row r="50" spans="2:30" ht="18.75" customHeight="1" x14ac:dyDescent="0.2">
      <c r="B50" s="1070"/>
      <c r="C50" s="104" t="s">
        <v>28</v>
      </c>
      <c r="D50" s="104"/>
      <c r="E50" s="104"/>
      <c r="F50" s="104"/>
      <c r="G50" s="104"/>
      <c r="H50" s="104"/>
      <c r="I50" s="104"/>
      <c r="J50" s="104"/>
      <c r="K50" s="104"/>
      <c r="L50" s="104"/>
      <c r="M50" s="104"/>
      <c r="N50" s="104"/>
      <c r="O50" s="1076"/>
      <c r="P50" s="1257">
        <v>2</v>
      </c>
      <c r="Q50" s="1258"/>
      <c r="R50" s="349"/>
      <c r="S50" s="554"/>
      <c r="T50" s="554"/>
      <c r="U50" s="328"/>
      <c r="V50" s="349"/>
      <c r="W50" s="554"/>
      <c r="X50" s="554"/>
      <c r="Y50" s="328"/>
      <c r="Z50" s="435"/>
      <c r="AA50" s="554"/>
      <c r="AB50" s="554"/>
      <c r="AC50" s="328"/>
    </row>
    <row r="51" spans="2:30" ht="18.75" customHeight="1" x14ac:dyDescent="0.2">
      <c r="B51" s="1070" t="s">
        <v>29</v>
      </c>
      <c r="C51" s="104"/>
      <c r="D51" s="104"/>
      <c r="E51" s="104"/>
      <c r="F51" s="104"/>
      <c r="G51" s="104"/>
      <c r="H51" s="104"/>
      <c r="I51" s="104"/>
      <c r="J51" s="104"/>
      <c r="K51" s="104"/>
      <c r="L51" s="104"/>
      <c r="M51" s="104"/>
      <c r="N51" s="104"/>
      <c r="O51" s="1076"/>
      <c r="P51" s="1230"/>
      <c r="Q51" s="1231"/>
      <c r="R51" s="1414"/>
      <c r="S51" s="1415"/>
      <c r="T51" s="1415"/>
      <c r="U51" s="1415"/>
      <c r="V51" s="1415"/>
      <c r="W51" s="1415"/>
      <c r="X51" s="1415"/>
      <c r="Y51" s="1415"/>
      <c r="Z51" s="1415"/>
      <c r="AA51" s="1415"/>
      <c r="AB51" s="1415"/>
      <c r="AC51" s="1416"/>
    </row>
    <row r="52" spans="2:30" ht="18.75" customHeight="1" x14ac:dyDescent="0.2">
      <c r="B52" s="1070"/>
      <c r="C52" s="104" t="s">
        <v>27</v>
      </c>
      <c r="D52" s="104"/>
      <c r="E52" s="104"/>
      <c r="F52" s="104"/>
      <c r="G52" s="104"/>
      <c r="H52" s="104"/>
      <c r="I52" s="104"/>
      <c r="J52" s="104"/>
      <c r="K52" s="104"/>
      <c r="L52" s="104"/>
      <c r="M52" s="104"/>
      <c r="N52" s="104"/>
      <c r="O52" s="1076"/>
      <c r="P52" s="1262">
        <v>3</v>
      </c>
      <c r="Q52" s="1259"/>
      <c r="R52" s="349"/>
      <c r="S52" s="554"/>
      <c r="T52" s="554"/>
      <c r="U52" s="328"/>
      <c r="V52" s="349"/>
      <c r="W52" s="554"/>
      <c r="X52" s="554"/>
      <c r="Y52" s="328"/>
      <c r="Z52" s="435"/>
      <c r="AA52" s="554"/>
      <c r="AB52" s="554"/>
      <c r="AC52" s="328"/>
    </row>
    <row r="53" spans="2:30" ht="18.75" customHeight="1" x14ac:dyDescent="0.2">
      <c r="B53" s="1070"/>
      <c r="C53" s="104" t="s">
        <v>28</v>
      </c>
      <c r="D53" s="104"/>
      <c r="E53" s="104"/>
      <c r="F53" s="104"/>
      <c r="G53" s="104"/>
      <c r="H53" s="104"/>
      <c r="I53" s="104"/>
      <c r="J53" s="104"/>
      <c r="K53" s="104"/>
      <c r="L53" s="104"/>
      <c r="M53" s="104"/>
      <c r="N53" s="104"/>
      <c r="O53" s="1076"/>
      <c r="P53" s="1257">
        <v>4</v>
      </c>
      <c r="Q53" s="1258"/>
      <c r="R53" s="349"/>
      <c r="S53" s="554"/>
      <c r="T53" s="554"/>
      <c r="U53" s="328"/>
      <c r="V53" s="349"/>
      <c r="W53" s="554"/>
      <c r="X53" s="554"/>
      <c r="Y53" s="328"/>
      <c r="Z53" s="435"/>
      <c r="AA53" s="554"/>
      <c r="AB53" s="554"/>
      <c r="AC53" s="328"/>
    </row>
    <row r="54" spans="2:30" ht="18.75" customHeight="1" x14ac:dyDescent="0.2">
      <c r="B54" s="1070" t="s">
        <v>30</v>
      </c>
      <c r="C54" s="104"/>
      <c r="D54" s="104"/>
      <c r="E54" s="104"/>
      <c r="F54" s="104"/>
      <c r="G54" s="104"/>
      <c r="H54" s="104"/>
      <c r="I54" s="104"/>
      <c r="J54" s="104"/>
      <c r="K54" s="104"/>
      <c r="L54" s="104"/>
      <c r="M54" s="104"/>
      <c r="N54" s="104"/>
      <c r="O54" s="1076"/>
      <c r="P54" s="1257">
        <v>5</v>
      </c>
      <c r="Q54" s="1258"/>
      <c r="R54" s="589"/>
      <c r="S54" s="169"/>
      <c r="T54" s="169"/>
      <c r="U54" s="275"/>
      <c r="V54" s="589"/>
      <c r="W54" s="169"/>
      <c r="X54" s="169"/>
      <c r="Y54" s="275"/>
      <c r="Z54" s="311"/>
      <c r="AA54" s="169"/>
      <c r="AB54" s="169"/>
      <c r="AC54" s="275"/>
    </row>
    <row r="55" spans="2:30" ht="18.75" customHeight="1" x14ac:dyDescent="0.2">
      <c r="B55" s="1070" t="s">
        <v>31</v>
      </c>
      <c r="C55" s="104"/>
      <c r="D55" s="104"/>
      <c r="E55" s="104"/>
      <c r="F55" s="104"/>
      <c r="G55" s="104"/>
      <c r="H55" s="104"/>
      <c r="I55" s="104"/>
      <c r="J55" s="104"/>
      <c r="K55" s="104"/>
      <c r="L55" s="104"/>
      <c r="M55" s="104"/>
      <c r="N55" s="104"/>
      <c r="O55" s="1076"/>
      <c r="P55" s="1257">
        <v>6</v>
      </c>
      <c r="Q55" s="1258"/>
      <c r="R55" s="589"/>
      <c r="S55" s="169"/>
      <c r="T55" s="169"/>
      <c r="U55" s="275"/>
      <c r="V55" s="589"/>
      <c r="W55" s="169"/>
      <c r="X55" s="169"/>
      <c r="Y55" s="275"/>
      <c r="Z55" s="311"/>
      <c r="AA55" s="169"/>
      <c r="AB55" s="169"/>
      <c r="AC55" s="275"/>
    </row>
    <row r="56" spans="2:30" ht="18.75" customHeight="1" x14ac:dyDescent="0.2">
      <c r="B56" s="1070" t="s">
        <v>32</v>
      </c>
      <c r="C56" s="104"/>
      <c r="D56" s="104"/>
      <c r="E56" s="104"/>
      <c r="F56" s="104"/>
      <c r="G56" s="104"/>
      <c r="H56" s="104"/>
      <c r="I56" s="104"/>
      <c r="J56" s="104"/>
      <c r="K56" s="104"/>
      <c r="L56" s="104"/>
      <c r="M56" s="104"/>
      <c r="N56" s="104"/>
      <c r="O56" s="1076"/>
      <c r="P56" s="1257">
        <v>7</v>
      </c>
      <c r="Q56" s="1258"/>
      <c r="R56" s="589"/>
      <c r="S56" s="169"/>
      <c r="T56" s="169"/>
      <c r="U56" s="275"/>
      <c r="V56" s="589"/>
      <c r="W56" s="169"/>
      <c r="X56" s="169"/>
      <c r="Y56" s="275"/>
      <c r="Z56" s="311"/>
      <c r="AA56" s="169"/>
      <c r="AB56" s="169"/>
      <c r="AC56" s="275"/>
    </row>
    <row r="57" spans="2:30" ht="18.75" customHeight="1" x14ac:dyDescent="0.2">
      <c r="B57" s="1070" t="s">
        <v>33</v>
      </c>
      <c r="C57" s="104"/>
      <c r="D57" s="104"/>
      <c r="E57" s="104"/>
      <c r="F57" s="104"/>
      <c r="G57" s="104"/>
      <c r="H57" s="104"/>
      <c r="I57" s="104"/>
      <c r="J57" s="104"/>
      <c r="K57" s="104"/>
      <c r="L57" s="104"/>
      <c r="M57" s="104"/>
      <c r="N57" s="104"/>
      <c r="O57" s="1076"/>
      <c r="P57" s="1257">
        <v>8</v>
      </c>
      <c r="Q57" s="1258"/>
      <c r="R57" s="589"/>
      <c r="S57" s="169"/>
      <c r="T57" s="169"/>
      <c r="U57" s="275"/>
      <c r="V57" s="589"/>
      <c r="W57" s="169"/>
      <c r="X57" s="169"/>
      <c r="Y57" s="275"/>
      <c r="Z57" s="311"/>
      <c r="AA57" s="169"/>
      <c r="AB57" s="169"/>
      <c r="AC57" s="275"/>
    </row>
    <row r="58" spans="2:30" ht="18.75" customHeight="1" thickBot="1" x14ac:dyDescent="0.25">
      <c r="B58" s="1092" t="s">
        <v>39</v>
      </c>
      <c r="C58" s="1082"/>
      <c r="D58" s="1082"/>
      <c r="E58" s="1082"/>
      <c r="F58" s="1082"/>
      <c r="G58" s="1082"/>
      <c r="H58" s="1082"/>
      <c r="I58" s="1082"/>
      <c r="J58" s="1082"/>
      <c r="K58" s="1082"/>
      <c r="L58" s="1082"/>
      <c r="M58" s="1082"/>
      <c r="N58" s="1082"/>
      <c r="O58" s="1083"/>
      <c r="P58" s="1424">
        <v>9</v>
      </c>
      <c r="Q58" s="1425"/>
      <c r="R58" s="595"/>
      <c r="S58" s="596"/>
      <c r="T58" s="596"/>
      <c r="U58" s="597"/>
      <c r="V58" s="595"/>
      <c r="W58" s="596"/>
      <c r="X58" s="596"/>
      <c r="Y58" s="597"/>
      <c r="Z58" s="598"/>
      <c r="AA58" s="596"/>
      <c r="AB58" s="596"/>
      <c r="AC58" s="597"/>
    </row>
    <row r="59" spans="2:30" ht="13.5" thickTop="1" x14ac:dyDescent="0.2">
      <c r="B59" s="51"/>
      <c r="C59" s="51"/>
      <c r="D59" s="51"/>
      <c r="E59" s="51"/>
      <c r="F59" s="51"/>
      <c r="G59" s="51"/>
      <c r="H59" s="51"/>
      <c r="I59" s="51"/>
      <c r="J59" s="51"/>
      <c r="K59" s="51"/>
      <c r="L59" s="51"/>
      <c r="M59" s="51"/>
      <c r="N59" s="51"/>
      <c r="O59" s="51"/>
      <c r="P59" s="51"/>
      <c r="Q59" s="1018"/>
      <c r="R59" s="1018"/>
      <c r="S59" s="1088"/>
      <c r="T59" s="1089" t="s">
        <v>379</v>
      </c>
      <c r="U59" s="1090">
        <f>'C1_OIFN_MA1'!$G$7+'C1_OIFN_MA2'!$G$7</f>
        <v>0</v>
      </c>
      <c r="V59" s="949"/>
      <c r="W59" s="1088"/>
      <c r="X59" s="1089" t="s">
        <v>380</v>
      </c>
      <c r="Y59" s="1090">
        <f>SUMIF('C1_OIFN_NonMA'!E11:E1048576,"IP",'C1_OIFN_NonMA'!G11:G1048576)</f>
        <v>0</v>
      </c>
      <c r="Z59" s="949"/>
      <c r="AA59" s="1088"/>
      <c r="AB59" s="1091" t="s">
        <v>381</v>
      </c>
      <c r="AC59" s="1090">
        <f>SUMIF('C1_OIFN_NonMA'!E11:E1048576,"Risk-free",'C1_OIFN_NonMA'!G11:G1048576)</f>
        <v>0</v>
      </c>
      <c r="AD59" s="51"/>
    </row>
    <row r="60" spans="2:30" x14ac:dyDescent="0.2">
      <c r="B60" s="51"/>
      <c r="C60" s="51"/>
      <c r="D60" s="51"/>
      <c r="E60" s="51"/>
      <c r="F60" s="51"/>
      <c r="G60" s="51"/>
      <c r="H60" s="51"/>
      <c r="I60" s="51"/>
      <c r="J60" s="51"/>
      <c r="K60" s="51"/>
      <c r="L60" s="51"/>
      <c r="M60" s="51"/>
      <c r="N60" s="51"/>
      <c r="O60" s="51"/>
      <c r="P60" s="51"/>
      <c r="Q60" s="1018"/>
      <c r="R60" s="1018"/>
      <c r="S60" s="965"/>
      <c r="T60" s="965"/>
      <c r="U60" s="1077" t="str">
        <f>IF(U59=U58,"Status OK", "Status Check")</f>
        <v>Status OK</v>
      </c>
      <c r="V60" s="965"/>
      <c r="W60" s="965"/>
      <c r="X60" s="965"/>
      <c r="Y60" s="1077" t="str">
        <f>IF(Y59=Y58,"Status OK", "Status Check")</f>
        <v>Status OK</v>
      </c>
      <c r="Z60" s="965"/>
      <c r="AA60" s="965"/>
      <c r="AB60" s="965"/>
      <c r="AC60" s="1077" t="str">
        <f>IF(AC59=AC58,"Status OK", "Status Check")</f>
        <v>Status OK</v>
      </c>
      <c r="AD60" s="51"/>
    </row>
  </sheetData>
  <mergeCells count="85">
    <mergeCell ref="V5:Y9"/>
    <mergeCell ref="P58:Q58"/>
    <mergeCell ref="P52:Q52"/>
    <mergeCell ref="P53:Q53"/>
    <mergeCell ref="P54:Q54"/>
    <mergeCell ref="P55:Q55"/>
    <mergeCell ref="P56:Q56"/>
    <mergeCell ref="P57:Q57"/>
    <mergeCell ref="P50:Q50"/>
    <mergeCell ref="P51:Q51"/>
    <mergeCell ref="R44:U44"/>
    <mergeCell ref="V44:Y44"/>
    <mergeCell ref="P49:Q49"/>
    <mergeCell ref="P40:Q40"/>
    <mergeCell ref="P30:Q30"/>
    <mergeCell ref="P31:Q31"/>
    <mergeCell ref="B45:O47"/>
    <mergeCell ref="P45:Q47"/>
    <mergeCell ref="R45:T45"/>
    <mergeCell ref="V45:X45"/>
    <mergeCell ref="Z45:AB45"/>
    <mergeCell ref="X46:X47"/>
    <mergeCell ref="Y46:Y47"/>
    <mergeCell ref="Z46:Z47"/>
    <mergeCell ref="Z44:AC44"/>
    <mergeCell ref="AA46:AA47"/>
    <mergeCell ref="AB46:AB47"/>
    <mergeCell ref="AC46:AC47"/>
    <mergeCell ref="P48:Q48"/>
    <mergeCell ref="R46:R47"/>
    <mergeCell ref="S46:S47"/>
    <mergeCell ref="T46:T47"/>
    <mergeCell ref="U46:U47"/>
    <mergeCell ref="V46:V47"/>
    <mergeCell ref="W46:W47"/>
    <mergeCell ref="P20:Q20"/>
    <mergeCell ref="P37:Q37"/>
    <mergeCell ref="P38:Q38"/>
    <mergeCell ref="P21:Q21"/>
    <mergeCell ref="P22:Q22"/>
    <mergeCell ref="P23:Q23"/>
    <mergeCell ref="P24:Q24"/>
    <mergeCell ref="P32:Q32"/>
    <mergeCell ref="P33:Q33"/>
    <mergeCell ref="P34:Q34"/>
    <mergeCell ref="P35:Q35"/>
    <mergeCell ref="P36:Q36"/>
    <mergeCell ref="Z13:Z14"/>
    <mergeCell ref="P16:Q16"/>
    <mergeCell ref="P17:Q17"/>
    <mergeCell ref="P18:Q18"/>
    <mergeCell ref="P19:Q19"/>
    <mergeCell ref="R19:AC19"/>
    <mergeCell ref="R51:AC51"/>
    <mergeCell ref="R15:AC16"/>
    <mergeCell ref="AC13:AC14"/>
    <mergeCell ref="P15:Q15"/>
    <mergeCell ref="B2:Z2"/>
    <mergeCell ref="R11:U11"/>
    <mergeCell ref="V11:Y11"/>
    <mergeCell ref="Z11:AC11"/>
    <mergeCell ref="B12:O14"/>
    <mergeCell ref="P12:Q14"/>
    <mergeCell ref="R12:T12"/>
    <mergeCell ref="V12:X12"/>
    <mergeCell ref="Z12:AB12"/>
    <mergeCell ref="R13:R14"/>
    <mergeCell ref="S13:S14"/>
    <mergeCell ref="T13:T14"/>
    <mergeCell ref="B6:F6"/>
    <mergeCell ref="H6:K6"/>
    <mergeCell ref="M6:N6"/>
    <mergeCell ref="R32:AC32"/>
    <mergeCell ref="R48:AC48"/>
    <mergeCell ref="AA13:AA14"/>
    <mergeCell ref="AB13:AB14"/>
    <mergeCell ref="U13:U14"/>
    <mergeCell ref="V13:V14"/>
    <mergeCell ref="W13:W14"/>
    <mergeCell ref="X13:X14"/>
    <mergeCell ref="Y13:Y14"/>
    <mergeCell ref="P39:Q39"/>
    <mergeCell ref="P29:Q29"/>
    <mergeCell ref="P25:Q25"/>
    <mergeCell ref="P26:Q26"/>
  </mergeCells>
  <conditionalFormatting sqref="U42">
    <cfRule type="containsText" dxfId="28" priority="6" operator="containsText" text="Status Check">
      <formula>NOT(ISERROR(SEARCH("Status Check",U42)))</formula>
    </cfRule>
  </conditionalFormatting>
  <conditionalFormatting sqref="Y42">
    <cfRule type="containsText" dxfId="27" priority="5" operator="containsText" text="Status Check">
      <formula>NOT(ISERROR(SEARCH("Status Check",Y42)))</formula>
    </cfRule>
  </conditionalFormatting>
  <conditionalFormatting sqref="AC42">
    <cfRule type="containsText" dxfId="26" priority="4" operator="containsText" text="Status Check">
      <formula>NOT(ISERROR(SEARCH("Status Check",AC42)))</formula>
    </cfRule>
  </conditionalFormatting>
  <conditionalFormatting sqref="AC60">
    <cfRule type="containsText" dxfId="25" priority="1" operator="containsText" text="Status Check">
      <formula>NOT(ISERROR(SEARCH("Status Check",AC60)))</formula>
    </cfRule>
  </conditionalFormatting>
  <conditionalFormatting sqref="U60">
    <cfRule type="containsText" dxfId="24" priority="3" operator="containsText" text="Status Check">
      <formula>NOT(ISERROR(SEARCH("Status Check",U60)))</formula>
    </cfRule>
  </conditionalFormatting>
  <conditionalFormatting sqref="Y60">
    <cfRule type="containsText" dxfId="23" priority="2" operator="containsText" text="Status Check">
      <formula>NOT(ISERROR(SEARCH("Status Check",Y60)))</formula>
    </cfRule>
  </conditionalFormatting>
  <printOptions horizontalCentered="1"/>
  <pageMargins left="0.5" right="0.5" top="0.38" bottom="0.5" header="0.28000000000000003" footer="0.5"/>
  <pageSetup paperSize="9" scale="83"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7" tint="0.59999389629810485"/>
    <pageSetUpPr fitToPage="1"/>
  </sheetPr>
  <dimension ref="A1:AC32"/>
  <sheetViews>
    <sheetView workbookViewId="0">
      <selection activeCell="A28" sqref="A28"/>
    </sheetView>
  </sheetViews>
  <sheetFormatPr defaultColWidth="8.85546875" defaultRowHeight="12.75" x14ac:dyDescent="0.2"/>
  <cols>
    <col min="1" max="1" width="1.7109375" style="27" customWidth="1"/>
    <col min="2" max="2" width="3" style="27" customWidth="1"/>
    <col min="3" max="3" width="3.85546875" style="27" customWidth="1"/>
    <col min="4" max="6" width="3" style="27" customWidth="1"/>
    <col min="7" max="7" width="5.42578125" style="27" bestFit="1" customWidth="1"/>
    <col min="8" max="11" width="3" style="27" customWidth="1"/>
    <col min="12" max="13" width="3.140625" style="27" customWidth="1"/>
    <col min="14" max="14" width="3" style="27" customWidth="1"/>
    <col min="15" max="15" width="36.140625" style="27" customWidth="1"/>
    <col min="16" max="16" width="4.28515625" style="27" customWidth="1"/>
    <col min="17" max="17" width="3.42578125" style="27" customWidth="1"/>
    <col min="18" max="27" width="16.7109375" style="181" customWidth="1"/>
    <col min="28" max="16384" width="8.85546875" style="27"/>
  </cols>
  <sheetData>
    <row r="1" spans="1:29" ht="21.75" customHeight="1" x14ac:dyDescent="0.2">
      <c r="A1" s="868"/>
      <c r="B1" s="868"/>
      <c r="C1" s="868"/>
      <c r="D1" s="868"/>
      <c r="E1" s="868"/>
      <c r="F1" s="868"/>
      <c r="G1" s="868"/>
      <c r="H1" s="868"/>
      <c r="I1" s="868"/>
      <c r="J1" s="868"/>
      <c r="K1" s="868"/>
      <c r="L1" s="868"/>
      <c r="M1" s="868"/>
      <c r="N1" s="868"/>
      <c r="O1" s="868"/>
      <c r="P1" s="868"/>
      <c r="Q1" s="868"/>
      <c r="R1" s="868"/>
      <c r="S1" s="930" t="s">
        <v>713</v>
      </c>
      <c r="T1" s="931">
        <f>'Cover Page'!G7</f>
        <v>0</v>
      </c>
      <c r="U1" s="868"/>
      <c r="V1" s="868"/>
      <c r="W1" s="868"/>
      <c r="X1" s="868"/>
      <c r="Y1" s="868"/>
      <c r="Z1" s="868"/>
    </row>
    <row r="2" spans="1:29" ht="19.5" customHeight="1" x14ac:dyDescent="0.2">
      <c r="A2" s="1472" t="s">
        <v>471</v>
      </c>
      <c r="B2" s="1472"/>
      <c r="C2" s="1472"/>
      <c r="D2" s="1472"/>
      <c r="E2" s="1472"/>
      <c r="F2" s="1472"/>
      <c r="G2" s="1472"/>
      <c r="H2" s="1472"/>
      <c r="I2" s="1472"/>
      <c r="J2" s="1472"/>
      <c r="K2" s="1472"/>
      <c r="L2" s="1472"/>
      <c r="M2" s="1472"/>
      <c r="N2" s="1472"/>
      <c r="O2" s="1472"/>
      <c r="P2" s="1472"/>
      <c r="Q2" s="1472"/>
      <c r="R2" s="1472"/>
      <c r="S2" s="1472"/>
      <c r="T2" s="1472"/>
      <c r="U2" s="1472"/>
      <c r="V2" s="1472"/>
      <c r="W2" s="1472"/>
      <c r="X2" s="1472"/>
      <c r="Y2" s="1472"/>
      <c r="Z2" s="1472"/>
      <c r="AA2" s="1472"/>
    </row>
    <row r="3" spans="1:29" ht="18" customHeight="1" x14ac:dyDescent="0.2">
      <c r="A3" s="868"/>
      <c r="B3" s="868"/>
      <c r="C3" s="868"/>
      <c r="D3" s="868"/>
      <c r="E3" s="868"/>
      <c r="F3" s="868"/>
      <c r="G3" s="868"/>
      <c r="H3" s="868"/>
      <c r="I3" s="868"/>
      <c r="J3" s="868"/>
      <c r="K3" s="868"/>
      <c r="L3" s="868"/>
      <c r="M3" s="868"/>
      <c r="N3" s="868"/>
      <c r="O3" s="868"/>
      <c r="P3" s="868"/>
      <c r="Q3" s="868"/>
      <c r="R3" s="868"/>
      <c r="S3" s="968" t="s">
        <v>714</v>
      </c>
      <c r="T3" s="932" t="e">
        <f>DATE('Cover Page'!K13,'Cover Page'!I13,'Cover Page'!G13)</f>
        <v>#NUM!</v>
      </c>
      <c r="U3" s="868"/>
      <c r="V3" s="868"/>
      <c r="W3" s="868"/>
      <c r="X3" s="868"/>
      <c r="Y3" s="868"/>
      <c r="Z3" s="868"/>
      <c r="AA3" s="868"/>
    </row>
    <row r="4" spans="1:29" x14ac:dyDescent="0.2">
      <c r="A4" s="50"/>
      <c r="B4" s="50"/>
      <c r="C4" s="50"/>
      <c r="D4" s="50"/>
      <c r="E4" s="50"/>
      <c r="F4" s="50"/>
      <c r="G4" s="50"/>
      <c r="H4" s="50"/>
      <c r="I4" s="50"/>
      <c r="J4" s="50"/>
      <c r="K4" s="50"/>
      <c r="L4" s="50"/>
      <c r="M4" s="50"/>
      <c r="N4" s="50"/>
      <c r="O4" s="50"/>
      <c r="P4" s="50"/>
      <c r="Q4" s="50"/>
      <c r="R4" s="182"/>
      <c r="S4" s="182"/>
      <c r="T4" s="182"/>
      <c r="U4" s="182"/>
      <c r="V4" s="182"/>
      <c r="W4" s="182"/>
      <c r="X4" s="182"/>
      <c r="Y4" s="182"/>
      <c r="Z4" s="182"/>
    </row>
    <row r="5" spans="1:29" ht="26.25" x14ac:dyDescent="0.4">
      <c r="B5" s="103" t="s">
        <v>0</v>
      </c>
      <c r="C5" s="103"/>
      <c r="D5" s="103"/>
      <c r="E5" s="103"/>
      <c r="F5" s="103"/>
      <c r="G5" s="103"/>
      <c r="H5" s="103" t="s">
        <v>1</v>
      </c>
      <c r="I5" s="85"/>
      <c r="J5" s="85"/>
      <c r="K5" s="85"/>
      <c r="L5" s="85"/>
      <c r="M5" s="103" t="s">
        <v>2</v>
      </c>
      <c r="N5" s="85"/>
      <c r="O5" s="28"/>
      <c r="P5" s="50"/>
      <c r="Q5" s="50"/>
      <c r="R5" s="182"/>
      <c r="S5" s="183"/>
      <c r="T5" s="183"/>
      <c r="U5" s="183"/>
      <c r="V5" s="183"/>
      <c r="W5" s="183"/>
      <c r="X5" s="183"/>
      <c r="Y5" s="184"/>
      <c r="Z5" s="184"/>
      <c r="AA5" s="185"/>
    </row>
    <row r="6" spans="1:29" ht="26.25" x14ac:dyDescent="0.4">
      <c r="B6" s="1258">
        <f>'Cover Page'!G9</f>
        <v>0</v>
      </c>
      <c r="C6" s="1261"/>
      <c r="D6" s="1261"/>
      <c r="E6" s="1261"/>
      <c r="F6" s="1413"/>
      <c r="G6" s="935"/>
      <c r="H6" s="1258">
        <f>'Cover Page'!K13</f>
        <v>0</v>
      </c>
      <c r="I6" s="1261"/>
      <c r="J6" s="1261"/>
      <c r="K6" s="1413"/>
      <c r="L6" s="103"/>
      <c r="M6" s="1258">
        <f>'Cover Page'!I13</f>
        <v>0</v>
      </c>
      <c r="N6" s="1413"/>
      <c r="O6" s="28"/>
      <c r="P6" s="50"/>
      <c r="Q6" s="50"/>
      <c r="R6" s="182"/>
      <c r="S6" s="183"/>
      <c r="T6" s="183"/>
      <c r="U6" s="183"/>
      <c r="V6" s="183"/>
      <c r="W6" s="183"/>
      <c r="X6" s="183"/>
      <c r="Y6" s="184"/>
      <c r="Z6" s="184"/>
      <c r="AA6" s="184"/>
      <c r="AB6" s="32"/>
      <c r="AC6" s="142"/>
    </row>
    <row r="7" spans="1:29" x14ac:dyDescent="0.2">
      <c r="A7" s="28"/>
      <c r="B7" s="28"/>
      <c r="C7" s="28"/>
      <c r="D7" s="28"/>
      <c r="E7" s="28"/>
      <c r="F7" s="28"/>
      <c r="G7" s="28"/>
      <c r="H7" s="28"/>
      <c r="I7" s="28"/>
      <c r="J7" s="28"/>
      <c r="K7" s="28"/>
      <c r="L7" s="28"/>
      <c r="M7" s="28"/>
      <c r="N7" s="28"/>
      <c r="O7" s="28"/>
      <c r="P7" s="54"/>
      <c r="Q7" s="54"/>
      <c r="R7" s="186"/>
      <c r="S7" s="186"/>
      <c r="T7" s="186"/>
      <c r="U7" s="186"/>
      <c r="V7" s="186"/>
      <c r="W7" s="186"/>
      <c r="X7" s="182"/>
      <c r="Y7" s="184"/>
      <c r="Z7" s="184"/>
      <c r="AA7" s="185"/>
    </row>
    <row r="9" spans="1:29" ht="13.15" customHeight="1" x14ac:dyDescent="0.2">
      <c r="B9" s="1447" t="s">
        <v>3</v>
      </c>
      <c r="C9" s="1448"/>
      <c r="D9" s="1448"/>
      <c r="E9" s="1448"/>
      <c r="F9" s="1448"/>
      <c r="G9" s="1448"/>
      <c r="H9" s="1448"/>
      <c r="I9" s="1448"/>
      <c r="J9" s="1448"/>
      <c r="K9" s="1448"/>
      <c r="L9" s="1448"/>
      <c r="M9" s="1448"/>
      <c r="N9" s="1448"/>
      <c r="O9" s="1449"/>
      <c r="P9" s="1475" t="s">
        <v>4</v>
      </c>
      <c r="Q9" s="1476"/>
      <c r="R9" s="1466" t="s">
        <v>5</v>
      </c>
      <c r="S9" s="1316"/>
      <c r="T9" s="1316"/>
      <c r="U9" s="1316"/>
      <c r="V9" s="1316"/>
      <c r="W9" s="1316"/>
      <c r="X9" s="1316"/>
      <c r="Y9" s="1467"/>
      <c r="Z9" s="1468" t="s">
        <v>6</v>
      </c>
      <c r="AA9" s="1463" t="s">
        <v>7</v>
      </c>
    </row>
    <row r="10" spans="1:29" ht="13.15" customHeight="1" x14ac:dyDescent="0.2">
      <c r="B10" s="1450"/>
      <c r="C10" s="1451"/>
      <c r="D10" s="1451"/>
      <c r="E10" s="1451"/>
      <c r="F10" s="1451"/>
      <c r="G10" s="1451"/>
      <c r="H10" s="1451"/>
      <c r="I10" s="1451"/>
      <c r="J10" s="1451"/>
      <c r="K10" s="1451"/>
      <c r="L10" s="1451"/>
      <c r="M10" s="1451"/>
      <c r="N10" s="1451"/>
      <c r="O10" s="1452"/>
      <c r="P10" s="1477"/>
      <c r="Q10" s="1478"/>
      <c r="R10" s="1466" t="s">
        <v>8</v>
      </c>
      <c r="S10" s="1316"/>
      <c r="T10" s="1316"/>
      <c r="U10" s="1316"/>
      <c r="V10" s="1316"/>
      <c r="W10" s="1467"/>
      <c r="X10" s="1466" t="s">
        <v>9</v>
      </c>
      <c r="Y10" s="1467"/>
      <c r="Z10" s="1469"/>
      <c r="AA10" s="1464"/>
    </row>
    <row r="11" spans="1:29" x14ac:dyDescent="0.2">
      <c r="B11" s="1450"/>
      <c r="C11" s="1451"/>
      <c r="D11" s="1451"/>
      <c r="E11" s="1451"/>
      <c r="F11" s="1451"/>
      <c r="G11" s="1451"/>
      <c r="H11" s="1451"/>
      <c r="I11" s="1451"/>
      <c r="J11" s="1451"/>
      <c r="K11" s="1451"/>
      <c r="L11" s="1451"/>
      <c r="M11" s="1451"/>
      <c r="N11" s="1451"/>
      <c r="O11" s="1452"/>
      <c r="P11" s="1477"/>
      <c r="Q11" s="1478"/>
      <c r="R11" s="1466" t="s">
        <v>12</v>
      </c>
      <c r="S11" s="1316"/>
      <c r="T11" s="1467"/>
      <c r="U11" s="1466" t="s">
        <v>13</v>
      </c>
      <c r="V11" s="1316"/>
      <c r="W11" s="1467"/>
      <c r="X11" s="1463" t="s">
        <v>12</v>
      </c>
      <c r="Y11" s="1463" t="s">
        <v>13</v>
      </c>
      <c r="Z11" s="1469"/>
      <c r="AA11" s="1464"/>
    </row>
    <row r="12" spans="1:29" x14ac:dyDescent="0.2">
      <c r="B12" s="1450"/>
      <c r="C12" s="1451"/>
      <c r="D12" s="1451"/>
      <c r="E12" s="1451"/>
      <c r="F12" s="1451"/>
      <c r="G12" s="1451"/>
      <c r="H12" s="1451"/>
      <c r="I12" s="1451"/>
      <c r="J12" s="1451"/>
      <c r="K12" s="1451"/>
      <c r="L12" s="1451"/>
      <c r="M12" s="1451"/>
      <c r="N12" s="1451"/>
      <c r="O12" s="1452"/>
      <c r="P12" s="1479"/>
      <c r="Q12" s="1480"/>
      <c r="R12" s="187" t="s">
        <v>16</v>
      </c>
      <c r="S12" s="187" t="s">
        <v>17</v>
      </c>
      <c r="T12" s="187" t="s">
        <v>18</v>
      </c>
      <c r="U12" s="187" t="s">
        <v>16</v>
      </c>
      <c r="V12" s="187" t="s">
        <v>17</v>
      </c>
      <c r="W12" s="187" t="s">
        <v>18</v>
      </c>
      <c r="X12" s="1465"/>
      <c r="Y12" s="1465"/>
      <c r="Z12" s="1470"/>
      <c r="AA12" s="1465"/>
    </row>
    <row r="13" spans="1:29" x14ac:dyDescent="0.2">
      <c r="B13" s="47" t="s">
        <v>86</v>
      </c>
      <c r="C13" s="66"/>
      <c r="D13" s="66"/>
      <c r="E13" s="66"/>
      <c r="F13" s="66"/>
      <c r="G13" s="66"/>
      <c r="H13" s="66"/>
      <c r="I13" s="66"/>
      <c r="J13" s="66"/>
      <c r="K13" s="66"/>
      <c r="L13" s="66"/>
      <c r="M13" s="66"/>
      <c r="N13" s="66"/>
      <c r="O13" s="48"/>
      <c r="P13" s="1481"/>
      <c r="Q13" s="1482"/>
      <c r="R13" s="1427"/>
      <c r="S13" s="1428"/>
      <c r="T13" s="1428"/>
      <c r="U13" s="1428"/>
      <c r="V13" s="1428"/>
      <c r="W13" s="1428"/>
      <c r="X13" s="1428"/>
      <c r="Y13" s="1428"/>
      <c r="Z13" s="1428"/>
      <c r="AA13" s="1429"/>
    </row>
    <row r="14" spans="1:29" x14ac:dyDescent="0.2">
      <c r="B14" s="31" t="s">
        <v>77</v>
      </c>
      <c r="C14" s="32"/>
      <c r="D14" s="32"/>
      <c r="E14" s="32"/>
      <c r="F14" s="32"/>
      <c r="G14" s="32"/>
      <c r="H14" s="32"/>
      <c r="I14" s="32"/>
      <c r="J14" s="32"/>
      <c r="K14" s="32"/>
      <c r="L14" s="32"/>
      <c r="M14" s="32"/>
      <c r="N14" s="32"/>
      <c r="O14" s="49"/>
      <c r="P14" s="1483"/>
      <c r="Q14" s="1484"/>
      <c r="R14" s="1430"/>
      <c r="S14" s="1431"/>
      <c r="T14" s="1431"/>
      <c r="U14" s="1431"/>
      <c r="V14" s="1431"/>
      <c r="W14" s="1431"/>
      <c r="X14" s="1431"/>
      <c r="Y14" s="1431"/>
      <c r="Z14" s="1431"/>
      <c r="AA14" s="1432"/>
    </row>
    <row r="15" spans="1:29" x14ac:dyDescent="0.2">
      <c r="B15" s="33"/>
      <c r="C15" s="28" t="s">
        <v>66</v>
      </c>
      <c r="D15" s="28"/>
      <c r="E15" s="32"/>
      <c r="F15" s="32"/>
      <c r="G15" s="32"/>
      <c r="H15" s="32"/>
      <c r="I15" s="32"/>
      <c r="J15" s="32"/>
      <c r="K15" s="32"/>
      <c r="L15" s="32"/>
      <c r="M15" s="32"/>
      <c r="N15" s="32"/>
      <c r="O15" s="49"/>
      <c r="P15" s="1473">
        <v>1</v>
      </c>
      <c r="Q15" s="1474"/>
      <c r="R15" s="188"/>
      <c r="S15" s="188"/>
      <c r="T15" s="188"/>
      <c r="U15" s="188"/>
      <c r="V15" s="188"/>
      <c r="W15" s="188"/>
      <c r="X15" s="188"/>
      <c r="Y15" s="188"/>
      <c r="Z15" s="188"/>
      <c r="AA15" s="189">
        <f>SUM(R15:Z15)</f>
        <v>0</v>
      </c>
    </row>
    <row r="16" spans="1:29" x14ac:dyDescent="0.2">
      <c r="B16" s="33"/>
      <c r="C16" s="104" t="s">
        <v>160</v>
      </c>
      <c r="D16" s="28"/>
      <c r="E16" s="32"/>
      <c r="F16" s="32"/>
      <c r="G16" s="32"/>
      <c r="H16" s="32"/>
      <c r="I16" s="32"/>
      <c r="J16" s="32"/>
      <c r="K16" s="32"/>
      <c r="L16" s="32"/>
      <c r="M16" s="32"/>
      <c r="N16" s="32"/>
      <c r="O16" s="41"/>
      <c r="P16" s="1453">
        <v>2</v>
      </c>
      <c r="Q16" s="1454"/>
      <c r="R16" s="188"/>
      <c r="S16" s="188"/>
      <c r="T16" s="188"/>
      <c r="U16" s="188"/>
      <c r="V16" s="188"/>
      <c r="W16" s="188"/>
      <c r="X16" s="188"/>
      <c r="Y16" s="188"/>
      <c r="Z16" s="188"/>
      <c r="AA16" s="189">
        <f t="shared" ref="AA16:AA18" si="0">SUM(R16:Z16)</f>
        <v>0</v>
      </c>
    </row>
    <row r="17" spans="2:27" x14ac:dyDescent="0.2">
      <c r="B17" s="33"/>
      <c r="C17" s="28" t="s">
        <v>135</v>
      </c>
      <c r="D17" s="28"/>
      <c r="E17" s="32"/>
      <c r="F17" s="32"/>
      <c r="G17" s="32"/>
      <c r="H17" s="32"/>
      <c r="I17" s="32"/>
      <c r="J17" s="32"/>
      <c r="K17" s="32"/>
      <c r="L17" s="32"/>
      <c r="M17" s="32"/>
      <c r="N17" s="32"/>
      <c r="O17" s="41"/>
      <c r="P17" s="1453">
        <v>3</v>
      </c>
      <c r="Q17" s="1454"/>
      <c r="R17" s="188"/>
      <c r="S17" s="188"/>
      <c r="T17" s="188"/>
      <c r="U17" s="188"/>
      <c r="V17" s="188"/>
      <c r="W17" s="188"/>
      <c r="X17" s="188"/>
      <c r="Y17" s="188"/>
      <c r="Z17" s="188"/>
      <c r="AA17" s="189">
        <f t="shared" si="0"/>
        <v>0</v>
      </c>
    </row>
    <row r="18" spans="2:27" x14ac:dyDescent="0.2">
      <c r="B18" s="31" t="s">
        <v>161</v>
      </c>
      <c r="C18" s="28"/>
      <c r="D18" s="28"/>
      <c r="E18" s="32"/>
      <c r="F18" s="32"/>
      <c r="G18" s="32"/>
      <c r="H18" s="32"/>
      <c r="I18" s="32"/>
      <c r="J18" s="32"/>
      <c r="K18" s="32"/>
      <c r="L18" s="32"/>
      <c r="M18" s="32"/>
      <c r="N18" s="32"/>
      <c r="O18" s="65"/>
      <c r="P18" s="1453">
        <v>4</v>
      </c>
      <c r="Q18" s="1454"/>
      <c r="R18" s="188"/>
      <c r="S18" s="188"/>
      <c r="T18" s="188"/>
      <c r="U18" s="188"/>
      <c r="V18" s="188"/>
      <c r="W18" s="188"/>
      <c r="X18" s="188"/>
      <c r="Y18" s="188"/>
      <c r="Z18" s="188"/>
      <c r="AA18" s="189">
        <f t="shared" si="0"/>
        <v>0</v>
      </c>
    </row>
    <row r="19" spans="2:27" x14ac:dyDescent="0.2">
      <c r="B19" s="33"/>
      <c r="C19" s="28"/>
      <c r="D19" s="28"/>
      <c r="E19" s="32"/>
      <c r="F19" s="32"/>
      <c r="G19" s="32"/>
      <c r="H19" s="32"/>
      <c r="I19" s="32"/>
      <c r="J19" s="32"/>
      <c r="K19" s="32"/>
      <c r="L19" s="32"/>
      <c r="M19" s="32"/>
      <c r="N19" s="32"/>
      <c r="O19" s="65"/>
      <c r="P19" s="1459"/>
      <c r="Q19" s="1460"/>
      <c r="R19" s="1427"/>
      <c r="S19" s="1428"/>
      <c r="T19" s="1428"/>
      <c r="U19" s="1428"/>
      <c r="V19" s="1428"/>
      <c r="W19" s="1428"/>
      <c r="X19" s="1428"/>
      <c r="Y19" s="1428"/>
      <c r="Z19" s="1428"/>
      <c r="AA19" s="1429"/>
    </row>
    <row r="20" spans="2:27" x14ac:dyDescent="0.2">
      <c r="B20" s="31" t="s">
        <v>78</v>
      </c>
      <c r="C20" s="32"/>
      <c r="D20" s="32"/>
      <c r="E20" s="32"/>
      <c r="F20" s="32"/>
      <c r="G20" s="32"/>
      <c r="H20" s="32"/>
      <c r="I20" s="32"/>
      <c r="J20" s="32"/>
      <c r="K20" s="32"/>
      <c r="L20" s="32"/>
      <c r="M20" s="32"/>
      <c r="N20" s="32"/>
      <c r="O20" s="41"/>
      <c r="P20" s="1461"/>
      <c r="Q20" s="1462"/>
      <c r="R20" s="1430"/>
      <c r="S20" s="1431"/>
      <c r="T20" s="1431"/>
      <c r="U20" s="1431"/>
      <c r="V20" s="1431"/>
      <c r="W20" s="1431"/>
      <c r="X20" s="1431"/>
      <c r="Y20" s="1431"/>
      <c r="Z20" s="1431"/>
      <c r="AA20" s="1432"/>
    </row>
    <row r="21" spans="2:27" x14ac:dyDescent="0.2">
      <c r="B21" s="33"/>
      <c r="C21" s="28" t="s">
        <v>71</v>
      </c>
      <c r="D21" s="32"/>
      <c r="E21" s="32"/>
      <c r="F21" s="32"/>
      <c r="G21" s="32"/>
      <c r="H21" s="32"/>
      <c r="I21" s="32"/>
      <c r="J21" s="32"/>
      <c r="K21" s="32"/>
      <c r="L21" s="32"/>
      <c r="M21" s="32"/>
      <c r="N21" s="32"/>
      <c r="O21" s="41"/>
      <c r="P21" s="1453">
        <v>5</v>
      </c>
      <c r="Q21" s="1454"/>
      <c r="R21" s="188"/>
      <c r="S21" s="188"/>
      <c r="T21" s="188"/>
      <c r="U21" s="188"/>
      <c r="V21" s="188"/>
      <c r="W21" s="188"/>
      <c r="X21" s="188"/>
      <c r="Y21" s="188"/>
      <c r="Z21" s="188"/>
      <c r="AA21" s="189">
        <f t="shared" ref="AA21:AA30" si="1">SUM(R21:Z21)</f>
        <v>0</v>
      </c>
    </row>
    <row r="22" spans="2:27" x14ac:dyDescent="0.2">
      <c r="B22" s="33"/>
      <c r="C22" s="28" t="s">
        <v>72</v>
      </c>
      <c r="D22" s="32"/>
      <c r="E22" s="32"/>
      <c r="F22" s="32"/>
      <c r="G22" s="32"/>
      <c r="H22" s="32"/>
      <c r="I22" s="32"/>
      <c r="J22" s="32"/>
      <c r="K22" s="32"/>
      <c r="L22" s="32"/>
      <c r="M22" s="32"/>
      <c r="N22" s="32"/>
      <c r="O22" s="41"/>
      <c r="P22" s="1453">
        <v>6</v>
      </c>
      <c r="Q22" s="1454"/>
      <c r="R22" s="188"/>
      <c r="S22" s="188"/>
      <c r="T22" s="188"/>
      <c r="U22" s="188"/>
      <c r="V22" s="188"/>
      <c r="W22" s="188"/>
      <c r="X22" s="188"/>
      <c r="Y22" s="188"/>
      <c r="Z22" s="188"/>
      <c r="AA22" s="189">
        <f t="shared" si="1"/>
        <v>0</v>
      </c>
    </row>
    <row r="23" spans="2:27" x14ac:dyDescent="0.2">
      <c r="B23" s="31" t="s">
        <v>162</v>
      </c>
      <c r="C23" s="28"/>
      <c r="D23" s="32"/>
      <c r="E23" s="32"/>
      <c r="F23" s="32"/>
      <c r="G23" s="32"/>
      <c r="H23" s="32"/>
      <c r="I23" s="32"/>
      <c r="J23" s="32"/>
      <c r="K23" s="32"/>
      <c r="L23" s="32"/>
      <c r="M23" s="32"/>
      <c r="N23" s="32"/>
      <c r="O23" s="41"/>
      <c r="P23" s="1455">
        <v>7</v>
      </c>
      <c r="Q23" s="1453"/>
      <c r="R23" s="188"/>
      <c r="S23" s="188"/>
      <c r="T23" s="188"/>
      <c r="U23" s="188"/>
      <c r="V23" s="188"/>
      <c r="W23" s="188"/>
      <c r="X23" s="188"/>
      <c r="Y23" s="188"/>
      <c r="Z23" s="188"/>
      <c r="AA23" s="189">
        <f t="shared" si="1"/>
        <v>0</v>
      </c>
    </row>
    <row r="24" spans="2:27" x14ac:dyDescent="0.2">
      <c r="B24" s="33"/>
      <c r="C24" s="38"/>
      <c r="D24" s="32"/>
      <c r="E24" s="32"/>
      <c r="F24" s="32"/>
      <c r="G24" s="32"/>
      <c r="H24" s="32"/>
      <c r="I24" s="32"/>
      <c r="J24" s="32"/>
      <c r="K24" s="32"/>
      <c r="L24" s="32"/>
      <c r="M24" s="32"/>
      <c r="N24" s="32"/>
      <c r="O24" s="65"/>
      <c r="P24" s="72"/>
      <c r="Q24" s="39"/>
      <c r="R24" s="1414"/>
      <c r="S24" s="1415"/>
      <c r="T24" s="1415"/>
      <c r="U24" s="1415"/>
      <c r="V24" s="1415"/>
      <c r="W24" s="1415"/>
      <c r="X24" s="1415"/>
      <c r="Y24" s="1415"/>
      <c r="Z24" s="1415"/>
      <c r="AA24" s="1416"/>
    </row>
    <row r="25" spans="2:27" x14ac:dyDescent="0.2">
      <c r="B25" s="31" t="s">
        <v>134</v>
      </c>
      <c r="C25" s="38"/>
      <c r="D25" s="32"/>
      <c r="E25" s="32"/>
      <c r="F25" s="32"/>
      <c r="G25" s="32"/>
      <c r="H25" s="32"/>
      <c r="I25" s="32"/>
      <c r="J25" s="32"/>
      <c r="K25" s="32"/>
      <c r="L25" s="32"/>
      <c r="M25" s="32"/>
      <c r="N25" s="32"/>
      <c r="O25" s="80"/>
      <c r="P25" s="1471">
        <v>8</v>
      </c>
      <c r="Q25" s="1453"/>
      <c r="R25" s="188"/>
      <c r="S25" s="188"/>
      <c r="T25" s="188"/>
      <c r="U25" s="188"/>
      <c r="V25" s="188"/>
      <c r="W25" s="188"/>
      <c r="X25" s="188"/>
      <c r="Y25" s="188"/>
      <c r="Z25" s="188"/>
      <c r="AA25" s="189">
        <f t="shared" si="1"/>
        <v>0</v>
      </c>
    </row>
    <row r="26" spans="2:27" x14ac:dyDescent="0.2">
      <c r="B26" s="33"/>
      <c r="C26" s="38"/>
      <c r="D26" s="32"/>
      <c r="E26" s="32"/>
      <c r="F26" s="32"/>
      <c r="G26" s="32"/>
      <c r="H26" s="32"/>
      <c r="I26" s="32"/>
      <c r="J26" s="32"/>
      <c r="K26" s="32"/>
      <c r="L26" s="32"/>
      <c r="M26" s="32"/>
      <c r="N26" s="32"/>
      <c r="O26" s="80"/>
      <c r="P26" s="73"/>
      <c r="Q26" s="41"/>
      <c r="R26" s="1427"/>
      <c r="S26" s="1428"/>
      <c r="T26" s="1428"/>
      <c r="U26" s="1428"/>
      <c r="V26" s="1428"/>
      <c r="W26" s="1428"/>
      <c r="X26" s="1428"/>
      <c r="Y26" s="1428"/>
      <c r="Z26" s="1428"/>
      <c r="AA26" s="1429"/>
    </row>
    <row r="27" spans="2:27" x14ac:dyDescent="0.2">
      <c r="B27" s="71" t="s">
        <v>104</v>
      </c>
      <c r="C27" s="38"/>
      <c r="D27" s="32"/>
      <c r="E27" s="32"/>
      <c r="F27" s="32"/>
      <c r="G27" s="32"/>
      <c r="H27" s="32"/>
      <c r="I27" s="32"/>
      <c r="J27" s="32"/>
      <c r="K27" s="32"/>
      <c r="L27" s="32"/>
      <c r="M27" s="32"/>
      <c r="N27" s="32"/>
      <c r="O27" s="65"/>
      <c r="P27" s="73"/>
      <c r="Q27" s="41"/>
      <c r="R27" s="1430"/>
      <c r="S27" s="1431"/>
      <c r="T27" s="1431"/>
      <c r="U27" s="1431"/>
      <c r="V27" s="1431"/>
      <c r="W27" s="1431"/>
      <c r="X27" s="1431"/>
      <c r="Y27" s="1431"/>
      <c r="Z27" s="1431"/>
      <c r="AA27" s="1432"/>
    </row>
    <row r="28" spans="2:27" ht="30" customHeight="1" x14ac:dyDescent="0.2">
      <c r="B28" s="1456" t="s">
        <v>105</v>
      </c>
      <c r="C28" s="1457"/>
      <c r="D28" s="1457"/>
      <c r="E28" s="1457"/>
      <c r="F28" s="1457"/>
      <c r="G28" s="1457"/>
      <c r="H28" s="1457"/>
      <c r="I28" s="1457"/>
      <c r="J28" s="1457"/>
      <c r="K28" s="1457"/>
      <c r="L28" s="1457"/>
      <c r="M28" s="1457"/>
      <c r="N28" s="1457"/>
      <c r="O28" s="1458"/>
      <c r="P28" s="1453">
        <v>9</v>
      </c>
      <c r="Q28" s="1454"/>
      <c r="R28" s="191"/>
      <c r="S28" s="191"/>
      <c r="T28" s="191"/>
      <c r="U28" s="191"/>
      <c r="V28" s="191"/>
      <c r="W28" s="191"/>
      <c r="X28" s="191"/>
      <c r="Y28" s="191"/>
      <c r="Z28" s="191"/>
      <c r="AA28" s="189">
        <f t="shared" si="1"/>
        <v>0</v>
      </c>
    </row>
    <row r="29" spans="2:27" ht="27" customHeight="1" x14ac:dyDescent="0.2">
      <c r="B29" s="1456" t="s">
        <v>106</v>
      </c>
      <c r="C29" s="1457"/>
      <c r="D29" s="1457"/>
      <c r="E29" s="1457"/>
      <c r="F29" s="1457"/>
      <c r="G29" s="1457"/>
      <c r="H29" s="1457"/>
      <c r="I29" s="1457"/>
      <c r="J29" s="1457"/>
      <c r="K29" s="1457"/>
      <c r="L29" s="1457"/>
      <c r="M29" s="1457"/>
      <c r="N29" s="1457"/>
      <c r="O29" s="1458"/>
      <c r="P29" s="1453">
        <v>10</v>
      </c>
      <c r="Q29" s="1454"/>
      <c r="R29" s="190"/>
      <c r="S29" s="190"/>
      <c r="T29" s="190"/>
      <c r="U29" s="190"/>
      <c r="V29" s="190"/>
      <c r="W29" s="190"/>
      <c r="X29" s="190"/>
      <c r="Y29" s="190"/>
      <c r="Z29" s="190"/>
      <c r="AA29" s="190">
        <f t="shared" si="1"/>
        <v>0</v>
      </c>
    </row>
    <row r="30" spans="2:27" x14ac:dyDescent="0.2">
      <c r="B30" s="31" t="s">
        <v>107</v>
      </c>
      <c r="C30" s="32"/>
      <c r="D30" s="32"/>
      <c r="E30" s="32"/>
      <c r="F30" s="32"/>
      <c r="G30" s="32"/>
      <c r="H30" s="32"/>
      <c r="I30" s="32"/>
      <c r="J30" s="32"/>
      <c r="K30" s="32"/>
      <c r="L30" s="32"/>
      <c r="M30" s="32"/>
      <c r="N30" s="32"/>
      <c r="O30" s="41"/>
      <c r="P30" s="1453">
        <v>11</v>
      </c>
      <c r="Q30" s="1454"/>
      <c r="R30" s="190"/>
      <c r="S30" s="190"/>
      <c r="T30" s="190"/>
      <c r="U30" s="190"/>
      <c r="V30" s="190"/>
      <c r="W30" s="190"/>
      <c r="X30" s="190"/>
      <c r="Y30" s="190"/>
      <c r="Z30" s="174"/>
      <c r="AA30" s="190">
        <f t="shared" si="1"/>
        <v>0</v>
      </c>
    </row>
    <row r="31" spans="2:27" x14ac:dyDescent="0.2">
      <c r="B31" s="34"/>
      <c r="C31" s="42"/>
      <c r="D31" s="35"/>
      <c r="E31" s="35"/>
      <c r="F31" s="35"/>
      <c r="G31" s="35"/>
      <c r="H31" s="35"/>
      <c r="I31" s="35"/>
      <c r="J31" s="35"/>
      <c r="K31" s="35"/>
      <c r="L31" s="35"/>
      <c r="M31" s="35"/>
      <c r="N31" s="35"/>
      <c r="O31" s="40"/>
      <c r="P31" s="1453"/>
      <c r="Q31" s="1454"/>
      <c r="R31" s="1414"/>
      <c r="S31" s="1415"/>
      <c r="T31" s="1415"/>
      <c r="U31" s="1415"/>
      <c r="V31" s="1415"/>
      <c r="W31" s="1415"/>
      <c r="X31" s="1415"/>
      <c r="Y31" s="1415"/>
      <c r="Z31" s="1415"/>
      <c r="AA31" s="1416"/>
    </row>
    <row r="32" spans="2:27" x14ac:dyDescent="0.2">
      <c r="B32" s="29"/>
    </row>
  </sheetData>
  <mergeCells count="36">
    <mergeCell ref="A2:AA2"/>
    <mergeCell ref="B6:F6"/>
    <mergeCell ref="H6:K6"/>
    <mergeCell ref="M6:N6"/>
    <mergeCell ref="P31:Q31"/>
    <mergeCell ref="P15:Q15"/>
    <mergeCell ref="R9:Y9"/>
    <mergeCell ref="P9:Q12"/>
    <mergeCell ref="P16:Q16"/>
    <mergeCell ref="P21:Q21"/>
    <mergeCell ref="P22:Q22"/>
    <mergeCell ref="P17:Q17"/>
    <mergeCell ref="P18:Q18"/>
    <mergeCell ref="P13:Q14"/>
    <mergeCell ref="Y11:Y12"/>
    <mergeCell ref="P29:Q29"/>
    <mergeCell ref="P30:Q30"/>
    <mergeCell ref="P25:Q25"/>
    <mergeCell ref="R31:AA31"/>
    <mergeCell ref="R24:AA24"/>
    <mergeCell ref="B29:O29"/>
    <mergeCell ref="B9:O12"/>
    <mergeCell ref="P28:Q28"/>
    <mergeCell ref="P23:Q23"/>
    <mergeCell ref="B28:O28"/>
    <mergeCell ref="R26:AA27"/>
    <mergeCell ref="R13:AA14"/>
    <mergeCell ref="R19:AA20"/>
    <mergeCell ref="P19:Q20"/>
    <mergeCell ref="AA9:AA12"/>
    <mergeCell ref="R10:W10"/>
    <mergeCell ref="X10:Y10"/>
    <mergeCell ref="R11:T11"/>
    <mergeCell ref="U11:W11"/>
    <mergeCell ref="X11:X12"/>
    <mergeCell ref="Z9:Z12"/>
  </mergeCells>
  <pageMargins left="0.7" right="0.7" top="0.75" bottom="0.75" header="0.3" footer="0.3"/>
  <pageSetup paperSize="8" scale="71"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59999389629810485"/>
    <pageSetUpPr fitToPage="1"/>
  </sheetPr>
  <dimension ref="A1:AX56"/>
  <sheetViews>
    <sheetView topLeftCell="O1" workbookViewId="0">
      <selection activeCell="AE1" sqref="AE1"/>
    </sheetView>
  </sheetViews>
  <sheetFormatPr defaultColWidth="8.85546875" defaultRowHeight="12.75" x14ac:dyDescent="0.2"/>
  <cols>
    <col min="1" max="1" width="1.7109375" style="27" customWidth="1"/>
    <col min="2" max="2" width="3" style="27" customWidth="1"/>
    <col min="3" max="3" width="3.85546875" style="27" customWidth="1"/>
    <col min="4" max="5" width="3" style="27" customWidth="1"/>
    <col min="6" max="6" width="7.7109375" style="27" customWidth="1"/>
    <col min="7" max="7" width="19" style="181" customWidth="1"/>
    <col min="8" max="8" width="18.42578125" style="181" customWidth="1"/>
    <col min="9" max="11" width="19" style="181" customWidth="1"/>
    <col min="12" max="14" width="20.28515625" style="181" customWidth="1"/>
    <col min="15" max="15" width="23" style="181" customWidth="1"/>
    <col min="16" max="16" width="25.42578125" style="181" customWidth="1"/>
    <col min="17" max="17" width="20" style="27" customWidth="1"/>
    <col min="18" max="18" width="8.28515625" style="27" customWidth="1"/>
    <col min="19" max="19" width="3" style="27" customWidth="1"/>
    <col min="20" max="20" width="3.85546875" style="27" customWidth="1"/>
    <col min="21" max="21" width="3" style="27" customWidth="1"/>
    <col min="22" max="22" width="5" style="27" customWidth="1"/>
    <col min="23" max="23" width="6.7109375" style="27" customWidth="1"/>
    <col min="24" max="24" width="19" style="27" customWidth="1"/>
    <col min="25" max="25" width="19.85546875" style="27" customWidth="1"/>
    <col min="26" max="28" width="19" style="27" customWidth="1"/>
    <col min="29" max="30" width="20.5703125" style="27" customWidth="1"/>
    <col min="31" max="32" width="20.28515625" style="27" customWidth="1"/>
    <col min="33" max="33" width="20.42578125" style="27" customWidth="1"/>
    <col min="34" max="34" width="8.28515625" style="27" customWidth="1"/>
    <col min="35" max="35" width="3" style="27" customWidth="1"/>
    <col min="36" max="36" width="3.85546875" style="27" customWidth="1"/>
    <col min="37" max="39" width="3" style="27" customWidth="1"/>
    <col min="40" max="40" width="19" style="27" customWidth="1"/>
    <col min="41" max="41" width="16.7109375" style="27" customWidth="1"/>
    <col min="42" max="47" width="19" style="27" customWidth="1"/>
    <col min="48" max="48" width="24.85546875" style="27" customWidth="1"/>
    <col min="49" max="49" width="21" style="27" bestFit="1" customWidth="1"/>
    <col min="50" max="16384" width="8.85546875" style="27"/>
  </cols>
  <sheetData>
    <row r="1" spans="1:50" ht="23.25" customHeight="1" x14ac:dyDescent="0.2">
      <c r="A1" s="868"/>
      <c r="B1" s="868"/>
      <c r="C1" s="868"/>
      <c r="D1" s="868"/>
      <c r="E1" s="868"/>
      <c r="F1" s="868"/>
      <c r="G1" s="868"/>
      <c r="H1" s="868"/>
      <c r="I1" s="868"/>
      <c r="J1" s="868"/>
      <c r="K1" s="868"/>
      <c r="L1" s="868"/>
      <c r="M1" s="868"/>
      <c r="N1" s="868"/>
      <c r="O1" s="868"/>
      <c r="P1" s="868"/>
      <c r="Q1" s="868"/>
      <c r="R1" s="868"/>
      <c r="S1" s="868"/>
      <c r="T1" s="868"/>
      <c r="U1" s="868"/>
      <c r="V1" s="868"/>
      <c r="W1" s="868"/>
      <c r="X1" s="868"/>
      <c r="Y1" s="868"/>
      <c r="Z1" s="930" t="s">
        <v>713</v>
      </c>
      <c r="AA1" s="931">
        <f>'Cover Page'!G7</f>
        <v>0</v>
      </c>
      <c r="AB1" s="868"/>
      <c r="AC1" s="868"/>
      <c r="AD1" s="868"/>
      <c r="AE1" s="868"/>
      <c r="AF1" s="868"/>
      <c r="AG1" s="868"/>
      <c r="AH1" s="868"/>
      <c r="AI1" s="868"/>
      <c r="AJ1" s="868"/>
      <c r="AK1" s="868"/>
      <c r="AL1" s="868"/>
      <c r="AM1" s="868"/>
      <c r="AN1" s="868"/>
      <c r="AO1" s="868"/>
      <c r="AP1" s="868"/>
      <c r="AQ1" s="868"/>
      <c r="AR1" s="868"/>
      <c r="AS1" s="868"/>
      <c r="AT1" s="868"/>
      <c r="AU1" s="868"/>
      <c r="AV1" s="868"/>
      <c r="AW1" s="868"/>
    </row>
    <row r="2" spans="1:50" ht="22.5" customHeight="1" x14ac:dyDescent="0.2">
      <c r="A2" s="1472" t="s">
        <v>470</v>
      </c>
      <c r="B2" s="1472"/>
      <c r="C2" s="1472"/>
      <c r="D2" s="1472"/>
      <c r="E2" s="1472"/>
      <c r="F2" s="1472"/>
      <c r="G2" s="1472"/>
      <c r="H2" s="1472"/>
      <c r="I2" s="1472"/>
      <c r="J2" s="1472"/>
      <c r="K2" s="1472"/>
      <c r="L2" s="1472"/>
      <c r="M2" s="1472"/>
      <c r="N2" s="1472"/>
      <c r="O2" s="1472"/>
      <c r="P2" s="1472"/>
      <c r="Q2" s="1472"/>
      <c r="R2" s="1472"/>
      <c r="S2" s="1472"/>
      <c r="T2" s="1472"/>
      <c r="U2" s="1472"/>
      <c r="V2" s="1472"/>
      <c r="W2" s="1472"/>
      <c r="X2" s="1472"/>
      <c r="Y2" s="1472"/>
      <c r="Z2" s="1472"/>
      <c r="AA2" s="1472"/>
      <c r="AB2" s="1472"/>
      <c r="AC2" s="1472"/>
      <c r="AD2" s="1472"/>
      <c r="AE2" s="1472"/>
      <c r="AF2" s="1472"/>
      <c r="AG2" s="1472"/>
      <c r="AH2" s="1472"/>
      <c r="AI2" s="1472"/>
      <c r="AJ2" s="1472"/>
      <c r="AK2" s="1472"/>
      <c r="AL2" s="1472"/>
      <c r="AM2" s="1472"/>
      <c r="AN2" s="1472"/>
      <c r="AO2" s="1472"/>
      <c r="AP2" s="1472"/>
      <c r="AQ2" s="1472"/>
      <c r="AR2" s="1472"/>
      <c r="AS2" s="1472"/>
      <c r="AT2" s="1472"/>
      <c r="AU2" s="1472"/>
      <c r="AV2" s="1472"/>
      <c r="AW2" s="1472"/>
    </row>
    <row r="3" spans="1:50" ht="22.5" customHeight="1" x14ac:dyDescent="0.2">
      <c r="A3" s="868"/>
      <c r="B3" s="868"/>
      <c r="C3" s="868"/>
      <c r="D3" s="868"/>
      <c r="E3" s="868"/>
      <c r="F3" s="868"/>
      <c r="G3" s="868"/>
      <c r="H3" s="868"/>
      <c r="I3" s="868"/>
      <c r="J3" s="868"/>
      <c r="K3" s="868"/>
      <c r="L3" s="868"/>
      <c r="M3" s="868"/>
      <c r="N3" s="868"/>
      <c r="O3" s="868"/>
      <c r="P3" s="868"/>
      <c r="Q3" s="868"/>
      <c r="R3" s="868"/>
      <c r="S3" s="868"/>
      <c r="T3" s="868"/>
      <c r="U3" s="868"/>
      <c r="V3" s="868"/>
      <c r="W3" s="868"/>
      <c r="X3" s="868"/>
      <c r="Y3" s="868"/>
      <c r="Z3" s="968" t="s">
        <v>714</v>
      </c>
      <c r="AA3" s="969" t="e">
        <f>DATE('Cover Page'!K13,'Cover Page'!I13,'Cover Page'!G13)</f>
        <v>#NUM!</v>
      </c>
      <c r="AB3" s="868"/>
      <c r="AC3" s="868"/>
      <c r="AD3" s="868"/>
      <c r="AE3" s="868"/>
      <c r="AF3" s="868"/>
      <c r="AG3" s="868"/>
      <c r="AH3" s="868"/>
      <c r="AI3" s="868"/>
      <c r="AJ3" s="868"/>
      <c r="AK3" s="868"/>
      <c r="AL3" s="868"/>
      <c r="AM3" s="868"/>
      <c r="AN3" s="868"/>
      <c r="AO3" s="868"/>
      <c r="AP3" s="868"/>
      <c r="AQ3" s="868"/>
      <c r="AR3" s="868"/>
      <c r="AS3" s="868"/>
      <c r="AT3" s="868"/>
      <c r="AU3" s="868"/>
      <c r="AV3" s="868"/>
      <c r="AW3" s="868"/>
    </row>
    <row r="4" spans="1:50" x14ac:dyDescent="0.2">
      <c r="A4" s="50"/>
      <c r="B4" s="50"/>
      <c r="C4" s="50"/>
      <c r="D4" s="50"/>
      <c r="E4" s="50"/>
      <c r="F4" s="50"/>
      <c r="G4" s="182"/>
      <c r="H4" s="182"/>
      <c r="I4" s="182"/>
      <c r="J4" s="182"/>
      <c r="K4" s="182"/>
      <c r="L4" s="182"/>
      <c r="M4" s="182"/>
      <c r="N4" s="182"/>
      <c r="O4" s="182"/>
      <c r="P4" s="182"/>
      <c r="Q4" s="106"/>
      <c r="R4" s="50"/>
      <c r="S4" s="50"/>
      <c r="T4" s="50"/>
      <c r="U4" s="50"/>
      <c r="V4" s="50"/>
      <c r="W4" s="50"/>
      <c r="X4" s="50"/>
      <c r="Y4" s="857"/>
      <c r="Z4" s="50"/>
      <c r="AA4" s="50"/>
      <c r="AB4" s="50"/>
      <c r="AC4" s="50"/>
      <c r="AD4" s="106"/>
      <c r="AE4" s="50"/>
      <c r="AF4" s="102"/>
      <c r="AG4" s="50"/>
      <c r="AO4" s="857"/>
    </row>
    <row r="5" spans="1:50" ht="26.25" x14ac:dyDescent="0.4">
      <c r="B5" s="104" t="s">
        <v>0</v>
      </c>
      <c r="C5" s="104"/>
      <c r="D5" s="104"/>
      <c r="E5" s="104"/>
      <c r="F5" s="104"/>
      <c r="G5" s="1095" t="s">
        <v>1</v>
      </c>
      <c r="H5" s="185"/>
      <c r="I5" s="184" t="s">
        <v>2</v>
      </c>
      <c r="J5" s="185"/>
      <c r="R5" s="28"/>
      <c r="S5" s="28"/>
      <c r="T5" s="50"/>
      <c r="U5" s="50"/>
      <c r="V5" s="50"/>
      <c r="W5" s="52"/>
      <c r="X5" s="52"/>
      <c r="Y5" s="52"/>
      <c r="Z5" s="52"/>
      <c r="AA5" s="52"/>
      <c r="AB5" s="28"/>
      <c r="AC5" s="28"/>
      <c r="AD5" s="104"/>
      <c r="AG5" s="28"/>
      <c r="AS5" s="29"/>
      <c r="AT5" s="29"/>
      <c r="AU5" s="29"/>
      <c r="AV5" s="29"/>
      <c r="AW5" s="29"/>
    </row>
    <row r="6" spans="1:50" ht="26.25" x14ac:dyDescent="0.4">
      <c r="A6" s="59"/>
      <c r="B6" s="1485">
        <f>'Cover Page'!G9</f>
        <v>0</v>
      </c>
      <c r="C6" s="1486"/>
      <c r="D6" s="1486"/>
      <c r="E6" s="1487"/>
      <c r="F6" s="106"/>
      <c r="G6" s="1094">
        <f>'Cover Page'!K13</f>
        <v>0</v>
      </c>
      <c r="H6" s="192"/>
      <c r="I6" s="1094">
        <f>'Cover Page'!I13</f>
        <v>0</v>
      </c>
      <c r="J6" s="184"/>
      <c r="R6" s="28"/>
      <c r="S6" s="28"/>
      <c r="T6" s="50"/>
      <c r="U6" s="50"/>
      <c r="V6" s="50"/>
      <c r="W6" s="52"/>
      <c r="X6" s="52"/>
      <c r="Y6" s="52"/>
      <c r="Z6" s="52"/>
      <c r="AA6" s="52"/>
      <c r="AU6" s="28"/>
      <c r="AV6" s="104"/>
      <c r="AW6" s="104"/>
      <c r="AX6" s="32"/>
    </row>
    <row r="7" spans="1:50" x14ac:dyDescent="0.2">
      <c r="A7" s="28"/>
      <c r="B7" s="28"/>
      <c r="C7" s="28"/>
      <c r="D7" s="28"/>
      <c r="E7" s="28"/>
      <c r="F7" s="28"/>
      <c r="G7" s="184"/>
      <c r="H7" s="184"/>
      <c r="I7" s="184"/>
      <c r="J7" s="184"/>
      <c r="K7" s="184"/>
      <c r="L7" s="184"/>
      <c r="M7" s="184"/>
      <c r="N7" s="184"/>
      <c r="O7" s="184"/>
      <c r="P7" s="184"/>
      <c r="Q7" s="104"/>
      <c r="R7" s="28"/>
      <c r="S7" s="3"/>
      <c r="T7" s="18"/>
      <c r="U7" s="26"/>
      <c r="V7" s="26"/>
      <c r="W7" s="26"/>
      <c r="X7" s="26"/>
      <c r="Y7" s="26"/>
      <c r="Z7" s="3"/>
      <c r="AA7" s="50"/>
      <c r="AB7" s="28"/>
      <c r="AC7" s="28"/>
      <c r="AD7" s="104"/>
      <c r="AE7" s="28"/>
      <c r="AF7" s="101"/>
      <c r="AG7" s="28"/>
      <c r="AS7" s="29"/>
      <c r="AT7" s="29"/>
      <c r="AU7" s="29"/>
      <c r="AV7" s="29"/>
      <c r="AW7" s="29"/>
    </row>
    <row r="8" spans="1:50" s="3" customFormat="1" ht="15" customHeight="1" x14ac:dyDescent="0.2">
      <c r="B8" s="18" t="s">
        <v>19</v>
      </c>
      <c r="C8" s="26"/>
      <c r="D8" s="26"/>
      <c r="E8" s="26"/>
      <c r="F8" s="26"/>
      <c r="G8" s="153"/>
      <c r="H8" s="162"/>
      <c r="I8" s="162"/>
      <c r="J8" s="162"/>
      <c r="K8" s="162"/>
      <c r="L8" s="162"/>
      <c r="M8" s="162"/>
      <c r="N8" s="162"/>
      <c r="O8" s="162"/>
      <c r="P8" s="162"/>
      <c r="Q8" s="103"/>
      <c r="S8" s="18" t="s">
        <v>40</v>
      </c>
      <c r="T8" s="26"/>
      <c r="U8" s="26"/>
      <c r="V8" s="26"/>
      <c r="W8" s="26"/>
      <c r="X8" s="26"/>
      <c r="AD8" s="103"/>
      <c r="AE8" s="90"/>
      <c r="AF8" s="100"/>
      <c r="AI8" s="18" t="s">
        <v>101</v>
      </c>
      <c r="AJ8" s="26"/>
      <c r="AK8" s="26"/>
      <c r="AL8" s="26"/>
      <c r="AM8" s="26"/>
      <c r="AN8" s="26"/>
      <c r="AT8" s="103"/>
      <c r="AU8" s="90"/>
      <c r="AV8" s="100"/>
    </row>
    <row r="9" spans="1:50" x14ac:dyDescent="0.2">
      <c r="B9" s="29"/>
      <c r="S9" s="29"/>
      <c r="AI9" s="29"/>
      <c r="AS9" s="29"/>
      <c r="AT9" s="29"/>
      <c r="AU9" s="29"/>
      <c r="AV9" s="29"/>
      <c r="AW9" s="29"/>
    </row>
    <row r="10" spans="1:50" ht="13.15" customHeight="1" x14ac:dyDescent="0.2">
      <c r="A10" s="59"/>
      <c r="B10" s="56" t="s">
        <v>97</v>
      </c>
      <c r="C10" s="57"/>
      <c r="D10" s="57"/>
      <c r="E10" s="57"/>
      <c r="F10" s="57"/>
      <c r="G10" s="193"/>
      <c r="H10" s="192"/>
      <c r="I10" s="192"/>
      <c r="J10" s="184"/>
      <c r="K10" s="184"/>
      <c r="L10" s="184"/>
      <c r="M10" s="184"/>
      <c r="N10" s="184"/>
      <c r="O10" s="184"/>
      <c r="P10" s="184"/>
      <c r="Q10" s="104"/>
      <c r="R10" s="28"/>
      <c r="S10" s="56" t="s">
        <v>97</v>
      </c>
      <c r="T10" s="57"/>
      <c r="U10" s="57"/>
      <c r="V10" s="57"/>
      <c r="W10" s="57"/>
      <c r="X10" s="58"/>
      <c r="Y10" s="59"/>
      <c r="Z10" s="59"/>
      <c r="AA10" s="28"/>
      <c r="AB10" s="28"/>
      <c r="AC10" s="28"/>
      <c r="AD10" s="104"/>
      <c r="AE10" s="28"/>
      <c r="AF10" s="101"/>
      <c r="AG10" s="28"/>
      <c r="AH10" s="1488"/>
      <c r="AI10" s="59"/>
      <c r="AJ10" s="59"/>
      <c r="AK10" s="59"/>
      <c r="AL10" s="59"/>
      <c r="AM10" s="59"/>
      <c r="AN10" s="59"/>
      <c r="AO10" s="59"/>
      <c r="AP10" s="59"/>
      <c r="AQ10" s="28"/>
      <c r="AR10" s="28"/>
      <c r="AS10" s="28"/>
      <c r="AT10" s="104"/>
      <c r="AU10" s="28"/>
      <c r="AV10" s="101"/>
      <c r="AW10" s="29"/>
    </row>
    <row r="11" spans="1:50" s="32" customFormat="1" ht="13.15" customHeight="1" x14ac:dyDescent="0.2">
      <c r="B11" s="55"/>
      <c r="C11" s="55"/>
      <c r="D11" s="55"/>
      <c r="E11" s="55"/>
      <c r="F11" s="55"/>
      <c r="G11" s="194"/>
      <c r="H11" s="194"/>
      <c r="I11" s="194"/>
      <c r="J11" s="194"/>
      <c r="K11" s="194"/>
      <c r="L11" s="194"/>
      <c r="M11" s="194"/>
      <c r="N11" s="194"/>
      <c r="O11" s="194"/>
      <c r="P11" s="194"/>
      <c r="Q11" s="55"/>
      <c r="R11" s="55"/>
      <c r="S11" s="55"/>
      <c r="T11" s="55"/>
      <c r="U11" s="55"/>
      <c r="V11" s="55"/>
      <c r="W11" s="55"/>
      <c r="X11" s="55"/>
      <c r="Y11" s="55"/>
      <c r="Z11" s="55"/>
      <c r="AA11" s="55"/>
      <c r="AB11" s="55"/>
      <c r="AC11" s="55"/>
      <c r="AD11" s="55"/>
      <c r="AE11" s="55"/>
      <c r="AF11" s="55"/>
      <c r="AG11" s="55"/>
      <c r="AH11" s="1488"/>
      <c r="AI11" s="55"/>
      <c r="AJ11" s="55"/>
      <c r="AK11" s="55"/>
      <c r="AL11" s="55"/>
      <c r="AM11" s="55"/>
      <c r="AN11" s="55"/>
      <c r="AO11" s="55"/>
      <c r="AP11" s="55"/>
      <c r="AQ11" s="55"/>
      <c r="AR11" s="55"/>
      <c r="AS11" s="55"/>
      <c r="AT11" s="55"/>
      <c r="AU11" s="55"/>
      <c r="AV11" s="55"/>
    </row>
    <row r="12" spans="1:50" s="32" customFormat="1" ht="51" x14ac:dyDescent="0.2">
      <c r="B12" s="63" t="s">
        <v>87</v>
      </c>
      <c r="C12" s="64"/>
      <c r="D12" s="64"/>
      <c r="E12" s="64"/>
      <c r="F12" s="44"/>
      <c r="G12" s="195" t="s">
        <v>88</v>
      </c>
      <c r="H12" s="941" t="s">
        <v>89</v>
      </c>
      <c r="I12" s="195" t="s">
        <v>90</v>
      </c>
      <c r="J12" s="195" t="s">
        <v>91</v>
      </c>
      <c r="K12" s="195" t="s">
        <v>108</v>
      </c>
      <c r="L12" s="173" t="s">
        <v>136</v>
      </c>
      <c r="M12" s="173" t="s">
        <v>137</v>
      </c>
      <c r="N12" s="196" t="s">
        <v>181</v>
      </c>
      <c r="O12" s="173" t="s">
        <v>109</v>
      </c>
      <c r="P12" s="184"/>
      <c r="Q12" s="104"/>
      <c r="R12" s="55"/>
      <c r="S12" s="63" t="s">
        <v>87</v>
      </c>
      <c r="T12" s="64"/>
      <c r="U12" s="64"/>
      <c r="V12" s="64"/>
      <c r="W12" s="44"/>
      <c r="X12" s="138" t="s">
        <v>88</v>
      </c>
      <c r="Y12" s="940" t="s">
        <v>89</v>
      </c>
      <c r="Z12" s="138" t="s">
        <v>90</v>
      </c>
      <c r="AA12" s="138" t="s">
        <v>91</v>
      </c>
      <c r="AB12" s="138" t="s">
        <v>108</v>
      </c>
      <c r="AC12" s="108" t="s">
        <v>136</v>
      </c>
      <c r="AD12" s="108" t="s">
        <v>137</v>
      </c>
      <c r="AE12" s="141" t="s">
        <v>181</v>
      </c>
      <c r="AF12" s="108" t="s">
        <v>109</v>
      </c>
      <c r="AG12" s="104"/>
      <c r="AH12" s="1488"/>
      <c r="AI12" s="63" t="s">
        <v>87</v>
      </c>
      <c r="AJ12" s="64"/>
      <c r="AK12" s="64"/>
      <c r="AL12" s="64"/>
      <c r="AM12" s="44"/>
      <c r="AN12" s="67" t="s">
        <v>88</v>
      </c>
      <c r="AO12" s="940" t="s">
        <v>89</v>
      </c>
      <c r="AP12" s="67" t="s">
        <v>90</v>
      </c>
      <c r="AQ12" s="67" t="s">
        <v>91</v>
      </c>
      <c r="AR12" s="67" t="s">
        <v>108</v>
      </c>
      <c r="AS12" s="108" t="s">
        <v>136</v>
      </c>
      <c r="AT12" s="108" t="s">
        <v>137</v>
      </c>
      <c r="AU12" s="141" t="s">
        <v>181</v>
      </c>
      <c r="AV12" s="108" t="s">
        <v>109</v>
      </c>
      <c r="AW12" s="28"/>
    </row>
    <row r="13" spans="1:50" s="32" customFormat="1" x14ac:dyDescent="0.2">
      <c r="C13" s="28"/>
      <c r="D13" s="28"/>
      <c r="G13" s="195"/>
      <c r="H13" s="944"/>
      <c r="I13" s="197"/>
      <c r="J13" s="197"/>
      <c r="K13" s="197"/>
      <c r="L13" s="197"/>
      <c r="M13" s="197"/>
      <c r="N13" s="197"/>
      <c r="O13" s="173">
        <f>SUM(G13:N13)</f>
        <v>0</v>
      </c>
      <c r="P13" s="184"/>
      <c r="Q13" s="104"/>
      <c r="R13" s="55"/>
      <c r="T13" s="104"/>
      <c r="U13" s="104"/>
      <c r="X13" s="138"/>
      <c r="Y13" s="959"/>
      <c r="Z13" s="62"/>
      <c r="AA13" s="62"/>
      <c r="AB13" s="62"/>
      <c r="AC13" s="107"/>
      <c r="AD13" s="107"/>
      <c r="AE13" s="107"/>
      <c r="AF13" s="109">
        <f>SUM(X13:AE13)</f>
        <v>0</v>
      </c>
      <c r="AG13" s="104"/>
      <c r="AH13" s="1488"/>
      <c r="AJ13" s="28"/>
      <c r="AK13" s="28"/>
      <c r="AN13" s="67"/>
      <c r="AO13" s="959"/>
      <c r="AP13" s="62"/>
      <c r="AQ13" s="62"/>
      <c r="AR13" s="62"/>
      <c r="AS13" s="107"/>
      <c r="AT13" s="107"/>
      <c r="AU13" s="107"/>
      <c r="AV13" s="109">
        <f>SUM(AN13:AU13)</f>
        <v>0</v>
      </c>
      <c r="AW13" s="28"/>
    </row>
    <row r="14" spans="1:50" s="32" customFormat="1" x14ac:dyDescent="0.2">
      <c r="C14" s="28"/>
      <c r="D14" s="28"/>
      <c r="G14" s="198"/>
      <c r="H14" s="198"/>
      <c r="I14" s="198"/>
      <c r="J14" s="198"/>
      <c r="K14" s="198"/>
      <c r="L14" s="198"/>
      <c r="M14" s="198"/>
      <c r="N14" s="198"/>
      <c r="O14" s="198"/>
      <c r="P14" s="198"/>
      <c r="T14" s="104"/>
      <c r="U14" s="104"/>
      <c r="AJ14" s="28"/>
      <c r="AK14" s="28"/>
    </row>
    <row r="15" spans="1:50" s="32" customFormat="1" x14ac:dyDescent="0.2">
      <c r="B15" s="46" t="s">
        <v>92</v>
      </c>
      <c r="C15" s="28"/>
      <c r="D15" s="28"/>
      <c r="G15" s="199"/>
      <c r="H15" s="199"/>
      <c r="I15" s="199"/>
      <c r="J15" s="199"/>
      <c r="K15" s="199"/>
      <c r="L15" s="198"/>
      <c r="M15" s="198"/>
      <c r="N15" s="198"/>
      <c r="O15" s="198"/>
      <c r="P15" s="198"/>
      <c r="S15" s="46" t="s">
        <v>92</v>
      </c>
      <c r="T15" s="104"/>
      <c r="U15" s="104"/>
      <c r="X15" s="136"/>
      <c r="Y15" s="136"/>
      <c r="Z15" s="136"/>
      <c r="AA15" s="136"/>
      <c r="AB15" s="136"/>
      <c r="AH15" s="43"/>
      <c r="AI15" s="46" t="s">
        <v>92</v>
      </c>
      <c r="AJ15" s="28"/>
      <c r="AK15" s="28"/>
      <c r="AN15" s="69"/>
      <c r="AO15" s="69"/>
      <c r="AP15" s="69"/>
      <c r="AQ15" s="69"/>
      <c r="AR15" s="69"/>
    </row>
    <row r="16" spans="1:50" s="32" customFormat="1" ht="51" x14ac:dyDescent="0.2">
      <c r="B16" s="60" t="s">
        <v>93</v>
      </c>
      <c r="C16" s="53"/>
      <c r="D16" s="53"/>
      <c r="E16" s="61"/>
      <c r="F16" s="61"/>
      <c r="G16" s="173" t="s">
        <v>80</v>
      </c>
      <c r="H16" s="942" t="s">
        <v>81</v>
      </c>
      <c r="I16" s="173" t="s">
        <v>82</v>
      </c>
      <c r="J16" s="173" t="s">
        <v>83</v>
      </c>
      <c r="K16" s="173" t="s">
        <v>84</v>
      </c>
      <c r="L16" s="173" t="s">
        <v>96</v>
      </c>
      <c r="M16" s="173" t="s">
        <v>136</v>
      </c>
      <c r="N16" s="173" t="s">
        <v>137</v>
      </c>
      <c r="O16" s="196" t="s">
        <v>181</v>
      </c>
      <c r="P16" s="173" t="s">
        <v>109</v>
      </c>
      <c r="Q16" s="140"/>
      <c r="R16" s="38"/>
      <c r="S16" s="60" t="s">
        <v>93</v>
      </c>
      <c r="T16" s="53"/>
      <c r="U16" s="53"/>
      <c r="V16" s="61"/>
      <c r="W16" s="61"/>
      <c r="X16" s="139" t="s">
        <v>80</v>
      </c>
      <c r="Y16" s="946" t="s">
        <v>81</v>
      </c>
      <c r="Z16" s="139" t="s">
        <v>82</v>
      </c>
      <c r="AA16" s="139" t="s">
        <v>83</v>
      </c>
      <c r="AB16" s="139" t="s">
        <v>84</v>
      </c>
      <c r="AC16" s="139" t="s">
        <v>96</v>
      </c>
      <c r="AD16" s="108" t="s">
        <v>136</v>
      </c>
      <c r="AE16" s="108" t="s">
        <v>137</v>
      </c>
      <c r="AF16" s="141" t="s">
        <v>181</v>
      </c>
      <c r="AG16" s="139" t="s">
        <v>109</v>
      </c>
      <c r="AH16" s="43"/>
      <c r="AI16" s="60" t="s">
        <v>93</v>
      </c>
      <c r="AJ16" s="53"/>
      <c r="AK16" s="53"/>
      <c r="AL16" s="61"/>
      <c r="AM16" s="61"/>
      <c r="AN16" s="68" t="s">
        <v>80</v>
      </c>
      <c r="AO16" s="946" t="s">
        <v>81</v>
      </c>
      <c r="AP16" s="68" t="s">
        <v>82</v>
      </c>
      <c r="AQ16" s="68" t="s">
        <v>83</v>
      </c>
      <c r="AR16" s="68" t="s">
        <v>84</v>
      </c>
      <c r="AS16" s="68" t="s">
        <v>96</v>
      </c>
      <c r="AT16" s="108" t="s">
        <v>136</v>
      </c>
      <c r="AU16" s="108" t="s">
        <v>137</v>
      </c>
      <c r="AV16" s="141" t="s">
        <v>181</v>
      </c>
      <c r="AW16" s="99" t="s">
        <v>109</v>
      </c>
    </row>
    <row r="17" spans="2:49" s="32" customFormat="1" x14ac:dyDescent="0.2">
      <c r="B17" s="60" t="s">
        <v>112</v>
      </c>
      <c r="C17" s="53"/>
      <c r="D17" s="61"/>
      <c r="E17" s="61"/>
      <c r="F17" s="44"/>
      <c r="G17" s="188"/>
      <c r="H17" s="957"/>
      <c r="I17" s="188"/>
      <c r="J17" s="188"/>
      <c r="K17" s="188"/>
      <c r="L17" s="188"/>
      <c r="M17" s="188"/>
      <c r="N17" s="188"/>
      <c r="O17" s="188"/>
      <c r="P17" s="189">
        <f t="shared" ref="P17:P19" si="0">SUM(G17:O17)</f>
        <v>0</v>
      </c>
      <c r="Q17" s="136"/>
      <c r="S17" s="60" t="s">
        <v>112</v>
      </c>
      <c r="T17" s="53"/>
      <c r="U17" s="61"/>
      <c r="V17" s="61"/>
      <c r="W17" s="44"/>
      <c r="X17" s="30"/>
      <c r="Y17" s="960"/>
      <c r="Z17" s="30"/>
      <c r="AA17" s="30"/>
      <c r="AB17" s="30"/>
      <c r="AC17" s="30"/>
      <c r="AD17" s="30"/>
      <c r="AE17" s="105"/>
      <c r="AF17" s="105"/>
      <c r="AG17" s="137">
        <f>SUM(X17:AF17)</f>
        <v>0</v>
      </c>
      <c r="AI17" s="60" t="s">
        <v>112</v>
      </c>
      <c r="AJ17" s="53"/>
      <c r="AK17" s="61"/>
      <c r="AL17" s="61"/>
      <c r="AM17" s="44"/>
      <c r="AN17" s="189"/>
      <c r="AO17" s="957"/>
      <c r="AP17" s="189"/>
      <c r="AQ17" s="189"/>
      <c r="AR17" s="189"/>
      <c r="AS17" s="189"/>
      <c r="AT17" s="189"/>
      <c r="AU17" s="189"/>
      <c r="AV17" s="189"/>
      <c r="AW17" s="189">
        <f>SUM(AN17:AV17)</f>
        <v>0</v>
      </c>
    </row>
    <row r="18" spans="2:49" s="32" customFormat="1" x14ac:dyDescent="0.2">
      <c r="B18" s="60" t="s">
        <v>94</v>
      </c>
      <c r="C18" s="53"/>
      <c r="D18" s="61"/>
      <c r="E18" s="61"/>
      <c r="F18" s="44"/>
      <c r="G18" s="188"/>
      <c r="H18" s="957"/>
      <c r="I18" s="188"/>
      <c r="J18" s="188"/>
      <c r="K18" s="188"/>
      <c r="L18" s="188"/>
      <c r="M18" s="188"/>
      <c r="N18" s="188"/>
      <c r="O18" s="188"/>
      <c r="P18" s="189">
        <f t="shared" si="0"/>
        <v>0</v>
      </c>
      <c r="Q18" s="136"/>
      <c r="S18" s="60" t="s">
        <v>94</v>
      </c>
      <c r="T18" s="53"/>
      <c r="U18" s="61"/>
      <c r="V18" s="61"/>
      <c r="W18" s="44"/>
      <c r="X18" s="30"/>
      <c r="Y18" s="960"/>
      <c r="Z18" s="30"/>
      <c r="AA18" s="30"/>
      <c r="AB18" s="30"/>
      <c r="AC18" s="30"/>
      <c r="AD18" s="30"/>
      <c r="AE18" s="105"/>
      <c r="AF18" s="105"/>
      <c r="AG18" s="137">
        <f>SUM(X18:AF18)</f>
        <v>0</v>
      </c>
      <c r="AI18" s="60" t="s">
        <v>94</v>
      </c>
      <c r="AJ18" s="53"/>
      <c r="AK18" s="61"/>
      <c r="AL18" s="61"/>
      <c r="AM18" s="44"/>
      <c r="AN18" s="189"/>
      <c r="AO18" s="957"/>
      <c r="AP18" s="189"/>
      <c r="AQ18" s="189"/>
      <c r="AR18" s="189"/>
      <c r="AS18" s="189"/>
      <c r="AT18" s="189"/>
      <c r="AU18" s="189"/>
      <c r="AV18" s="189"/>
      <c r="AW18" s="189">
        <f>SUM(AN18:AV18)</f>
        <v>0</v>
      </c>
    </row>
    <row r="19" spans="2:49" s="32" customFormat="1" x14ac:dyDescent="0.2">
      <c r="B19" s="60" t="s">
        <v>95</v>
      </c>
      <c r="C19" s="53"/>
      <c r="D19" s="61"/>
      <c r="E19" s="61"/>
      <c r="F19" s="44"/>
      <c r="G19" s="188"/>
      <c r="H19" s="957"/>
      <c r="I19" s="188"/>
      <c r="J19" s="188"/>
      <c r="K19" s="188"/>
      <c r="L19" s="188"/>
      <c r="M19" s="188"/>
      <c r="N19" s="188"/>
      <c r="O19" s="188"/>
      <c r="P19" s="189">
        <f t="shared" si="0"/>
        <v>0</v>
      </c>
      <c r="Q19" s="136"/>
      <c r="S19" s="60" t="s">
        <v>95</v>
      </c>
      <c r="T19" s="53"/>
      <c r="U19" s="61"/>
      <c r="V19" s="61"/>
      <c r="W19" s="44"/>
      <c r="X19" s="30"/>
      <c r="Y19" s="960"/>
      <c r="Z19" s="30"/>
      <c r="AA19" s="30"/>
      <c r="AB19" s="30"/>
      <c r="AC19" s="30"/>
      <c r="AD19" s="30"/>
      <c r="AE19" s="105"/>
      <c r="AF19" s="105"/>
      <c r="AG19" s="137">
        <f>SUM(X19:AF19)</f>
        <v>0</v>
      </c>
      <c r="AI19" s="60" t="s">
        <v>95</v>
      </c>
      <c r="AJ19" s="53"/>
      <c r="AK19" s="61"/>
      <c r="AL19" s="61"/>
      <c r="AM19" s="44"/>
      <c r="AN19" s="189"/>
      <c r="AO19" s="957"/>
      <c r="AP19" s="189"/>
      <c r="AQ19" s="189"/>
      <c r="AR19" s="189"/>
      <c r="AS19" s="189"/>
      <c r="AT19" s="189"/>
      <c r="AU19" s="189"/>
      <c r="AV19" s="189"/>
      <c r="AW19" s="189">
        <f>SUM(AN19:AV19)</f>
        <v>0</v>
      </c>
    </row>
    <row r="20" spans="2:49" s="32" customFormat="1" x14ac:dyDescent="0.2">
      <c r="B20" s="60" t="s">
        <v>109</v>
      </c>
      <c r="C20" s="53"/>
      <c r="D20" s="61"/>
      <c r="E20" s="61"/>
      <c r="F20" s="44"/>
      <c r="G20" s="189">
        <f>SUM(G17:G19)</f>
        <v>0</v>
      </c>
      <c r="H20" s="958">
        <f>SUM(H17:H19)</f>
        <v>0</v>
      </c>
      <c r="I20" s="189">
        <f t="shared" ref="I20:O20" si="1">SUM(I17:I19)</f>
        <v>0</v>
      </c>
      <c r="J20" s="189">
        <f t="shared" si="1"/>
        <v>0</v>
      </c>
      <c r="K20" s="189">
        <f t="shared" si="1"/>
        <v>0</v>
      </c>
      <c r="L20" s="189">
        <f t="shared" si="1"/>
        <v>0</v>
      </c>
      <c r="M20" s="189">
        <f t="shared" si="1"/>
        <v>0</v>
      </c>
      <c r="N20" s="189">
        <f t="shared" si="1"/>
        <v>0</v>
      </c>
      <c r="O20" s="189">
        <f t="shared" si="1"/>
        <v>0</v>
      </c>
      <c r="P20" s="189">
        <f>SUM(G20:O20)</f>
        <v>0</v>
      </c>
      <c r="Q20" s="136"/>
      <c r="S20" s="60" t="s">
        <v>109</v>
      </c>
      <c r="T20" s="53"/>
      <c r="U20" s="61"/>
      <c r="V20" s="61"/>
      <c r="W20" s="44"/>
      <c r="X20" s="137">
        <f>SUM(X17:X19)</f>
        <v>0</v>
      </c>
      <c r="Y20" s="938">
        <v>0</v>
      </c>
      <c r="Z20" s="137">
        <f t="shared" ref="Z20:AD20" si="2">SUM(Z17:Z19)</f>
        <v>0</v>
      </c>
      <c r="AA20" s="137">
        <f t="shared" si="2"/>
        <v>0</v>
      </c>
      <c r="AB20" s="137">
        <f t="shared" si="2"/>
        <v>0</v>
      </c>
      <c r="AC20" s="137">
        <f t="shared" si="2"/>
        <v>0</v>
      </c>
      <c r="AD20" s="137">
        <f t="shared" si="2"/>
        <v>0</v>
      </c>
      <c r="AE20" s="137">
        <f>SUM(AE17:AE19)</f>
        <v>0</v>
      </c>
      <c r="AF20" s="137">
        <f>SUM(AF17:AF19)</f>
        <v>0</v>
      </c>
      <c r="AG20" s="137">
        <f>SUM(X20:AF20)</f>
        <v>0</v>
      </c>
      <c r="AI20" s="60" t="s">
        <v>109</v>
      </c>
      <c r="AJ20" s="53"/>
      <c r="AK20" s="61"/>
      <c r="AL20" s="61"/>
      <c r="AM20" s="44"/>
      <c r="AN20" s="189">
        <f>SUM(AN17:AN19)</f>
        <v>0</v>
      </c>
      <c r="AO20" s="958">
        <f>SUM(AO17:AO19)</f>
        <v>0</v>
      </c>
      <c r="AP20" s="189">
        <f t="shared" ref="AP20:AU20" si="3">SUM(AP17:AP19)</f>
        <v>0</v>
      </c>
      <c r="AQ20" s="189">
        <f t="shared" si="3"/>
        <v>0</v>
      </c>
      <c r="AR20" s="189">
        <f t="shared" si="3"/>
        <v>0</v>
      </c>
      <c r="AS20" s="189">
        <f t="shared" si="3"/>
        <v>0</v>
      </c>
      <c r="AT20" s="189">
        <f t="shared" si="3"/>
        <v>0</v>
      </c>
      <c r="AU20" s="189">
        <f t="shared" si="3"/>
        <v>0</v>
      </c>
      <c r="AV20" s="189">
        <f>SUM(AV17:AV19)</f>
        <v>0</v>
      </c>
      <c r="AW20" s="189">
        <f>SUM(AN20:AV20)</f>
        <v>0</v>
      </c>
    </row>
    <row r="21" spans="2:49" s="32" customFormat="1" x14ac:dyDescent="0.2">
      <c r="B21" s="46"/>
      <c r="G21" s="198"/>
      <c r="H21" s="198"/>
      <c r="I21" s="198"/>
      <c r="J21" s="198"/>
      <c r="K21" s="198"/>
      <c r="L21" s="198"/>
      <c r="M21" s="198"/>
      <c r="N21" s="198"/>
      <c r="O21" s="198"/>
      <c r="P21" s="198"/>
      <c r="S21" s="46"/>
      <c r="AH21" s="1459"/>
    </row>
    <row r="22" spans="2:49" s="32" customFormat="1" ht="13.15" customHeight="1" x14ac:dyDescent="0.2">
      <c r="B22" s="56" t="s">
        <v>98</v>
      </c>
      <c r="C22" s="57"/>
      <c r="D22" s="57"/>
      <c r="E22" s="57"/>
      <c r="F22" s="57"/>
      <c r="G22" s="193"/>
      <c r="H22" s="192"/>
      <c r="I22" s="192"/>
      <c r="J22" s="184"/>
      <c r="K22" s="184"/>
      <c r="L22" s="184"/>
      <c r="M22" s="184"/>
      <c r="N22" s="184"/>
      <c r="O22" s="184"/>
      <c r="P22" s="184"/>
      <c r="Q22" s="104"/>
      <c r="S22" s="56" t="s">
        <v>98</v>
      </c>
      <c r="T22" s="57"/>
      <c r="U22" s="57"/>
      <c r="V22" s="57"/>
      <c r="W22" s="57"/>
      <c r="X22" s="58"/>
      <c r="Y22" s="59"/>
      <c r="Z22" s="59"/>
      <c r="AA22" s="104"/>
      <c r="AB22" s="104"/>
      <c r="AC22" s="104"/>
      <c r="AD22" s="104"/>
      <c r="AE22" s="104"/>
      <c r="AF22" s="104"/>
      <c r="AG22" s="104"/>
      <c r="AH22" s="1459"/>
    </row>
    <row r="23" spans="2:49" s="32" customFormat="1" x14ac:dyDescent="0.2">
      <c r="B23" s="55"/>
      <c r="C23" s="55"/>
      <c r="D23" s="55"/>
      <c r="E23" s="55"/>
      <c r="F23" s="55"/>
      <c r="G23" s="194"/>
      <c r="H23" s="194"/>
      <c r="I23" s="194"/>
      <c r="J23" s="194"/>
      <c r="K23" s="194"/>
      <c r="L23" s="194"/>
      <c r="M23" s="194"/>
      <c r="N23" s="194"/>
      <c r="O23" s="194"/>
      <c r="P23" s="194"/>
      <c r="Q23" s="55"/>
      <c r="S23" s="55"/>
      <c r="T23" s="55"/>
      <c r="U23" s="55"/>
      <c r="V23" s="55"/>
      <c r="W23" s="55"/>
      <c r="X23" s="55"/>
      <c r="Y23" s="55"/>
      <c r="Z23" s="55"/>
      <c r="AA23" s="55"/>
      <c r="AB23" s="55"/>
      <c r="AC23" s="55"/>
      <c r="AD23" s="55"/>
      <c r="AE23" s="55"/>
      <c r="AF23" s="55"/>
      <c r="AG23" s="55"/>
    </row>
    <row r="24" spans="2:49" s="32" customFormat="1" ht="51" x14ac:dyDescent="0.2">
      <c r="B24" s="63" t="s">
        <v>87</v>
      </c>
      <c r="C24" s="64"/>
      <c r="D24" s="64"/>
      <c r="E24" s="64"/>
      <c r="F24" s="44"/>
      <c r="G24" s="195" t="s">
        <v>88</v>
      </c>
      <c r="H24" s="941" t="s">
        <v>89</v>
      </c>
      <c r="I24" s="195" t="s">
        <v>90</v>
      </c>
      <c r="J24" s="195" t="s">
        <v>91</v>
      </c>
      <c r="K24" s="195" t="s">
        <v>108</v>
      </c>
      <c r="L24" s="173" t="s">
        <v>136</v>
      </c>
      <c r="M24" s="173" t="s">
        <v>137</v>
      </c>
      <c r="N24" s="196" t="s">
        <v>181</v>
      </c>
      <c r="O24" s="173" t="s">
        <v>109</v>
      </c>
      <c r="P24" s="184"/>
      <c r="Q24" s="104"/>
      <c r="S24" s="63" t="s">
        <v>87</v>
      </c>
      <c r="T24" s="64"/>
      <c r="U24" s="64"/>
      <c r="V24" s="64"/>
      <c r="W24" s="44"/>
      <c r="X24" s="138" t="s">
        <v>88</v>
      </c>
      <c r="Y24" s="940" t="s">
        <v>89</v>
      </c>
      <c r="Z24" s="138" t="s">
        <v>90</v>
      </c>
      <c r="AA24" s="138" t="s">
        <v>91</v>
      </c>
      <c r="AB24" s="138" t="s">
        <v>108</v>
      </c>
      <c r="AC24" s="108" t="s">
        <v>136</v>
      </c>
      <c r="AD24" s="108" t="s">
        <v>137</v>
      </c>
      <c r="AE24" s="141" t="s">
        <v>181</v>
      </c>
      <c r="AF24" s="108" t="s">
        <v>109</v>
      </c>
      <c r="AG24" s="104"/>
    </row>
    <row r="25" spans="2:49" s="32" customFormat="1" x14ac:dyDescent="0.2">
      <c r="C25" s="28"/>
      <c r="D25" s="28"/>
      <c r="G25" s="195"/>
      <c r="H25" s="956"/>
      <c r="I25" s="197"/>
      <c r="J25" s="197"/>
      <c r="K25" s="197"/>
      <c r="L25" s="197"/>
      <c r="M25" s="197"/>
      <c r="N25" s="197"/>
      <c r="O25" s="173">
        <f>SUM(G25:N25)</f>
        <v>0</v>
      </c>
      <c r="P25" s="184"/>
      <c r="Q25" s="104"/>
      <c r="T25" s="104"/>
      <c r="U25" s="104"/>
      <c r="X25" s="138"/>
      <c r="Y25" s="934"/>
      <c r="Z25" s="62"/>
      <c r="AA25" s="62"/>
      <c r="AB25" s="62"/>
      <c r="AC25" s="107"/>
      <c r="AD25" s="107"/>
      <c r="AE25" s="107"/>
      <c r="AF25" s="109">
        <f>SUM(X25:AE25)</f>
        <v>0</v>
      </c>
      <c r="AG25" s="104"/>
    </row>
    <row r="26" spans="2:49" s="32" customFormat="1" x14ac:dyDescent="0.2">
      <c r="C26" s="28"/>
      <c r="D26" s="28"/>
      <c r="G26" s="198"/>
      <c r="H26" s="198"/>
      <c r="I26" s="198"/>
      <c r="J26" s="198"/>
      <c r="K26" s="198"/>
      <c r="L26" s="198"/>
      <c r="M26" s="198"/>
      <c r="N26" s="198"/>
      <c r="O26" s="198"/>
      <c r="P26" s="198"/>
      <c r="T26" s="104"/>
      <c r="U26" s="104"/>
    </row>
    <row r="27" spans="2:49" s="32" customFormat="1" x14ac:dyDescent="0.2">
      <c r="B27" s="46" t="s">
        <v>92</v>
      </c>
      <c r="C27" s="28"/>
      <c r="D27" s="28"/>
      <c r="G27" s="199"/>
      <c r="H27" s="199"/>
      <c r="I27" s="199"/>
      <c r="J27" s="199"/>
      <c r="K27" s="199"/>
      <c r="L27" s="198"/>
      <c r="M27" s="198"/>
      <c r="N27" s="198"/>
      <c r="O27" s="198"/>
      <c r="P27" s="198"/>
      <c r="S27" s="46" t="s">
        <v>92</v>
      </c>
      <c r="T27" s="104"/>
      <c r="U27" s="104"/>
      <c r="X27" s="136"/>
      <c r="Y27" s="136"/>
      <c r="Z27" s="136"/>
      <c r="AA27" s="136"/>
      <c r="AB27" s="136"/>
    </row>
    <row r="28" spans="2:49" s="32" customFormat="1" ht="51" x14ac:dyDescent="0.2">
      <c r="B28" s="60" t="s">
        <v>93</v>
      </c>
      <c r="C28" s="53"/>
      <c r="D28" s="53"/>
      <c r="E28" s="61"/>
      <c r="F28" s="61"/>
      <c r="G28" s="173" t="s">
        <v>80</v>
      </c>
      <c r="H28" s="942" t="s">
        <v>81</v>
      </c>
      <c r="I28" s="173" t="s">
        <v>82</v>
      </c>
      <c r="J28" s="173" t="s">
        <v>83</v>
      </c>
      <c r="K28" s="173" t="s">
        <v>84</v>
      </c>
      <c r="L28" s="173" t="s">
        <v>96</v>
      </c>
      <c r="M28" s="173" t="s">
        <v>136</v>
      </c>
      <c r="N28" s="173" t="s">
        <v>137</v>
      </c>
      <c r="O28" s="196" t="s">
        <v>181</v>
      </c>
      <c r="P28" s="173" t="s">
        <v>109</v>
      </c>
      <c r="Q28" s="140"/>
      <c r="S28" s="60" t="s">
        <v>93</v>
      </c>
      <c r="T28" s="53"/>
      <c r="U28" s="53"/>
      <c r="V28" s="61"/>
      <c r="W28" s="61"/>
      <c r="X28" s="139" t="s">
        <v>80</v>
      </c>
      <c r="Y28" s="946" t="s">
        <v>81</v>
      </c>
      <c r="Z28" s="139" t="s">
        <v>82</v>
      </c>
      <c r="AA28" s="139" t="s">
        <v>83</v>
      </c>
      <c r="AB28" s="139" t="s">
        <v>84</v>
      </c>
      <c r="AC28" s="139" t="s">
        <v>96</v>
      </c>
      <c r="AD28" s="108" t="s">
        <v>136</v>
      </c>
      <c r="AE28" s="108" t="s">
        <v>137</v>
      </c>
      <c r="AF28" s="141" t="s">
        <v>181</v>
      </c>
      <c r="AG28" s="139" t="s">
        <v>109</v>
      </c>
    </row>
    <row r="29" spans="2:49" s="32" customFormat="1" x14ac:dyDescent="0.2">
      <c r="B29" s="60" t="s">
        <v>112</v>
      </c>
      <c r="C29" s="53"/>
      <c r="D29" s="61"/>
      <c r="E29" s="61"/>
      <c r="F29" s="44"/>
      <c r="G29" s="188"/>
      <c r="H29" s="957"/>
      <c r="I29" s="188"/>
      <c r="J29" s="188"/>
      <c r="K29" s="188"/>
      <c r="L29" s="188"/>
      <c r="M29" s="188"/>
      <c r="N29" s="188"/>
      <c r="O29" s="188"/>
      <c r="P29" s="189">
        <f t="shared" ref="P29:P31" si="4">SUM(G29:O29)</f>
        <v>0</v>
      </c>
      <c r="Q29" s="136"/>
      <c r="S29" s="60" t="s">
        <v>112</v>
      </c>
      <c r="T29" s="53"/>
      <c r="U29" s="61"/>
      <c r="V29" s="61"/>
      <c r="W29" s="44"/>
      <c r="X29" s="30"/>
      <c r="Y29" s="960"/>
      <c r="Z29" s="30"/>
      <c r="AA29" s="30"/>
      <c r="AB29" s="30"/>
      <c r="AC29" s="30"/>
      <c r="AD29" s="30"/>
      <c r="AE29" s="30"/>
      <c r="AF29" s="105"/>
      <c r="AG29" s="137">
        <f>SUM(X29:AF29)</f>
        <v>0</v>
      </c>
    </row>
    <row r="30" spans="2:49" s="32" customFormat="1" x14ac:dyDescent="0.2">
      <c r="B30" s="60" t="s">
        <v>94</v>
      </c>
      <c r="C30" s="53"/>
      <c r="D30" s="61"/>
      <c r="E30" s="61"/>
      <c r="F30" s="44"/>
      <c r="G30" s="188"/>
      <c r="H30" s="957"/>
      <c r="I30" s="188"/>
      <c r="J30" s="188"/>
      <c r="K30" s="188"/>
      <c r="L30" s="188"/>
      <c r="M30" s="188"/>
      <c r="N30" s="188"/>
      <c r="O30" s="188"/>
      <c r="P30" s="189">
        <f t="shared" si="4"/>
        <v>0</v>
      </c>
      <c r="Q30" s="136"/>
      <c r="S30" s="60" t="s">
        <v>94</v>
      </c>
      <c r="T30" s="53"/>
      <c r="U30" s="61"/>
      <c r="V30" s="61"/>
      <c r="W30" s="44"/>
      <c r="X30" s="30"/>
      <c r="Y30" s="960"/>
      <c r="Z30" s="30"/>
      <c r="AA30" s="30"/>
      <c r="AB30" s="30"/>
      <c r="AC30" s="30"/>
      <c r="AD30" s="30"/>
      <c r="AE30" s="30"/>
      <c r="AF30" s="105"/>
      <c r="AG30" s="137">
        <f>SUM(X30:AF30)</f>
        <v>0</v>
      </c>
      <c r="AH30" s="1459"/>
    </row>
    <row r="31" spans="2:49" s="32" customFormat="1" x14ac:dyDescent="0.2">
      <c r="B31" s="60" t="s">
        <v>95</v>
      </c>
      <c r="C31" s="53"/>
      <c r="D31" s="61"/>
      <c r="E31" s="61"/>
      <c r="F31" s="44"/>
      <c r="G31" s="188"/>
      <c r="H31" s="957"/>
      <c r="I31" s="188"/>
      <c r="J31" s="188"/>
      <c r="K31" s="188"/>
      <c r="L31" s="188"/>
      <c r="M31" s="188"/>
      <c r="N31" s="188"/>
      <c r="O31" s="188"/>
      <c r="P31" s="189">
        <f t="shared" si="4"/>
        <v>0</v>
      </c>
      <c r="Q31" s="136"/>
      <c r="S31" s="60" t="s">
        <v>95</v>
      </c>
      <c r="T31" s="53"/>
      <c r="U31" s="61"/>
      <c r="V31" s="61"/>
      <c r="W31" s="44"/>
      <c r="X31" s="30"/>
      <c r="Y31" s="960"/>
      <c r="Z31" s="30"/>
      <c r="AA31" s="30"/>
      <c r="AB31" s="30"/>
      <c r="AC31" s="30"/>
      <c r="AD31" s="30"/>
      <c r="AE31" s="30"/>
      <c r="AF31" s="105"/>
      <c r="AG31" s="137">
        <f>SUM(X31:AF31)</f>
        <v>0</v>
      </c>
      <c r="AH31" s="1459"/>
    </row>
    <row r="32" spans="2:49" s="32" customFormat="1" x14ac:dyDescent="0.2">
      <c r="B32" s="60" t="s">
        <v>109</v>
      </c>
      <c r="C32" s="53"/>
      <c r="D32" s="61"/>
      <c r="E32" s="61"/>
      <c r="F32" s="44"/>
      <c r="G32" s="189">
        <f>SUM(G29:G31)</f>
        <v>0</v>
      </c>
      <c r="H32" s="958">
        <f>SUM(H29:H31)</f>
        <v>0</v>
      </c>
      <c r="I32" s="189">
        <f t="shared" ref="I32:L32" si="5">SUM(I29:I31)</f>
        <v>0</v>
      </c>
      <c r="J32" s="189">
        <f t="shared" si="5"/>
        <v>0</v>
      </c>
      <c r="K32" s="189">
        <f t="shared" si="5"/>
        <v>0</v>
      </c>
      <c r="L32" s="189">
        <f t="shared" si="5"/>
        <v>0</v>
      </c>
      <c r="M32" s="221">
        <f>SUM(M29:M31)</f>
        <v>0</v>
      </c>
      <c r="N32" s="189">
        <f>SUM(N29:N31)</f>
        <v>0</v>
      </c>
      <c r="O32" s="189">
        <f>SUM(O29:O31)</f>
        <v>0</v>
      </c>
      <c r="P32" s="189">
        <f>SUM(G32:O32)</f>
        <v>0</v>
      </c>
      <c r="Q32" s="136"/>
      <c r="S32" s="60" t="s">
        <v>109</v>
      </c>
      <c r="T32" s="53"/>
      <c r="U32" s="61"/>
      <c r="V32" s="61"/>
      <c r="W32" s="44"/>
      <c r="X32" s="137">
        <f>SUM(X29:X31)</f>
        <v>0</v>
      </c>
      <c r="Y32" s="938">
        <v>0</v>
      </c>
      <c r="Z32" s="137">
        <f t="shared" ref="Z32:AC32" si="6">SUM(Z29:Z31)</f>
        <v>0</v>
      </c>
      <c r="AA32" s="137">
        <f t="shared" si="6"/>
        <v>0</v>
      </c>
      <c r="AB32" s="137">
        <f t="shared" si="6"/>
        <v>0</v>
      </c>
      <c r="AC32" s="137">
        <f t="shared" si="6"/>
        <v>0</v>
      </c>
      <c r="AD32" s="137"/>
      <c r="AE32" s="137">
        <f>SUM(AE29:AE31)</f>
        <v>0</v>
      </c>
      <c r="AF32" s="137">
        <f>SUM(AF29:AF31)</f>
        <v>0</v>
      </c>
      <c r="AG32" s="137">
        <f>SUM(X32:AF32)</f>
        <v>0</v>
      </c>
      <c r="AH32" s="69"/>
    </row>
    <row r="33" spans="2:33" s="32" customFormat="1" x14ac:dyDescent="0.2">
      <c r="C33" s="45"/>
      <c r="G33" s="198"/>
      <c r="H33" s="198"/>
      <c r="I33" s="198"/>
      <c r="J33" s="198"/>
      <c r="K33" s="198"/>
      <c r="L33" s="198"/>
      <c r="M33" s="198"/>
      <c r="N33" s="198"/>
      <c r="O33" s="198"/>
      <c r="P33" s="198"/>
      <c r="T33" s="45"/>
    </row>
    <row r="34" spans="2:33" s="32" customFormat="1" x14ac:dyDescent="0.2">
      <c r="B34" s="56" t="s">
        <v>99</v>
      </c>
      <c r="C34" s="57"/>
      <c r="D34" s="57"/>
      <c r="E34" s="57"/>
      <c r="F34" s="57"/>
      <c r="G34" s="193"/>
      <c r="H34" s="192"/>
      <c r="I34" s="192"/>
      <c r="J34" s="184"/>
      <c r="K34" s="184"/>
      <c r="L34" s="184"/>
      <c r="M34" s="184"/>
      <c r="N34" s="184"/>
      <c r="O34" s="184"/>
      <c r="P34" s="184"/>
      <c r="Q34" s="104"/>
      <c r="S34" s="56" t="s">
        <v>99</v>
      </c>
      <c r="T34" s="57"/>
      <c r="U34" s="57"/>
      <c r="V34" s="57"/>
      <c r="W34" s="57"/>
      <c r="X34" s="58"/>
      <c r="Y34" s="59"/>
      <c r="Z34" s="59"/>
      <c r="AA34" s="104"/>
      <c r="AB34" s="104"/>
      <c r="AC34" s="104"/>
      <c r="AD34" s="104"/>
      <c r="AE34" s="104"/>
      <c r="AF34" s="104"/>
      <c r="AG34" s="104"/>
    </row>
    <row r="35" spans="2:33" x14ac:dyDescent="0.2">
      <c r="B35" s="55"/>
      <c r="C35" s="55"/>
      <c r="D35" s="55"/>
      <c r="E35" s="55"/>
      <c r="F35" s="55"/>
      <c r="G35" s="194"/>
      <c r="H35" s="194"/>
      <c r="I35" s="194"/>
      <c r="J35" s="194"/>
      <c r="K35" s="194"/>
      <c r="L35" s="194"/>
      <c r="M35" s="194"/>
      <c r="N35" s="194"/>
      <c r="O35" s="194"/>
      <c r="P35" s="194"/>
      <c r="Q35" s="55"/>
      <c r="S35" s="55"/>
      <c r="T35" s="55"/>
      <c r="U35" s="55"/>
      <c r="V35" s="55"/>
      <c r="W35" s="55"/>
      <c r="X35" s="55"/>
      <c r="Y35" s="55"/>
      <c r="Z35" s="55"/>
      <c r="AA35" s="55"/>
      <c r="AB35" s="55"/>
      <c r="AC35" s="55"/>
      <c r="AD35" s="55"/>
      <c r="AE35" s="55"/>
      <c r="AF35" s="55"/>
      <c r="AG35" s="55"/>
    </row>
    <row r="36" spans="2:33" ht="51" x14ac:dyDescent="0.2">
      <c r="B36" s="63" t="s">
        <v>87</v>
      </c>
      <c r="C36" s="64"/>
      <c r="D36" s="64"/>
      <c r="E36" s="64"/>
      <c r="F36" s="44"/>
      <c r="G36" s="195" t="s">
        <v>88</v>
      </c>
      <c r="H36" s="941" t="s">
        <v>89</v>
      </c>
      <c r="I36" s="195" t="s">
        <v>90</v>
      </c>
      <c r="J36" s="195" t="s">
        <v>91</v>
      </c>
      <c r="K36" s="195" t="s">
        <v>108</v>
      </c>
      <c r="L36" s="173" t="s">
        <v>136</v>
      </c>
      <c r="M36" s="173" t="s">
        <v>137</v>
      </c>
      <c r="N36" s="196" t="s">
        <v>181</v>
      </c>
      <c r="O36" s="173" t="s">
        <v>109</v>
      </c>
      <c r="P36" s="184"/>
      <c r="Q36" s="104"/>
      <c r="S36" s="63" t="s">
        <v>87</v>
      </c>
      <c r="T36" s="64"/>
      <c r="U36" s="64"/>
      <c r="V36" s="64"/>
      <c r="W36" s="44"/>
      <c r="X36" s="138" t="s">
        <v>88</v>
      </c>
      <c r="Y36" s="940" t="s">
        <v>89</v>
      </c>
      <c r="Z36" s="138" t="s">
        <v>90</v>
      </c>
      <c r="AA36" s="138" t="s">
        <v>91</v>
      </c>
      <c r="AB36" s="138" t="s">
        <v>108</v>
      </c>
      <c r="AC36" s="108" t="s">
        <v>136</v>
      </c>
      <c r="AD36" s="108" t="s">
        <v>137</v>
      </c>
      <c r="AE36" s="141" t="s">
        <v>181</v>
      </c>
      <c r="AF36" s="108" t="s">
        <v>109</v>
      </c>
      <c r="AG36" s="104"/>
    </row>
    <row r="37" spans="2:33" x14ac:dyDescent="0.2">
      <c r="B37" s="32"/>
      <c r="C37" s="28"/>
      <c r="D37" s="28"/>
      <c r="E37" s="32"/>
      <c r="F37" s="32"/>
      <c r="G37" s="195"/>
      <c r="H37" s="956"/>
      <c r="I37" s="197"/>
      <c r="J37" s="197"/>
      <c r="K37" s="197"/>
      <c r="L37" s="197"/>
      <c r="M37" s="197"/>
      <c r="N37" s="197"/>
      <c r="O37" s="173">
        <f>SUM(G37:N37)</f>
        <v>0</v>
      </c>
      <c r="P37" s="184"/>
      <c r="Q37" s="104"/>
      <c r="S37" s="32"/>
      <c r="T37" s="104"/>
      <c r="U37" s="104"/>
      <c r="V37" s="32"/>
      <c r="W37" s="32"/>
      <c r="X37" s="138"/>
      <c r="Y37" s="934"/>
      <c r="Z37" s="62"/>
      <c r="AA37" s="62"/>
      <c r="AB37" s="62"/>
      <c r="AC37" s="107"/>
      <c r="AD37" s="107"/>
      <c r="AE37" s="107"/>
      <c r="AF37" s="109">
        <f>SUM(X37:AE37)</f>
        <v>0</v>
      </c>
      <c r="AG37" s="104"/>
    </row>
    <row r="38" spans="2:33" x14ac:dyDescent="0.2">
      <c r="B38" s="32"/>
      <c r="C38" s="28"/>
      <c r="D38" s="28"/>
      <c r="E38" s="32"/>
      <c r="F38" s="32"/>
      <c r="G38" s="198"/>
      <c r="H38" s="198"/>
      <c r="I38" s="198"/>
      <c r="J38" s="198"/>
      <c r="K38" s="198"/>
      <c r="L38" s="198"/>
      <c r="M38" s="198"/>
      <c r="N38" s="198"/>
      <c r="O38" s="198"/>
      <c r="P38" s="198"/>
      <c r="Q38" s="32"/>
      <c r="S38" s="32"/>
      <c r="T38" s="104"/>
      <c r="U38" s="104"/>
      <c r="V38" s="32"/>
      <c r="W38" s="32"/>
      <c r="X38" s="32"/>
      <c r="Y38" s="32"/>
      <c r="Z38" s="32"/>
      <c r="AA38" s="32"/>
      <c r="AB38" s="32"/>
      <c r="AC38" s="32"/>
      <c r="AD38" s="32"/>
      <c r="AE38" s="32"/>
      <c r="AF38" s="32"/>
      <c r="AG38" s="32"/>
    </row>
    <row r="39" spans="2:33" x14ac:dyDescent="0.2">
      <c r="B39" s="46" t="s">
        <v>92</v>
      </c>
      <c r="C39" s="28"/>
      <c r="D39" s="28"/>
      <c r="E39" s="32"/>
      <c r="F39" s="32"/>
      <c r="G39" s="199"/>
      <c r="H39" s="199"/>
      <c r="I39" s="199"/>
      <c r="J39" s="199"/>
      <c r="K39" s="199"/>
      <c r="L39" s="198"/>
      <c r="M39" s="198"/>
      <c r="N39" s="198"/>
      <c r="O39" s="198"/>
      <c r="P39" s="198"/>
      <c r="Q39" s="32"/>
      <c r="S39" s="46" t="s">
        <v>92</v>
      </c>
      <c r="T39" s="104"/>
      <c r="U39" s="104"/>
      <c r="V39" s="32"/>
      <c r="W39" s="32"/>
      <c r="X39" s="136"/>
      <c r="Y39" s="136"/>
      <c r="Z39" s="136"/>
      <c r="AA39" s="136"/>
      <c r="AB39" s="136"/>
      <c r="AC39" s="32"/>
      <c r="AD39" s="32"/>
      <c r="AE39" s="32"/>
      <c r="AF39" s="32"/>
      <c r="AG39" s="32"/>
    </row>
    <row r="40" spans="2:33" ht="51" x14ac:dyDescent="0.2">
      <c r="B40" s="60" t="s">
        <v>93</v>
      </c>
      <c r="C40" s="53"/>
      <c r="D40" s="53"/>
      <c r="E40" s="61"/>
      <c r="F40" s="61"/>
      <c r="G40" s="173" t="s">
        <v>80</v>
      </c>
      <c r="H40" s="942" t="s">
        <v>81</v>
      </c>
      <c r="I40" s="173" t="s">
        <v>82</v>
      </c>
      <c r="J40" s="173" t="s">
        <v>83</v>
      </c>
      <c r="K40" s="173" t="s">
        <v>84</v>
      </c>
      <c r="L40" s="173" t="s">
        <v>96</v>
      </c>
      <c r="M40" s="173" t="s">
        <v>136</v>
      </c>
      <c r="N40" s="173" t="s">
        <v>137</v>
      </c>
      <c r="O40" s="196" t="s">
        <v>181</v>
      </c>
      <c r="P40" s="173" t="s">
        <v>109</v>
      </c>
      <c r="Q40" s="140"/>
      <c r="S40" s="60" t="s">
        <v>93</v>
      </c>
      <c r="T40" s="53"/>
      <c r="U40" s="53"/>
      <c r="V40" s="61"/>
      <c r="W40" s="61"/>
      <c r="X40" s="139" t="s">
        <v>80</v>
      </c>
      <c r="Y40" s="946" t="s">
        <v>81</v>
      </c>
      <c r="Z40" s="139" t="s">
        <v>82</v>
      </c>
      <c r="AA40" s="139" t="s">
        <v>83</v>
      </c>
      <c r="AB40" s="139" t="s">
        <v>84</v>
      </c>
      <c r="AC40" s="139" t="s">
        <v>96</v>
      </c>
      <c r="AD40" s="108" t="s">
        <v>136</v>
      </c>
      <c r="AE40" s="108" t="s">
        <v>137</v>
      </c>
      <c r="AF40" s="141" t="s">
        <v>181</v>
      </c>
      <c r="AG40" s="139" t="s">
        <v>109</v>
      </c>
    </row>
    <row r="41" spans="2:33" x14ac:dyDescent="0.2">
      <c r="B41" s="60" t="s">
        <v>112</v>
      </c>
      <c r="C41" s="53"/>
      <c r="D41" s="61"/>
      <c r="E41" s="61"/>
      <c r="F41" s="44"/>
      <c r="G41" s="188"/>
      <c r="H41" s="957"/>
      <c r="I41" s="188"/>
      <c r="J41" s="188"/>
      <c r="K41" s="188"/>
      <c r="L41" s="188"/>
      <c r="M41" s="188"/>
      <c r="N41" s="188"/>
      <c r="O41" s="200"/>
      <c r="P41" s="189">
        <f>SUM(G41:O41)</f>
        <v>0</v>
      </c>
      <c r="Q41" s="136"/>
      <c r="S41" s="60" t="s">
        <v>112</v>
      </c>
      <c r="T41" s="53"/>
      <c r="U41" s="61"/>
      <c r="V41" s="61"/>
      <c r="W41" s="44"/>
      <c r="X41" s="30"/>
      <c r="Y41" s="960"/>
      <c r="Z41" s="30"/>
      <c r="AA41" s="30"/>
      <c r="AB41" s="30"/>
      <c r="AC41" s="30"/>
      <c r="AD41" s="30"/>
      <c r="AE41" s="30"/>
      <c r="AF41" s="105"/>
      <c r="AG41" s="137">
        <f>SUM(X41:AF41)</f>
        <v>0</v>
      </c>
    </row>
    <row r="42" spans="2:33" x14ac:dyDescent="0.2">
      <c r="B42" s="60" t="s">
        <v>94</v>
      </c>
      <c r="C42" s="53"/>
      <c r="D42" s="61"/>
      <c r="E42" s="61"/>
      <c r="F42" s="44"/>
      <c r="G42" s="188"/>
      <c r="H42" s="957"/>
      <c r="I42" s="188"/>
      <c r="J42" s="188"/>
      <c r="K42" s="188"/>
      <c r="L42" s="188"/>
      <c r="M42" s="188"/>
      <c r="N42" s="188"/>
      <c r="O42" s="200"/>
      <c r="P42" s="189">
        <f>SUM(G42:O42)</f>
        <v>0</v>
      </c>
      <c r="Q42" s="136"/>
      <c r="S42" s="60" t="s">
        <v>94</v>
      </c>
      <c r="T42" s="53"/>
      <c r="U42" s="61"/>
      <c r="V42" s="61"/>
      <c r="W42" s="44"/>
      <c r="X42" s="30"/>
      <c r="Y42" s="960"/>
      <c r="Z42" s="30"/>
      <c r="AA42" s="30"/>
      <c r="AB42" s="30"/>
      <c r="AC42" s="30"/>
      <c r="AD42" s="30"/>
      <c r="AE42" s="30"/>
      <c r="AF42" s="105"/>
      <c r="AG42" s="137">
        <f>SUM(X42:AF42)</f>
        <v>0</v>
      </c>
    </row>
    <row r="43" spans="2:33" x14ac:dyDescent="0.2">
      <c r="B43" s="60" t="s">
        <v>95</v>
      </c>
      <c r="C43" s="53"/>
      <c r="D43" s="61"/>
      <c r="E43" s="61"/>
      <c r="F43" s="44"/>
      <c r="G43" s="188"/>
      <c r="H43" s="957"/>
      <c r="I43" s="188"/>
      <c r="J43" s="188"/>
      <c r="K43" s="188"/>
      <c r="L43" s="188"/>
      <c r="M43" s="188"/>
      <c r="N43" s="188"/>
      <c r="O43" s="200"/>
      <c r="P43" s="189">
        <f>SUM(G43:O43)</f>
        <v>0</v>
      </c>
      <c r="Q43" s="136"/>
      <c r="S43" s="60" t="s">
        <v>95</v>
      </c>
      <c r="T43" s="53"/>
      <c r="U43" s="61"/>
      <c r="V43" s="61"/>
      <c r="W43" s="44"/>
      <c r="X43" s="30"/>
      <c r="Y43" s="960"/>
      <c r="Z43" s="30"/>
      <c r="AA43" s="30"/>
      <c r="AB43" s="30"/>
      <c r="AC43" s="30"/>
      <c r="AD43" s="30"/>
      <c r="AE43" s="30"/>
      <c r="AF43" s="105"/>
      <c r="AG43" s="137">
        <f>SUM(X43:AF43)</f>
        <v>0</v>
      </c>
    </row>
    <row r="44" spans="2:33" x14ac:dyDescent="0.2">
      <c r="B44" s="60" t="s">
        <v>109</v>
      </c>
      <c r="C44" s="53"/>
      <c r="D44" s="61"/>
      <c r="E44" s="61"/>
      <c r="F44" s="44"/>
      <c r="G44" s="189">
        <f>SUM(G41:G43)</f>
        <v>0</v>
      </c>
      <c r="H44" s="957">
        <v>0</v>
      </c>
      <c r="I44" s="189">
        <f t="shared" ref="I44:O44" si="7">SUM(I41:I43)</f>
        <v>0</v>
      </c>
      <c r="J44" s="189">
        <f t="shared" si="7"/>
        <v>0</v>
      </c>
      <c r="K44" s="189">
        <f t="shared" si="7"/>
        <v>0</v>
      </c>
      <c r="L44" s="189">
        <f t="shared" si="7"/>
        <v>0</v>
      </c>
      <c r="M44" s="189"/>
      <c r="N44" s="189">
        <f t="shared" si="7"/>
        <v>0</v>
      </c>
      <c r="O44" s="189">
        <f t="shared" si="7"/>
        <v>0</v>
      </c>
      <c r="P44" s="189">
        <f>SUM(G44:O44)</f>
        <v>0</v>
      </c>
      <c r="Q44" s="136"/>
      <c r="S44" s="60" t="s">
        <v>109</v>
      </c>
      <c r="T44" s="53"/>
      <c r="U44" s="61"/>
      <c r="V44" s="61"/>
      <c r="W44" s="44"/>
      <c r="X44" s="137">
        <f>SUM(X41:X43)</f>
        <v>0</v>
      </c>
      <c r="Y44" s="938">
        <v>0</v>
      </c>
      <c r="Z44" s="137">
        <f t="shared" ref="Z44:AD44" si="8">SUM(Z41:Z43)</f>
        <v>0</v>
      </c>
      <c r="AA44" s="137">
        <f t="shared" si="8"/>
        <v>0</v>
      </c>
      <c r="AB44" s="137">
        <f t="shared" si="8"/>
        <v>0</v>
      </c>
      <c r="AC44" s="137">
        <f t="shared" si="8"/>
        <v>0</v>
      </c>
      <c r="AD44" s="937">
        <f t="shared" si="8"/>
        <v>0</v>
      </c>
      <c r="AE44" s="137">
        <f t="shared" ref="AE44" si="9">SUM(AE41:AE43)</f>
        <v>0</v>
      </c>
      <c r="AF44" s="137">
        <f>SUM(AF41:AF43)</f>
        <v>0</v>
      </c>
      <c r="AG44" s="137">
        <f>SUM(X44:AF44)</f>
        <v>0</v>
      </c>
    </row>
    <row r="46" spans="2:33" x14ac:dyDescent="0.2">
      <c r="B46" s="56" t="s">
        <v>100</v>
      </c>
      <c r="C46" s="57"/>
      <c r="D46" s="57"/>
      <c r="E46" s="57"/>
      <c r="F46" s="57"/>
      <c r="G46" s="193"/>
      <c r="H46" s="192"/>
      <c r="I46" s="192"/>
      <c r="J46" s="184"/>
      <c r="K46" s="184"/>
      <c r="L46" s="184"/>
      <c r="M46" s="184"/>
      <c r="N46" s="184"/>
      <c r="O46" s="184"/>
      <c r="P46" s="184"/>
      <c r="Q46" s="104"/>
      <c r="S46" s="56" t="s">
        <v>100</v>
      </c>
      <c r="T46" s="57"/>
      <c r="U46" s="57"/>
      <c r="V46" s="57"/>
      <c r="W46" s="57"/>
      <c r="X46" s="58"/>
      <c r="Y46" s="59"/>
      <c r="Z46" s="59"/>
      <c r="AA46" s="104"/>
      <c r="AB46" s="104"/>
      <c r="AC46" s="104"/>
      <c r="AD46" s="104"/>
      <c r="AE46" s="104"/>
      <c r="AF46" s="104"/>
      <c r="AG46" s="104"/>
    </row>
    <row r="47" spans="2:33" x14ac:dyDescent="0.2">
      <c r="B47" s="55"/>
      <c r="C47" s="55"/>
      <c r="D47" s="55"/>
      <c r="E47" s="55"/>
      <c r="F47" s="55"/>
      <c r="G47" s="194"/>
      <c r="H47" s="194"/>
      <c r="I47" s="194"/>
      <c r="J47" s="194"/>
      <c r="K47" s="194"/>
      <c r="L47" s="194"/>
      <c r="M47" s="194"/>
      <c r="N47" s="194"/>
      <c r="O47" s="194"/>
      <c r="P47" s="194"/>
      <c r="Q47" s="55"/>
      <c r="S47" s="55"/>
      <c r="T47" s="55"/>
      <c r="U47" s="55"/>
      <c r="V47" s="55"/>
      <c r="W47" s="55"/>
      <c r="X47" s="55"/>
      <c r="Y47" s="55"/>
      <c r="Z47" s="55"/>
      <c r="AA47" s="55"/>
      <c r="AB47" s="55"/>
      <c r="AC47" s="55"/>
      <c r="AD47" s="55"/>
      <c r="AE47" s="55"/>
      <c r="AF47" s="55"/>
      <c r="AG47" s="55"/>
    </row>
    <row r="48" spans="2:33" ht="51" x14ac:dyDescent="0.2">
      <c r="B48" s="63" t="s">
        <v>87</v>
      </c>
      <c r="C48" s="64"/>
      <c r="D48" s="64"/>
      <c r="E48" s="64"/>
      <c r="F48" s="44"/>
      <c r="G48" s="195" t="s">
        <v>88</v>
      </c>
      <c r="H48" s="941" t="s">
        <v>89</v>
      </c>
      <c r="I48" s="195" t="s">
        <v>90</v>
      </c>
      <c r="J48" s="195" t="s">
        <v>91</v>
      </c>
      <c r="K48" s="195" t="s">
        <v>108</v>
      </c>
      <c r="L48" s="173" t="s">
        <v>136</v>
      </c>
      <c r="M48" s="173" t="s">
        <v>137</v>
      </c>
      <c r="N48" s="196" t="s">
        <v>181</v>
      </c>
      <c r="O48" s="173" t="s">
        <v>109</v>
      </c>
      <c r="P48" s="184"/>
      <c r="Q48" s="104"/>
      <c r="S48" s="63" t="s">
        <v>87</v>
      </c>
      <c r="T48" s="64"/>
      <c r="U48" s="64"/>
      <c r="V48" s="64"/>
      <c r="W48" s="44"/>
      <c r="X48" s="138" t="s">
        <v>88</v>
      </c>
      <c r="Y48" s="940" t="s">
        <v>89</v>
      </c>
      <c r="Z48" s="138" t="s">
        <v>90</v>
      </c>
      <c r="AA48" s="138" t="s">
        <v>91</v>
      </c>
      <c r="AB48" s="138" t="s">
        <v>108</v>
      </c>
      <c r="AC48" s="108" t="s">
        <v>136</v>
      </c>
      <c r="AD48" s="108" t="s">
        <v>137</v>
      </c>
      <c r="AE48" s="141" t="s">
        <v>181</v>
      </c>
      <c r="AF48" s="108" t="s">
        <v>109</v>
      </c>
      <c r="AG48" s="104"/>
    </row>
    <row r="49" spans="2:33" x14ac:dyDescent="0.2">
      <c r="B49" s="32"/>
      <c r="C49" s="28"/>
      <c r="D49" s="28"/>
      <c r="E49" s="32"/>
      <c r="F49" s="32"/>
      <c r="G49" s="195"/>
      <c r="H49" s="956"/>
      <c r="I49" s="197"/>
      <c r="J49" s="197"/>
      <c r="K49" s="197"/>
      <c r="L49" s="197"/>
      <c r="M49" s="197"/>
      <c r="N49" s="197"/>
      <c r="O49" s="173">
        <f>SUM(G49:N49)</f>
        <v>0</v>
      </c>
      <c r="P49" s="184"/>
      <c r="Q49" s="104"/>
      <c r="S49" s="32"/>
      <c r="T49" s="104"/>
      <c r="U49" s="104"/>
      <c r="V49" s="32"/>
      <c r="W49" s="32"/>
      <c r="X49" s="138"/>
      <c r="Y49" s="959"/>
      <c r="Z49" s="62"/>
      <c r="AA49" s="62"/>
      <c r="AB49" s="62"/>
      <c r="AC49" s="107"/>
      <c r="AD49" s="107"/>
      <c r="AE49" s="107"/>
      <c r="AF49" s="109">
        <f>SUM(X49:AE49)</f>
        <v>0</v>
      </c>
      <c r="AG49" s="104"/>
    </row>
    <row r="50" spans="2:33" x14ac:dyDescent="0.2">
      <c r="B50" s="32"/>
      <c r="C50" s="28"/>
      <c r="D50" s="28"/>
      <c r="E50" s="32"/>
      <c r="F50" s="32"/>
      <c r="G50" s="198"/>
      <c r="H50" s="198"/>
      <c r="I50" s="198"/>
      <c r="J50" s="198"/>
      <c r="K50" s="198"/>
      <c r="L50" s="198"/>
      <c r="M50" s="198"/>
      <c r="N50" s="198"/>
      <c r="O50" s="198"/>
      <c r="P50" s="198"/>
      <c r="Q50" s="32"/>
      <c r="S50" s="32"/>
      <c r="T50" s="104"/>
      <c r="U50" s="104"/>
      <c r="V50" s="32"/>
      <c r="W50" s="32"/>
      <c r="X50" s="32"/>
      <c r="Y50" s="32"/>
      <c r="Z50" s="32"/>
      <c r="AA50" s="32"/>
      <c r="AB50" s="32"/>
      <c r="AC50" s="32"/>
      <c r="AD50" s="32"/>
      <c r="AE50" s="32"/>
      <c r="AF50" s="32"/>
      <c r="AG50" s="32"/>
    </row>
    <row r="51" spans="2:33" x14ac:dyDescent="0.2">
      <c r="B51" s="46" t="s">
        <v>92</v>
      </c>
      <c r="C51" s="28"/>
      <c r="D51" s="28"/>
      <c r="E51" s="32"/>
      <c r="F51" s="32"/>
      <c r="G51" s="199"/>
      <c r="H51" s="199"/>
      <c r="I51" s="199"/>
      <c r="J51" s="199"/>
      <c r="K51" s="199"/>
      <c r="L51" s="198"/>
      <c r="M51" s="198"/>
      <c r="N51" s="198"/>
      <c r="O51" s="198"/>
      <c r="P51" s="198"/>
      <c r="Q51" s="32"/>
      <c r="S51" s="46" t="s">
        <v>92</v>
      </c>
      <c r="T51" s="104"/>
      <c r="U51" s="104"/>
      <c r="V51" s="32"/>
      <c r="W51" s="32"/>
      <c r="X51" s="136"/>
      <c r="Y51" s="136"/>
      <c r="Z51" s="136"/>
      <c r="AA51" s="136"/>
      <c r="AB51" s="136"/>
      <c r="AC51" s="32"/>
      <c r="AD51" s="32"/>
      <c r="AE51" s="32"/>
      <c r="AF51" s="32"/>
      <c r="AG51" s="32"/>
    </row>
    <row r="52" spans="2:33" ht="51" x14ac:dyDescent="0.2">
      <c r="B52" s="60" t="s">
        <v>93</v>
      </c>
      <c r="C52" s="53"/>
      <c r="D52" s="53"/>
      <c r="E52" s="61"/>
      <c r="F52" s="61"/>
      <c r="G52" s="173" t="s">
        <v>80</v>
      </c>
      <c r="H52" s="942" t="s">
        <v>81</v>
      </c>
      <c r="I52" s="173" t="s">
        <v>82</v>
      </c>
      <c r="J52" s="173" t="s">
        <v>83</v>
      </c>
      <c r="K52" s="173" t="s">
        <v>84</v>
      </c>
      <c r="L52" s="173" t="s">
        <v>96</v>
      </c>
      <c r="M52" s="173" t="s">
        <v>136</v>
      </c>
      <c r="N52" s="173" t="s">
        <v>137</v>
      </c>
      <c r="O52" s="196" t="s">
        <v>181</v>
      </c>
      <c r="P52" s="173" t="s">
        <v>109</v>
      </c>
      <c r="Q52" s="140"/>
      <c r="S52" s="60" t="s">
        <v>93</v>
      </c>
      <c r="T52" s="53"/>
      <c r="U52" s="53"/>
      <c r="V52" s="61"/>
      <c r="W52" s="61"/>
      <c r="X52" s="139" t="s">
        <v>80</v>
      </c>
      <c r="Y52" s="946" t="s">
        <v>81</v>
      </c>
      <c r="Z52" s="139" t="s">
        <v>82</v>
      </c>
      <c r="AA52" s="139" t="s">
        <v>83</v>
      </c>
      <c r="AB52" s="139" t="s">
        <v>84</v>
      </c>
      <c r="AC52" s="139" t="s">
        <v>96</v>
      </c>
      <c r="AD52" s="108" t="s">
        <v>136</v>
      </c>
      <c r="AE52" s="108" t="s">
        <v>137</v>
      </c>
      <c r="AF52" s="141" t="s">
        <v>181</v>
      </c>
      <c r="AG52" s="139" t="s">
        <v>109</v>
      </c>
    </row>
    <row r="53" spans="2:33" x14ac:dyDescent="0.2">
      <c r="B53" s="60" t="s">
        <v>112</v>
      </c>
      <c r="C53" s="53"/>
      <c r="D53" s="61"/>
      <c r="E53" s="61"/>
      <c r="F53" s="44"/>
      <c r="G53" s="188"/>
      <c r="H53" s="957"/>
      <c r="I53" s="188"/>
      <c r="J53" s="188"/>
      <c r="K53" s="188"/>
      <c r="L53" s="188"/>
      <c r="M53" s="188"/>
      <c r="N53" s="188"/>
      <c r="O53" s="200"/>
      <c r="P53" s="189">
        <f>SUM(G53:O53)</f>
        <v>0</v>
      </c>
      <c r="Q53" s="136"/>
      <c r="S53" s="60" t="s">
        <v>112</v>
      </c>
      <c r="T53" s="53"/>
      <c r="U53" s="61"/>
      <c r="V53" s="61"/>
      <c r="W53" s="44"/>
      <c r="X53" s="30"/>
      <c r="Y53" s="960"/>
      <c r="Z53" s="30"/>
      <c r="AA53" s="30"/>
      <c r="AB53" s="30"/>
      <c r="AC53" s="30"/>
      <c r="AD53" s="30"/>
      <c r="AE53" s="30"/>
      <c r="AF53" s="105"/>
      <c r="AG53" s="137">
        <f>SUM(X53:AF53)</f>
        <v>0</v>
      </c>
    </row>
    <row r="54" spans="2:33" x14ac:dyDescent="0.2">
      <c r="B54" s="60" t="s">
        <v>94</v>
      </c>
      <c r="C54" s="53"/>
      <c r="D54" s="61"/>
      <c r="E54" s="61"/>
      <c r="F54" s="44"/>
      <c r="G54" s="188"/>
      <c r="H54" s="957"/>
      <c r="I54" s="188"/>
      <c r="J54" s="188"/>
      <c r="K54" s="188"/>
      <c r="L54" s="188"/>
      <c r="M54" s="188"/>
      <c r="N54" s="188"/>
      <c r="O54" s="200"/>
      <c r="P54" s="189">
        <f>SUM(G54:O54)</f>
        <v>0</v>
      </c>
      <c r="Q54" s="136"/>
      <c r="S54" s="60" t="s">
        <v>94</v>
      </c>
      <c r="T54" s="53"/>
      <c r="U54" s="61"/>
      <c r="V54" s="61"/>
      <c r="W54" s="44"/>
      <c r="X54" s="30"/>
      <c r="Y54" s="960"/>
      <c r="Z54" s="30"/>
      <c r="AA54" s="30"/>
      <c r="AB54" s="30"/>
      <c r="AC54" s="30"/>
      <c r="AD54" s="30"/>
      <c r="AE54" s="30"/>
      <c r="AF54" s="105"/>
      <c r="AG54" s="137">
        <f>SUM(X54:AF54)</f>
        <v>0</v>
      </c>
    </row>
    <row r="55" spans="2:33" x14ac:dyDescent="0.2">
      <c r="B55" s="60" t="s">
        <v>95</v>
      </c>
      <c r="C55" s="53"/>
      <c r="D55" s="61"/>
      <c r="E55" s="61"/>
      <c r="F55" s="44"/>
      <c r="G55" s="188"/>
      <c r="H55" s="957"/>
      <c r="I55" s="188"/>
      <c r="J55" s="188"/>
      <c r="K55" s="188"/>
      <c r="L55" s="188"/>
      <c r="M55" s="188"/>
      <c r="N55" s="188"/>
      <c r="O55" s="200"/>
      <c r="P55" s="189">
        <f>SUM(G55:O55)</f>
        <v>0</v>
      </c>
      <c r="Q55" s="136"/>
      <c r="S55" s="60" t="s">
        <v>95</v>
      </c>
      <c r="T55" s="53"/>
      <c r="U55" s="61"/>
      <c r="V55" s="61"/>
      <c r="W55" s="44"/>
      <c r="X55" s="30"/>
      <c r="Y55" s="960"/>
      <c r="Z55" s="30"/>
      <c r="AA55" s="30"/>
      <c r="AB55" s="30"/>
      <c r="AC55" s="30"/>
      <c r="AD55" s="30"/>
      <c r="AE55" s="30"/>
      <c r="AF55" s="105"/>
      <c r="AG55" s="137">
        <f>SUM(X55:AF55)</f>
        <v>0</v>
      </c>
    </row>
    <row r="56" spans="2:33" x14ac:dyDescent="0.2">
      <c r="B56" s="60" t="s">
        <v>109</v>
      </c>
      <c r="C56" s="53"/>
      <c r="D56" s="61"/>
      <c r="E56" s="61"/>
      <c r="F56" s="44"/>
      <c r="G56" s="189">
        <f>SUM(G53:G55)</f>
        <v>0</v>
      </c>
      <c r="H56" s="957">
        <v>0</v>
      </c>
      <c r="I56" s="189">
        <f t="shared" ref="I56:N56" si="10">SUM(I53:I55)</f>
        <v>0</v>
      </c>
      <c r="J56" s="189">
        <f t="shared" si="10"/>
        <v>0</v>
      </c>
      <c r="K56" s="189">
        <f t="shared" si="10"/>
        <v>0</v>
      </c>
      <c r="L56" s="189">
        <f t="shared" si="10"/>
        <v>0</v>
      </c>
      <c r="M56" s="189"/>
      <c r="N56" s="189">
        <f t="shared" si="10"/>
        <v>0</v>
      </c>
      <c r="O56" s="189">
        <f>SUM(O53:O55)</f>
        <v>0</v>
      </c>
      <c r="P56" s="189">
        <f>SUM(G56:O56)</f>
        <v>0</v>
      </c>
      <c r="Q56" s="136"/>
      <c r="S56" s="60" t="s">
        <v>109</v>
      </c>
      <c r="T56" s="53"/>
      <c r="U56" s="61"/>
      <c r="V56" s="61"/>
      <c r="W56" s="44"/>
      <c r="X56" s="137">
        <f>SUM(X53:X55)</f>
        <v>0</v>
      </c>
      <c r="Y56" s="938">
        <v>0</v>
      </c>
      <c r="Z56" s="137">
        <f t="shared" ref="Z56:AD56" si="11">SUM(Z53:Z55)</f>
        <v>0</v>
      </c>
      <c r="AA56" s="137">
        <f t="shared" si="11"/>
        <v>0</v>
      </c>
      <c r="AB56" s="137">
        <f t="shared" si="11"/>
        <v>0</v>
      </c>
      <c r="AC56" s="137">
        <f t="shared" si="11"/>
        <v>0</v>
      </c>
      <c r="AD56" s="937">
        <f t="shared" si="11"/>
        <v>0</v>
      </c>
      <c r="AE56" s="137">
        <f t="shared" ref="AE56:AF56" si="12">SUM(AE53:AE55)</f>
        <v>0</v>
      </c>
      <c r="AF56" s="137">
        <f t="shared" si="12"/>
        <v>0</v>
      </c>
      <c r="AG56" s="137">
        <f>SUM(X56:AF56)</f>
        <v>0</v>
      </c>
    </row>
  </sheetData>
  <mergeCells count="5">
    <mergeCell ref="B6:E6"/>
    <mergeCell ref="AH21:AH22"/>
    <mergeCell ref="AH10:AH13"/>
    <mergeCell ref="AH30:AH31"/>
    <mergeCell ref="A2:AW2"/>
  </mergeCells>
  <pageMargins left="0.7" right="0.7" top="0.75" bottom="0.75" header="0.3" footer="0.3"/>
  <pageSetup paperSize="8" scale="4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59999389629810485"/>
  </sheetPr>
  <dimension ref="A1:AV60"/>
  <sheetViews>
    <sheetView topLeftCell="N1" workbookViewId="0">
      <selection activeCell="AE1" sqref="AE1"/>
    </sheetView>
  </sheetViews>
  <sheetFormatPr defaultColWidth="8.85546875" defaultRowHeight="12.75" x14ac:dyDescent="0.2"/>
  <cols>
    <col min="1" max="1" width="1.7109375" style="27" customWidth="1"/>
    <col min="2" max="2" width="3" style="27" customWidth="1"/>
    <col min="3" max="3" width="3.85546875" style="27" customWidth="1"/>
    <col min="4" max="5" width="3" style="27" customWidth="1"/>
    <col min="6" max="6" width="7.7109375" style="27" customWidth="1"/>
    <col min="7" max="7" width="19" style="27" customWidth="1"/>
    <col min="8" max="8" width="18.42578125" style="27" customWidth="1"/>
    <col min="9" max="11" width="19" style="27" customWidth="1"/>
    <col min="12" max="15" width="20.28515625" style="27" customWidth="1"/>
    <col min="16" max="16" width="20" style="27" customWidth="1"/>
    <col min="17" max="17" width="8.28515625" style="27" customWidth="1"/>
    <col min="18" max="18" width="3" style="27" customWidth="1"/>
    <col min="19" max="19" width="3.85546875" style="27" customWidth="1"/>
    <col min="20" max="20" width="3" style="27" customWidth="1"/>
    <col min="21" max="21" width="5" style="27" customWidth="1"/>
    <col min="22" max="22" width="6.7109375" style="27" customWidth="1"/>
    <col min="23" max="23" width="19" style="27" customWidth="1"/>
    <col min="24" max="24" width="17.5703125" style="27" customWidth="1"/>
    <col min="25" max="27" width="19" style="27" customWidth="1"/>
    <col min="28" max="31" width="20.5703125" style="27" customWidth="1"/>
    <col min="32" max="32" width="20.42578125" style="27" customWidth="1"/>
    <col min="33" max="33" width="8.28515625" style="27" customWidth="1"/>
    <col min="34" max="34" width="3" style="27" customWidth="1"/>
    <col min="35" max="35" width="3.85546875" style="27" customWidth="1"/>
    <col min="36" max="38" width="3" style="27" customWidth="1"/>
    <col min="39" max="39" width="19" style="27" customWidth="1"/>
    <col min="40" max="40" width="20.28515625" style="27" customWidth="1"/>
    <col min="41" max="46" width="19" style="27" customWidth="1"/>
    <col min="47" max="47" width="22.7109375" style="27" customWidth="1"/>
    <col min="48" max="48" width="21" style="27" bestFit="1" customWidth="1"/>
    <col min="49" max="16384" width="8.85546875" style="27"/>
  </cols>
  <sheetData>
    <row r="1" spans="1:48" x14ac:dyDescent="0.2">
      <c r="A1" s="868"/>
      <c r="B1" s="868"/>
      <c r="C1" s="868"/>
      <c r="D1" s="868"/>
      <c r="E1" s="868"/>
      <c r="F1" s="868"/>
      <c r="G1" s="868"/>
      <c r="H1" s="868"/>
      <c r="I1" s="868"/>
      <c r="J1" s="868"/>
      <c r="K1" s="868"/>
      <c r="L1" s="868"/>
      <c r="M1" s="868"/>
      <c r="N1" s="868"/>
      <c r="O1" s="868"/>
      <c r="P1" s="868"/>
      <c r="Q1" s="868"/>
      <c r="R1" s="868"/>
      <c r="S1" s="868"/>
      <c r="T1" s="868"/>
      <c r="U1" s="868"/>
      <c r="V1" s="868"/>
      <c r="W1" s="868"/>
      <c r="X1" s="868"/>
      <c r="Y1" s="868"/>
      <c r="Z1" s="930" t="s">
        <v>713</v>
      </c>
      <c r="AA1" s="931">
        <f>'Cover Page'!G7</f>
        <v>0</v>
      </c>
      <c r="AB1" s="868"/>
      <c r="AC1" s="868"/>
      <c r="AD1" s="868"/>
      <c r="AE1" s="868"/>
      <c r="AF1" s="868"/>
      <c r="AG1" s="868"/>
      <c r="AH1" s="868"/>
      <c r="AI1" s="868"/>
      <c r="AJ1" s="868"/>
      <c r="AK1" s="868"/>
      <c r="AL1" s="868"/>
      <c r="AM1" s="868"/>
      <c r="AN1" s="868"/>
      <c r="AO1" s="868"/>
      <c r="AP1" s="868"/>
      <c r="AQ1" s="868"/>
      <c r="AR1" s="868"/>
      <c r="AS1" s="135"/>
      <c r="AT1" s="97"/>
      <c r="AU1" s="110"/>
    </row>
    <row r="2" spans="1:48" x14ac:dyDescent="0.2">
      <c r="A2" s="1472" t="s">
        <v>472</v>
      </c>
      <c r="B2" s="1472"/>
      <c r="C2" s="1472"/>
      <c r="D2" s="1472"/>
      <c r="E2" s="1472"/>
      <c r="F2" s="1472"/>
      <c r="G2" s="1472"/>
      <c r="H2" s="1472"/>
      <c r="I2" s="1472"/>
      <c r="J2" s="1472"/>
      <c r="K2" s="1472"/>
      <c r="L2" s="1472"/>
      <c r="M2" s="1472"/>
      <c r="N2" s="1472"/>
      <c r="O2" s="1472"/>
      <c r="P2" s="1472"/>
      <c r="Q2" s="1472"/>
      <c r="R2" s="1472"/>
      <c r="S2" s="1472"/>
      <c r="T2" s="1472"/>
      <c r="U2" s="1472"/>
      <c r="V2" s="1472"/>
      <c r="W2" s="1472"/>
      <c r="X2" s="1472"/>
      <c r="Y2" s="1472"/>
      <c r="Z2" s="1472"/>
      <c r="AA2" s="1472"/>
      <c r="AB2" s="1472"/>
      <c r="AC2" s="1472"/>
      <c r="AD2" s="1472"/>
      <c r="AE2" s="1472"/>
      <c r="AF2" s="1472"/>
      <c r="AG2" s="1472"/>
      <c r="AH2" s="1472"/>
      <c r="AI2" s="1472"/>
      <c r="AJ2" s="1472"/>
      <c r="AK2" s="1472"/>
      <c r="AL2" s="1472"/>
      <c r="AM2" s="1472"/>
      <c r="AN2" s="1472"/>
      <c r="AO2" s="1472"/>
      <c r="AP2" s="1472"/>
      <c r="AQ2" s="1472"/>
      <c r="AR2" s="1472"/>
      <c r="AS2" s="1472"/>
      <c r="AT2" s="1472"/>
      <c r="AU2" s="1472"/>
      <c r="AV2" s="1472"/>
    </row>
    <row r="3" spans="1:48" x14ac:dyDescent="0.2">
      <c r="A3" s="868"/>
      <c r="B3" s="868"/>
      <c r="C3" s="868"/>
      <c r="D3" s="868"/>
      <c r="E3" s="868"/>
      <c r="F3" s="868"/>
      <c r="G3" s="868"/>
      <c r="H3" s="868"/>
      <c r="I3" s="868"/>
      <c r="J3" s="868"/>
      <c r="K3" s="868"/>
      <c r="L3" s="868"/>
      <c r="M3" s="868"/>
      <c r="N3" s="868"/>
      <c r="O3" s="868"/>
      <c r="P3" s="868"/>
      <c r="Q3" s="868"/>
      <c r="R3" s="868"/>
      <c r="S3" s="868"/>
      <c r="T3" s="868"/>
      <c r="U3" s="868"/>
      <c r="V3" s="868"/>
      <c r="W3" s="868"/>
      <c r="X3" s="868"/>
      <c r="Y3" s="868"/>
      <c r="Z3" s="968" t="s">
        <v>714</v>
      </c>
      <c r="AA3" s="969" t="e">
        <f>DATE('Cover Page'!K13,'Cover Page'!I13,'Cover Page'!G13)</f>
        <v>#NUM!</v>
      </c>
      <c r="AB3" s="868"/>
      <c r="AC3" s="868"/>
      <c r="AD3" s="868"/>
      <c r="AE3" s="868"/>
      <c r="AF3" s="868"/>
      <c r="AG3" s="868"/>
      <c r="AH3" s="868"/>
      <c r="AI3" s="868"/>
      <c r="AJ3" s="868"/>
      <c r="AK3" s="868"/>
      <c r="AL3" s="868"/>
      <c r="AM3" s="868"/>
      <c r="AN3" s="868"/>
      <c r="AO3" s="868"/>
      <c r="AP3" s="868"/>
      <c r="AQ3" s="868"/>
      <c r="AR3" s="868"/>
      <c r="AS3" s="868"/>
      <c r="AT3" s="868"/>
      <c r="AU3" s="868"/>
      <c r="AV3" s="868"/>
    </row>
    <row r="4" spans="1:48" x14ac:dyDescent="0.2">
      <c r="A4" s="50"/>
      <c r="B4" s="50"/>
      <c r="C4" s="50"/>
      <c r="D4" s="50"/>
      <c r="E4" s="50"/>
      <c r="F4" s="50"/>
      <c r="G4" s="50"/>
      <c r="H4" s="50"/>
      <c r="I4" s="50"/>
      <c r="J4" s="50"/>
      <c r="K4" s="50"/>
      <c r="L4" s="50"/>
      <c r="M4" s="106"/>
      <c r="N4" s="50"/>
      <c r="O4" s="106"/>
      <c r="P4" s="50"/>
      <c r="Q4" s="50"/>
      <c r="R4" s="50"/>
      <c r="S4" s="50"/>
      <c r="T4" s="50"/>
      <c r="U4" s="50"/>
      <c r="V4" s="50"/>
      <c r="W4" s="50"/>
      <c r="X4" s="50"/>
      <c r="Y4" s="50"/>
      <c r="Z4" s="50"/>
      <c r="AA4" s="50"/>
      <c r="AB4" s="50"/>
      <c r="AC4" s="106"/>
      <c r="AD4" s="50"/>
      <c r="AE4" s="106"/>
      <c r="AF4" s="50"/>
    </row>
    <row r="5" spans="1:48" ht="26.25" x14ac:dyDescent="0.4">
      <c r="B5" s="28" t="s">
        <v>0</v>
      </c>
      <c r="C5" s="28"/>
      <c r="D5" s="28"/>
      <c r="E5" s="28"/>
      <c r="F5" s="28"/>
      <c r="G5" s="28" t="s">
        <v>1</v>
      </c>
      <c r="H5" s="51"/>
      <c r="I5" s="28" t="s">
        <v>2</v>
      </c>
      <c r="J5" s="51"/>
      <c r="Q5" s="28"/>
      <c r="R5" s="28"/>
      <c r="S5" s="50"/>
      <c r="T5" s="50"/>
      <c r="U5" s="50"/>
      <c r="V5" s="52"/>
      <c r="W5" s="52"/>
      <c r="X5" s="52"/>
      <c r="Y5" s="52"/>
      <c r="Z5" s="52"/>
      <c r="AA5" s="28"/>
      <c r="AB5" s="28"/>
      <c r="AC5" s="104"/>
      <c r="AD5" s="28"/>
      <c r="AE5" s="104"/>
      <c r="AF5" s="28"/>
      <c r="AR5" s="29"/>
      <c r="AS5" s="29"/>
      <c r="AT5" s="29"/>
      <c r="AU5" s="29"/>
      <c r="AV5" s="29"/>
    </row>
    <row r="6" spans="1:48" ht="26.25" x14ac:dyDescent="0.4">
      <c r="A6" s="59"/>
      <c r="B6" s="1489">
        <f>'Cover Page'!G9</f>
        <v>0</v>
      </c>
      <c r="C6" s="1490"/>
      <c r="D6" s="1490"/>
      <c r="E6" s="1491"/>
      <c r="F6" s="106"/>
      <c r="G6" s="1093">
        <f>'Cover Page'!K13</f>
        <v>0</v>
      </c>
      <c r="H6" s="192"/>
      <c r="I6" s="1093">
        <f>'Cover Page'!I13</f>
        <v>0</v>
      </c>
      <c r="J6" s="28"/>
      <c r="Q6" s="28"/>
      <c r="R6" s="28"/>
      <c r="S6" s="50"/>
      <c r="T6" s="50"/>
      <c r="U6" s="50"/>
      <c r="V6" s="52"/>
      <c r="W6" s="52"/>
      <c r="X6" s="857"/>
      <c r="Y6" s="52"/>
      <c r="Z6" s="52"/>
      <c r="AN6" s="857"/>
      <c r="AT6" s="28"/>
      <c r="AU6" s="104"/>
      <c r="AV6" s="104"/>
    </row>
    <row r="7" spans="1:48" x14ac:dyDescent="0.2">
      <c r="A7" s="28"/>
      <c r="B7" s="28"/>
      <c r="C7" s="28"/>
      <c r="D7" s="28"/>
      <c r="E7" s="28"/>
      <c r="F7" s="28"/>
      <c r="G7" s="28"/>
      <c r="H7" s="28"/>
      <c r="I7" s="28"/>
      <c r="J7" s="28"/>
      <c r="K7" s="28"/>
      <c r="L7" s="28"/>
      <c r="M7" s="104"/>
      <c r="N7" s="28"/>
      <c r="O7" s="104"/>
      <c r="P7" s="28"/>
      <c r="Q7" s="28"/>
      <c r="R7" s="3"/>
      <c r="S7" s="18"/>
      <c r="T7" s="81"/>
      <c r="U7" s="81"/>
      <c r="V7" s="81"/>
      <c r="W7" s="81"/>
      <c r="X7" s="81"/>
      <c r="Y7" s="3"/>
      <c r="Z7" s="50"/>
      <c r="AA7" s="28"/>
      <c r="AB7" s="28"/>
      <c r="AC7" s="104"/>
      <c r="AD7" s="28"/>
      <c r="AE7" s="104"/>
      <c r="AF7" s="28"/>
      <c r="AR7" s="29"/>
      <c r="AS7" s="29"/>
      <c r="AT7" s="29"/>
      <c r="AU7" s="29"/>
      <c r="AV7" s="29"/>
    </row>
    <row r="8" spans="1:48" s="3" customFormat="1" ht="15" customHeight="1" x14ac:dyDescent="0.2">
      <c r="B8" s="18" t="s">
        <v>19</v>
      </c>
      <c r="C8" s="81"/>
      <c r="D8" s="81"/>
      <c r="E8" s="81"/>
      <c r="F8" s="81"/>
      <c r="G8" s="81"/>
      <c r="H8" s="857"/>
      <c r="M8" s="103"/>
      <c r="N8" s="90"/>
      <c r="O8" s="103"/>
      <c r="P8" s="90"/>
      <c r="R8" s="18" t="s">
        <v>40</v>
      </c>
      <c r="S8" s="81"/>
      <c r="T8" s="81"/>
      <c r="U8" s="81"/>
      <c r="V8" s="81"/>
      <c r="W8" s="81"/>
      <c r="AC8" s="103"/>
      <c r="AD8" s="90"/>
      <c r="AE8" s="103"/>
      <c r="AH8" s="18" t="s">
        <v>101</v>
      </c>
      <c r="AI8" s="81"/>
      <c r="AJ8" s="81"/>
      <c r="AK8" s="81"/>
      <c r="AL8" s="81"/>
      <c r="AM8" s="81"/>
      <c r="AS8" s="103"/>
      <c r="AT8" s="90"/>
      <c r="AU8" s="103"/>
    </row>
    <row r="9" spans="1:48" x14ac:dyDescent="0.2">
      <c r="B9" s="29"/>
      <c r="R9" s="29"/>
      <c r="AH9" s="29"/>
      <c r="AR9" s="29"/>
      <c r="AS9" s="29"/>
      <c r="AT9" s="29"/>
      <c r="AU9" s="29"/>
      <c r="AV9" s="29"/>
    </row>
    <row r="10" spans="1:48" ht="13.15" customHeight="1" x14ac:dyDescent="0.2">
      <c r="A10" s="59"/>
      <c r="B10" s="56" t="s">
        <v>97</v>
      </c>
      <c r="C10" s="57"/>
      <c r="D10" s="57"/>
      <c r="E10" s="57"/>
      <c r="F10" s="57"/>
      <c r="G10" s="58"/>
      <c r="H10" s="59"/>
      <c r="I10" s="59"/>
      <c r="J10" s="28"/>
      <c r="K10" s="28"/>
      <c r="L10" s="28"/>
      <c r="M10" s="104"/>
      <c r="N10" s="28"/>
      <c r="O10" s="104"/>
      <c r="P10" s="28"/>
      <c r="Q10" s="28"/>
      <c r="R10" s="56" t="s">
        <v>97</v>
      </c>
      <c r="S10" s="57"/>
      <c r="T10" s="57"/>
      <c r="U10" s="57"/>
      <c r="V10" s="57"/>
      <c r="W10" s="58"/>
      <c r="X10" s="59"/>
      <c r="Y10" s="59"/>
      <c r="Z10" s="28"/>
      <c r="AA10" s="28"/>
      <c r="AB10" s="28"/>
      <c r="AC10" s="104"/>
      <c r="AD10" s="28"/>
      <c r="AE10" s="104"/>
      <c r="AF10" s="28"/>
      <c r="AG10" s="1488"/>
      <c r="AH10" s="59"/>
      <c r="AI10" s="59"/>
      <c r="AJ10" s="59"/>
      <c r="AK10" s="59"/>
      <c r="AL10" s="59"/>
      <c r="AM10" s="59"/>
      <c r="AN10" s="59"/>
      <c r="AO10" s="59"/>
      <c r="AP10" s="28"/>
      <c r="AQ10" s="28"/>
      <c r="AR10" s="28"/>
      <c r="AS10" s="104"/>
      <c r="AT10" s="28"/>
      <c r="AU10" s="104"/>
    </row>
    <row r="11" spans="1:48" s="32" customFormat="1" ht="13.15" customHeight="1" x14ac:dyDescent="0.2">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1488"/>
      <c r="AH11" s="55"/>
      <c r="AI11" s="55"/>
      <c r="AJ11" s="55"/>
      <c r="AK11" s="55"/>
      <c r="AL11" s="55"/>
      <c r="AM11" s="55"/>
      <c r="AN11" s="55"/>
      <c r="AO11" s="55"/>
      <c r="AP11" s="55"/>
      <c r="AQ11" s="55"/>
      <c r="AR11" s="55"/>
      <c r="AS11" s="55"/>
      <c r="AT11" s="55"/>
      <c r="AU11" s="55"/>
    </row>
    <row r="12" spans="1:48" s="32" customFormat="1" ht="51" x14ac:dyDescent="0.2">
      <c r="B12" s="63" t="s">
        <v>87</v>
      </c>
      <c r="C12" s="64"/>
      <c r="D12" s="64"/>
      <c r="E12" s="64"/>
      <c r="F12" s="44"/>
      <c r="G12" s="83" t="s">
        <v>88</v>
      </c>
      <c r="H12" s="934" t="s">
        <v>89</v>
      </c>
      <c r="I12" s="83" t="s">
        <v>90</v>
      </c>
      <c r="J12" s="83" t="s">
        <v>91</v>
      </c>
      <c r="K12" s="83" t="s">
        <v>108</v>
      </c>
      <c r="L12" s="108" t="s">
        <v>136</v>
      </c>
      <c r="M12" s="108" t="s">
        <v>137</v>
      </c>
      <c r="N12" s="141" t="s">
        <v>181</v>
      </c>
      <c r="O12" s="108" t="s">
        <v>109</v>
      </c>
      <c r="P12" s="28"/>
      <c r="Q12" s="55"/>
      <c r="R12" s="63" t="s">
        <v>87</v>
      </c>
      <c r="S12" s="64"/>
      <c r="T12" s="64"/>
      <c r="U12" s="64"/>
      <c r="V12" s="44"/>
      <c r="W12" s="138" t="s">
        <v>88</v>
      </c>
      <c r="X12" s="940" t="s">
        <v>89</v>
      </c>
      <c r="Y12" s="138" t="s">
        <v>90</v>
      </c>
      <c r="Z12" s="138" t="s">
        <v>91</v>
      </c>
      <c r="AA12" s="138" t="s">
        <v>108</v>
      </c>
      <c r="AB12" s="108" t="s">
        <v>136</v>
      </c>
      <c r="AC12" s="108" t="s">
        <v>137</v>
      </c>
      <c r="AD12" s="141" t="s">
        <v>181</v>
      </c>
      <c r="AE12" s="108" t="s">
        <v>109</v>
      </c>
      <c r="AF12" s="104"/>
      <c r="AG12" s="1488"/>
      <c r="AH12" s="63" t="s">
        <v>87</v>
      </c>
      <c r="AI12" s="64"/>
      <c r="AJ12" s="64"/>
      <c r="AK12" s="64"/>
      <c r="AL12" s="44"/>
      <c r="AM12" s="83" t="s">
        <v>88</v>
      </c>
      <c r="AN12" s="940" t="s">
        <v>89</v>
      </c>
      <c r="AO12" s="83" t="s">
        <v>90</v>
      </c>
      <c r="AP12" s="83" t="s">
        <v>91</v>
      </c>
      <c r="AQ12" s="83" t="s">
        <v>108</v>
      </c>
      <c r="AR12" s="108" t="s">
        <v>136</v>
      </c>
      <c r="AS12" s="108" t="s">
        <v>137</v>
      </c>
      <c r="AT12" s="141" t="s">
        <v>181</v>
      </c>
      <c r="AU12" s="108" t="s">
        <v>109</v>
      </c>
      <c r="AV12" s="28"/>
    </row>
    <row r="13" spans="1:48" s="32" customFormat="1" x14ac:dyDescent="0.2">
      <c r="C13" s="28"/>
      <c r="D13" s="28"/>
      <c r="G13" s="83"/>
      <c r="H13" s="934"/>
      <c r="I13" s="62"/>
      <c r="J13" s="62"/>
      <c r="K13" s="62"/>
      <c r="L13" s="107"/>
      <c r="M13" s="107"/>
      <c r="N13" s="107"/>
      <c r="O13" s="109">
        <f>SUM(G13:N13)</f>
        <v>0</v>
      </c>
      <c r="P13" s="28"/>
      <c r="Q13" s="55"/>
      <c r="S13" s="104"/>
      <c r="T13" s="104"/>
      <c r="W13" s="138"/>
      <c r="X13" s="934"/>
      <c r="Y13" s="62"/>
      <c r="Z13" s="62"/>
      <c r="AA13" s="62"/>
      <c r="AB13" s="107"/>
      <c r="AC13" s="107"/>
      <c r="AD13" s="107"/>
      <c r="AE13" s="975">
        <f>SUM(W13:AD13)</f>
        <v>0</v>
      </c>
      <c r="AF13" s="104"/>
      <c r="AG13" s="1488"/>
      <c r="AI13" s="28"/>
      <c r="AJ13" s="28"/>
      <c r="AM13" s="83"/>
      <c r="AN13" s="934"/>
      <c r="AO13" s="62"/>
      <c r="AP13" s="62"/>
      <c r="AQ13" s="62"/>
      <c r="AR13" s="107"/>
      <c r="AS13" s="107"/>
      <c r="AT13" s="107"/>
      <c r="AU13" s="109">
        <f>SUM(AM13:AT13)</f>
        <v>0</v>
      </c>
      <c r="AV13" s="28"/>
    </row>
    <row r="14" spans="1:48" s="32" customFormat="1" x14ac:dyDescent="0.2">
      <c r="C14" s="28"/>
      <c r="D14" s="28"/>
      <c r="S14" s="104"/>
      <c r="T14" s="104"/>
      <c r="AI14" s="28"/>
      <c r="AJ14" s="28"/>
    </row>
    <row r="15" spans="1:48" s="32" customFormat="1" x14ac:dyDescent="0.2">
      <c r="B15" s="46" t="s">
        <v>92</v>
      </c>
      <c r="C15" s="28"/>
      <c r="D15" s="28"/>
      <c r="G15" s="82"/>
      <c r="H15" s="82"/>
      <c r="I15" s="82"/>
      <c r="J15" s="82"/>
      <c r="K15" s="82"/>
      <c r="R15" s="46" t="s">
        <v>92</v>
      </c>
      <c r="S15" s="104"/>
      <c r="T15" s="104"/>
      <c r="W15" s="136"/>
      <c r="X15" s="136"/>
      <c r="Y15" s="136"/>
      <c r="Z15" s="136"/>
      <c r="AA15" s="136"/>
      <c r="AG15" s="43"/>
      <c r="AH15" s="46" t="s">
        <v>92</v>
      </c>
      <c r="AI15" s="28"/>
      <c r="AJ15" s="28"/>
      <c r="AM15" s="82"/>
      <c r="AN15" s="82"/>
      <c r="AO15" s="82"/>
      <c r="AP15" s="82"/>
      <c r="AQ15" s="82"/>
    </row>
    <row r="16" spans="1:48" s="32" customFormat="1" ht="51" x14ac:dyDescent="0.2">
      <c r="B16" s="60" t="s">
        <v>93</v>
      </c>
      <c r="C16" s="53"/>
      <c r="D16" s="53"/>
      <c r="E16" s="61"/>
      <c r="F16" s="61"/>
      <c r="G16" s="84" t="s">
        <v>80</v>
      </c>
      <c r="H16" s="963" t="s">
        <v>81</v>
      </c>
      <c r="I16" s="84" t="s">
        <v>82</v>
      </c>
      <c r="J16" s="84" t="s">
        <v>83</v>
      </c>
      <c r="K16" s="84" t="s">
        <v>84</v>
      </c>
      <c r="L16" s="84" t="s">
        <v>96</v>
      </c>
      <c r="M16" s="108" t="s">
        <v>136</v>
      </c>
      <c r="N16" s="108" t="s">
        <v>137</v>
      </c>
      <c r="O16" s="141" t="s">
        <v>181</v>
      </c>
      <c r="P16" s="99" t="s">
        <v>109</v>
      </c>
      <c r="Q16" s="38"/>
      <c r="R16" s="60" t="s">
        <v>93</v>
      </c>
      <c r="S16" s="53"/>
      <c r="T16" s="53"/>
      <c r="U16" s="61"/>
      <c r="V16" s="61"/>
      <c r="W16" s="139" t="s">
        <v>80</v>
      </c>
      <c r="X16" s="946" t="s">
        <v>81</v>
      </c>
      <c r="Y16" s="139" t="s">
        <v>82</v>
      </c>
      <c r="Z16" s="139" t="s">
        <v>83</v>
      </c>
      <c r="AA16" s="139" t="s">
        <v>84</v>
      </c>
      <c r="AB16" s="139" t="s">
        <v>96</v>
      </c>
      <c r="AC16" s="108" t="s">
        <v>136</v>
      </c>
      <c r="AD16" s="108" t="s">
        <v>137</v>
      </c>
      <c r="AE16" s="141" t="s">
        <v>181</v>
      </c>
      <c r="AF16" s="139" t="s">
        <v>109</v>
      </c>
      <c r="AG16" s="43"/>
      <c r="AH16" s="60" t="s">
        <v>93</v>
      </c>
      <c r="AI16" s="53"/>
      <c r="AJ16" s="53"/>
      <c r="AK16" s="61"/>
      <c r="AL16" s="61"/>
      <c r="AM16" s="84" t="s">
        <v>80</v>
      </c>
      <c r="AN16" s="946" t="s">
        <v>81</v>
      </c>
      <c r="AO16" s="84" t="s">
        <v>82</v>
      </c>
      <c r="AP16" s="84" t="s">
        <v>83</v>
      </c>
      <c r="AQ16" s="84" t="s">
        <v>84</v>
      </c>
      <c r="AR16" s="99" t="s">
        <v>96</v>
      </c>
      <c r="AS16" s="108" t="s">
        <v>136</v>
      </c>
      <c r="AT16" s="108" t="s">
        <v>137</v>
      </c>
      <c r="AU16" s="141" t="s">
        <v>181</v>
      </c>
      <c r="AV16" s="99" t="s">
        <v>109</v>
      </c>
    </row>
    <row r="17" spans="2:48" s="32" customFormat="1" x14ac:dyDescent="0.2">
      <c r="B17" s="60" t="s">
        <v>112</v>
      </c>
      <c r="C17" s="53"/>
      <c r="D17" s="61"/>
      <c r="E17" s="61"/>
      <c r="F17" s="44"/>
      <c r="G17" s="970"/>
      <c r="H17" s="971"/>
      <c r="I17" s="970"/>
      <c r="J17" s="970"/>
      <c r="K17" s="970"/>
      <c r="L17" s="970"/>
      <c r="M17" s="970"/>
      <c r="N17" s="970"/>
      <c r="O17" s="972"/>
      <c r="P17" s="973">
        <f>SUM(G17:O17)</f>
        <v>0</v>
      </c>
      <c r="R17" s="60" t="s">
        <v>112</v>
      </c>
      <c r="S17" s="53"/>
      <c r="T17" s="61"/>
      <c r="U17" s="61"/>
      <c r="V17" s="44"/>
      <c r="W17" s="970"/>
      <c r="X17" s="971"/>
      <c r="Y17" s="970"/>
      <c r="Z17" s="970"/>
      <c r="AA17" s="970"/>
      <c r="AB17" s="970"/>
      <c r="AC17" s="970"/>
      <c r="AD17" s="970"/>
      <c r="AE17" s="972"/>
      <c r="AF17" s="973">
        <f>SUM(W17:AE17)</f>
        <v>0</v>
      </c>
      <c r="AH17" s="60" t="s">
        <v>112</v>
      </c>
      <c r="AI17" s="53"/>
      <c r="AJ17" s="61"/>
      <c r="AK17" s="61"/>
      <c r="AL17" s="44"/>
      <c r="AM17" s="30"/>
      <c r="AN17" s="938"/>
      <c r="AO17" s="30"/>
      <c r="AP17" s="30"/>
      <c r="AQ17" s="30"/>
      <c r="AR17" s="30"/>
      <c r="AS17" s="30"/>
      <c r="AT17" s="30"/>
      <c r="AU17" s="105"/>
      <c r="AV17" s="98">
        <f>SUM(AM17:AU17)</f>
        <v>0</v>
      </c>
    </row>
    <row r="18" spans="2:48" s="32" customFormat="1" x14ac:dyDescent="0.2">
      <c r="B18" s="60" t="s">
        <v>94</v>
      </c>
      <c r="C18" s="53"/>
      <c r="D18" s="61"/>
      <c r="E18" s="61"/>
      <c r="F18" s="44"/>
      <c r="G18" s="970"/>
      <c r="H18" s="971"/>
      <c r="I18" s="970"/>
      <c r="J18" s="970"/>
      <c r="K18" s="970"/>
      <c r="L18" s="970"/>
      <c r="M18" s="970"/>
      <c r="N18" s="970"/>
      <c r="O18" s="972"/>
      <c r="P18" s="973">
        <f>SUM(G18:O18)</f>
        <v>0</v>
      </c>
      <c r="R18" s="60" t="s">
        <v>94</v>
      </c>
      <c r="S18" s="53"/>
      <c r="T18" s="61"/>
      <c r="U18" s="61"/>
      <c r="V18" s="44"/>
      <c r="W18" s="970"/>
      <c r="X18" s="971"/>
      <c r="Y18" s="970"/>
      <c r="Z18" s="970"/>
      <c r="AA18" s="970"/>
      <c r="AB18" s="970"/>
      <c r="AC18" s="970"/>
      <c r="AD18" s="970"/>
      <c r="AE18" s="972"/>
      <c r="AF18" s="973">
        <f>SUM(W18:AE18)</f>
        <v>0</v>
      </c>
      <c r="AH18" s="60" t="s">
        <v>94</v>
      </c>
      <c r="AI18" s="53"/>
      <c r="AJ18" s="61"/>
      <c r="AK18" s="61"/>
      <c r="AL18" s="44"/>
      <c r="AM18" s="30"/>
      <c r="AN18" s="938"/>
      <c r="AO18" s="30"/>
      <c r="AP18" s="30"/>
      <c r="AQ18" s="30"/>
      <c r="AR18" s="30"/>
      <c r="AS18" s="30"/>
      <c r="AT18" s="30"/>
      <c r="AU18" s="105"/>
      <c r="AV18" s="98">
        <f>SUM(AM18:AU18)</f>
        <v>0</v>
      </c>
    </row>
    <row r="19" spans="2:48" s="32" customFormat="1" x14ac:dyDescent="0.2">
      <c r="B19" s="60" t="s">
        <v>95</v>
      </c>
      <c r="C19" s="53"/>
      <c r="D19" s="61"/>
      <c r="E19" s="61"/>
      <c r="F19" s="44"/>
      <c r="G19" s="970"/>
      <c r="H19" s="971"/>
      <c r="I19" s="970"/>
      <c r="J19" s="970"/>
      <c r="K19" s="970"/>
      <c r="L19" s="970"/>
      <c r="M19" s="970"/>
      <c r="N19" s="970"/>
      <c r="O19" s="972"/>
      <c r="P19" s="973">
        <f>SUM(G19:O19)</f>
        <v>0</v>
      </c>
      <c r="R19" s="60" t="s">
        <v>95</v>
      </c>
      <c r="S19" s="53"/>
      <c r="T19" s="61"/>
      <c r="U19" s="61"/>
      <c r="V19" s="44"/>
      <c r="W19" s="970"/>
      <c r="X19" s="971"/>
      <c r="Y19" s="970"/>
      <c r="Z19" s="970"/>
      <c r="AA19" s="970"/>
      <c r="AB19" s="970"/>
      <c r="AC19" s="970"/>
      <c r="AD19" s="970"/>
      <c r="AE19" s="972"/>
      <c r="AF19" s="973">
        <f>SUM(W19:AE19)</f>
        <v>0</v>
      </c>
      <c r="AH19" s="60" t="s">
        <v>95</v>
      </c>
      <c r="AI19" s="53"/>
      <c r="AJ19" s="61"/>
      <c r="AK19" s="61"/>
      <c r="AL19" s="44"/>
      <c r="AM19" s="30"/>
      <c r="AN19" s="938"/>
      <c r="AO19" s="30"/>
      <c r="AP19" s="30"/>
      <c r="AQ19" s="30"/>
      <c r="AR19" s="30"/>
      <c r="AS19" s="30"/>
      <c r="AT19" s="30"/>
      <c r="AU19" s="105"/>
      <c r="AV19" s="98">
        <f>SUM(AM19:AU19)</f>
        <v>0</v>
      </c>
    </row>
    <row r="20" spans="2:48" s="32" customFormat="1" x14ac:dyDescent="0.2">
      <c r="B20" s="60" t="s">
        <v>109</v>
      </c>
      <c r="C20" s="53"/>
      <c r="D20" s="61"/>
      <c r="E20" s="61"/>
      <c r="F20" s="44"/>
      <c r="G20" s="973">
        <f>SUM(G17:G19)</f>
        <v>0</v>
      </c>
      <c r="H20" s="973">
        <f>SUM(H17:H19)</f>
        <v>0</v>
      </c>
      <c r="I20" s="973">
        <f t="shared" ref="I20:O20" si="0">SUM(I17:I19)</f>
        <v>0</v>
      </c>
      <c r="J20" s="973">
        <f t="shared" si="0"/>
        <v>0</v>
      </c>
      <c r="K20" s="973">
        <f t="shared" si="0"/>
        <v>0</v>
      </c>
      <c r="L20" s="973">
        <f t="shared" si="0"/>
        <v>0</v>
      </c>
      <c r="M20" s="973">
        <f t="shared" si="0"/>
        <v>0</v>
      </c>
      <c r="N20" s="973">
        <f t="shared" si="0"/>
        <v>0</v>
      </c>
      <c r="O20" s="973">
        <f t="shared" si="0"/>
        <v>0</v>
      </c>
      <c r="P20" s="973">
        <f>SUM(G20:O20)</f>
        <v>0</v>
      </c>
      <c r="R20" s="60" t="s">
        <v>109</v>
      </c>
      <c r="S20" s="53"/>
      <c r="T20" s="61"/>
      <c r="U20" s="61"/>
      <c r="V20" s="44"/>
      <c r="W20" s="973">
        <f>SUM(W17:W19)</f>
        <v>0</v>
      </c>
      <c r="X20" s="973">
        <f t="shared" ref="X20:AC20" si="1">SUM(X17:X19)</f>
        <v>0</v>
      </c>
      <c r="Y20" s="973">
        <f t="shared" si="1"/>
        <v>0</v>
      </c>
      <c r="Z20" s="973">
        <f t="shared" si="1"/>
        <v>0</v>
      </c>
      <c r="AA20" s="973">
        <f t="shared" si="1"/>
        <v>0</v>
      </c>
      <c r="AB20" s="973">
        <f t="shared" si="1"/>
        <v>0</v>
      </c>
      <c r="AC20" s="973">
        <f t="shared" si="1"/>
        <v>0</v>
      </c>
      <c r="AD20" s="973">
        <f t="shared" ref="AD20:AE20" si="2">SUM(AD17:AD19)</f>
        <v>0</v>
      </c>
      <c r="AE20" s="973">
        <f t="shared" si="2"/>
        <v>0</v>
      </c>
      <c r="AF20" s="973">
        <f>SUM(W20:AE20)</f>
        <v>0</v>
      </c>
      <c r="AH20" s="60" t="s">
        <v>109</v>
      </c>
      <c r="AI20" s="53"/>
      <c r="AJ20" s="61"/>
      <c r="AK20" s="61"/>
      <c r="AL20" s="44"/>
      <c r="AM20" s="937">
        <f>SUM(AM17:AM19)</f>
        <v>0</v>
      </c>
      <c r="AN20" s="937">
        <f t="shared" ref="AN20:AV20" si="3">SUM(AN17:AN19)</f>
        <v>0</v>
      </c>
      <c r="AO20" s="937">
        <f t="shared" si="3"/>
        <v>0</v>
      </c>
      <c r="AP20" s="937">
        <f t="shared" si="3"/>
        <v>0</v>
      </c>
      <c r="AQ20" s="937">
        <f t="shared" si="3"/>
        <v>0</v>
      </c>
      <c r="AR20" s="937">
        <f t="shared" si="3"/>
        <v>0</v>
      </c>
      <c r="AS20" s="937">
        <f t="shared" si="3"/>
        <v>0</v>
      </c>
      <c r="AT20" s="937">
        <f t="shared" si="3"/>
        <v>0</v>
      </c>
      <c r="AU20" s="937">
        <f t="shared" si="3"/>
        <v>0</v>
      </c>
      <c r="AV20" s="937">
        <f t="shared" si="3"/>
        <v>0</v>
      </c>
    </row>
    <row r="21" spans="2:48" s="32" customFormat="1" x14ac:dyDescent="0.2">
      <c r="B21" s="46"/>
      <c r="R21" s="46"/>
      <c r="AG21" s="1459"/>
    </row>
    <row r="22" spans="2:48" s="32" customFormat="1" ht="13.15" customHeight="1" x14ac:dyDescent="0.2">
      <c r="B22" s="56" t="s">
        <v>98</v>
      </c>
      <c r="C22" s="57"/>
      <c r="D22" s="57"/>
      <c r="E22" s="57"/>
      <c r="F22" s="57"/>
      <c r="G22" s="58"/>
      <c r="H22" s="59"/>
      <c r="I22" s="59"/>
      <c r="J22" s="28"/>
      <c r="K22" s="28"/>
      <c r="L22" s="28"/>
      <c r="M22" s="104"/>
      <c r="N22" s="28"/>
      <c r="O22" s="104"/>
      <c r="P22" s="28"/>
      <c r="R22" s="56" t="s">
        <v>98</v>
      </c>
      <c r="S22" s="57"/>
      <c r="T22" s="57"/>
      <c r="U22" s="57"/>
      <c r="V22" s="57"/>
      <c r="W22" s="58"/>
      <c r="X22" s="59"/>
      <c r="Y22" s="59"/>
      <c r="Z22" s="104"/>
      <c r="AA22" s="104"/>
      <c r="AB22" s="104"/>
      <c r="AC22" s="104"/>
      <c r="AD22" s="104"/>
      <c r="AE22" s="104"/>
      <c r="AF22" s="104"/>
      <c r="AG22" s="1459"/>
    </row>
    <row r="23" spans="2:48" s="32" customFormat="1" x14ac:dyDescent="0.2">
      <c r="B23" s="55"/>
      <c r="C23" s="55"/>
      <c r="D23" s="55"/>
      <c r="E23" s="55"/>
      <c r="F23" s="55"/>
      <c r="G23" s="55"/>
      <c r="H23" s="55"/>
      <c r="I23" s="55"/>
      <c r="J23" s="55"/>
      <c r="K23" s="55"/>
      <c r="L23" s="55"/>
      <c r="M23" s="55"/>
      <c r="N23" s="55"/>
      <c r="O23" s="55"/>
      <c r="P23" s="55"/>
      <c r="R23" s="55"/>
      <c r="S23" s="55"/>
      <c r="T23" s="55"/>
      <c r="U23" s="55"/>
      <c r="V23" s="55"/>
      <c r="W23" s="55"/>
      <c r="X23" s="55"/>
      <c r="Y23" s="55"/>
      <c r="Z23" s="55"/>
      <c r="AA23" s="55"/>
      <c r="AB23" s="55"/>
      <c r="AC23" s="55"/>
      <c r="AD23" s="55"/>
      <c r="AE23" s="55"/>
      <c r="AF23" s="55"/>
    </row>
    <row r="24" spans="2:48" s="32" customFormat="1" ht="51" x14ac:dyDescent="0.2">
      <c r="B24" s="63" t="s">
        <v>87</v>
      </c>
      <c r="C24" s="64"/>
      <c r="D24" s="64"/>
      <c r="E24" s="64"/>
      <c r="F24" s="44"/>
      <c r="G24" s="83" t="s">
        <v>88</v>
      </c>
      <c r="H24" s="934" t="s">
        <v>89</v>
      </c>
      <c r="I24" s="83" t="s">
        <v>90</v>
      </c>
      <c r="J24" s="83" t="s">
        <v>91</v>
      </c>
      <c r="K24" s="83" t="s">
        <v>108</v>
      </c>
      <c r="L24" s="108" t="s">
        <v>136</v>
      </c>
      <c r="M24" s="108" t="s">
        <v>137</v>
      </c>
      <c r="N24" s="141" t="s">
        <v>181</v>
      </c>
      <c r="O24" s="108" t="s">
        <v>109</v>
      </c>
      <c r="P24" s="104"/>
      <c r="R24" s="63" t="s">
        <v>87</v>
      </c>
      <c r="S24" s="64"/>
      <c r="T24" s="64"/>
      <c r="U24" s="64"/>
      <c r="V24" s="44"/>
      <c r="W24" s="138" t="s">
        <v>88</v>
      </c>
      <c r="X24" s="940" t="s">
        <v>89</v>
      </c>
      <c r="Y24" s="138" t="s">
        <v>90</v>
      </c>
      <c r="Z24" s="138" t="s">
        <v>91</v>
      </c>
      <c r="AA24" s="138" t="s">
        <v>108</v>
      </c>
      <c r="AB24" s="108" t="s">
        <v>136</v>
      </c>
      <c r="AC24" s="108" t="s">
        <v>137</v>
      </c>
      <c r="AD24" s="141" t="s">
        <v>181</v>
      </c>
      <c r="AE24" s="108" t="s">
        <v>109</v>
      </c>
      <c r="AF24" s="104"/>
    </row>
    <row r="25" spans="2:48" s="32" customFormat="1" x14ac:dyDescent="0.2">
      <c r="C25" s="28"/>
      <c r="D25" s="28"/>
      <c r="G25" s="83"/>
      <c r="H25" s="934"/>
      <c r="I25" s="62"/>
      <c r="J25" s="62"/>
      <c r="K25" s="62"/>
      <c r="L25" s="107"/>
      <c r="M25" s="107"/>
      <c r="N25" s="107"/>
      <c r="O25" s="109">
        <f>SUM(G25:N25)</f>
        <v>0</v>
      </c>
      <c r="P25" s="104"/>
      <c r="S25" s="104"/>
      <c r="T25" s="104"/>
      <c r="W25" s="138"/>
      <c r="X25" s="934"/>
      <c r="Y25" s="62"/>
      <c r="Z25" s="62"/>
      <c r="AA25" s="62"/>
      <c r="AB25" s="107"/>
      <c r="AC25" s="107"/>
      <c r="AD25" s="107"/>
      <c r="AE25" s="975">
        <f>SUM(W25:AD25)</f>
        <v>0</v>
      </c>
      <c r="AF25" s="104"/>
    </row>
    <row r="26" spans="2:48" s="32" customFormat="1" x14ac:dyDescent="0.2">
      <c r="C26" s="28"/>
      <c r="D26" s="28"/>
      <c r="S26" s="104"/>
      <c r="T26" s="104"/>
      <c r="X26" s="936"/>
    </row>
    <row r="27" spans="2:48" s="32" customFormat="1" x14ac:dyDescent="0.2">
      <c r="B27" s="46" t="s">
        <v>92</v>
      </c>
      <c r="C27" s="28"/>
      <c r="D27" s="28"/>
      <c r="G27" s="82"/>
      <c r="H27" s="82"/>
      <c r="I27" s="82"/>
      <c r="J27" s="82"/>
      <c r="K27" s="82"/>
      <c r="R27" s="46" t="s">
        <v>92</v>
      </c>
      <c r="S27" s="104"/>
      <c r="T27" s="104"/>
      <c r="W27" s="136"/>
      <c r="X27" s="936"/>
      <c r="Y27" s="136"/>
      <c r="Z27" s="136"/>
      <c r="AA27" s="136"/>
    </row>
    <row r="28" spans="2:48" s="32" customFormat="1" ht="51" x14ac:dyDescent="0.2">
      <c r="B28" s="60" t="s">
        <v>93</v>
      </c>
      <c r="C28" s="53"/>
      <c r="D28" s="53"/>
      <c r="E28" s="61"/>
      <c r="F28" s="61"/>
      <c r="G28" s="84" t="s">
        <v>80</v>
      </c>
      <c r="H28" s="963" t="s">
        <v>81</v>
      </c>
      <c r="I28" s="84" t="s">
        <v>82</v>
      </c>
      <c r="J28" s="84" t="s">
        <v>83</v>
      </c>
      <c r="K28" s="84" t="s">
        <v>84</v>
      </c>
      <c r="L28" s="99" t="s">
        <v>96</v>
      </c>
      <c r="M28" s="108" t="s">
        <v>136</v>
      </c>
      <c r="N28" s="108" t="s">
        <v>137</v>
      </c>
      <c r="O28" s="141" t="s">
        <v>181</v>
      </c>
      <c r="P28" s="99" t="s">
        <v>109</v>
      </c>
      <c r="R28" s="60" t="s">
        <v>93</v>
      </c>
      <c r="S28" s="53"/>
      <c r="T28" s="53"/>
      <c r="U28" s="61"/>
      <c r="V28" s="61"/>
      <c r="W28" s="139" t="s">
        <v>80</v>
      </c>
      <c r="X28" s="946" t="s">
        <v>81</v>
      </c>
      <c r="Y28" s="139" t="s">
        <v>82</v>
      </c>
      <c r="Z28" s="139" t="s">
        <v>83</v>
      </c>
      <c r="AA28" s="139" t="s">
        <v>84</v>
      </c>
      <c r="AB28" s="139" t="s">
        <v>96</v>
      </c>
      <c r="AC28" s="108" t="s">
        <v>136</v>
      </c>
      <c r="AD28" s="108" t="s">
        <v>137</v>
      </c>
      <c r="AE28" s="141" t="s">
        <v>181</v>
      </c>
      <c r="AF28" s="139" t="s">
        <v>109</v>
      </c>
    </row>
    <row r="29" spans="2:48" s="32" customFormat="1" x14ac:dyDescent="0.2">
      <c r="B29" s="60" t="s">
        <v>112</v>
      </c>
      <c r="C29" s="53"/>
      <c r="D29" s="61"/>
      <c r="E29" s="61"/>
      <c r="F29" s="44"/>
      <c r="G29" s="970"/>
      <c r="H29" s="974"/>
      <c r="I29" s="970"/>
      <c r="J29" s="970"/>
      <c r="K29" s="970"/>
      <c r="L29" s="970"/>
      <c r="M29" s="970"/>
      <c r="N29" s="970"/>
      <c r="O29" s="972"/>
      <c r="P29" s="973">
        <f>SUM(G29:O29)</f>
        <v>0</v>
      </c>
      <c r="R29" s="60" t="s">
        <v>112</v>
      </c>
      <c r="S29" s="53"/>
      <c r="T29" s="61"/>
      <c r="U29" s="61"/>
      <c r="V29" s="44"/>
      <c r="W29" s="970"/>
      <c r="X29" s="971"/>
      <c r="Y29" s="970"/>
      <c r="Z29" s="970"/>
      <c r="AA29" s="970"/>
      <c r="AB29" s="970"/>
      <c r="AC29" s="970"/>
      <c r="AD29" s="970"/>
      <c r="AE29" s="972"/>
      <c r="AF29" s="973">
        <f>SUM(W29:AE29)</f>
        <v>0</v>
      </c>
    </row>
    <row r="30" spans="2:48" s="32" customFormat="1" x14ac:dyDescent="0.2">
      <c r="B30" s="60" t="s">
        <v>94</v>
      </c>
      <c r="C30" s="53"/>
      <c r="D30" s="61"/>
      <c r="E30" s="61"/>
      <c r="F30" s="44"/>
      <c r="G30" s="970"/>
      <c r="H30" s="971"/>
      <c r="I30" s="970"/>
      <c r="J30" s="970"/>
      <c r="K30" s="970"/>
      <c r="L30" s="970"/>
      <c r="M30" s="970"/>
      <c r="N30" s="970"/>
      <c r="O30" s="972"/>
      <c r="P30" s="973">
        <f>SUM(G30:O30)</f>
        <v>0</v>
      </c>
      <c r="R30" s="60" t="s">
        <v>94</v>
      </c>
      <c r="S30" s="53"/>
      <c r="T30" s="61"/>
      <c r="U30" s="61"/>
      <c r="V30" s="44"/>
      <c r="W30" s="970"/>
      <c r="X30" s="971"/>
      <c r="Y30" s="970"/>
      <c r="Z30" s="970"/>
      <c r="AA30" s="970"/>
      <c r="AB30" s="970"/>
      <c r="AC30" s="970"/>
      <c r="AD30" s="970"/>
      <c r="AE30" s="972"/>
      <c r="AF30" s="973">
        <f>SUM(W30:AE30)</f>
        <v>0</v>
      </c>
      <c r="AG30" s="1459"/>
    </row>
    <row r="31" spans="2:48" s="32" customFormat="1" x14ac:dyDescent="0.2">
      <c r="B31" s="60" t="s">
        <v>95</v>
      </c>
      <c r="C31" s="53"/>
      <c r="D31" s="61"/>
      <c r="E31" s="61"/>
      <c r="F31" s="44"/>
      <c r="G31" s="970"/>
      <c r="H31" s="971"/>
      <c r="I31" s="970"/>
      <c r="J31" s="970"/>
      <c r="K31" s="970"/>
      <c r="L31" s="970"/>
      <c r="M31" s="970"/>
      <c r="N31" s="970"/>
      <c r="O31" s="972"/>
      <c r="P31" s="973">
        <f>SUM(G31:O31)</f>
        <v>0</v>
      </c>
      <c r="R31" s="60" t="s">
        <v>95</v>
      </c>
      <c r="S31" s="53"/>
      <c r="T31" s="61"/>
      <c r="U31" s="61"/>
      <c r="V31" s="44"/>
      <c r="W31" s="970"/>
      <c r="X31" s="971"/>
      <c r="Y31" s="970"/>
      <c r="Z31" s="970"/>
      <c r="AA31" s="970"/>
      <c r="AB31" s="970"/>
      <c r="AC31" s="970"/>
      <c r="AD31" s="970"/>
      <c r="AE31" s="972"/>
      <c r="AF31" s="973">
        <f>SUM(W31:AE31)</f>
        <v>0</v>
      </c>
      <c r="AG31" s="1459"/>
    </row>
    <row r="32" spans="2:48" s="32" customFormat="1" x14ac:dyDescent="0.2">
      <c r="B32" s="60" t="s">
        <v>109</v>
      </c>
      <c r="C32" s="53"/>
      <c r="D32" s="61"/>
      <c r="E32" s="61"/>
      <c r="F32" s="44"/>
      <c r="G32" s="973">
        <f>SUM(G29:G31)</f>
        <v>0</v>
      </c>
      <c r="H32" s="973">
        <f t="shared" ref="H32:O32" si="4">SUM(H29:H31)</f>
        <v>0</v>
      </c>
      <c r="I32" s="973">
        <f t="shared" si="4"/>
        <v>0</v>
      </c>
      <c r="J32" s="973">
        <f t="shared" si="4"/>
        <v>0</v>
      </c>
      <c r="K32" s="973">
        <f t="shared" si="4"/>
        <v>0</v>
      </c>
      <c r="L32" s="973">
        <f t="shared" si="4"/>
        <v>0</v>
      </c>
      <c r="M32" s="973">
        <f t="shared" si="4"/>
        <v>0</v>
      </c>
      <c r="N32" s="973">
        <f t="shared" si="4"/>
        <v>0</v>
      </c>
      <c r="O32" s="973">
        <f t="shared" si="4"/>
        <v>0</v>
      </c>
      <c r="P32" s="973">
        <f>SUM(G32:O32)</f>
        <v>0</v>
      </c>
      <c r="R32" s="60" t="s">
        <v>109</v>
      </c>
      <c r="S32" s="53"/>
      <c r="T32" s="61"/>
      <c r="U32" s="61"/>
      <c r="V32" s="44"/>
      <c r="W32" s="973">
        <f>SUM(W29:W31)</f>
        <v>0</v>
      </c>
      <c r="X32" s="973">
        <f t="shared" ref="X32:AC32" si="5">SUM(X29:X31)</f>
        <v>0</v>
      </c>
      <c r="Y32" s="973">
        <f t="shared" si="5"/>
        <v>0</v>
      </c>
      <c r="Z32" s="973">
        <f t="shared" si="5"/>
        <v>0</v>
      </c>
      <c r="AA32" s="973">
        <f t="shared" si="5"/>
        <v>0</v>
      </c>
      <c r="AB32" s="973">
        <f t="shared" si="5"/>
        <v>0</v>
      </c>
      <c r="AC32" s="973">
        <f t="shared" si="5"/>
        <v>0</v>
      </c>
      <c r="AD32" s="973">
        <f t="shared" ref="AD32" si="6">SUM(AD29:AD31)</f>
        <v>0</v>
      </c>
      <c r="AE32" s="973">
        <f>SUM(AE29:AE31)</f>
        <v>0</v>
      </c>
      <c r="AF32" s="973">
        <f>SUM(W32:AE32)</f>
        <v>0</v>
      </c>
      <c r="AG32" s="82"/>
    </row>
    <row r="33" spans="2:32" s="32" customFormat="1" x14ac:dyDescent="0.2">
      <c r="C33" s="45"/>
      <c r="S33" s="45"/>
      <c r="X33" s="936"/>
    </row>
    <row r="34" spans="2:32" s="32" customFormat="1" x14ac:dyDescent="0.2">
      <c r="B34" s="56" t="s">
        <v>99</v>
      </c>
      <c r="C34" s="57"/>
      <c r="D34" s="57"/>
      <c r="E34" s="57"/>
      <c r="F34" s="57"/>
      <c r="G34" s="58"/>
      <c r="H34" s="59"/>
      <c r="I34" s="59"/>
      <c r="J34" s="28"/>
      <c r="K34" s="28"/>
      <c r="L34" s="28"/>
      <c r="M34" s="104"/>
      <c r="N34" s="28"/>
      <c r="O34" s="104"/>
      <c r="P34" s="28"/>
      <c r="R34" s="56" t="s">
        <v>99</v>
      </c>
      <c r="S34" s="57"/>
      <c r="T34" s="57"/>
      <c r="U34" s="57"/>
      <c r="V34" s="57"/>
      <c r="W34" s="58"/>
      <c r="X34" s="106"/>
      <c r="Y34" s="59"/>
      <c r="Z34" s="104"/>
      <c r="AA34" s="104"/>
      <c r="AB34" s="104"/>
      <c r="AC34" s="104"/>
      <c r="AD34" s="104"/>
      <c r="AE34" s="104"/>
      <c r="AF34" s="104"/>
    </row>
    <row r="35" spans="2:32" x14ac:dyDescent="0.2">
      <c r="B35" s="55"/>
      <c r="C35" s="55"/>
      <c r="D35" s="55"/>
      <c r="E35" s="55"/>
      <c r="F35" s="55"/>
      <c r="G35" s="55"/>
      <c r="H35" s="55"/>
      <c r="I35" s="55"/>
      <c r="J35" s="55"/>
      <c r="K35" s="55"/>
      <c r="L35" s="55"/>
      <c r="M35" s="55"/>
      <c r="N35" s="55"/>
      <c r="O35" s="55"/>
      <c r="P35" s="55"/>
      <c r="R35" s="55"/>
      <c r="S35" s="55"/>
      <c r="T35" s="55"/>
      <c r="U35" s="55"/>
      <c r="V35" s="55"/>
      <c r="W35" s="55"/>
      <c r="X35" s="939"/>
      <c r="Y35" s="55"/>
      <c r="Z35" s="55"/>
      <c r="AA35" s="55"/>
      <c r="AB35" s="55"/>
      <c r="AC35" s="55"/>
      <c r="AD35" s="55"/>
      <c r="AE35" s="55"/>
      <c r="AF35" s="55"/>
    </row>
    <row r="36" spans="2:32" ht="51" x14ac:dyDescent="0.2">
      <c r="B36" s="63" t="s">
        <v>87</v>
      </c>
      <c r="C36" s="64"/>
      <c r="D36" s="64"/>
      <c r="E36" s="64"/>
      <c r="F36" s="44"/>
      <c r="G36" s="83" t="s">
        <v>88</v>
      </c>
      <c r="H36" s="934" t="s">
        <v>89</v>
      </c>
      <c r="I36" s="83" t="s">
        <v>90</v>
      </c>
      <c r="J36" s="83" t="s">
        <v>91</v>
      </c>
      <c r="K36" s="83" t="s">
        <v>108</v>
      </c>
      <c r="L36" s="108" t="s">
        <v>136</v>
      </c>
      <c r="M36" s="108" t="s">
        <v>137</v>
      </c>
      <c r="N36" s="141" t="s">
        <v>181</v>
      </c>
      <c r="O36" s="108" t="s">
        <v>109</v>
      </c>
      <c r="P36" s="104"/>
      <c r="R36" s="63" t="s">
        <v>87</v>
      </c>
      <c r="S36" s="64"/>
      <c r="T36" s="64"/>
      <c r="U36" s="64"/>
      <c r="V36" s="44"/>
      <c r="W36" s="138" t="s">
        <v>88</v>
      </c>
      <c r="X36" s="940" t="s">
        <v>89</v>
      </c>
      <c r="Y36" s="138" t="s">
        <v>90</v>
      </c>
      <c r="Z36" s="138" t="s">
        <v>91</v>
      </c>
      <c r="AA36" s="138" t="s">
        <v>108</v>
      </c>
      <c r="AB36" s="108" t="s">
        <v>136</v>
      </c>
      <c r="AC36" s="108" t="s">
        <v>137</v>
      </c>
      <c r="AD36" s="141" t="s">
        <v>181</v>
      </c>
      <c r="AE36" s="108" t="s">
        <v>109</v>
      </c>
      <c r="AF36" s="104"/>
    </row>
    <row r="37" spans="2:32" x14ac:dyDescent="0.2">
      <c r="B37" s="32"/>
      <c r="C37" s="28"/>
      <c r="D37" s="28"/>
      <c r="E37" s="32"/>
      <c r="F37" s="32"/>
      <c r="G37" s="83"/>
      <c r="H37" s="934"/>
      <c r="I37" s="62"/>
      <c r="J37" s="62"/>
      <c r="K37" s="62"/>
      <c r="L37" s="107"/>
      <c r="M37" s="107"/>
      <c r="N37" s="107"/>
      <c r="O37" s="109">
        <f>SUM(G37:N37)</f>
        <v>0</v>
      </c>
      <c r="P37" s="104"/>
      <c r="R37" s="32"/>
      <c r="S37" s="104"/>
      <c r="T37" s="104"/>
      <c r="U37" s="32"/>
      <c r="V37" s="32"/>
      <c r="W37" s="138"/>
      <c r="X37" s="934"/>
      <c r="Y37" s="62"/>
      <c r="Z37" s="62"/>
      <c r="AA37" s="62"/>
      <c r="AB37" s="107"/>
      <c r="AC37" s="107"/>
      <c r="AD37" s="107"/>
      <c r="AE37" s="975">
        <f>SUM(W37:AD37)</f>
        <v>0</v>
      </c>
      <c r="AF37" s="104"/>
    </row>
    <row r="38" spans="2:32" x14ac:dyDescent="0.2">
      <c r="B38" s="32"/>
      <c r="C38" s="28"/>
      <c r="D38" s="28"/>
      <c r="E38" s="32"/>
      <c r="F38" s="32"/>
      <c r="G38" s="32"/>
      <c r="H38" s="32"/>
      <c r="I38" s="32"/>
      <c r="J38" s="32"/>
      <c r="K38" s="32"/>
      <c r="L38" s="32"/>
      <c r="M38" s="32"/>
      <c r="N38" s="32"/>
      <c r="O38" s="32"/>
      <c r="P38" s="32"/>
      <c r="R38" s="32"/>
      <c r="S38" s="104"/>
      <c r="T38" s="104"/>
      <c r="U38" s="32"/>
      <c r="V38" s="32"/>
      <c r="W38" s="32"/>
      <c r="X38" s="936"/>
      <c r="Y38" s="32"/>
      <c r="Z38" s="32"/>
      <c r="AA38" s="32"/>
      <c r="AB38" s="32"/>
      <c r="AC38" s="32"/>
      <c r="AD38" s="32"/>
      <c r="AE38" s="32"/>
      <c r="AF38" s="32"/>
    </row>
    <row r="39" spans="2:32" x14ac:dyDescent="0.2">
      <c r="B39" s="46" t="s">
        <v>92</v>
      </c>
      <c r="C39" s="28"/>
      <c r="D39" s="28"/>
      <c r="E39" s="32"/>
      <c r="F39" s="32"/>
      <c r="G39" s="82"/>
      <c r="H39" s="82"/>
      <c r="I39" s="82"/>
      <c r="J39" s="82"/>
      <c r="K39" s="82"/>
      <c r="L39" s="32"/>
      <c r="M39" s="32"/>
      <c r="N39" s="32"/>
      <c r="O39" s="32"/>
      <c r="P39" s="32"/>
      <c r="R39" s="46" t="s">
        <v>92</v>
      </c>
      <c r="S39" s="104"/>
      <c r="T39" s="104"/>
      <c r="U39" s="32"/>
      <c r="V39" s="32"/>
      <c r="W39" s="136"/>
      <c r="X39" s="936"/>
      <c r="Y39" s="136"/>
      <c r="Z39" s="136"/>
      <c r="AA39" s="136"/>
      <c r="AB39" s="32"/>
      <c r="AC39" s="32"/>
      <c r="AD39" s="32"/>
      <c r="AE39" s="32"/>
      <c r="AF39" s="32"/>
    </row>
    <row r="40" spans="2:32" ht="51" x14ac:dyDescent="0.2">
      <c r="B40" s="60" t="s">
        <v>93</v>
      </c>
      <c r="C40" s="53"/>
      <c r="D40" s="53"/>
      <c r="E40" s="61"/>
      <c r="F40" s="61"/>
      <c r="G40" s="84" t="s">
        <v>80</v>
      </c>
      <c r="H40" s="963" t="s">
        <v>81</v>
      </c>
      <c r="I40" s="84" t="s">
        <v>82</v>
      </c>
      <c r="J40" s="84" t="s">
        <v>83</v>
      </c>
      <c r="K40" s="84" t="s">
        <v>84</v>
      </c>
      <c r="L40" s="99" t="s">
        <v>96</v>
      </c>
      <c r="M40" s="108" t="s">
        <v>136</v>
      </c>
      <c r="N40" s="108" t="s">
        <v>137</v>
      </c>
      <c r="O40" s="141" t="s">
        <v>181</v>
      </c>
      <c r="P40" s="99" t="s">
        <v>109</v>
      </c>
      <c r="R40" s="60" t="s">
        <v>93</v>
      </c>
      <c r="S40" s="53"/>
      <c r="T40" s="53"/>
      <c r="U40" s="61"/>
      <c r="V40" s="61"/>
      <c r="W40" s="139" t="s">
        <v>80</v>
      </c>
      <c r="X40" s="946" t="s">
        <v>81</v>
      </c>
      <c r="Y40" s="139" t="s">
        <v>82</v>
      </c>
      <c r="Z40" s="139" t="s">
        <v>83</v>
      </c>
      <c r="AA40" s="139" t="s">
        <v>84</v>
      </c>
      <c r="AB40" s="139" t="s">
        <v>96</v>
      </c>
      <c r="AC40" s="108" t="s">
        <v>136</v>
      </c>
      <c r="AD40" s="108" t="s">
        <v>137</v>
      </c>
      <c r="AE40" s="141" t="s">
        <v>181</v>
      </c>
      <c r="AF40" s="139" t="s">
        <v>109</v>
      </c>
    </row>
    <row r="41" spans="2:32" x14ac:dyDescent="0.2">
      <c r="B41" s="60" t="s">
        <v>112</v>
      </c>
      <c r="C41" s="53"/>
      <c r="D41" s="61"/>
      <c r="E41" s="61"/>
      <c r="F41" s="44"/>
      <c r="G41" s="970"/>
      <c r="H41" s="971"/>
      <c r="I41" s="970"/>
      <c r="J41" s="970"/>
      <c r="K41" s="970"/>
      <c r="L41" s="970"/>
      <c r="M41" s="970"/>
      <c r="N41" s="970"/>
      <c r="O41" s="972"/>
      <c r="P41" s="973">
        <f>SUM(G41:O41)</f>
        <v>0</v>
      </c>
      <c r="R41" s="60" t="s">
        <v>112</v>
      </c>
      <c r="S41" s="53"/>
      <c r="T41" s="61"/>
      <c r="U41" s="61"/>
      <c r="V41" s="44"/>
      <c r="W41" s="970"/>
      <c r="X41" s="971"/>
      <c r="Y41" s="970"/>
      <c r="Z41" s="970"/>
      <c r="AA41" s="970"/>
      <c r="AB41" s="970"/>
      <c r="AC41" s="970"/>
      <c r="AD41" s="970"/>
      <c r="AE41" s="972"/>
      <c r="AF41" s="973">
        <f>SUM(W41:AE41)</f>
        <v>0</v>
      </c>
    </row>
    <row r="42" spans="2:32" x14ac:dyDescent="0.2">
      <c r="B42" s="60" t="s">
        <v>94</v>
      </c>
      <c r="C42" s="53"/>
      <c r="D42" s="61"/>
      <c r="E42" s="61"/>
      <c r="F42" s="44"/>
      <c r="G42" s="970"/>
      <c r="H42" s="971"/>
      <c r="I42" s="970"/>
      <c r="J42" s="970"/>
      <c r="K42" s="970"/>
      <c r="L42" s="970"/>
      <c r="M42" s="970"/>
      <c r="N42" s="970"/>
      <c r="O42" s="972"/>
      <c r="P42" s="973">
        <f>SUM(G42:O42)</f>
        <v>0</v>
      </c>
      <c r="R42" s="60" t="s">
        <v>94</v>
      </c>
      <c r="S42" s="53"/>
      <c r="T42" s="61"/>
      <c r="U42" s="61"/>
      <c r="V42" s="44"/>
      <c r="W42" s="970"/>
      <c r="X42" s="971"/>
      <c r="Y42" s="970"/>
      <c r="Z42" s="970"/>
      <c r="AA42" s="970"/>
      <c r="AB42" s="970"/>
      <c r="AC42" s="970"/>
      <c r="AD42" s="970"/>
      <c r="AE42" s="972"/>
      <c r="AF42" s="973">
        <f>SUM(W42:AE42)</f>
        <v>0</v>
      </c>
    </row>
    <row r="43" spans="2:32" x14ac:dyDescent="0.2">
      <c r="B43" s="60" t="s">
        <v>95</v>
      </c>
      <c r="C43" s="53"/>
      <c r="D43" s="61"/>
      <c r="E43" s="61"/>
      <c r="F43" s="44"/>
      <c r="G43" s="970"/>
      <c r="H43" s="971"/>
      <c r="I43" s="970"/>
      <c r="J43" s="970"/>
      <c r="K43" s="970"/>
      <c r="L43" s="970"/>
      <c r="M43" s="970"/>
      <c r="N43" s="970"/>
      <c r="O43" s="972"/>
      <c r="P43" s="973">
        <f>SUM(G43:O43)</f>
        <v>0</v>
      </c>
      <c r="R43" s="60" t="s">
        <v>95</v>
      </c>
      <c r="S43" s="53"/>
      <c r="T43" s="61"/>
      <c r="U43" s="61"/>
      <c r="V43" s="44"/>
      <c r="W43" s="970"/>
      <c r="X43" s="971"/>
      <c r="Y43" s="970"/>
      <c r="Z43" s="970"/>
      <c r="AA43" s="970"/>
      <c r="AB43" s="970"/>
      <c r="AC43" s="970"/>
      <c r="AD43" s="970"/>
      <c r="AE43" s="972"/>
      <c r="AF43" s="973">
        <f>SUM(W43:AE43)</f>
        <v>0</v>
      </c>
    </row>
    <row r="44" spans="2:32" x14ac:dyDescent="0.2">
      <c r="B44" s="60" t="s">
        <v>109</v>
      </c>
      <c r="C44" s="53"/>
      <c r="D44" s="61"/>
      <c r="E44" s="61"/>
      <c r="F44" s="44"/>
      <c r="G44" s="973">
        <f>SUM(G41:G43)</f>
        <v>0</v>
      </c>
      <c r="H44" s="973">
        <f t="shared" ref="H44:O44" si="7">SUM(H41:H43)</f>
        <v>0</v>
      </c>
      <c r="I44" s="973">
        <f t="shared" si="7"/>
        <v>0</v>
      </c>
      <c r="J44" s="973">
        <f t="shared" si="7"/>
        <v>0</v>
      </c>
      <c r="K44" s="973">
        <f t="shared" si="7"/>
        <v>0</v>
      </c>
      <c r="L44" s="973">
        <f t="shared" si="7"/>
        <v>0</v>
      </c>
      <c r="M44" s="973">
        <f t="shared" si="7"/>
        <v>0</v>
      </c>
      <c r="N44" s="973">
        <f t="shared" si="7"/>
        <v>0</v>
      </c>
      <c r="O44" s="973">
        <f t="shared" si="7"/>
        <v>0</v>
      </c>
      <c r="P44" s="973">
        <f>SUM(G44:O44)</f>
        <v>0</v>
      </c>
      <c r="R44" s="60" t="s">
        <v>109</v>
      </c>
      <c r="S44" s="53"/>
      <c r="T44" s="61"/>
      <c r="U44" s="61"/>
      <c r="V44" s="44"/>
      <c r="W44" s="973">
        <f>SUM(W41:W43)</f>
        <v>0</v>
      </c>
      <c r="X44" s="973">
        <f t="shared" ref="X44:AD44" si="8">SUM(X41:X43)</f>
        <v>0</v>
      </c>
      <c r="Y44" s="973">
        <f t="shared" si="8"/>
        <v>0</v>
      </c>
      <c r="Z44" s="973">
        <f t="shared" si="8"/>
        <v>0</v>
      </c>
      <c r="AA44" s="973">
        <f t="shared" si="8"/>
        <v>0</v>
      </c>
      <c r="AB44" s="973">
        <f t="shared" si="8"/>
        <v>0</v>
      </c>
      <c r="AC44" s="973">
        <f t="shared" si="8"/>
        <v>0</v>
      </c>
      <c r="AD44" s="973">
        <f t="shared" si="8"/>
        <v>0</v>
      </c>
      <c r="AE44" s="973">
        <f t="shared" ref="AE44" si="9">SUM(AE41:AE43)</f>
        <v>0</v>
      </c>
      <c r="AF44" s="973">
        <f>SUM(W44:AE44)</f>
        <v>0</v>
      </c>
    </row>
    <row r="45" spans="2:32" x14ac:dyDescent="0.2">
      <c r="X45" s="964"/>
    </row>
    <row r="46" spans="2:32" x14ac:dyDescent="0.2">
      <c r="B46" s="56" t="s">
        <v>100</v>
      </c>
      <c r="C46" s="57"/>
      <c r="D46" s="57"/>
      <c r="E46" s="57"/>
      <c r="F46" s="57"/>
      <c r="G46" s="58"/>
      <c r="H46" s="59"/>
      <c r="I46" s="59"/>
      <c r="J46" s="28"/>
      <c r="K46" s="28"/>
      <c r="L46" s="28"/>
      <c r="M46" s="104"/>
      <c r="N46" s="28"/>
      <c r="O46" s="104"/>
      <c r="P46" s="28"/>
      <c r="R46" s="56" t="s">
        <v>100</v>
      </c>
      <c r="S46" s="57"/>
      <c r="T46" s="57"/>
      <c r="U46" s="57"/>
      <c r="V46" s="57"/>
      <c r="W46" s="58"/>
      <c r="X46" s="106"/>
      <c r="Y46" s="59"/>
      <c r="Z46" s="104"/>
      <c r="AA46" s="104"/>
      <c r="AB46" s="104"/>
      <c r="AC46" s="104"/>
      <c r="AD46" s="104"/>
      <c r="AE46" s="104"/>
      <c r="AF46" s="104"/>
    </row>
    <row r="47" spans="2:32" x14ac:dyDescent="0.2">
      <c r="B47" s="55"/>
      <c r="C47" s="55"/>
      <c r="D47" s="55"/>
      <c r="E47" s="55"/>
      <c r="F47" s="55"/>
      <c r="G47" s="55"/>
      <c r="H47" s="55"/>
      <c r="I47" s="55"/>
      <c r="J47" s="55"/>
      <c r="K47" s="55"/>
      <c r="L47" s="55"/>
      <c r="M47" s="55"/>
      <c r="N47" s="55"/>
      <c r="O47" s="55"/>
      <c r="P47" s="55"/>
      <c r="R47" s="55"/>
      <c r="S47" s="55"/>
      <c r="T47" s="55"/>
      <c r="U47" s="55"/>
      <c r="V47" s="55"/>
      <c r="W47" s="55"/>
      <c r="X47" s="939"/>
      <c r="Y47" s="55"/>
      <c r="Z47" s="55"/>
      <c r="AA47" s="55"/>
      <c r="AB47" s="55"/>
      <c r="AC47" s="55"/>
      <c r="AD47" s="55"/>
      <c r="AE47" s="55"/>
      <c r="AF47" s="55"/>
    </row>
    <row r="48" spans="2:32" ht="51" x14ac:dyDescent="0.2">
      <c r="B48" s="63" t="s">
        <v>87</v>
      </c>
      <c r="C48" s="64"/>
      <c r="D48" s="64"/>
      <c r="E48" s="64"/>
      <c r="F48" s="44"/>
      <c r="G48" s="83" t="s">
        <v>88</v>
      </c>
      <c r="H48" s="934" t="s">
        <v>89</v>
      </c>
      <c r="I48" s="83" t="s">
        <v>90</v>
      </c>
      <c r="J48" s="83" t="s">
        <v>91</v>
      </c>
      <c r="K48" s="83" t="s">
        <v>108</v>
      </c>
      <c r="L48" s="108" t="s">
        <v>136</v>
      </c>
      <c r="M48" s="108" t="s">
        <v>137</v>
      </c>
      <c r="N48" s="141" t="s">
        <v>181</v>
      </c>
      <c r="O48" s="108" t="s">
        <v>109</v>
      </c>
      <c r="P48" s="104"/>
      <c r="R48" s="63" t="s">
        <v>87</v>
      </c>
      <c r="S48" s="64"/>
      <c r="T48" s="64"/>
      <c r="U48" s="64"/>
      <c r="V48" s="44"/>
      <c r="W48" s="138" t="s">
        <v>88</v>
      </c>
      <c r="X48" s="940" t="s">
        <v>89</v>
      </c>
      <c r="Y48" s="138" t="s">
        <v>90</v>
      </c>
      <c r="Z48" s="138" t="s">
        <v>91</v>
      </c>
      <c r="AA48" s="138" t="s">
        <v>108</v>
      </c>
      <c r="AB48" s="108" t="s">
        <v>136</v>
      </c>
      <c r="AC48" s="108" t="s">
        <v>137</v>
      </c>
      <c r="AD48" s="141" t="s">
        <v>181</v>
      </c>
      <c r="AE48" s="108" t="s">
        <v>109</v>
      </c>
      <c r="AF48" s="104"/>
    </row>
    <row r="49" spans="2:32" x14ac:dyDescent="0.2">
      <c r="B49" s="32"/>
      <c r="C49" s="28"/>
      <c r="D49" s="28"/>
      <c r="E49" s="32"/>
      <c r="F49" s="32"/>
      <c r="G49" s="83"/>
      <c r="H49" s="934"/>
      <c r="I49" s="62"/>
      <c r="J49" s="62"/>
      <c r="K49" s="62"/>
      <c r="L49" s="107"/>
      <c r="M49" s="107"/>
      <c r="N49" s="107"/>
      <c r="O49" s="975">
        <f>SUM(G49:N49)</f>
        <v>0</v>
      </c>
      <c r="P49" s="104"/>
      <c r="R49" s="32"/>
      <c r="S49" s="104"/>
      <c r="T49" s="104"/>
      <c r="U49" s="32"/>
      <c r="V49" s="32"/>
      <c r="W49" s="138"/>
      <c r="X49" s="934"/>
      <c r="Y49" s="62"/>
      <c r="Z49" s="62"/>
      <c r="AA49" s="62"/>
      <c r="AB49" s="107"/>
      <c r="AC49" s="107"/>
      <c r="AD49" s="107"/>
      <c r="AE49" s="975">
        <f>SUM(W49:AD49)</f>
        <v>0</v>
      </c>
      <c r="AF49" s="104"/>
    </row>
    <row r="50" spans="2:32" x14ac:dyDescent="0.2">
      <c r="B50" s="32"/>
      <c r="C50" s="28"/>
      <c r="D50" s="28"/>
      <c r="E50" s="32"/>
      <c r="F50" s="32"/>
      <c r="G50" s="32"/>
      <c r="H50" s="32"/>
      <c r="I50" s="32"/>
      <c r="J50" s="32"/>
      <c r="K50" s="32"/>
      <c r="L50" s="32"/>
      <c r="M50" s="32"/>
      <c r="N50" s="32"/>
      <c r="O50" s="32"/>
      <c r="P50" s="32"/>
      <c r="R50" s="32"/>
      <c r="S50" s="104"/>
      <c r="T50" s="104"/>
      <c r="U50" s="32"/>
      <c r="V50" s="32"/>
      <c r="W50" s="32"/>
      <c r="X50" s="936"/>
      <c r="Y50" s="32"/>
      <c r="Z50" s="32"/>
      <c r="AA50" s="32"/>
      <c r="AB50" s="32"/>
      <c r="AC50" s="32"/>
      <c r="AD50" s="32"/>
      <c r="AE50" s="32"/>
      <c r="AF50" s="32"/>
    </row>
    <row r="51" spans="2:32" x14ac:dyDescent="0.2">
      <c r="B51" s="46" t="s">
        <v>92</v>
      </c>
      <c r="C51" s="28"/>
      <c r="D51" s="28"/>
      <c r="E51" s="32"/>
      <c r="F51" s="32"/>
      <c r="G51" s="82"/>
      <c r="H51" s="82"/>
      <c r="I51" s="82"/>
      <c r="J51" s="82"/>
      <c r="K51" s="82"/>
      <c r="L51" s="32"/>
      <c r="M51" s="32"/>
      <c r="N51" s="32"/>
      <c r="O51" s="32"/>
      <c r="P51" s="32"/>
      <c r="R51" s="46" t="s">
        <v>92</v>
      </c>
      <c r="S51" s="104"/>
      <c r="T51" s="104"/>
      <c r="U51" s="32"/>
      <c r="V51" s="32"/>
      <c r="W51" s="136"/>
      <c r="X51" s="936"/>
      <c r="Y51" s="136"/>
      <c r="Z51" s="136"/>
      <c r="AA51" s="136"/>
      <c r="AB51" s="32"/>
      <c r="AC51" s="32"/>
      <c r="AD51" s="32"/>
      <c r="AE51" s="32"/>
      <c r="AF51" s="32"/>
    </row>
    <row r="52" spans="2:32" ht="51" x14ac:dyDescent="0.2">
      <c r="B52" s="60" t="s">
        <v>93</v>
      </c>
      <c r="C52" s="53"/>
      <c r="D52" s="53"/>
      <c r="E52" s="61"/>
      <c r="F52" s="61"/>
      <c r="G52" s="84" t="s">
        <v>80</v>
      </c>
      <c r="H52" s="963" t="s">
        <v>81</v>
      </c>
      <c r="I52" s="84" t="s">
        <v>82</v>
      </c>
      <c r="J52" s="84" t="s">
        <v>83</v>
      </c>
      <c r="K52" s="84" t="s">
        <v>84</v>
      </c>
      <c r="L52" s="99" t="s">
        <v>96</v>
      </c>
      <c r="M52" s="108" t="s">
        <v>136</v>
      </c>
      <c r="N52" s="108" t="s">
        <v>137</v>
      </c>
      <c r="O52" s="141" t="s">
        <v>181</v>
      </c>
      <c r="P52" s="99" t="s">
        <v>109</v>
      </c>
      <c r="R52" s="60" t="s">
        <v>93</v>
      </c>
      <c r="S52" s="53"/>
      <c r="T52" s="53"/>
      <c r="U52" s="61"/>
      <c r="V52" s="61"/>
      <c r="W52" s="139" t="s">
        <v>80</v>
      </c>
      <c r="X52" s="946" t="s">
        <v>81</v>
      </c>
      <c r="Y52" s="139" t="s">
        <v>82</v>
      </c>
      <c r="Z52" s="139" t="s">
        <v>83</v>
      </c>
      <c r="AA52" s="139" t="s">
        <v>84</v>
      </c>
      <c r="AB52" s="139" t="s">
        <v>96</v>
      </c>
      <c r="AC52" s="108" t="s">
        <v>136</v>
      </c>
      <c r="AD52" s="108" t="s">
        <v>137</v>
      </c>
      <c r="AE52" s="141" t="s">
        <v>181</v>
      </c>
      <c r="AF52" s="139" t="s">
        <v>109</v>
      </c>
    </row>
    <row r="53" spans="2:32" x14ac:dyDescent="0.2">
      <c r="B53" s="60" t="s">
        <v>112</v>
      </c>
      <c r="C53" s="53"/>
      <c r="D53" s="61"/>
      <c r="E53" s="61"/>
      <c r="F53" s="44"/>
      <c r="G53" s="970"/>
      <c r="H53" s="971"/>
      <c r="I53" s="970"/>
      <c r="J53" s="970"/>
      <c r="K53" s="970"/>
      <c r="L53" s="970"/>
      <c r="M53" s="970"/>
      <c r="N53" s="970"/>
      <c r="O53" s="972"/>
      <c r="P53" s="973">
        <f>SUM(G53:O53)</f>
        <v>0</v>
      </c>
      <c r="R53" s="60" t="s">
        <v>112</v>
      </c>
      <c r="S53" s="53"/>
      <c r="T53" s="61"/>
      <c r="U53" s="61"/>
      <c r="V53" s="44"/>
      <c r="W53" s="970"/>
      <c r="X53" s="971"/>
      <c r="Y53" s="970"/>
      <c r="Z53" s="970"/>
      <c r="AA53" s="970"/>
      <c r="AB53" s="970"/>
      <c r="AC53" s="970"/>
      <c r="AD53" s="970"/>
      <c r="AE53" s="972"/>
      <c r="AF53" s="973">
        <f>SUM(W53:AE53)</f>
        <v>0</v>
      </c>
    </row>
    <row r="54" spans="2:32" x14ac:dyDescent="0.2">
      <c r="B54" s="60" t="s">
        <v>94</v>
      </c>
      <c r="C54" s="53"/>
      <c r="D54" s="61"/>
      <c r="E54" s="61"/>
      <c r="F54" s="44"/>
      <c r="G54" s="970"/>
      <c r="H54" s="971"/>
      <c r="I54" s="970"/>
      <c r="J54" s="970"/>
      <c r="K54" s="970"/>
      <c r="L54" s="970"/>
      <c r="M54" s="970"/>
      <c r="N54" s="970"/>
      <c r="O54" s="972"/>
      <c r="P54" s="973">
        <f>SUM(G54:O54)</f>
        <v>0</v>
      </c>
      <c r="R54" s="60" t="s">
        <v>94</v>
      </c>
      <c r="S54" s="53"/>
      <c r="T54" s="61"/>
      <c r="U54" s="61"/>
      <c r="V54" s="44"/>
      <c r="W54" s="970"/>
      <c r="X54" s="971"/>
      <c r="Y54" s="970"/>
      <c r="Z54" s="970"/>
      <c r="AA54" s="970"/>
      <c r="AB54" s="970"/>
      <c r="AC54" s="970"/>
      <c r="AD54" s="970"/>
      <c r="AE54" s="972"/>
      <c r="AF54" s="973">
        <f>SUM(W54:AE54)</f>
        <v>0</v>
      </c>
    </row>
    <row r="55" spans="2:32" x14ac:dyDescent="0.2">
      <c r="B55" s="60" t="s">
        <v>95</v>
      </c>
      <c r="C55" s="53"/>
      <c r="D55" s="61"/>
      <c r="E55" s="61"/>
      <c r="F55" s="44"/>
      <c r="G55" s="970"/>
      <c r="H55" s="971"/>
      <c r="I55" s="970"/>
      <c r="J55" s="970"/>
      <c r="K55" s="970"/>
      <c r="L55" s="970"/>
      <c r="M55" s="970"/>
      <c r="N55" s="970"/>
      <c r="O55" s="972"/>
      <c r="P55" s="973">
        <f>SUM(G55:O55)</f>
        <v>0</v>
      </c>
      <c r="R55" s="60" t="s">
        <v>95</v>
      </c>
      <c r="S55" s="53"/>
      <c r="T55" s="61"/>
      <c r="U55" s="61"/>
      <c r="V55" s="44"/>
      <c r="W55" s="970"/>
      <c r="X55" s="971"/>
      <c r="Y55" s="970"/>
      <c r="Z55" s="970"/>
      <c r="AA55" s="970"/>
      <c r="AB55" s="970"/>
      <c r="AC55" s="970"/>
      <c r="AD55" s="970"/>
      <c r="AE55" s="972"/>
      <c r="AF55" s="973">
        <f>SUM(W55:AE55)</f>
        <v>0</v>
      </c>
    </row>
    <row r="56" spans="2:32" x14ac:dyDescent="0.2">
      <c r="B56" s="60" t="s">
        <v>109</v>
      </c>
      <c r="C56" s="53"/>
      <c r="D56" s="61"/>
      <c r="E56" s="61"/>
      <c r="F56" s="44"/>
      <c r="G56" s="973">
        <f>SUM(G53:G55)</f>
        <v>0</v>
      </c>
      <c r="H56" s="973">
        <f t="shared" ref="H56:N56" si="10">SUM(H53:H55)</f>
        <v>0</v>
      </c>
      <c r="I56" s="973">
        <f t="shared" si="10"/>
        <v>0</v>
      </c>
      <c r="J56" s="973">
        <f t="shared" si="10"/>
        <v>0</v>
      </c>
      <c r="K56" s="973">
        <f t="shared" si="10"/>
        <v>0</v>
      </c>
      <c r="L56" s="973">
        <f t="shared" si="10"/>
        <v>0</v>
      </c>
      <c r="M56" s="973">
        <f t="shared" si="10"/>
        <v>0</v>
      </c>
      <c r="N56" s="973">
        <f t="shared" si="10"/>
        <v>0</v>
      </c>
      <c r="O56" s="973">
        <f>SUM(O53:O55)</f>
        <v>0</v>
      </c>
      <c r="P56" s="973">
        <f>SUM(G56:O56)</f>
        <v>0</v>
      </c>
      <c r="R56" s="60" t="s">
        <v>109</v>
      </c>
      <c r="S56" s="53"/>
      <c r="T56" s="61"/>
      <c r="U56" s="61"/>
      <c r="V56" s="44"/>
      <c r="W56" s="973">
        <f>SUM(W53:W55)</f>
        <v>0</v>
      </c>
      <c r="X56" s="973">
        <f t="shared" ref="X56:AE56" si="11">SUM(X53:X55)</f>
        <v>0</v>
      </c>
      <c r="Y56" s="973">
        <f t="shared" si="11"/>
        <v>0</v>
      </c>
      <c r="Z56" s="973">
        <f t="shared" si="11"/>
        <v>0</v>
      </c>
      <c r="AA56" s="973">
        <f t="shared" si="11"/>
        <v>0</v>
      </c>
      <c r="AB56" s="973">
        <f t="shared" si="11"/>
        <v>0</v>
      </c>
      <c r="AC56" s="973">
        <f t="shared" si="11"/>
        <v>0</v>
      </c>
      <c r="AD56" s="973">
        <f t="shared" si="11"/>
        <v>0</v>
      </c>
      <c r="AE56" s="973">
        <f t="shared" si="11"/>
        <v>0</v>
      </c>
      <c r="AF56" s="973">
        <f>SUM(W56:AE56)</f>
        <v>0</v>
      </c>
    </row>
    <row r="57" spans="2:32" x14ac:dyDescent="0.2">
      <c r="X57" s="964"/>
    </row>
    <row r="58" spans="2:32" x14ac:dyDescent="0.2">
      <c r="X58" s="964"/>
    </row>
    <row r="59" spans="2:32" x14ac:dyDescent="0.2">
      <c r="X59" s="964"/>
    </row>
    <row r="60" spans="2:32" x14ac:dyDescent="0.2">
      <c r="X60" s="964"/>
    </row>
  </sheetData>
  <mergeCells count="5">
    <mergeCell ref="AG21:AG22"/>
    <mergeCell ref="AG30:AG31"/>
    <mergeCell ref="B6:E6"/>
    <mergeCell ref="A2:AV2"/>
    <mergeCell ref="AG10:AG1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7" tint="0.59999389629810485"/>
  </sheetPr>
  <dimension ref="A1:AV103"/>
  <sheetViews>
    <sheetView topLeftCell="U1" workbookViewId="0">
      <selection activeCell="AA3" sqref="AA3"/>
    </sheetView>
  </sheetViews>
  <sheetFormatPr defaultColWidth="8.85546875" defaultRowHeight="12.75" x14ac:dyDescent="0.2"/>
  <cols>
    <col min="1" max="1" width="1.7109375" style="181" customWidth="1"/>
    <col min="2" max="2" width="3" style="181" customWidth="1"/>
    <col min="3" max="3" width="3.85546875" style="181" customWidth="1"/>
    <col min="4" max="5" width="3" style="181" customWidth="1"/>
    <col min="6" max="6" width="14.140625" style="181" customWidth="1"/>
    <col min="7" max="7" width="19" style="181" customWidth="1"/>
    <col min="8" max="8" width="15.7109375" style="966" customWidth="1"/>
    <col min="9" max="14" width="19" style="181" customWidth="1"/>
    <col min="15" max="15" width="20.28515625" style="181" customWidth="1"/>
    <col min="16" max="16" width="26.7109375" style="181" bestFit="1" customWidth="1"/>
    <col min="17" max="17" width="8.28515625" style="181" customWidth="1"/>
    <col min="18" max="18" width="3" style="181" customWidth="1"/>
    <col min="19" max="19" width="3.85546875" style="181" customWidth="1"/>
    <col min="20" max="20" width="3" style="181" customWidth="1"/>
    <col min="21" max="21" width="5" style="181" customWidth="1"/>
    <col min="22" max="22" width="14.140625" style="181" customWidth="1"/>
    <col min="23" max="23" width="19" style="181" customWidth="1"/>
    <col min="24" max="24" width="17.42578125" style="966" customWidth="1"/>
    <col min="25" max="30" width="19" style="181" customWidth="1"/>
    <col min="31" max="31" width="20.28515625" style="181" customWidth="1"/>
    <col min="32" max="32" width="26.7109375" style="181" bestFit="1" customWidth="1"/>
    <col min="33" max="33" width="8.28515625" style="181" customWidth="1"/>
    <col min="34" max="34" width="3" style="181" customWidth="1"/>
    <col min="35" max="35" width="3.85546875" style="181" customWidth="1"/>
    <col min="36" max="37" width="3" style="181" customWidth="1"/>
    <col min="38" max="38" width="14.140625" style="181" customWidth="1"/>
    <col min="39" max="39" width="19" style="181" customWidth="1"/>
    <col min="40" max="40" width="17" style="181" customWidth="1"/>
    <col min="41" max="46" width="19" style="181" customWidth="1"/>
    <col min="47" max="47" width="21" style="181" bestFit="1" customWidth="1"/>
    <col min="48" max="48" width="26.7109375" style="181" bestFit="1" customWidth="1"/>
    <col min="49" max="16384" width="8.85546875" style="181"/>
  </cols>
  <sheetData>
    <row r="1" spans="1:48" ht="17.25" customHeight="1" x14ac:dyDescent="0.2">
      <c r="A1" s="978"/>
      <c r="B1" s="978"/>
      <c r="C1" s="978"/>
      <c r="D1" s="978"/>
      <c r="E1" s="978"/>
      <c r="F1" s="978"/>
      <c r="G1" s="978"/>
      <c r="H1" s="978"/>
      <c r="I1" s="978"/>
      <c r="J1" s="978"/>
      <c r="K1" s="978"/>
      <c r="L1" s="978"/>
      <c r="M1" s="978"/>
      <c r="N1" s="978"/>
      <c r="O1" s="978"/>
      <c r="P1" s="978"/>
      <c r="Q1" s="978"/>
      <c r="R1" s="978"/>
      <c r="S1" s="978"/>
      <c r="T1" s="978"/>
      <c r="U1" s="978"/>
      <c r="V1" s="978"/>
      <c r="W1" s="978"/>
      <c r="X1" s="978"/>
      <c r="Y1" s="978"/>
      <c r="Z1" s="930" t="s">
        <v>713</v>
      </c>
      <c r="AA1" s="931">
        <f>'Cover Page'!G7</f>
        <v>0</v>
      </c>
      <c r="AB1" s="978"/>
      <c r="AC1" s="978"/>
      <c r="AD1" s="978"/>
      <c r="AE1" s="978"/>
      <c r="AF1" s="978"/>
      <c r="AG1" s="978"/>
      <c r="AH1" s="978"/>
      <c r="AI1" s="978"/>
      <c r="AJ1" s="978"/>
      <c r="AK1" s="978"/>
      <c r="AL1" s="978"/>
      <c r="AM1" s="978"/>
      <c r="AN1" s="978"/>
      <c r="AO1" s="978"/>
      <c r="AP1" s="978"/>
      <c r="AQ1" s="978"/>
      <c r="AR1" s="978"/>
      <c r="AS1" s="978"/>
      <c r="AT1" s="978"/>
      <c r="AU1" s="978"/>
      <c r="AV1" s="978"/>
    </row>
    <row r="2" spans="1:48" ht="16.5" customHeight="1" x14ac:dyDescent="0.2">
      <c r="A2" s="1494" t="s">
        <v>473</v>
      </c>
      <c r="B2" s="1494"/>
      <c r="C2" s="1494"/>
      <c r="D2" s="1494"/>
      <c r="E2" s="1494"/>
      <c r="F2" s="1494"/>
      <c r="G2" s="1494"/>
      <c r="H2" s="1494"/>
      <c r="I2" s="1494"/>
      <c r="J2" s="1494"/>
      <c r="K2" s="1494"/>
      <c r="L2" s="1494"/>
      <c r="M2" s="1494"/>
      <c r="N2" s="1494"/>
      <c r="O2" s="1494"/>
      <c r="P2" s="1494"/>
      <c r="Q2" s="1494"/>
      <c r="R2" s="1494"/>
      <c r="S2" s="1494"/>
      <c r="T2" s="1494"/>
      <c r="U2" s="1494"/>
      <c r="V2" s="1494"/>
      <c r="W2" s="1494"/>
      <c r="X2" s="1494"/>
      <c r="Y2" s="1494"/>
      <c r="Z2" s="1494"/>
      <c r="AA2" s="1494"/>
      <c r="AB2" s="1494"/>
      <c r="AC2" s="1494"/>
      <c r="AD2" s="1494"/>
      <c r="AE2" s="1494"/>
      <c r="AF2" s="1494"/>
      <c r="AG2" s="1494"/>
      <c r="AH2" s="1494"/>
      <c r="AI2" s="1494"/>
      <c r="AJ2" s="1494"/>
      <c r="AK2" s="1494"/>
      <c r="AL2" s="1494"/>
      <c r="AM2" s="1494"/>
      <c r="AN2" s="1494"/>
      <c r="AO2" s="1494"/>
      <c r="AP2" s="1494"/>
      <c r="AQ2" s="1494"/>
      <c r="AR2" s="1494"/>
      <c r="AS2" s="1494"/>
      <c r="AT2" s="1494"/>
      <c r="AU2" s="1494"/>
      <c r="AV2" s="1494"/>
    </row>
    <row r="3" spans="1:48" ht="21" customHeight="1" x14ac:dyDescent="0.2">
      <c r="A3" s="978"/>
      <c r="B3" s="978"/>
      <c r="C3" s="978"/>
      <c r="D3" s="978"/>
      <c r="E3" s="978"/>
      <c r="F3" s="978"/>
      <c r="G3" s="978"/>
      <c r="H3" s="978"/>
      <c r="I3" s="978"/>
      <c r="J3" s="978"/>
      <c r="K3" s="978"/>
      <c r="L3" s="978"/>
      <c r="M3" s="978"/>
      <c r="N3" s="978"/>
      <c r="O3" s="978"/>
      <c r="P3" s="978"/>
      <c r="Q3" s="978"/>
      <c r="R3" s="978"/>
      <c r="S3" s="978"/>
      <c r="T3" s="978"/>
      <c r="U3" s="978"/>
      <c r="V3" s="978"/>
      <c r="W3" s="978"/>
      <c r="X3" s="978"/>
      <c r="Y3" s="978"/>
      <c r="Z3" s="968" t="s">
        <v>714</v>
      </c>
      <c r="AA3" s="932" t="e">
        <f>DATE('Cover Page'!K13,'Cover Page'!I13,'Cover Page'!G13)</f>
        <v>#NUM!</v>
      </c>
      <c r="AB3" s="978"/>
      <c r="AC3" s="978"/>
      <c r="AD3" s="978"/>
      <c r="AE3" s="978"/>
      <c r="AF3" s="978"/>
      <c r="AG3" s="978"/>
      <c r="AH3" s="978"/>
      <c r="AI3" s="978"/>
      <c r="AJ3" s="978"/>
      <c r="AK3" s="978"/>
      <c r="AL3" s="978"/>
      <c r="AM3" s="978"/>
      <c r="AN3" s="978"/>
      <c r="AO3" s="978"/>
      <c r="AP3" s="978"/>
      <c r="AQ3" s="978"/>
      <c r="AR3" s="978"/>
      <c r="AS3" s="978"/>
      <c r="AT3" s="978"/>
      <c r="AU3" s="978"/>
      <c r="AV3" s="978"/>
    </row>
    <row r="4" spans="1:48" x14ac:dyDescent="0.2">
      <c r="A4" s="182"/>
      <c r="B4" s="182"/>
      <c r="C4" s="182"/>
      <c r="D4" s="182"/>
      <c r="E4" s="182"/>
      <c r="F4" s="182"/>
      <c r="G4" s="182"/>
      <c r="H4" s="949"/>
      <c r="I4" s="182"/>
      <c r="J4" s="182"/>
      <c r="K4" s="182"/>
      <c r="L4" s="182"/>
      <c r="M4" s="182"/>
      <c r="N4" s="182"/>
      <c r="O4" s="182"/>
      <c r="P4" s="182"/>
      <c r="Q4" s="182"/>
      <c r="R4" s="182"/>
      <c r="S4" s="182"/>
      <c r="T4" s="182"/>
      <c r="U4" s="182"/>
      <c r="V4" s="182"/>
      <c r="W4" s="182"/>
      <c r="X4" s="949"/>
      <c r="Y4" s="182"/>
      <c r="Z4" s="182"/>
      <c r="AA4" s="182"/>
      <c r="AB4" s="182"/>
      <c r="AC4" s="182"/>
      <c r="AD4" s="182"/>
      <c r="AE4" s="182"/>
      <c r="AF4" s="182"/>
    </row>
    <row r="5" spans="1:48" ht="26.25" x14ac:dyDescent="0.4">
      <c r="B5" s="184" t="s">
        <v>0</v>
      </c>
      <c r="C5" s="184"/>
      <c r="D5" s="184"/>
      <c r="E5" s="184"/>
      <c r="F5" s="184"/>
      <c r="G5" s="184" t="s">
        <v>1</v>
      </c>
      <c r="H5" s="965"/>
      <c r="I5" s="184" t="s">
        <v>2</v>
      </c>
      <c r="J5" s="185"/>
      <c r="Q5" s="184"/>
      <c r="R5" s="184"/>
      <c r="S5" s="182"/>
      <c r="T5" s="182"/>
      <c r="U5" s="182"/>
      <c r="V5" s="183"/>
      <c r="W5" s="183"/>
      <c r="X5" s="967"/>
      <c r="Y5" s="183"/>
      <c r="Z5" s="183"/>
      <c r="AA5" s="184"/>
      <c r="AB5" s="184"/>
      <c r="AF5" s="184"/>
      <c r="AU5" s="185"/>
      <c r="AV5" s="185"/>
    </row>
    <row r="6" spans="1:48" ht="26.25" x14ac:dyDescent="0.4">
      <c r="A6" s="59"/>
      <c r="B6" s="1489">
        <f>'Cover Page'!G9</f>
        <v>0</v>
      </c>
      <c r="C6" s="1490"/>
      <c r="D6" s="1490"/>
      <c r="E6" s="1491"/>
      <c r="F6" s="106"/>
      <c r="G6" s="1093">
        <f>'Cover Page'!K13</f>
        <v>0</v>
      </c>
      <c r="H6" s="949"/>
      <c r="I6" s="1093">
        <f>'Cover Page'!I13</f>
        <v>0</v>
      </c>
      <c r="J6" s="184"/>
      <c r="Q6" s="184"/>
      <c r="R6" s="184"/>
      <c r="S6" s="182"/>
      <c r="T6" s="182"/>
      <c r="U6" s="182"/>
      <c r="V6" s="183"/>
      <c r="W6" s="183"/>
      <c r="X6" s="949"/>
      <c r="Y6" s="183"/>
      <c r="Z6" s="183"/>
      <c r="AN6" s="857"/>
      <c r="AU6" s="155"/>
      <c r="AV6" s="155"/>
    </row>
    <row r="7" spans="1:48" x14ac:dyDescent="0.2">
      <c r="A7" s="184"/>
      <c r="B7" s="184"/>
      <c r="C7" s="184"/>
      <c r="D7" s="184"/>
      <c r="E7" s="184"/>
      <c r="F7" s="184"/>
      <c r="G7" s="184"/>
      <c r="H7" s="949"/>
      <c r="I7" s="184"/>
      <c r="J7" s="184"/>
      <c r="K7" s="184"/>
      <c r="L7" s="184"/>
      <c r="M7" s="184"/>
      <c r="N7" s="184"/>
      <c r="O7" s="184"/>
      <c r="P7" s="184"/>
      <c r="Q7" s="184"/>
      <c r="R7" s="162"/>
      <c r="S7" s="201"/>
      <c r="T7" s="153"/>
      <c r="U7" s="153"/>
      <c r="V7" s="153"/>
      <c r="W7" s="153"/>
      <c r="X7" s="153"/>
      <c r="Y7" s="162"/>
      <c r="Z7" s="182"/>
      <c r="AA7" s="184"/>
      <c r="AB7" s="184"/>
      <c r="AC7" s="184"/>
      <c r="AD7" s="184"/>
      <c r="AE7" s="184"/>
      <c r="AF7" s="184"/>
      <c r="AU7" s="185"/>
      <c r="AV7" s="185"/>
    </row>
    <row r="8" spans="1:48" s="162" customFormat="1" ht="15" customHeight="1" x14ac:dyDescent="0.2">
      <c r="B8" s="201" t="s">
        <v>19</v>
      </c>
      <c r="C8" s="153"/>
      <c r="D8" s="153"/>
      <c r="E8" s="153"/>
      <c r="F8" s="153"/>
      <c r="G8" s="153"/>
      <c r="H8" s="949"/>
      <c r="R8" s="201" t="s">
        <v>40</v>
      </c>
      <c r="S8" s="153"/>
      <c r="T8" s="153"/>
      <c r="U8" s="153"/>
      <c r="V8" s="153"/>
      <c r="W8" s="153"/>
      <c r="X8" s="153"/>
      <c r="AH8" s="201" t="s">
        <v>101</v>
      </c>
      <c r="AI8" s="153"/>
      <c r="AJ8" s="153"/>
      <c r="AK8" s="153"/>
      <c r="AL8" s="153"/>
      <c r="AM8" s="153"/>
    </row>
    <row r="9" spans="1:48" x14ac:dyDescent="0.2">
      <c r="B9" s="185"/>
      <c r="R9" s="185"/>
      <c r="AH9" s="185"/>
    </row>
    <row r="10" spans="1:48" ht="13.15" customHeight="1" x14ac:dyDescent="0.2">
      <c r="A10" s="192"/>
      <c r="B10" s="202" t="s">
        <v>97</v>
      </c>
      <c r="C10" s="203"/>
      <c r="D10" s="203"/>
      <c r="E10" s="203"/>
      <c r="F10" s="203"/>
      <c r="G10" s="193"/>
      <c r="H10" s="949"/>
      <c r="I10" s="192"/>
      <c r="J10" s="184"/>
      <c r="K10" s="184"/>
      <c r="L10" s="184"/>
      <c r="M10" s="184"/>
      <c r="N10" s="184"/>
      <c r="O10" s="184"/>
      <c r="P10" s="184"/>
      <c r="Q10" s="184"/>
      <c r="R10" s="202" t="s">
        <v>97</v>
      </c>
      <c r="S10" s="203"/>
      <c r="T10" s="203"/>
      <c r="U10" s="203"/>
      <c r="V10" s="203"/>
      <c r="W10" s="193"/>
      <c r="X10" s="949"/>
      <c r="Y10" s="192"/>
      <c r="Z10" s="184"/>
      <c r="AA10" s="184"/>
      <c r="AB10" s="184"/>
      <c r="AC10" s="184"/>
      <c r="AD10" s="184"/>
      <c r="AE10" s="184"/>
      <c r="AF10" s="184"/>
      <c r="AG10" s="1493"/>
      <c r="AH10" s="192"/>
      <c r="AI10" s="192"/>
      <c r="AJ10" s="192"/>
      <c r="AK10" s="192"/>
      <c r="AL10" s="192"/>
      <c r="AM10" s="192"/>
      <c r="AN10" s="192"/>
      <c r="AO10" s="192"/>
      <c r="AP10" s="184"/>
      <c r="AQ10" s="184"/>
      <c r="AR10" s="184"/>
      <c r="AS10" s="184"/>
      <c r="AT10" s="184"/>
    </row>
    <row r="11" spans="1:48" s="198" customFormat="1" ht="13.15" customHeight="1" x14ac:dyDescent="0.2">
      <c r="B11" s="194"/>
      <c r="C11" s="194"/>
      <c r="D11" s="194"/>
      <c r="E11" s="194"/>
      <c r="F11" s="194"/>
      <c r="G11" s="194"/>
      <c r="H11" s="950"/>
      <c r="I11" s="194"/>
      <c r="J11" s="194"/>
      <c r="K11" s="194"/>
      <c r="L11" s="194"/>
      <c r="M11" s="194"/>
      <c r="N11" s="194"/>
      <c r="O11" s="194"/>
      <c r="P11" s="194"/>
      <c r="Q11" s="194"/>
      <c r="R11" s="194"/>
      <c r="S11" s="194"/>
      <c r="T11" s="194"/>
      <c r="U11" s="194"/>
      <c r="V11" s="194"/>
      <c r="W11" s="194"/>
      <c r="X11" s="950"/>
      <c r="Y11" s="194"/>
      <c r="Z11" s="194"/>
      <c r="AA11" s="194"/>
      <c r="AB11" s="194"/>
      <c r="AC11" s="194"/>
      <c r="AD11" s="194"/>
      <c r="AE11" s="194"/>
      <c r="AF11" s="194"/>
      <c r="AG11" s="1493"/>
      <c r="AH11" s="194"/>
      <c r="AI11" s="194"/>
      <c r="AJ11" s="194"/>
      <c r="AK11" s="194"/>
      <c r="AL11" s="194"/>
      <c r="AM11" s="194"/>
      <c r="AN11" s="194"/>
      <c r="AO11" s="194"/>
      <c r="AP11" s="194"/>
      <c r="AQ11" s="194"/>
      <c r="AR11" s="194"/>
      <c r="AS11" s="194"/>
      <c r="AT11" s="194"/>
    </row>
    <row r="12" spans="1:48" s="198" customFormat="1" x14ac:dyDescent="0.2">
      <c r="B12" s="204" t="s">
        <v>113</v>
      </c>
      <c r="C12" s="194"/>
      <c r="D12" s="194"/>
      <c r="E12" s="194"/>
      <c r="G12" s="173" t="s">
        <v>80</v>
      </c>
      <c r="H12" s="942" t="s">
        <v>81</v>
      </c>
      <c r="I12" s="173" t="s">
        <v>82</v>
      </c>
      <c r="J12" s="173" t="s">
        <v>83</v>
      </c>
      <c r="K12" s="173" t="s">
        <v>84</v>
      </c>
      <c r="L12" s="173" t="s">
        <v>115</v>
      </c>
      <c r="M12" s="173" t="s">
        <v>85</v>
      </c>
      <c r="N12" s="173" t="s">
        <v>127</v>
      </c>
      <c r="O12" s="173" t="s">
        <v>126</v>
      </c>
      <c r="P12" s="173" t="s">
        <v>114</v>
      </c>
      <c r="Q12" s="194"/>
      <c r="R12" s="204" t="s">
        <v>113</v>
      </c>
      <c r="S12" s="194"/>
      <c r="T12" s="194"/>
      <c r="U12" s="194"/>
      <c r="W12" s="173" t="s">
        <v>80</v>
      </c>
      <c r="X12" s="942" t="s">
        <v>81</v>
      </c>
      <c r="Y12" s="173" t="s">
        <v>82</v>
      </c>
      <c r="Z12" s="173" t="s">
        <v>83</v>
      </c>
      <c r="AA12" s="173" t="s">
        <v>84</v>
      </c>
      <c r="AB12" s="173" t="s">
        <v>115</v>
      </c>
      <c r="AC12" s="173" t="s">
        <v>85</v>
      </c>
      <c r="AD12" s="173" t="s">
        <v>127</v>
      </c>
      <c r="AE12" s="173" t="s">
        <v>126</v>
      </c>
      <c r="AF12" s="173" t="s">
        <v>114</v>
      </c>
      <c r="AG12" s="1493"/>
      <c r="AH12" s="205" t="s">
        <v>123</v>
      </c>
      <c r="AI12" s="194"/>
      <c r="AJ12" s="194"/>
      <c r="AK12" s="194"/>
      <c r="AM12" s="173" t="s">
        <v>80</v>
      </c>
      <c r="AN12" s="942" t="s">
        <v>81</v>
      </c>
      <c r="AO12" s="173" t="s">
        <v>82</v>
      </c>
      <c r="AP12" s="173" t="s">
        <v>83</v>
      </c>
      <c r="AQ12" s="173" t="s">
        <v>84</v>
      </c>
      <c r="AR12" s="173" t="s">
        <v>115</v>
      </c>
      <c r="AS12" s="173" t="s">
        <v>85</v>
      </c>
      <c r="AT12" s="173" t="s">
        <v>127</v>
      </c>
      <c r="AU12" s="173" t="s">
        <v>126</v>
      </c>
      <c r="AV12" s="173" t="s">
        <v>114</v>
      </c>
    </row>
    <row r="13" spans="1:48" s="198" customFormat="1" x14ac:dyDescent="0.2">
      <c r="C13" s="184"/>
      <c r="D13" s="184"/>
      <c r="G13" s="195"/>
      <c r="H13" s="944"/>
      <c r="I13" s="197"/>
      <c r="J13" s="197"/>
      <c r="K13" s="197"/>
      <c r="L13" s="197"/>
      <c r="M13" s="189"/>
      <c r="N13" s="197"/>
      <c r="O13" s="189"/>
      <c r="P13" s="189">
        <f>SUM(G13:O13)</f>
        <v>0</v>
      </c>
      <c r="Q13" s="194"/>
      <c r="S13" s="184"/>
      <c r="T13" s="184"/>
      <c r="W13" s="195"/>
      <c r="X13" s="944"/>
      <c r="Y13" s="197"/>
      <c r="Z13" s="197"/>
      <c r="AA13" s="197"/>
      <c r="AB13" s="197"/>
      <c r="AC13" s="189"/>
      <c r="AD13" s="197"/>
      <c r="AE13" s="189"/>
      <c r="AF13" s="189">
        <f>SUM(W13:AE13)</f>
        <v>0</v>
      </c>
      <c r="AG13" s="1493"/>
      <c r="AI13" s="184"/>
      <c r="AJ13" s="184"/>
      <c r="AM13" s="195"/>
      <c r="AN13" s="944"/>
      <c r="AO13" s="197"/>
      <c r="AP13" s="197"/>
      <c r="AQ13" s="197"/>
      <c r="AR13" s="197"/>
      <c r="AS13" s="197"/>
      <c r="AT13" s="197"/>
      <c r="AU13" s="197"/>
      <c r="AV13" s="189">
        <f>SUM(AM13:AU13)</f>
        <v>0</v>
      </c>
    </row>
    <row r="14" spans="1:48" s="198" customFormat="1" x14ac:dyDescent="0.2">
      <c r="C14" s="184"/>
      <c r="D14" s="184"/>
      <c r="H14" s="947"/>
      <c r="S14" s="184"/>
      <c r="T14" s="184"/>
      <c r="X14" s="947"/>
      <c r="AI14" s="184"/>
      <c r="AJ14" s="184"/>
      <c r="AM14" s="206"/>
      <c r="AN14" s="950"/>
      <c r="AO14" s="194"/>
      <c r="AP14" s="194"/>
      <c r="AQ14" s="194"/>
      <c r="AR14" s="194"/>
      <c r="AS14" s="194"/>
      <c r="AT14" s="194"/>
      <c r="AU14" s="199"/>
      <c r="AV14" s="199"/>
    </row>
    <row r="15" spans="1:48" s="198" customFormat="1" x14ac:dyDescent="0.2">
      <c r="B15" s="205" t="s">
        <v>124</v>
      </c>
      <c r="C15" s="184"/>
      <c r="D15" s="184"/>
      <c r="H15" s="947"/>
      <c r="R15" s="205" t="s">
        <v>123</v>
      </c>
      <c r="S15" s="184"/>
      <c r="T15" s="184"/>
      <c r="X15" s="947"/>
      <c r="AI15" s="184"/>
      <c r="AJ15" s="184"/>
    </row>
    <row r="16" spans="1:48" s="198" customFormat="1" x14ac:dyDescent="0.2">
      <c r="C16" s="207" t="s">
        <v>182</v>
      </c>
      <c r="D16" s="184"/>
      <c r="G16" s="199"/>
      <c r="H16" s="947"/>
      <c r="I16" s="199"/>
      <c r="J16" s="199"/>
      <c r="K16" s="199"/>
      <c r="L16" s="199"/>
      <c r="N16" s="199"/>
      <c r="S16" s="207" t="s">
        <v>182</v>
      </c>
      <c r="T16" s="184"/>
      <c r="W16" s="199"/>
      <c r="X16" s="947"/>
      <c r="Y16" s="199"/>
      <c r="Z16" s="199"/>
      <c r="AA16" s="199"/>
      <c r="AB16" s="199"/>
      <c r="AD16" s="199"/>
      <c r="AG16" s="208"/>
      <c r="AH16" s="205"/>
      <c r="AI16" s="184"/>
      <c r="AJ16" s="184"/>
      <c r="AM16" s="199"/>
      <c r="AN16" s="199"/>
      <c r="AO16" s="199"/>
      <c r="AP16" s="199"/>
      <c r="AQ16" s="199"/>
    </row>
    <row r="17" spans="2:47" s="198" customFormat="1" x14ac:dyDescent="0.2">
      <c r="C17" s="209" t="s">
        <v>93</v>
      </c>
      <c r="D17" s="210"/>
      <c r="E17" s="211"/>
      <c r="F17" s="211"/>
      <c r="G17" s="173" t="s">
        <v>80</v>
      </c>
      <c r="H17" s="948" t="s">
        <v>81</v>
      </c>
      <c r="I17" s="173" t="s">
        <v>82</v>
      </c>
      <c r="J17" s="173" t="s">
        <v>83</v>
      </c>
      <c r="K17" s="173" t="s">
        <v>84</v>
      </c>
      <c r="L17" s="173" t="s">
        <v>115</v>
      </c>
      <c r="M17" s="173" t="s">
        <v>85</v>
      </c>
      <c r="N17" s="173" t="s">
        <v>127</v>
      </c>
      <c r="O17" s="173" t="s">
        <v>126</v>
      </c>
      <c r="P17" s="173" t="s">
        <v>109</v>
      </c>
      <c r="Q17" s="184"/>
      <c r="S17" s="209" t="s">
        <v>93</v>
      </c>
      <c r="T17" s="210"/>
      <c r="U17" s="211"/>
      <c r="V17" s="211"/>
      <c r="W17" s="173" t="s">
        <v>80</v>
      </c>
      <c r="X17" s="948" t="s">
        <v>81</v>
      </c>
      <c r="Y17" s="173" t="s">
        <v>82</v>
      </c>
      <c r="Z17" s="173" t="s">
        <v>83</v>
      </c>
      <c r="AA17" s="173" t="s">
        <v>84</v>
      </c>
      <c r="AB17" s="173" t="s">
        <v>115</v>
      </c>
      <c r="AC17" s="173" t="s">
        <v>85</v>
      </c>
      <c r="AD17" s="173" t="s">
        <v>127</v>
      </c>
      <c r="AE17" s="173" t="s">
        <v>126</v>
      </c>
      <c r="AF17" s="173" t="s">
        <v>109</v>
      </c>
      <c r="AG17" s="208"/>
      <c r="AH17" s="184"/>
      <c r="AI17" s="184"/>
      <c r="AJ17" s="184"/>
      <c r="AM17" s="182"/>
      <c r="AN17" s="949"/>
      <c r="AO17" s="182"/>
      <c r="AP17" s="182"/>
      <c r="AQ17" s="182"/>
      <c r="AR17" s="182"/>
      <c r="AS17" s="182"/>
      <c r="AT17" s="182"/>
      <c r="AU17" s="182"/>
    </row>
    <row r="18" spans="2:47" s="198" customFormat="1" x14ac:dyDescent="0.2">
      <c r="C18" s="209" t="s">
        <v>116</v>
      </c>
      <c r="D18" s="211"/>
      <c r="E18" s="211"/>
      <c r="F18" s="212"/>
      <c r="G18" s="188"/>
      <c r="H18" s="943"/>
      <c r="I18" s="188"/>
      <c r="J18" s="188"/>
      <c r="K18" s="188"/>
      <c r="L18" s="188"/>
      <c r="M18" s="188"/>
      <c r="N18" s="188"/>
      <c r="O18" s="188"/>
      <c r="P18" s="189">
        <f>SUM(G18:O18)</f>
        <v>0</v>
      </c>
      <c r="S18" s="209" t="s">
        <v>116</v>
      </c>
      <c r="T18" s="211"/>
      <c r="U18" s="211"/>
      <c r="V18" s="212"/>
      <c r="W18" s="188"/>
      <c r="X18" s="943"/>
      <c r="Y18" s="188"/>
      <c r="Z18" s="188"/>
      <c r="AA18" s="188"/>
      <c r="AB18" s="188"/>
      <c r="AC18" s="188"/>
      <c r="AD18" s="188"/>
      <c r="AE18" s="188"/>
      <c r="AF18" s="189">
        <f>SUM(W18:AE18)</f>
        <v>0</v>
      </c>
      <c r="AH18" s="184"/>
      <c r="AI18" s="184"/>
      <c r="AN18" s="947"/>
      <c r="AU18" s="199"/>
    </row>
    <row r="19" spans="2:47" s="198" customFormat="1" x14ac:dyDescent="0.2">
      <c r="C19" s="209" t="s">
        <v>183</v>
      </c>
      <c r="D19" s="211"/>
      <c r="E19" s="211"/>
      <c r="F19" s="212"/>
      <c r="G19" s="188"/>
      <c r="H19" s="943"/>
      <c r="I19" s="188"/>
      <c r="J19" s="188"/>
      <c r="K19" s="188"/>
      <c r="L19" s="188"/>
      <c r="M19" s="188"/>
      <c r="N19" s="188"/>
      <c r="O19" s="188"/>
      <c r="P19" s="189">
        <f>SUM(G19:O19)</f>
        <v>0</v>
      </c>
      <c r="S19" s="209" t="s">
        <v>183</v>
      </c>
      <c r="T19" s="211"/>
      <c r="U19" s="211"/>
      <c r="V19" s="212"/>
      <c r="W19" s="188"/>
      <c r="X19" s="943"/>
      <c r="Y19" s="188"/>
      <c r="Z19" s="188"/>
      <c r="AA19" s="188"/>
      <c r="AB19" s="188"/>
      <c r="AC19" s="188"/>
      <c r="AD19" s="188"/>
      <c r="AE19" s="188"/>
      <c r="AF19" s="189">
        <f>SUM(W19:AE19)</f>
        <v>0</v>
      </c>
      <c r="AH19" s="184"/>
      <c r="AI19" s="184"/>
      <c r="AN19" s="947"/>
      <c r="AU19" s="199"/>
    </row>
    <row r="20" spans="2:47" s="198" customFormat="1" x14ac:dyDescent="0.2">
      <c r="C20" s="209" t="s">
        <v>109</v>
      </c>
      <c r="D20" s="211"/>
      <c r="E20" s="211"/>
      <c r="F20" s="212"/>
      <c r="G20" s="189">
        <f>SUM(G18:G19)</f>
        <v>0</v>
      </c>
      <c r="H20" s="945">
        <f>SUM(H18:H19)</f>
        <v>0</v>
      </c>
      <c r="I20" s="189">
        <f t="shared" ref="I20:N20" si="0">SUM(I18:I19)</f>
        <v>0</v>
      </c>
      <c r="J20" s="189">
        <f t="shared" si="0"/>
        <v>0</v>
      </c>
      <c r="K20" s="189">
        <f t="shared" si="0"/>
        <v>0</v>
      </c>
      <c r="L20" s="189">
        <f>SUM(L18:L19)</f>
        <v>0</v>
      </c>
      <c r="M20" s="189">
        <f>SUM(M18:M19)</f>
        <v>0</v>
      </c>
      <c r="N20" s="189">
        <f t="shared" si="0"/>
        <v>0</v>
      </c>
      <c r="O20" s="189">
        <f>SUM(O18:O19)</f>
        <v>0</v>
      </c>
      <c r="P20" s="189">
        <f>SUM(G20:O20)</f>
        <v>0</v>
      </c>
      <c r="S20" s="209" t="s">
        <v>109</v>
      </c>
      <c r="T20" s="211"/>
      <c r="U20" s="211"/>
      <c r="V20" s="212"/>
      <c r="W20" s="189">
        <f>SUM(W18:W19)</f>
        <v>0</v>
      </c>
      <c r="X20" s="189">
        <f>SUM(X18:X19)</f>
        <v>0</v>
      </c>
      <c r="Y20" s="189">
        <f t="shared" ref="Y20:AE20" si="1">SUM(Y18:Y19)</f>
        <v>0</v>
      </c>
      <c r="Z20" s="189">
        <f t="shared" si="1"/>
        <v>0</v>
      </c>
      <c r="AA20" s="189">
        <f t="shared" si="1"/>
        <v>0</v>
      </c>
      <c r="AB20" s="189">
        <f t="shared" si="1"/>
        <v>0</v>
      </c>
      <c r="AC20" s="189">
        <f t="shared" si="1"/>
        <v>0</v>
      </c>
      <c r="AD20" s="189">
        <f t="shared" si="1"/>
        <v>0</v>
      </c>
      <c r="AE20" s="189">
        <f t="shared" si="1"/>
        <v>0</v>
      </c>
      <c r="AF20" s="189">
        <f>SUM(W20:AE20)</f>
        <v>0</v>
      </c>
      <c r="AH20" s="184"/>
      <c r="AI20" s="184"/>
      <c r="AM20" s="199"/>
      <c r="AN20" s="947"/>
      <c r="AO20" s="199"/>
      <c r="AP20" s="199"/>
      <c r="AQ20" s="199"/>
      <c r="AR20" s="199"/>
      <c r="AS20" s="199"/>
      <c r="AT20" s="199"/>
      <c r="AU20" s="199"/>
    </row>
    <row r="21" spans="2:47" s="198" customFormat="1" x14ac:dyDescent="0.2">
      <c r="B21" s="205"/>
      <c r="H21" s="947"/>
      <c r="R21" s="205"/>
      <c r="X21" s="947"/>
      <c r="AG21" s="1492"/>
    </row>
    <row r="22" spans="2:47" s="198" customFormat="1" x14ac:dyDescent="0.2">
      <c r="C22" s="207" t="s">
        <v>163</v>
      </c>
      <c r="D22" s="184"/>
      <c r="G22" s="199"/>
      <c r="H22" s="947"/>
      <c r="I22" s="199"/>
      <c r="J22" s="199"/>
      <c r="K22" s="199"/>
      <c r="L22" s="199"/>
      <c r="N22" s="199"/>
      <c r="S22" s="207" t="s">
        <v>163</v>
      </c>
      <c r="T22" s="184"/>
      <c r="W22" s="199"/>
      <c r="X22" s="947"/>
      <c r="Y22" s="199"/>
      <c r="Z22" s="199"/>
      <c r="AA22" s="199"/>
      <c r="AB22" s="199"/>
      <c r="AD22" s="199"/>
      <c r="AG22" s="1492"/>
    </row>
    <row r="23" spans="2:47" s="198" customFormat="1" x14ac:dyDescent="0.2">
      <c r="C23" s="209" t="s">
        <v>93</v>
      </c>
      <c r="D23" s="210"/>
      <c r="E23" s="211"/>
      <c r="F23" s="211"/>
      <c r="G23" s="173" t="s">
        <v>80</v>
      </c>
      <c r="H23" s="942" t="s">
        <v>81</v>
      </c>
      <c r="I23" s="173" t="s">
        <v>82</v>
      </c>
      <c r="J23" s="173" t="s">
        <v>83</v>
      </c>
      <c r="K23" s="173" t="s">
        <v>84</v>
      </c>
      <c r="L23" s="173" t="s">
        <v>115</v>
      </c>
      <c r="M23" s="173" t="s">
        <v>85</v>
      </c>
      <c r="N23" s="173" t="s">
        <v>127</v>
      </c>
      <c r="O23" s="173" t="s">
        <v>126</v>
      </c>
      <c r="P23" s="173" t="s">
        <v>109</v>
      </c>
      <c r="S23" s="209" t="s">
        <v>93</v>
      </c>
      <c r="T23" s="210"/>
      <c r="U23" s="211"/>
      <c r="V23" s="211"/>
      <c r="W23" s="173" t="s">
        <v>80</v>
      </c>
      <c r="X23" s="942" t="s">
        <v>81</v>
      </c>
      <c r="Y23" s="173" t="s">
        <v>82</v>
      </c>
      <c r="Z23" s="173" t="s">
        <v>83</v>
      </c>
      <c r="AA23" s="173" t="s">
        <v>84</v>
      </c>
      <c r="AB23" s="173" t="s">
        <v>115</v>
      </c>
      <c r="AC23" s="173" t="s">
        <v>85</v>
      </c>
      <c r="AD23" s="173" t="s">
        <v>127</v>
      </c>
      <c r="AE23" s="173" t="s">
        <v>126</v>
      </c>
      <c r="AF23" s="173" t="s">
        <v>109</v>
      </c>
      <c r="AG23" s="1492"/>
    </row>
    <row r="24" spans="2:47" s="198" customFormat="1" x14ac:dyDescent="0.2">
      <c r="C24" s="209" t="s">
        <v>116</v>
      </c>
      <c r="D24" s="211"/>
      <c r="E24" s="211"/>
      <c r="F24" s="212"/>
      <c r="G24" s="188"/>
      <c r="H24" s="943"/>
      <c r="I24" s="188"/>
      <c r="J24" s="188"/>
      <c r="K24" s="188"/>
      <c r="L24" s="188"/>
      <c r="M24" s="188"/>
      <c r="N24" s="188"/>
      <c r="O24" s="188"/>
      <c r="P24" s="189">
        <f>SUM(G24:O24)</f>
        <v>0</v>
      </c>
      <c r="S24" s="209" t="s">
        <v>116</v>
      </c>
      <c r="T24" s="211"/>
      <c r="U24" s="211"/>
      <c r="V24" s="212"/>
      <c r="W24" s="188"/>
      <c r="X24" s="943"/>
      <c r="Y24" s="188"/>
      <c r="Z24" s="188"/>
      <c r="AA24" s="188"/>
      <c r="AB24" s="188"/>
      <c r="AC24" s="188"/>
      <c r="AD24" s="188"/>
      <c r="AE24" s="188"/>
      <c r="AF24" s="189">
        <f>SUM(W24:AE24)</f>
        <v>0</v>
      </c>
      <c r="AG24" s="1492"/>
    </row>
    <row r="25" spans="2:47" s="198" customFormat="1" x14ac:dyDescent="0.2">
      <c r="C25" s="209" t="s">
        <v>117</v>
      </c>
      <c r="D25" s="211"/>
      <c r="E25" s="211"/>
      <c r="F25" s="212"/>
      <c r="G25" s="188"/>
      <c r="H25" s="943"/>
      <c r="I25" s="188"/>
      <c r="J25" s="188"/>
      <c r="K25" s="188"/>
      <c r="L25" s="188"/>
      <c r="M25" s="188"/>
      <c r="N25" s="188"/>
      <c r="O25" s="188"/>
      <c r="P25" s="189">
        <f>SUM(G25:O25)</f>
        <v>0</v>
      </c>
      <c r="S25" s="209" t="s">
        <v>117</v>
      </c>
      <c r="T25" s="211"/>
      <c r="U25" s="211"/>
      <c r="V25" s="212"/>
      <c r="W25" s="188"/>
      <c r="X25" s="943"/>
      <c r="Y25" s="188"/>
      <c r="Z25" s="188"/>
      <c r="AA25" s="188"/>
      <c r="AB25" s="188"/>
      <c r="AC25" s="188"/>
      <c r="AD25" s="188"/>
      <c r="AE25" s="188"/>
      <c r="AF25" s="189">
        <f>SUM(W25:AE25)</f>
        <v>0</v>
      </c>
      <c r="AG25" s="1492"/>
    </row>
    <row r="26" spans="2:47" s="198" customFormat="1" x14ac:dyDescent="0.2">
      <c r="C26" s="209" t="s">
        <v>118</v>
      </c>
      <c r="D26" s="211"/>
      <c r="E26" s="211"/>
      <c r="F26" s="212"/>
      <c r="G26" s="188"/>
      <c r="H26" s="943"/>
      <c r="I26" s="188"/>
      <c r="J26" s="188"/>
      <c r="K26" s="188"/>
      <c r="L26" s="188"/>
      <c r="M26" s="188"/>
      <c r="N26" s="188"/>
      <c r="O26" s="188"/>
      <c r="P26" s="189">
        <f>SUM(G26:O26)</f>
        <v>0</v>
      </c>
      <c r="S26" s="209" t="s">
        <v>118</v>
      </c>
      <c r="T26" s="211"/>
      <c r="U26" s="211"/>
      <c r="V26" s="212"/>
      <c r="W26" s="188"/>
      <c r="X26" s="943"/>
      <c r="Y26" s="188"/>
      <c r="Z26" s="188"/>
      <c r="AA26" s="188"/>
      <c r="AB26" s="188"/>
      <c r="AC26" s="188"/>
      <c r="AD26" s="188"/>
      <c r="AE26" s="188"/>
      <c r="AF26" s="189">
        <f>SUM(W26:AE26)</f>
        <v>0</v>
      </c>
      <c r="AG26" s="1492"/>
    </row>
    <row r="27" spans="2:47" s="198" customFormat="1" x14ac:dyDescent="0.2">
      <c r="C27" s="209" t="s">
        <v>109</v>
      </c>
      <c r="D27" s="211"/>
      <c r="E27" s="211"/>
      <c r="F27" s="212"/>
      <c r="G27" s="189">
        <f>SUM(G24:G26)</f>
        <v>0</v>
      </c>
      <c r="H27" s="189">
        <f t="shared" ref="H27" si="2">SUM(H24:H26)</f>
        <v>0</v>
      </c>
      <c r="I27" s="189">
        <f t="shared" ref="I27:N27" si="3">SUM(I24:I26)</f>
        <v>0</v>
      </c>
      <c r="J27" s="189">
        <f t="shared" si="3"/>
        <v>0</v>
      </c>
      <c r="K27" s="189">
        <f t="shared" si="3"/>
        <v>0</v>
      </c>
      <c r="L27" s="189">
        <f t="shared" si="3"/>
        <v>0</v>
      </c>
      <c r="M27" s="189">
        <f t="shared" si="3"/>
        <v>0</v>
      </c>
      <c r="N27" s="189">
        <f t="shared" si="3"/>
        <v>0</v>
      </c>
      <c r="O27" s="189">
        <f>SUM(O24:O26)</f>
        <v>0</v>
      </c>
      <c r="P27" s="189">
        <f>SUM(G27:O27)</f>
        <v>0</v>
      </c>
      <c r="S27" s="209" t="s">
        <v>109</v>
      </c>
      <c r="T27" s="211"/>
      <c r="U27" s="211"/>
      <c r="V27" s="212"/>
      <c r="W27" s="189">
        <f>SUM(W24:W26)</f>
        <v>0</v>
      </c>
      <c r="X27" s="189">
        <f>SUM(X24:X26)</f>
        <v>0</v>
      </c>
      <c r="Y27" s="189">
        <f t="shared" ref="Y27:AD27" si="4">SUM(Y24:Y26)</f>
        <v>0</v>
      </c>
      <c r="Z27" s="189">
        <f t="shared" si="4"/>
        <v>0</v>
      </c>
      <c r="AA27" s="189">
        <f t="shared" si="4"/>
        <v>0</v>
      </c>
      <c r="AB27" s="189">
        <f t="shared" si="4"/>
        <v>0</v>
      </c>
      <c r="AC27" s="189">
        <f t="shared" si="4"/>
        <v>0</v>
      </c>
      <c r="AD27" s="189">
        <f t="shared" si="4"/>
        <v>0</v>
      </c>
      <c r="AE27" s="189">
        <f>SUM(AE24:AE26)</f>
        <v>0</v>
      </c>
      <c r="AF27" s="189">
        <f>SUM(W27:AE27)</f>
        <v>0</v>
      </c>
      <c r="AG27" s="1492"/>
    </row>
    <row r="28" spans="2:47" s="198" customFormat="1" x14ac:dyDescent="0.2">
      <c r="B28" s="205"/>
      <c r="H28" s="947"/>
      <c r="R28" s="205"/>
      <c r="X28" s="947"/>
      <c r="AG28" s="1492"/>
    </row>
    <row r="29" spans="2:47" s="198" customFormat="1" x14ac:dyDescent="0.2">
      <c r="B29" s="205"/>
      <c r="C29" s="207" t="s">
        <v>120</v>
      </c>
      <c r="H29" s="947"/>
      <c r="R29" s="205"/>
      <c r="S29" s="207" t="s">
        <v>120</v>
      </c>
      <c r="X29" s="947"/>
      <c r="AG29" s="1492"/>
    </row>
    <row r="30" spans="2:47" s="198" customFormat="1" x14ac:dyDescent="0.2">
      <c r="B30" s="205"/>
      <c r="C30" s="209" t="s">
        <v>121</v>
      </c>
      <c r="D30" s="211"/>
      <c r="E30" s="211"/>
      <c r="F30" s="212"/>
      <c r="G30" s="173" t="s">
        <v>80</v>
      </c>
      <c r="H30" s="942" t="s">
        <v>81</v>
      </c>
      <c r="I30" s="173" t="s">
        <v>82</v>
      </c>
      <c r="J30" s="173" t="s">
        <v>83</v>
      </c>
      <c r="K30" s="173" t="s">
        <v>84</v>
      </c>
      <c r="L30" s="173" t="s">
        <v>115</v>
      </c>
      <c r="M30" s="173" t="s">
        <v>85</v>
      </c>
      <c r="N30" s="173" t="s">
        <v>127</v>
      </c>
      <c r="O30" s="173" t="s">
        <v>126</v>
      </c>
      <c r="P30" s="173" t="s">
        <v>109</v>
      </c>
      <c r="R30" s="205"/>
      <c r="S30" s="209" t="s">
        <v>121</v>
      </c>
      <c r="T30" s="211"/>
      <c r="U30" s="211"/>
      <c r="V30" s="212"/>
      <c r="W30" s="173" t="s">
        <v>80</v>
      </c>
      <c r="X30" s="942" t="s">
        <v>81</v>
      </c>
      <c r="Y30" s="173" t="s">
        <v>82</v>
      </c>
      <c r="Z30" s="173" t="s">
        <v>83</v>
      </c>
      <c r="AA30" s="173" t="s">
        <v>84</v>
      </c>
      <c r="AB30" s="173" t="s">
        <v>115</v>
      </c>
      <c r="AC30" s="173" t="s">
        <v>85</v>
      </c>
      <c r="AD30" s="173" t="s">
        <v>127</v>
      </c>
      <c r="AE30" s="173" t="s">
        <v>126</v>
      </c>
      <c r="AF30" s="173" t="s">
        <v>109</v>
      </c>
      <c r="AG30" s="1492"/>
    </row>
    <row r="31" spans="2:47" s="198" customFormat="1" x14ac:dyDescent="0.2">
      <c r="B31" s="205"/>
      <c r="C31" s="213" t="s">
        <v>122</v>
      </c>
      <c r="D31" s="214"/>
      <c r="E31" s="214"/>
      <c r="F31" s="215"/>
      <c r="G31" s="188"/>
      <c r="H31" s="943"/>
      <c r="I31" s="188"/>
      <c r="J31" s="188"/>
      <c r="K31" s="188"/>
      <c r="L31" s="188"/>
      <c r="M31" s="188"/>
      <c r="N31" s="188"/>
      <c r="O31" s="188"/>
      <c r="P31" s="189">
        <f>SUM(G31:O31)</f>
        <v>0</v>
      </c>
      <c r="R31" s="205"/>
      <c r="S31" s="213" t="s">
        <v>122</v>
      </c>
      <c r="T31" s="214"/>
      <c r="U31" s="214"/>
      <c r="V31" s="215"/>
      <c r="W31" s="195"/>
      <c r="X31" s="944"/>
      <c r="Y31" s="197"/>
      <c r="Z31" s="197"/>
      <c r="AA31" s="197"/>
      <c r="AB31" s="197"/>
      <c r="AC31" s="189"/>
      <c r="AD31" s="197"/>
      <c r="AE31" s="189"/>
      <c r="AF31" s="189">
        <f>SUM(W31:AE31)</f>
        <v>0</v>
      </c>
      <c r="AG31" s="1492"/>
    </row>
    <row r="32" spans="2:47" s="198" customFormat="1" x14ac:dyDescent="0.2">
      <c r="B32" s="205"/>
      <c r="H32" s="947"/>
      <c r="R32" s="205"/>
      <c r="X32" s="947"/>
      <c r="AG32" s="1492"/>
    </row>
    <row r="33" spans="2:33" s="198" customFormat="1" x14ac:dyDescent="0.2">
      <c r="B33" s="205"/>
      <c r="H33" s="947"/>
      <c r="R33" s="205"/>
      <c r="X33" s="947"/>
      <c r="AG33" s="1492"/>
    </row>
    <row r="34" spans="2:33" s="198" customFormat="1" x14ac:dyDescent="0.2">
      <c r="B34" s="202" t="s">
        <v>98</v>
      </c>
      <c r="C34" s="203"/>
      <c r="D34" s="203"/>
      <c r="E34" s="203"/>
      <c r="F34" s="203"/>
      <c r="G34" s="193"/>
      <c r="H34" s="949"/>
      <c r="I34" s="192"/>
      <c r="J34" s="184"/>
      <c r="K34" s="184"/>
      <c r="L34" s="184"/>
      <c r="M34" s="184"/>
      <c r="N34" s="184"/>
      <c r="O34" s="184"/>
      <c r="P34" s="184"/>
      <c r="R34" s="202" t="s">
        <v>98</v>
      </c>
      <c r="S34" s="203"/>
      <c r="T34" s="203"/>
      <c r="U34" s="203"/>
      <c r="V34" s="203"/>
      <c r="W34" s="193"/>
      <c r="X34" s="949"/>
      <c r="Y34" s="192"/>
      <c r="Z34" s="184"/>
      <c r="AA34" s="184"/>
      <c r="AB34" s="184"/>
      <c r="AC34" s="184"/>
      <c r="AD34" s="184"/>
      <c r="AE34" s="184"/>
      <c r="AF34" s="184"/>
      <c r="AG34" s="1492"/>
    </row>
    <row r="35" spans="2:33" s="198" customFormat="1" x14ac:dyDescent="0.2">
      <c r="B35" s="194"/>
      <c r="C35" s="194"/>
      <c r="D35" s="194"/>
      <c r="E35" s="194"/>
      <c r="F35" s="194"/>
      <c r="G35" s="194"/>
      <c r="H35" s="950"/>
      <c r="I35" s="194"/>
      <c r="J35" s="194"/>
      <c r="K35" s="194"/>
      <c r="L35" s="194"/>
      <c r="M35" s="194"/>
      <c r="N35" s="216"/>
      <c r="O35" s="216"/>
      <c r="P35" s="194"/>
      <c r="R35" s="194"/>
      <c r="S35" s="194"/>
      <c r="T35" s="194"/>
      <c r="U35" s="194"/>
      <c r="V35" s="194"/>
      <c r="W35" s="194"/>
      <c r="X35" s="950"/>
      <c r="Y35" s="194"/>
      <c r="Z35" s="194"/>
      <c r="AA35" s="194"/>
      <c r="AB35" s="194"/>
      <c r="AC35" s="194"/>
      <c r="AD35" s="173" t="s">
        <v>127</v>
      </c>
      <c r="AE35" s="173" t="s">
        <v>126</v>
      </c>
      <c r="AF35" s="194"/>
      <c r="AG35" s="1492"/>
    </row>
    <row r="36" spans="2:33" s="198" customFormat="1" x14ac:dyDescent="0.2">
      <c r="B36" s="204" t="s">
        <v>113</v>
      </c>
      <c r="C36" s="194"/>
      <c r="D36" s="194"/>
      <c r="E36" s="194"/>
      <c r="G36" s="173" t="s">
        <v>80</v>
      </c>
      <c r="H36" s="942" t="s">
        <v>81</v>
      </c>
      <c r="I36" s="173" t="s">
        <v>82</v>
      </c>
      <c r="J36" s="173" t="s">
        <v>83</v>
      </c>
      <c r="K36" s="173" t="s">
        <v>84</v>
      </c>
      <c r="L36" s="173" t="s">
        <v>115</v>
      </c>
      <c r="M36" s="173" t="s">
        <v>85</v>
      </c>
      <c r="N36" s="217" t="s">
        <v>127</v>
      </c>
      <c r="O36" s="217" t="s">
        <v>126</v>
      </c>
      <c r="P36" s="173" t="s">
        <v>114</v>
      </c>
      <c r="R36" s="204" t="s">
        <v>113</v>
      </c>
      <c r="S36" s="194"/>
      <c r="T36" s="194"/>
      <c r="U36" s="194"/>
      <c r="W36" s="173" t="s">
        <v>80</v>
      </c>
      <c r="X36" s="942" t="s">
        <v>81</v>
      </c>
      <c r="Y36" s="173" t="s">
        <v>82</v>
      </c>
      <c r="Z36" s="173" t="s">
        <v>83</v>
      </c>
      <c r="AA36" s="173" t="s">
        <v>84</v>
      </c>
      <c r="AB36" s="173" t="s">
        <v>115</v>
      </c>
      <c r="AC36" s="173" t="s">
        <v>85</v>
      </c>
      <c r="AD36" s="173" t="s">
        <v>127</v>
      </c>
      <c r="AE36" s="173" t="s">
        <v>126</v>
      </c>
      <c r="AF36" s="173" t="s">
        <v>114</v>
      </c>
      <c r="AG36" s="1492"/>
    </row>
    <row r="37" spans="2:33" s="198" customFormat="1" x14ac:dyDescent="0.2">
      <c r="C37" s="184"/>
      <c r="D37" s="184"/>
      <c r="G37" s="195"/>
      <c r="H37" s="944"/>
      <c r="I37" s="197"/>
      <c r="J37" s="197"/>
      <c r="K37" s="197"/>
      <c r="L37" s="197"/>
      <c r="M37" s="189"/>
      <c r="N37" s="197"/>
      <c r="O37" s="189"/>
      <c r="P37" s="189">
        <f>SUM(G37:O37)</f>
        <v>0</v>
      </c>
      <c r="S37" s="184"/>
      <c r="T37" s="184"/>
      <c r="W37" s="195"/>
      <c r="X37" s="944"/>
      <c r="Y37" s="197"/>
      <c r="Z37" s="197"/>
      <c r="AA37" s="197"/>
      <c r="AB37" s="197"/>
      <c r="AC37" s="189"/>
      <c r="AD37" s="197"/>
      <c r="AE37" s="189"/>
      <c r="AF37" s="189">
        <f>SUM(W37:AE37)</f>
        <v>0</v>
      </c>
      <c r="AG37" s="1492"/>
    </row>
    <row r="38" spans="2:33" s="198" customFormat="1" x14ac:dyDescent="0.2">
      <c r="C38" s="184"/>
      <c r="D38" s="184"/>
      <c r="H38" s="947"/>
      <c r="S38" s="184"/>
      <c r="T38" s="184"/>
      <c r="X38" s="947"/>
      <c r="AG38" s="1492"/>
    </row>
    <row r="39" spans="2:33" s="198" customFormat="1" x14ac:dyDescent="0.2">
      <c r="B39" s="205" t="s">
        <v>119</v>
      </c>
      <c r="C39" s="184"/>
      <c r="D39" s="184"/>
      <c r="H39" s="947"/>
      <c r="R39" s="205" t="s">
        <v>119</v>
      </c>
      <c r="S39" s="184"/>
      <c r="T39" s="184"/>
      <c r="X39" s="947"/>
      <c r="AG39" s="1492"/>
    </row>
    <row r="40" spans="2:33" s="198" customFormat="1" x14ac:dyDescent="0.2">
      <c r="C40" s="207" t="s">
        <v>182</v>
      </c>
      <c r="D40" s="184"/>
      <c r="G40" s="199"/>
      <c r="H40" s="947"/>
      <c r="I40" s="199"/>
      <c r="J40" s="199"/>
      <c r="K40" s="199"/>
      <c r="L40" s="199"/>
      <c r="N40" s="199"/>
      <c r="S40" s="207" t="s">
        <v>182</v>
      </c>
      <c r="T40" s="184"/>
      <c r="W40" s="199"/>
      <c r="X40" s="947"/>
      <c r="Y40" s="199"/>
      <c r="Z40" s="199"/>
      <c r="AA40" s="199"/>
      <c r="AB40" s="199"/>
      <c r="AD40" s="199"/>
      <c r="AG40" s="1492"/>
    </row>
    <row r="41" spans="2:33" s="198" customFormat="1" x14ac:dyDescent="0.2">
      <c r="C41" s="209" t="s">
        <v>93</v>
      </c>
      <c r="D41" s="210"/>
      <c r="E41" s="211"/>
      <c r="F41" s="211"/>
      <c r="G41" s="173" t="s">
        <v>80</v>
      </c>
      <c r="H41" s="948" t="s">
        <v>81</v>
      </c>
      <c r="I41" s="173" t="s">
        <v>82</v>
      </c>
      <c r="J41" s="173" t="s">
        <v>83</v>
      </c>
      <c r="K41" s="173" t="s">
        <v>84</v>
      </c>
      <c r="L41" s="173" t="s">
        <v>115</v>
      </c>
      <c r="M41" s="173" t="s">
        <v>85</v>
      </c>
      <c r="N41" s="173" t="s">
        <v>127</v>
      </c>
      <c r="O41" s="173" t="s">
        <v>126</v>
      </c>
      <c r="P41" s="173" t="s">
        <v>109</v>
      </c>
      <c r="S41" s="209" t="s">
        <v>93</v>
      </c>
      <c r="T41" s="210"/>
      <c r="U41" s="211"/>
      <c r="V41" s="211"/>
      <c r="W41" s="173" t="s">
        <v>80</v>
      </c>
      <c r="X41" s="948" t="s">
        <v>81</v>
      </c>
      <c r="Y41" s="173" t="s">
        <v>82</v>
      </c>
      <c r="Z41" s="173" t="s">
        <v>83</v>
      </c>
      <c r="AA41" s="173" t="s">
        <v>84</v>
      </c>
      <c r="AB41" s="173" t="s">
        <v>115</v>
      </c>
      <c r="AC41" s="173" t="s">
        <v>85</v>
      </c>
      <c r="AD41" s="173" t="s">
        <v>127</v>
      </c>
      <c r="AE41" s="173" t="s">
        <v>126</v>
      </c>
      <c r="AF41" s="173" t="s">
        <v>109</v>
      </c>
      <c r="AG41" s="1492"/>
    </row>
    <row r="42" spans="2:33" s="198" customFormat="1" x14ac:dyDescent="0.2">
      <c r="C42" s="209" t="s">
        <v>116</v>
      </c>
      <c r="D42" s="211"/>
      <c r="E42" s="211"/>
      <c r="F42" s="212"/>
      <c r="G42" s="188"/>
      <c r="H42" s="943"/>
      <c r="I42" s="188"/>
      <c r="J42" s="188"/>
      <c r="K42" s="188"/>
      <c r="L42" s="188"/>
      <c r="M42" s="188"/>
      <c r="N42" s="188"/>
      <c r="O42" s="188"/>
      <c r="P42" s="189">
        <f>SUM(G42:O42)</f>
        <v>0</v>
      </c>
      <c r="S42" s="209" t="s">
        <v>116</v>
      </c>
      <c r="T42" s="211"/>
      <c r="U42" s="211"/>
      <c r="V42" s="212"/>
      <c r="W42" s="188"/>
      <c r="X42" s="943"/>
      <c r="Y42" s="188"/>
      <c r="Z42" s="188"/>
      <c r="AA42" s="188"/>
      <c r="AB42" s="188"/>
      <c r="AC42" s="188"/>
      <c r="AD42" s="188"/>
      <c r="AE42" s="188"/>
      <c r="AF42" s="189">
        <f>SUM(W42:AE42)</f>
        <v>0</v>
      </c>
      <c r="AG42" s="1492"/>
    </row>
    <row r="43" spans="2:33" x14ac:dyDescent="0.2">
      <c r="B43" s="198"/>
      <c r="C43" s="209" t="s">
        <v>183</v>
      </c>
      <c r="D43" s="211"/>
      <c r="E43" s="211"/>
      <c r="F43" s="212"/>
      <c r="G43" s="188"/>
      <c r="H43" s="943"/>
      <c r="I43" s="188"/>
      <c r="J43" s="188"/>
      <c r="K43" s="188"/>
      <c r="L43" s="188"/>
      <c r="M43" s="188"/>
      <c r="N43" s="188"/>
      <c r="O43" s="188"/>
      <c r="P43" s="189">
        <f>SUM(G43:O43)</f>
        <v>0</v>
      </c>
      <c r="R43" s="198"/>
      <c r="S43" s="209" t="s">
        <v>183</v>
      </c>
      <c r="T43" s="211"/>
      <c r="U43" s="211"/>
      <c r="V43" s="212"/>
      <c r="W43" s="188"/>
      <c r="X43" s="943"/>
      <c r="Y43" s="188"/>
      <c r="Z43" s="188"/>
      <c r="AA43" s="188"/>
      <c r="AB43" s="188"/>
      <c r="AC43" s="188"/>
      <c r="AD43" s="188"/>
      <c r="AE43" s="188"/>
      <c r="AF43" s="189">
        <f>SUM(W43:AE43)</f>
        <v>0</v>
      </c>
    </row>
    <row r="44" spans="2:33" x14ac:dyDescent="0.2">
      <c r="B44" s="198"/>
      <c r="C44" s="209" t="s">
        <v>109</v>
      </c>
      <c r="D44" s="211"/>
      <c r="E44" s="211"/>
      <c r="F44" s="212"/>
      <c r="G44" s="189">
        <f>SUM(G42:G43)</f>
        <v>0</v>
      </c>
      <c r="H44" s="945">
        <f>SUM(H42:H43)</f>
        <v>0</v>
      </c>
      <c r="I44" s="189">
        <f t="shared" ref="I44:M44" si="5">SUM(I42:I43)</f>
        <v>0</v>
      </c>
      <c r="J44" s="189">
        <f t="shared" si="5"/>
        <v>0</v>
      </c>
      <c r="K44" s="189">
        <f t="shared" si="5"/>
        <v>0</v>
      </c>
      <c r="L44" s="189">
        <f t="shared" si="5"/>
        <v>0</v>
      </c>
      <c r="M44" s="189">
        <f t="shared" si="5"/>
        <v>0</v>
      </c>
      <c r="N44" s="189">
        <f>SUM(N42:N43)</f>
        <v>0</v>
      </c>
      <c r="O44" s="189">
        <f>SUM(O42:O43)</f>
        <v>0</v>
      </c>
      <c r="P44" s="189">
        <f>SUM(G44:O44)</f>
        <v>0</v>
      </c>
      <c r="R44" s="198"/>
      <c r="S44" s="209" t="s">
        <v>109</v>
      </c>
      <c r="T44" s="211"/>
      <c r="U44" s="211"/>
      <c r="V44" s="212"/>
      <c r="W44" s="189">
        <f>SUM(W42:W43)</f>
        <v>0</v>
      </c>
      <c r="X44" s="189">
        <f>SUM(X42:X43)</f>
        <v>0</v>
      </c>
      <c r="Y44" s="189">
        <f t="shared" ref="Y44:AD44" si="6">SUM(Y42:Y43)</f>
        <v>0</v>
      </c>
      <c r="Z44" s="189">
        <f t="shared" si="6"/>
        <v>0</v>
      </c>
      <c r="AA44" s="189">
        <f t="shared" si="6"/>
        <v>0</v>
      </c>
      <c r="AB44" s="189">
        <f t="shared" si="6"/>
        <v>0</v>
      </c>
      <c r="AC44" s="189">
        <f t="shared" si="6"/>
        <v>0</v>
      </c>
      <c r="AD44" s="189">
        <f t="shared" si="6"/>
        <v>0</v>
      </c>
      <c r="AE44" s="189">
        <f>SUM(AE42:AE43)</f>
        <v>0</v>
      </c>
      <c r="AF44" s="189">
        <f>SUM(W44:AE44)</f>
        <v>0</v>
      </c>
    </row>
    <row r="45" spans="2:33" x14ac:dyDescent="0.2">
      <c r="B45" s="205"/>
      <c r="C45" s="198"/>
      <c r="D45" s="198"/>
      <c r="E45" s="198"/>
      <c r="F45" s="198"/>
      <c r="G45" s="198"/>
      <c r="H45" s="947"/>
      <c r="I45" s="198"/>
      <c r="J45" s="198"/>
      <c r="K45" s="198"/>
      <c r="L45" s="198"/>
      <c r="M45" s="198"/>
      <c r="N45" s="198"/>
      <c r="O45" s="198"/>
      <c r="P45" s="198"/>
      <c r="R45" s="205"/>
      <c r="S45" s="198"/>
      <c r="T45" s="198"/>
      <c r="U45" s="198"/>
      <c r="V45" s="198"/>
      <c r="W45" s="198"/>
      <c r="X45" s="947"/>
      <c r="Y45" s="198"/>
      <c r="Z45" s="198"/>
      <c r="AA45" s="198"/>
      <c r="AB45" s="198"/>
      <c r="AC45" s="198"/>
      <c r="AD45" s="198"/>
      <c r="AE45" s="198"/>
      <c r="AF45" s="198"/>
    </row>
    <row r="46" spans="2:33" x14ac:dyDescent="0.2">
      <c r="B46" s="198"/>
      <c r="C46" s="207" t="s">
        <v>163</v>
      </c>
      <c r="D46" s="184"/>
      <c r="E46" s="198"/>
      <c r="F46" s="198"/>
      <c r="G46" s="199"/>
      <c r="H46" s="947"/>
      <c r="I46" s="199"/>
      <c r="J46" s="199"/>
      <c r="K46" s="199"/>
      <c r="L46" s="199"/>
      <c r="M46" s="198"/>
      <c r="N46" s="199"/>
      <c r="O46" s="198"/>
      <c r="P46" s="198"/>
      <c r="R46" s="198"/>
      <c r="S46" s="207" t="s">
        <v>163</v>
      </c>
      <c r="T46" s="184"/>
      <c r="U46" s="198"/>
      <c r="V46" s="198"/>
      <c r="W46" s="199"/>
      <c r="X46" s="947"/>
      <c r="Y46" s="199"/>
      <c r="Z46" s="199"/>
      <c r="AA46" s="199"/>
      <c r="AB46" s="199"/>
      <c r="AC46" s="198"/>
      <c r="AD46" s="199"/>
      <c r="AE46" s="198"/>
      <c r="AF46" s="198"/>
    </row>
    <row r="47" spans="2:33" x14ac:dyDescent="0.2">
      <c r="B47" s="198"/>
      <c r="C47" s="209" t="s">
        <v>93</v>
      </c>
      <c r="D47" s="210"/>
      <c r="E47" s="211"/>
      <c r="F47" s="211"/>
      <c r="G47" s="173" t="s">
        <v>80</v>
      </c>
      <c r="H47" s="942" t="s">
        <v>81</v>
      </c>
      <c r="I47" s="173" t="s">
        <v>82</v>
      </c>
      <c r="J47" s="173" t="s">
        <v>83</v>
      </c>
      <c r="K47" s="173" t="s">
        <v>84</v>
      </c>
      <c r="L47" s="173" t="s">
        <v>115</v>
      </c>
      <c r="M47" s="173" t="s">
        <v>85</v>
      </c>
      <c r="N47" s="173" t="s">
        <v>127</v>
      </c>
      <c r="O47" s="173" t="s">
        <v>126</v>
      </c>
      <c r="P47" s="173" t="s">
        <v>109</v>
      </c>
      <c r="R47" s="198"/>
      <c r="S47" s="209" t="s">
        <v>93</v>
      </c>
      <c r="T47" s="210"/>
      <c r="U47" s="211"/>
      <c r="V47" s="211"/>
      <c r="W47" s="173" t="s">
        <v>80</v>
      </c>
      <c r="X47" s="942" t="s">
        <v>81</v>
      </c>
      <c r="Y47" s="173" t="s">
        <v>82</v>
      </c>
      <c r="Z47" s="173" t="s">
        <v>83</v>
      </c>
      <c r="AA47" s="173" t="s">
        <v>84</v>
      </c>
      <c r="AB47" s="173" t="s">
        <v>115</v>
      </c>
      <c r="AC47" s="173" t="s">
        <v>85</v>
      </c>
      <c r="AD47" s="173" t="s">
        <v>127</v>
      </c>
      <c r="AE47" s="173" t="s">
        <v>126</v>
      </c>
      <c r="AF47" s="173" t="s">
        <v>109</v>
      </c>
    </row>
    <row r="48" spans="2:33" x14ac:dyDescent="0.2">
      <c r="B48" s="198"/>
      <c r="C48" s="209" t="s">
        <v>116</v>
      </c>
      <c r="D48" s="211"/>
      <c r="E48" s="211"/>
      <c r="F48" s="212"/>
      <c r="G48" s="188"/>
      <c r="H48" s="943"/>
      <c r="I48" s="188"/>
      <c r="J48" s="188"/>
      <c r="K48" s="188"/>
      <c r="L48" s="188"/>
      <c r="M48" s="188"/>
      <c r="N48" s="188"/>
      <c r="O48" s="188"/>
      <c r="P48" s="189">
        <f>SUM(G48:O48)</f>
        <v>0</v>
      </c>
      <c r="R48" s="198"/>
      <c r="S48" s="209" t="s">
        <v>116</v>
      </c>
      <c r="T48" s="211"/>
      <c r="U48" s="211"/>
      <c r="V48" s="212"/>
      <c r="W48" s="188"/>
      <c r="X48" s="943"/>
      <c r="Y48" s="188"/>
      <c r="Z48" s="188"/>
      <c r="AA48" s="188"/>
      <c r="AB48" s="188"/>
      <c r="AC48" s="188"/>
      <c r="AD48" s="188"/>
      <c r="AE48" s="188"/>
      <c r="AF48" s="189">
        <f>SUM(W48:AE48)</f>
        <v>0</v>
      </c>
    </row>
    <row r="49" spans="1:33" x14ac:dyDescent="0.2">
      <c r="B49" s="198"/>
      <c r="C49" s="209" t="s">
        <v>117</v>
      </c>
      <c r="D49" s="211"/>
      <c r="E49" s="211"/>
      <c r="F49" s="212"/>
      <c r="G49" s="188"/>
      <c r="H49" s="943"/>
      <c r="I49" s="188"/>
      <c r="J49" s="188"/>
      <c r="K49" s="188"/>
      <c r="L49" s="188"/>
      <c r="M49" s="188"/>
      <c r="N49" s="188"/>
      <c r="O49" s="188"/>
      <c r="P49" s="189">
        <f>SUM(G49:O49)</f>
        <v>0</v>
      </c>
      <c r="R49" s="198"/>
      <c r="S49" s="209" t="s">
        <v>117</v>
      </c>
      <c r="T49" s="211"/>
      <c r="U49" s="211"/>
      <c r="V49" s="212"/>
      <c r="W49" s="188"/>
      <c r="X49" s="943"/>
      <c r="Y49" s="188"/>
      <c r="Z49" s="188"/>
      <c r="AA49" s="188"/>
      <c r="AB49" s="188"/>
      <c r="AC49" s="188"/>
      <c r="AD49" s="188"/>
      <c r="AE49" s="188"/>
      <c r="AF49" s="189">
        <f>SUM(W49:AE49)</f>
        <v>0</v>
      </c>
    </row>
    <row r="50" spans="1:33" x14ac:dyDescent="0.2">
      <c r="B50" s="198"/>
      <c r="C50" s="209" t="s">
        <v>118</v>
      </c>
      <c r="D50" s="211"/>
      <c r="E50" s="211"/>
      <c r="F50" s="212"/>
      <c r="G50" s="188"/>
      <c r="H50" s="943"/>
      <c r="I50" s="188"/>
      <c r="J50" s="188"/>
      <c r="K50" s="188"/>
      <c r="L50" s="188"/>
      <c r="M50" s="188"/>
      <c r="N50" s="188"/>
      <c r="O50" s="188"/>
      <c r="P50" s="189">
        <f>SUM(G50:O50)</f>
        <v>0</v>
      </c>
      <c r="R50" s="198"/>
      <c r="S50" s="209" t="s">
        <v>118</v>
      </c>
      <c r="T50" s="211"/>
      <c r="U50" s="211"/>
      <c r="V50" s="212"/>
      <c r="W50" s="188"/>
      <c r="X50" s="943"/>
      <c r="Y50" s="188"/>
      <c r="Z50" s="188"/>
      <c r="AA50" s="188"/>
      <c r="AB50" s="188"/>
      <c r="AC50" s="188"/>
      <c r="AD50" s="188"/>
      <c r="AE50" s="188"/>
      <c r="AF50" s="189">
        <f>SUM(W50:AE50)</f>
        <v>0</v>
      </c>
    </row>
    <row r="51" spans="1:33" x14ac:dyDescent="0.2">
      <c r="B51" s="198"/>
      <c r="C51" s="209" t="s">
        <v>109</v>
      </c>
      <c r="D51" s="211"/>
      <c r="E51" s="211"/>
      <c r="F51" s="212"/>
      <c r="G51" s="189">
        <f>SUM(G48:G50)</f>
        <v>0</v>
      </c>
      <c r="H51" s="189">
        <f t="shared" ref="H51:P51" si="7">SUM(H48:H50)</f>
        <v>0</v>
      </c>
      <c r="I51" s="189">
        <f t="shared" si="7"/>
        <v>0</v>
      </c>
      <c r="J51" s="189">
        <f t="shared" si="7"/>
        <v>0</v>
      </c>
      <c r="K51" s="189">
        <f t="shared" si="7"/>
        <v>0</v>
      </c>
      <c r="L51" s="189">
        <f t="shared" si="7"/>
        <v>0</v>
      </c>
      <c r="M51" s="189">
        <f t="shared" si="7"/>
        <v>0</v>
      </c>
      <c r="N51" s="189">
        <f t="shared" si="7"/>
        <v>0</v>
      </c>
      <c r="O51" s="189">
        <f t="shared" si="7"/>
        <v>0</v>
      </c>
      <c r="P51" s="189">
        <f t="shared" si="7"/>
        <v>0</v>
      </c>
      <c r="R51" s="198"/>
      <c r="S51" s="209" t="s">
        <v>109</v>
      </c>
      <c r="T51" s="211"/>
      <c r="U51" s="211"/>
      <c r="V51" s="212"/>
      <c r="W51" s="189">
        <f>SUM(W48:W50)</f>
        <v>0</v>
      </c>
      <c r="X51" s="189">
        <f>SUM(X48:X50)</f>
        <v>0</v>
      </c>
      <c r="Y51" s="189">
        <f t="shared" ref="Y51:AE51" si="8">SUM(Y48:Y50)</f>
        <v>0</v>
      </c>
      <c r="Z51" s="189">
        <f t="shared" si="8"/>
        <v>0</v>
      </c>
      <c r="AA51" s="189">
        <f t="shared" si="8"/>
        <v>0</v>
      </c>
      <c r="AB51" s="189">
        <f t="shared" si="8"/>
        <v>0</v>
      </c>
      <c r="AC51" s="189">
        <f t="shared" si="8"/>
        <v>0</v>
      </c>
      <c r="AD51" s="189">
        <f t="shared" si="8"/>
        <v>0</v>
      </c>
      <c r="AE51" s="189">
        <f t="shared" si="8"/>
        <v>0</v>
      </c>
      <c r="AF51" s="189">
        <f>SUM(W51:AE51)</f>
        <v>0</v>
      </c>
    </row>
    <row r="52" spans="1:33" x14ac:dyDescent="0.2">
      <c r="B52" s="205"/>
      <c r="C52" s="198"/>
      <c r="D52" s="198"/>
      <c r="E52" s="198"/>
      <c r="F52" s="198"/>
      <c r="G52" s="198"/>
      <c r="H52" s="947"/>
      <c r="I52" s="198"/>
      <c r="J52" s="198"/>
      <c r="K52" s="198"/>
      <c r="L52" s="198"/>
      <c r="M52" s="198"/>
      <c r="N52" s="198"/>
      <c r="O52" s="198"/>
      <c r="P52" s="198"/>
      <c r="R52" s="205"/>
      <c r="S52" s="198"/>
      <c r="T52" s="198"/>
      <c r="U52" s="198"/>
      <c r="V52" s="198"/>
      <c r="W52" s="198"/>
      <c r="X52" s="947"/>
      <c r="Y52" s="198"/>
      <c r="Z52" s="198"/>
      <c r="AA52" s="198"/>
      <c r="AB52" s="198"/>
      <c r="AC52" s="198"/>
      <c r="AD52" s="198"/>
      <c r="AE52" s="198"/>
      <c r="AF52" s="198"/>
    </row>
    <row r="53" spans="1:33" x14ac:dyDescent="0.2">
      <c r="B53" s="205"/>
      <c r="C53" s="207" t="s">
        <v>120</v>
      </c>
      <c r="D53" s="198"/>
      <c r="E53" s="198"/>
      <c r="F53" s="198"/>
      <c r="G53" s="198"/>
      <c r="H53" s="947"/>
      <c r="I53" s="198"/>
      <c r="J53" s="198"/>
      <c r="K53" s="198"/>
      <c r="L53" s="198"/>
      <c r="M53" s="198"/>
      <c r="N53" s="198"/>
      <c r="O53" s="198"/>
      <c r="P53" s="198"/>
      <c r="R53" s="205"/>
      <c r="S53" s="207" t="s">
        <v>120</v>
      </c>
      <c r="T53" s="198"/>
      <c r="U53" s="198"/>
      <c r="V53" s="198"/>
      <c r="W53" s="198"/>
      <c r="X53" s="947"/>
      <c r="Y53" s="198"/>
      <c r="Z53" s="198"/>
      <c r="AA53" s="198"/>
      <c r="AB53" s="198"/>
      <c r="AC53" s="198"/>
      <c r="AD53" s="198"/>
      <c r="AE53" s="198"/>
      <c r="AF53" s="198"/>
    </row>
    <row r="54" spans="1:33" x14ac:dyDescent="0.2">
      <c r="B54" s="205"/>
      <c r="C54" s="209" t="s">
        <v>121</v>
      </c>
      <c r="D54" s="211"/>
      <c r="E54" s="211"/>
      <c r="F54" s="212"/>
      <c r="G54" s="173" t="s">
        <v>80</v>
      </c>
      <c r="H54" s="942" t="s">
        <v>81</v>
      </c>
      <c r="I54" s="173" t="s">
        <v>82</v>
      </c>
      <c r="J54" s="173" t="s">
        <v>83</v>
      </c>
      <c r="K54" s="173" t="s">
        <v>84</v>
      </c>
      <c r="L54" s="173" t="s">
        <v>115</v>
      </c>
      <c r="M54" s="173" t="s">
        <v>85</v>
      </c>
      <c r="N54" s="173" t="s">
        <v>127</v>
      </c>
      <c r="O54" s="173" t="s">
        <v>126</v>
      </c>
      <c r="P54" s="173" t="s">
        <v>109</v>
      </c>
      <c r="R54" s="205"/>
      <c r="S54" s="209" t="s">
        <v>121</v>
      </c>
      <c r="T54" s="211"/>
      <c r="U54" s="211"/>
      <c r="V54" s="212"/>
      <c r="W54" s="173" t="s">
        <v>80</v>
      </c>
      <c r="X54" s="942" t="s">
        <v>81</v>
      </c>
      <c r="Y54" s="173" t="s">
        <v>82</v>
      </c>
      <c r="Z54" s="173" t="s">
        <v>83</v>
      </c>
      <c r="AA54" s="173" t="s">
        <v>84</v>
      </c>
      <c r="AB54" s="173" t="s">
        <v>115</v>
      </c>
      <c r="AC54" s="173" t="s">
        <v>85</v>
      </c>
      <c r="AD54" s="173" t="s">
        <v>127</v>
      </c>
      <c r="AE54" s="173" t="s">
        <v>126</v>
      </c>
      <c r="AF54" s="173" t="s">
        <v>109</v>
      </c>
    </row>
    <row r="55" spans="1:33" x14ac:dyDescent="0.2">
      <c r="B55" s="205"/>
      <c r="C55" s="213" t="s">
        <v>122</v>
      </c>
      <c r="D55" s="214"/>
      <c r="E55" s="214"/>
      <c r="F55" s="215"/>
      <c r="G55" s="188"/>
      <c r="H55" s="943"/>
      <c r="I55" s="188"/>
      <c r="J55" s="188"/>
      <c r="K55" s="188"/>
      <c r="L55" s="188"/>
      <c r="M55" s="188"/>
      <c r="N55" s="188"/>
      <c r="O55" s="188"/>
      <c r="P55" s="189">
        <f>SUM(G55:O55)</f>
        <v>0</v>
      </c>
      <c r="R55" s="205"/>
      <c r="S55" s="213" t="s">
        <v>122</v>
      </c>
      <c r="T55" s="214"/>
      <c r="U55" s="214"/>
      <c r="V55" s="215"/>
      <c r="W55" s="195"/>
      <c r="X55" s="944"/>
      <c r="Y55" s="197"/>
      <c r="Z55" s="197"/>
      <c r="AA55" s="197"/>
      <c r="AB55" s="197"/>
      <c r="AC55" s="189"/>
      <c r="AD55" s="197"/>
      <c r="AE55" s="189"/>
      <c r="AF55" s="189">
        <f>SUM(W55:AE55)</f>
        <v>0</v>
      </c>
    </row>
    <row r="58" spans="1:33" x14ac:dyDescent="0.2">
      <c r="A58" s="198"/>
      <c r="B58" s="202" t="s">
        <v>125</v>
      </c>
      <c r="C58" s="203"/>
      <c r="D58" s="203"/>
      <c r="E58" s="203"/>
      <c r="F58" s="203"/>
      <c r="G58" s="193"/>
      <c r="H58" s="949"/>
      <c r="I58" s="192"/>
      <c r="J58" s="184"/>
      <c r="K58" s="184"/>
      <c r="L58" s="184"/>
      <c r="M58" s="184"/>
      <c r="N58" s="184"/>
      <c r="O58" s="184"/>
      <c r="P58" s="184"/>
      <c r="Q58" s="198"/>
      <c r="R58" s="202" t="s">
        <v>125</v>
      </c>
      <c r="S58" s="203"/>
      <c r="T58" s="203"/>
      <c r="U58" s="203"/>
      <c r="V58" s="203"/>
      <c r="W58" s="193"/>
      <c r="X58" s="949"/>
      <c r="Y58" s="192"/>
      <c r="Z58" s="184"/>
      <c r="AA58" s="184"/>
      <c r="AB58" s="184"/>
      <c r="AC58" s="184"/>
      <c r="AD58" s="184"/>
      <c r="AE58" s="184"/>
      <c r="AF58" s="184"/>
    </row>
    <row r="59" spans="1:33" s="198" customFormat="1" x14ac:dyDescent="0.2">
      <c r="B59" s="194"/>
      <c r="C59" s="194"/>
      <c r="D59" s="194"/>
      <c r="E59" s="194"/>
      <c r="F59" s="194"/>
      <c r="G59" s="194"/>
      <c r="H59" s="950"/>
      <c r="I59" s="194"/>
      <c r="J59" s="194"/>
      <c r="K59" s="194"/>
      <c r="L59" s="194"/>
      <c r="M59" s="194"/>
      <c r="N59" s="194"/>
      <c r="O59" s="194"/>
      <c r="P59" s="194"/>
      <c r="R59" s="194"/>
      <c r="S59" s="194"/>
      <c r="T59" s="194"/>
      <c r="U59" s="194"/>
      <c r="V59" s="194"/>
      <c r="W59" s="194"/>
      <c r="X59" s="950"/>
      <c r="Y59" s="194"/>
      <c r="Z59" s="194"/>
      <c r="AA59" s="194"/>
      <c r="AB59" s="194"/>
      <c r="AC59" s="194"/>
      <c r="AD59" s="194"/>
      <c r="AE59" s="194"/>
      <c r="AF59" s="194"/>
      <c r="AG59" s="181"/>
    </row>
    <row r="60" spans="1:33" s="198" customFormat="1" x14ac:dyDescent="0.2">
      <c r="B60" s="204" t="s">
        <v>113</v>
      </c>
      <c r="C60" s="194"/>
      <c r="D60" s="194"/>
      <c r="E60" s="194"/>
      <c r="G60" s="173" t="s">
        <v>80</v>
      </c>
      <c r="H60" s="942" t="s">
        <v>81</v>
      </c>
      <c r="I60" s="173" t="s">
        <v>82</v>
      </c>
      <c r="J60" s="173" t="s">
        <v>83</v>
      </c>
      <c r="K60" s="173" t="s">
        <v>84</v>
      </c>
      <c r="L60" s="173" t="s">
        <v>115</v>
      </c>
      <c r="M60" s="173" t="s">
        <v>85</v>
      </c>
      <c r="N60" s="173" t="s">
        <v>127</v>
      </c>
      <c r="O60" s="173" t="s">
        <v>126</v>
      </c>
      <c r="P60" s="173" t="s">
        <v>114</v>
      </c>
      <c r="R60" s="204" t="s">
        <v>113</v>
      </c>
      <c r="S60" s="194"/>
      <c r="T60" s="194"/>
      <c r="U60" s="194"/>
      <c r="W60" s="173" t="s">
        <v>80</v>
      </c>
      <c r="X60" s="942" t="s">
        <v>81</v>
      </c>
      <c r="Y60" s="173" t="s">
        <v>82</v>
      </c>
      <c r="Z60" s="173" t="s">
        <v>83</v>
      </c>
      <c r="AA60" s="173" t="s">
        <v>84</v>
      </c>
      <c r="AB60" s="173" t="s">
        <v>115</v>
      </c>
      <c r="AC60" s="173" t="s">
        <v>85</v>
      </c>
      <c r="AD60" s="173" t="s">
        <v>127</v>
      </c>
      <c r="AE60" s="173" t="s">
        <v>126</v>
      </c>
      <c r="AF60" s="173" t="s">
        <v>114</v>
      </c>
      <c r="AG60" s="181"/>
    </row>
    <row r="61" spans="1:33" s="198" customFormat="1" x14ac:dyDescent="0.2">
      <c r="C61" s="184"/>
      <c r="D61" s="184"/>
      <c r="G61" s="195"/>
      <c r="H61" s="944"/>
      <c r="I61" s="197"/>
      <c r="J61" s="197"/>
      <c r="K61" s="197"/>
      <c r="L61" s="197"/>
      <c r="M61" s="189"/>
      <c r="N61" s="197"/>
      <c r="O61" s="189"/>
      <c r="P61" s="189">
        <f>SUM(G61:O61)</f>
        <v>0</v>
      </c>
      <c r="S61" s="184"/>
      <c r="T61" s="184"/>
      <c r="W61" s="195"/>
      <c r="X61" s="944"/>
      <c r="Y61" s="197"/>
      <c r="Z61" s="197"/>
      <c r="AA61" s="197"/>
      <c r="AB61" s="197"/>
      <c r="AC61" s="189"/>
      <c r="AD61" s="197"/>
      <c r="AE61" s="189"/>
      <c r="AF61" s="189">
        <f>SUM(W61:AE61)</f>
        <v>0</v>
      </c>
      <c r="AG61" s="181"/>
    </row>
    <row r="62" spans="1:33" s="198" customFormat="1" x14ac:dyDescent="0.2">
      <c r="C62" s="184"/>
      <c r="D62" s="184"/>
      <c r="H62" s="947"/>
      <c r="S62" s="184"/>
      <c r="T62" s="184"/>
      <c r="X62" s="947"/>
      <c r="AG62" s="181"/>
    </row>
    <row r="63" spans="1:33" s="198" customFormat="1" x14ac:dyDescent="0.2">
      <c r="B63" s="205" t="s">
        <v>119</v>
      </c>
      <c r="C63" s="184"/>
      <c r="D63" s="184"/>
      <c r="H63" s="947"/>
      <c r="R63" s="205" t="s">
        <v>119</v>
      </c>
      <c r="S63" s="184"/>
      <c r="T63" s="184"/>
      <c r="X63" s="947"/>
      <c r="AG63" s="181"/>
    </row>
    <row r="64" spans="1:33" s="198" customFormat="1" x14ac:dyDescent="0.2">
      <c r="C64" s="207" t="s">
        <v>182</v>
      </c>
      <c r="D64" s="184"/>
      <c r="G64" s="199"/>
      <c r="H64" s="947"/>
      <c r="I64" s="199"/>
      <c r="J64" s="199"/>
      <c r="K64" s="199"/>
      <c r="L64" s="199"/>
      <c r="N64" s="199"/>
      <c r="S64" s="207" t="s">
        <v>182</v>
      </c>
      <c r="T64" s="184"/>
      <c r="W64" s="199"/>
      <c r="X64" s="947"/>
      <c r="Y64" s="199"/>
      <c r="Z64" s="199"/>
      <c r="AA64" s="199"/>
      <c r="AB64" s="199"/>
      <c r="AD64" s="199"/>
      <c r="AG64" s="181"/>
    </row>
    <row r="65" spans="2:33" s="198" customFormat="1" x14ac:dyDescent="0.2">
      <c r="C65" s="209" t="s">
        <v>93</v>
      </c>
      <c r="D65" s="210"/>
      <c r="E65" s="211"/>
      <c r="F65" s="211"/>
      <c r="G65" s="173" t="s">
        <v>80</v>
      </c>
      <c r="H65" s="948" t="s">
        <v>81</v>
      </c>
      <c r="I65" s="173" t="s">
        <v>82</v>
      </c>
      <c r="J65" s="173" t="s">
        <v>83</v>
      </c>
      <c r="K65" s="173" t="s">
        <v>84</v>
      </c>
      <c r="L65" s="173" t="s">
        <v>115</v>
      </c>
      <c r="M65" s="173" t="s">
        <v>85</v>
      </c>
      <c r="N65" s="173" t="s">
        <v>127</v>
      </c>
      <c r="O65" s="173" t="s">
        <v>126</v>
      </c>
      <c r="P65" s="173" t="s">
        <v>109</v>
      </c>
      <c r="S65" s="209" t="s">
        <v>93</v>
      </c>
      <c r="T65" s="210"/>
      <c r="U65" s="211"/>
      <c r="V65" s="211"/>
      <c r="W65" s="173" t="s">
        <v>80</v>
      </c>
      <c r="X65" s="948" t="s">
        <v>81</v>
      </c>
      <c r="Y65" s="173" t="s">
        <v>82</v>
      </c>
      <c r="Z65" s="173" t="s">
        <v>83</v>
      </c>
      <c r="AA65" s="173" t="s">
        <v>84</v>
      </c>
      <c r="AB65" s="173" t="s">
        <v>115</v>
      </c>
      <c r="AC65" s="173" t="s">
        <v>85</v>
      </c>
      <c r="AD65" s="173" t="s">
        <v>127</v>
      </c>
      <c r="AE65" s="173" t="s">
        <v>126</v>
      </c>
      <c r="AF65" s="173" t="s">
        <v>109</v>
      </c>
      <c r="AG65" s="181"/>
    </row>
    <row r="66" spans="2:33" s="198" customFormat="1" x14ac:dyDescent="0.2">
      <c r="C66" s="209" t="s">
        <v>116</v>
      </c>
      <c r="D66" s="211"/>
      <c r="E66" s="211"/>
      <c r="F66" s="212"/>
      <c r="G66" s="189"/>
      <c r="H66" s="943"/>
      <c r="I66" s="189"/>
      <c r="J66" s="189"/>
      <c r="K66" s="189"/>
      <c r="L66" s="189"/>
      <c r="M66" s="189"/>
      <c r="N66" s="189"/>
      <c r="O66" s="189"/>
      <c r="P66" s="189">
        <f>SUM(G66:O66)</f>
        <v>0</v>
      </c>
      <c r="S66" s="209" t="s">
        <v>116</v>
      </c>
      <c r="T66" s="211"/>
      <c r="U66" s="211"/>
      <c r="V66" s="212"/>
      <c r="W66" s="188"/>
      <c r="X66" s="943"/>
      <c r="Y66" s="188"/>
      <c r="Z66" s="188"/>
      <c r="AA66" s="188"/>
      <c r="AB66" s="188"/>
      <c r="AC66" s="188"/>
      <c r="AD66" s="188"/>
      <c r="AE66" s="188"/>
      <c r="AF66" s="189">
        <f>SUM(W66:AE66)</f>
        <v>0</v>
      </c>
      <c r="AG66" s="181"/>
    </row>
    <row r="67" spans="2:33" x14ac:dyDescent="0.2">
      <c r="B67" s="198"/>
      <c r="C67" s="209" t="s">
        <v>183</v>
      </c>
      <c r="D67" s="211"/>
      <c r="E67" s="211"/>
      <c r="F67" s="212"/>
      <c r="G67" s="188"/>
      <c r="H67" s="943"/>
      <c r="I67" s="188"/>
      <c r="J67" s="188"/>
      <c r="K67" s="188"/>
      <c r="L67" s="188"/>
      <c r="M67" s="188"/>
      <c r="N67" s="188"/>
      <c r="O67" s="188"/>
      <c r="P67" s="189">
        <f>SUM(G67:O67)</f>
        <v>0</v>
      </c>
      <c r="R67" s="198"/>
      <c r="S67" s="209" t="s">
        <v>183</v>
      </c>
      <c r="T67" s="211"/>
      <c r="U67" s="211"/>
      <c r="V67" s="212"/>
      <c r="W67" s="188"/>
      <c r="X67" s="943"/>
      <c r="Y67" s="188"/>
      <c r="Z67" s="188"/>
      <c r="AA67" s="188"/>
      <c r="AB67" s="188"/>
      <c r="AC67" s="188"/>
      <c r="AD67" s="188"/>
      <c r="AE67" s="188"/>
      <c r="AF67" s="189">
        <f>SUM(W67:AE67)</f>
        <v>0</v>
      </c>
    </row>
    <row r="68" spans="2:33" x14ac:dyDescent="0.2">
      <c r="B68" s="198"/>
      <c r="C68" s="209" t="s">
        <v>109</v>
      </c>
      <c r="D68" s="211"/>
      <c r="E68" s="211"/>
      <c r="F68" s="212"/>
      <c r="G68" s="189">
        <f>SUM(G66:G67)</f>
        <v>0</v>
      </c>
      <c r="H68" s="943">
        <f>SUM(H66:H67)</f>
        <v>0</v>
      </c>
      <c r="I68" s="189">
        <f t="shared" ref="I68:O68" si="9">SUM(I66:I67)</f>
        <v>0</v>
      </c>
      <c r="J68" s="189">
        <f t="shared" si="9"/>
        <v>0</v>
      </c>
      <c r="K68" s="189">
        <f t="shared" si="9"/>
        <v>0</v>
      </c>
      <c r="L68" s="189">
        <f t="shared" si="9"/>
        <v>0</v>
      </c>
      <c r="M68" s="189">
        <f t="shared" si="9"/>
        <v>0</v>
      </c>
      <c r="N68" s="189">
        <f t="shared" si="9"/>
        <v>0</v>
      </c>
      <c r="O68" s="189">
        <f t="shared" si="9"/>
        <v>0</v>
      </c>
      <c r="P68" s="189">
        <f>SUM(G68:O68)</f>
        <v>0</v>
      </c>
      <c r="R68" s="198"/>
      <c r="S68" s="209" t="s">
        <v>109</v>
      </c>
      <c r="T68" s="211"/>
      <c r="U68" s="211"/>
      <c r="V68" s="212"/>
      <c r="W68" s="189">
        <f>SUM(W66:W67)</f>
        <v>0</v>
      </c>
      <c r="X68" s="189">
        <f>SUM(X66:X67)</f>
        <v>0</v>
      </c>
      <c r="Y68" s="189">
        <f t="shared" ref="Y68:AE68" si="10">SUM(Y66:Y67)</f>
        <v>0</v>
      </c>
      <c r="Z68" s="189">
        <f t="shared" si="10"/>
        <v>0</v>
      </c>
      <c r="AA68" s="189">
        <f t="shared" si="10"/>
        <v>0</v>
      </c>
      <c r="AB68" s="189">
        <f t="shared" si="10"/>
        <v>0</v>
      </c>
      <c r="AC68" s="189">
        <f t="shared" si="10"/>
        <v>0</v>
      </c>
      <c r="AD68" s="189">
        <f t="shared" si="10"/>
        <v>0</v>
      </c>
      <c r="AE68" s="189">
        <f t="shared" si="10"/>
        <v>0</v>
      </c>
      <c r="AF68" s="189">
        <f>SUM(W68:AE68)</f>
        <v>0</v>
      </c>
    </row>
    <row r="69" spans="2:33" x14ac:dyDescent="0.2">
      <c r="B69" s="205"/>
      <c r="C69" s="198"/>
      <c r="D69" s="198"/>
      <c r="E69" s="198"/>
      <c r="F69" s="198"/>
      <c r="G69" s="198"/>
      <c r="H69" s="947"/>
      <c r="I69" s="198"/>
      <c r="J69" s="198"/>
      <c r="K69" s="198"/>
      <c r="L69" s="198"/>
      <c r="M69" s="198"/>
      <c r="N69" s="198"/>
      <c r="O69" s="198"/>
      <c r="P69" s="198"/>
      <c r="R69" s="205"/>
      <c r="S69" s="198"/>
      <c r="T69" s="198"/>
      <c r="U69" s="198"/>
      <c r="V69" s="198"/>
      <c r="W69" s="198"/>
      <c r="X69" s="947"/>
      <c r="Y69" s="198"/>
      <c r="Z69" s="198"/>
      <c r="AA69" s="198"/>
      <c r="AB69" s="198"/>
      <c r="AC69" s="198"/>
      <c r="AD69" s="198"/>
      <c r="AE69" s="198"/>
      <c r="AF69" s="198"/>
    </row>
    <row r="70" spans="2:33" x14ac:dyDescent="0.2">
      <c r="B70" s="198"/>
      <c r="C70" s="207" t="s">
        <v>163</v>
      </c>
      <c r="D70" s="184"/>
      <c r="E70" s="198"/>
      <c r="F70" s="198"/>
      <c r="G70" s="199"/>
      <c r="H70" s="947"/>
      <c r="I70" s="199"/>
      <c r="J70" s="199"/>
      <c r="K70" s="199"/>
      <c r="L70" s="199"/>
      <c r="M70" s="198"/>
      <c r="N70" s="199"/>
      <c r="O70" s="198"/>
      <c r="P70" s="198"/>
      <c r="R70" s="198"/>
      <c r="S70" s="207" t="s">
        <v>163</v>
      </c>
      <c r="T70" s="184"/>
      <c r="U70" s="198"/>
      <c r="V70" s="198"/>
      <c r="W70" s="199"/>
      <c r="X70" s="947"/>
      <c r="Y70" s="199"/>
      <c r="Z70" s="199"/>
      <c r="AA70" s="199"/>
      <c r="AB70" s="199"/>
      <c r="AC70" s="198"/>
      <c r="AD70" s="199"/>
      <c r="AE70" s="198"/>
      <c r="AF70" s="198"/>
    </row>
    <row r="71" spans="2:33" x14ac:dyDescent="0.2">
      <c r="B71" s="198"/>
      <c r="C71" s="209" t="s">
        <v>93</v>
      </c>
      <c r="D71" s="210"/>
      <c r="E71" s="211"/>
      <c r="F71" s="211"/>
      <c r="G71" s="173" t="s">
        <v>80</v>
      </c>
      <c r="H71" s="942" t="s">
        <v>81</v>
      </c>
      <c r="I71" s="173" t="s">
        <v>82</v>
      </c>
      <c r="J71" s="173" t="s">
        <v>83</v>
      </c>
      <c r="K71" s="173" t="s">
        <v>84</v>
      </c>
      <c r="L71" s="173" t="s">
        <v>115</v>
      </c>
      <c r="M71" s="173" t="s">
        <v>85</v>
      </c>
      <c r="N71" s="173" t="s">
        <v>127</v>
      </c>
      <c r="O71" s="173" t="s">
        <v>126</v>
      </c>
      <c r="P71" s="173" t="s">
        <v>109</v>
      </c>
      <c r="R71" s="198"/>
      <c r="S71" s="209" t="s">
        <v>93</v>
      </c>
      <c r="T71" s="210"/>
      <c r="U71" s="211"/>
      <c r="V71" s="211"/>
      <c r="W71" s="173" t="s">
        <v>80</v>
      </c>
      <c r="X71" s="942" t="s">
        <v>81</v>
      </c>
      <c r="Y71" s="173" t="s">
        <v>82</v>
      </c>
      <c r="Z71" s="173" t="s">
        <v>83</v>
      </c>
      <c r="AA71" s="173" t="s">
        <v>84</v>
      </c>
      <c r="AB71" s="173" t="s">
        <v>115</v>
      </c>
      <c r="AC71" s="173" t="s">
        <v>85</v>
      </c>
      <c r="AD71" s="173" t="s">
        <v>127</v>
      </c>
      <c r="AE71" s="173" t="s">
        <v>126</v>
      </c>
      <c r="AF71" s="173" t="s">
        <v>109</v>
      </c>
    </row>
    <row r="72" spans="2:33" x14ac:dyDescent="0.2">
      <c r="B72" s="198"/>
      <c r="C72" s="209" t="s">
        <v>116</v>
      </c>
      <c r="D72" s="211"/>
      <c r="E72" s="211"/>
      <c r="F72" s="212"/>
      <c r="G72" s="188"/>
      <c r="H72" s="943"/>
      <c r="I72" s="188"/>
      <c r="J72" s="188"/>
      <c r="K72" s="188"/>
      <c r="L72" s="188"/>
      <c r="M72" s="188"/>
      <c r="N72" s="188"/>
      <c r="O72" s="188"/>
      <c r="P72" s="189">
        <f>SUM(G72:O72)</f>
        <v>0</v>
      </c>
      <c r="R72" s="198"/>
      <c r="S72" s="209" t="s">
        <v>116</v>
      </c>
      <c r="T72" s="211"/>
      <c r="U72" s="211"/>
      <c r="V72" s="212"/>
      <c r="W72" s="188"/>
      <c r="X72" s="943"/>
      <c r="Y72" s="188"/>
      <c r="Z72" s="188"/>
      <c r="AA72" s="188"/>
      <c r="AB72" s="188"/>
      <c r="AC72" s="188"/>
      <c r="AD72" s="188"/>
      <c r="AE72" s="188"/>
      <c r="AF72" s="189">
        <f>SUM(W72:AE72)</f>
        <v>0</v>
      </c>
    </row>
    <row r="73" spans="2:33" x14ac:dyDescent="0.2">
      <c r="B73" s="198"/>
      <c r="C73" s="209" t="s">
        <v>117</v>
      </c>
      <c r="D73" s="211"/>
      <c r="E73" s="211"/>
      <c r="F73" s="212"/>
      <c r="G73" s="188"/>
      <c r="H73" s="943"/>
      <c r="I73" s="188"/>
      <c r="J73" s="188"/>
      <c r="K73" s="188"/>
      <c r="L73" s="188"/>
      <c r="M73" s="188"/>
      <c r="N73" s="188"/>
      <c r="O73" s="188"/>
      <c r="P73" s="189">
        <f>SUM(G73:O73)</f>
        <v>0</v>
      </c>
      <c r="R73" s="198"/>
      <c r="S73" s="209" t="s">
        <v>117</v>
      </c>
      <c r="T73" s="211"/>
      <c r="U73" s="211"/>
      <c r="V73" s="212"/>
      <c r="W73" s="188"/>
      <c r="X73" s="943"/>
      <c r="Y73" s="188"/>
      <c r="Z73" s="188"/>
      <c r="AA73" s="188"/>
      <c r="AB73" s="188"/>
      <c r="AC73" s="188"/>
      <c r="AD73" s="188"/>
      <c r="AE73" s="188"/>
      <c r="AF73" s="189">
        <f>SUM(W73:AE73)</f>
        <v>0</v>
      </c>
    </row>
    <row r="74" spans="2:33" x14ac:dyDescent="0.2">
      <c r="B74" s="198"/>
      <c r="C74" s="209" t="s">
        <v>118</v>
      </c>
      <c r="D74" s="211"/>
      <c r="E74" s="211"/>
      <c r="F74" s="212"/>
      <c r="G74" s="188"/>
      <c r="H74" s="943"/>
      <c r="I74" s="188"/>
      <c r="J74" s="188"/>
      <c r="K74" s="188"/>
      <c r="L74" s="188"/>
      <c r="M74" s="188"/>
      <c r="N74" s="188"/>
      <c r="O74" s="188"/>
      <c r="P74" s="189">
        <f>SUM(G74:O74)</f>
        <v>0</v>
      </c>
      <c r="R74" s="198"/>
      <c r="S74" s="209" t="s">
        <v>118</v>
      </c>
      <c r="T74" s="211"/>
      <c r="U74" s="211"/>
      <c r="V74" s="212"/>
      <c r="W74" s="188"/>
      <c r="X74" s="943"/>
      <c r="Y74" s="188"/>
      <c r="Z74" s="188"/>
      <c r="AA74" s="188"/>
      <c r="AB74" s="188"/>
      <c r="AC74" s="188"/>
      <c r="AD74" s="188"/>
      <c r="AE74" s="188"/>
      <c r="AF74" s="189">
        <f>SUM(W74:AE74)</f>
        <v>0</v>
      </c>
    </row>
    <row r="75" spans="2:33" x14ac:dyDescent="0.2">
      <c r="B75" s="198"/>
      <c r="C75" s="209" t="s">
        <v>109</v>
      </c>
      <c r="D75" s="211"/>
      <c r="E75" s="211"/>
      <c r="F75" s="212"/>
      <c r="G75" s="189">
        <f>SUM(G72:G74)</f>
        <v>0</v>
      </c>
      <c r="H75" s="189">
        <f>SUM(H72:H74)</f>
        <v>0</v>
      </c>
      <c r="I75" s="189">
        <f t="shared" ref="I75:O75" si="11">SUM(I72:I74)</f>
        <v>0</v>
      </c>
      <c r="J75" s="189">
        <f t="shared" si="11"/>
        <v>0</v>
      </c>
      <c r="K75" s="189">
        <f t="shared" si="11"/>
        <v>0</v>
      </c>
      <c r="L75" s="189">
        <f t="shared" si="11"/>
        <v>0</v>
      </c>
      <c r="M75" s="189">
        <f t="shared" si="11"/>
        <v>0</v>
      </c>
      <c r="N75" s="189">
        <f t="shared" si="11"/>
        <v>0</v>
      </c>
      <c r="O75" s="189">
        <f t="shared" si="11"/>
        <v>0</v>
      </c>
      <c r="P75" s="189">
        <f>SUM(G75:O75)</f>
        <v>0</v>
      </c>
      <c r="R75" s="198"/>
      <c r="S75" s="209" t="s">
        <v>109</v>
      </c>
      <c r="T75" s="211"/>
      <c r="U75" s="211"/>
      <c r="V75" s="212"/>
      <c r="W75" s="189">
        <f>SUM(W72:W74)</f>
        <v>0</v>
      </c>
      <c r="X75" s="189">
        <f>SUM(X72:X74)</f>
        <v>0</v>
      </c>
      <c r="Y75" s="189">
        <f t="shared" ref="Y75:AE75" si="12">SUM(Y72:Y74)</f>
        <v>0</v>
      </c>
      <c r="Z75" s="189">
        <f t="shared" si="12"/>
        <v>0</v>
      </c>
      <c r="AA75" s="189">
        <f t="shared" si="12"/>
        <v>0</v>
      </c>
      <c r="AB75" s="189">
        <f t="shared" si="12"/>
        <v>0</v>
      </c>
      <c r="AC75" s="189">
        <f t="shared" si="12"/>
        <v>0</v>
      </c>
      <c r="AD75" s="189">
        <f t="shared" si="12"/>
        <v>0</v>
      </c>
      <c r="AE75" s="189">
        <f t="shared" si="12"/>
        <v>0</v>
      </c>
      <c r="AF75" s="189">
        <f>SUM(W75:AE75)</f>
        <v>0</v>
      </c>
    </row>
    <row r="76" spans="2:33" x14ac:dyDescent="0.2">
      <c r="B76" s="205"/>
      <c r="C76" s="198"/>
      <c r="D76" s="198"/>
      <c r="E76" s="198"/>
      <c r="F76" s="198"/>
      <c r="G76" s="198"/>
      <c r="H76" s="947"/>
      <c r="I76" s="198"/>
      <c r="J76" s="198"/>
      <c r="K76" s="198"/>
      <c r="L76" s="198"/>
      <c r="M76" s="198"/>
      <c r="N76" s="198"/>
      <c r="O76" s="198"/>
      <c r="P76" s="198"/>
      <c r="R76" s="205"/>
      <c r="S76" s="198"/>
      <c r="T76" s="198"/>
      <c r="U76" s="198"/>
      <c r="V76" s="198"/>
      <c r="W76" s="198"/>
      <c r="X76" s="947"/>
      <c r="Y76" s="198"/>
      <c r="Z76" s="198"/>
      <c r="AA76" s="198"/>
      <c r="AB76" s="198"/>
      <c r="AC76" s="198"/>
      <c r="AD76" s="198"/>
      <c r="AE76" s="198"/>
      <c r="AF76" s="198"/>
    </row>
    <row r="77" spans="2:33" x14ac:dyDescent="0.2">
      <c r="B77" s="205"/>
      <c r="C77" s="207" t="s">
        <v>120</v>
      </c>
      <c r="D77" s="198"/>
      <c r="E77" s="198"/>
      <c r="F77" s="198"/>
      <c r="G77" s="198"/>
      <c r="H77" s="947"/>
      <c r="I77" s="198"/>
      <c r="J77" s="198"/>
      <c r="K77" s="198"/>
      <c r="L77" s="198"/>
      <c r="M77" s="198"/>
      <c r="N77" s="198"/>
      <c r="O77" s="198"/>
      <c r="P77" s="198"/>
      <c r="R77" s="205"/>
      <c r="S77" s="207" t="s">
        <v>120</v>
      </c>
      <c r="T77" s="198"/>
      <c r="U77" s="198"/>
      <c r="V77" s="198"/>
      <c r="W77" s="198"/>
      <c r="X77" s="947"/>
      <c r="Y77" s="198"/>
      <c r="Z77" s="198"/>
      <c r="AA77" s="198"/>
      <c r="AB77" s="198"/>
      <c r="AC77" s="198"/>
      <c r="AD77" s="198"/>
      <c r="AE77" s="198"/>
      <c r="AF77" s="198"/>
    </row>
    <row r="78" spans="2:33" x14ac:dyDescent="0.2">
      <c r="B78" s="205"/>
      <c r="C78" s="209" t="s">
        <v>121</v>
      </c>
      <c r="D78" s="211"/>
      <c r="E78" s="211"/>
      <c r="F78" s="212"/>
      <c r="G78" s="173" t="s">
        <v>80</v>
      </c>
      <c r="H78" s="942" t="s">
        <v>81</v>
      </c>
      <c r="I78" s="173" t="s">
        <v>82</v>
      </c>
      <c r="J78" s="173" t="s">
        <v>83</v>
      </c>
      <c r="K78" s="173" t="s">
        <v>84</v>
      </c>
      <c r="L78" s="173" t="s">
        <v>115</v>
      </c>
      <c r="M78" s="173" t="s">
        <v>85</v>
      </c>
      <c r="N78" s="173" t="s">
        <v>127</v>
      </c>
      <c r="O78" s="173" t="s">
        <v>126</v>
      </c>
      <c r="P78" s="173" t="s">
        <v>109</v>
      </c>
      <c r="R78" s="205"/>
      <c r="S78" s="209" t="s">
        <v>121</v>
      </c>
      <c r="T78" s="211"/>
      <c r="U78" s="211"/>
      <c r="V78" s="212"/>
      <c r="W78" s="173" t="s">
        <v>80</v>
      </c>
      <c r="X78" s="942" t="s">
        <v>81</v>
      </c>
      <c r="Y78" s="173" t="s">
        <v>82</v>
      </c>
      <c r="Z78" s="173" t="s">
        <v>83</v>
      </c>
      <c r="AA78" s="173" t="s">
        <v>84</v>
      </c>
      <c r="AB78" s="173" t="s">
        <v>115</v>
      </c>
      <c r="AC78" s="173" t="s">
        <v>85</v>
      </c>
      <c r="AD78" s="173" t="s">
        <v>127</v>
      </c>
      <c r="AE78" s="173" t="s">
        <v>126</v>
      </c>
      <c r="AF78" s="173" t="s">
        <v>109</v>
      </c>
    </row>
    <row r="79" spans="2:33" x14ac:dyDescent="0.2">
      <c r="B79" s="205"/>
      <c r="C79" s="213" t="s">
        <v>122</v>
      </c>
      <c r="D79" s="214"/>
      <c r="E79" s="214"/>
      <c r="F79" s="215"/>
      <c r="G79" s="195"/>
      <c r="H79" s="944"/>
      <c r="I79" s="197"/>
      <c r="J79" s="197"/>
      <c r="K79" s="197"/>
      <c r="L79" s="197"/>
      <c r="M79" s="189"/>
      <c r="N79" s="197"/>
      <c r="O79" s="189"/>
      <c r="P79" s="189">
        <f>SUM(G79:O79)</f>
        <v>0</v>
      </c>
      <c r="R79" s="205"/>
      <c r="S79" s="213" t="s">
        <v>122</v>
      </c>
      <c r="T79" s="214"/>
      <c r="U79" s="214"/>
      <c r="V79" s="215"/>
      <c r="W79" s="195"/>
      <c r="X79" s="944"/>
      <c r="Y79" s="197"/>
      <c r="Z79" s="197"/>
      <c r="AA79" s="197"/>
      <c r="AB79" s="197"/>
      <c r="AC79" s="189"/>
      <c r="AD79" s="197"/>
      <c r="AE79" s="189"/>
      <c r="AF79" s="189">
        <f>SUM(W79:AE79)</f>
        <v>0</v>
      </c>
    </row>
    <row r="82" spans="2:32" x14ac:dyDescent="0.2">
      <c r="B82" s="202" t="s">
        <v>100</v>
      </c>
      <c r="C82" s="203"/>
      <c r="D82" s="203"/>
      <c r="E82" s="203"/>
      <c r="F82" s="203"/>
      <c r="G82" s="193"/>
      <c r="H82" s="949"/>
      <c r="I82" s="192"/>
      <c r="J82" s="184"/>
      <c r="K82" s="184"/>
      <c r="L82" s="184"/>
      <c r="M82" s="184"/>
      <c r="N82" s="184"/>
      <c r="O82" s="184"/>
      <c r="P82" s="184"/>
      <c r="R82" s="202" t="s">
        <v>100</v>
      </c>
      <c r="S82" s="203"/>
      <c r="T82" s="203"/>
      <c r="U82" s="203"/>
      <c r="V82" s="203"/>
      <c r="W82" s="193"/>
      <c r="X82" s="949"/>
      <c r="Y82" s="192"/>
      <c r="Z82" s="184"/>
      <c r="AA82" s="184"/>
      <c r="AB82" s="184"/>
      <c r="AC82" s="184"/>
      <c r="AD82" s="184"/>
      <c r="AE82" s="184"/>
      <c r="AF82" s="184"/>
    </row>
    <row r="83" spans="2:32" x14ac:dyDescent="0.2">
      <c r="B83" s="194"/>
      <c r="C83" s="194"/>
      <c r="D83" s="194"/>
      <c r="E83" s="194"/>
      <c r="F83" s="194"/>
      <c r="G83" s="194"/>
      <c r="H83" s="950"/>
      <c r="I83" s="194"/>
      <c r="J83" s="194"/>
      <c r="K83" s="194"/>
      <c r="L83" s="194"/>
      <c r="M83" s="194"/>
      <c r="N83" s="194"/>
      <c r="O83" s="194"/>
      <c r="P83" s="194"/>
      <c r="R83" s="194"/>
      <c r="S83" s="194"/>
      <c r="T83" s="194"/>
      <c r="U83" s="194"/>
      <c r="V83" s="194"/>
      <c r="W83" s="194"/>
      <c r="X83" s="950"/>
      <c r="Y83" s="194"/>
      <c r="Z83" s="194"/>
      <c r="AA83" s="194"/>
      <c r="AB83" s="194"/>
      <c r="AC83" s="194"/>
      <c r="AD83" s="194"/>
      <c r="AE83" s="194"/>
      <c r="AF83" s="194"/>
    </row>
    <row r="84" spans="2:32" x14ac:dyDescent="0.2">
      <c r="B84" s="204" t="s">
        <v>113</v>
      </c>
      <c r="C84" s="194"/>
      <c r="D84" s="194"/>
      <c r="E84" s="194"/>
      <c r="F84" s="198"/>
      <c r="G84" s="173" t="s">
        <v>80</v>
      </c>
      <c r="H84" s="942" t="s">
        <v>81</v>
      </c>
      <c r="I84" s="173" t="s">
        <v>82</v>
      </c>
      <c r="J84" s="173" t="s">
        <v>83</v>
      </c>
      <c r="K84" s="173" t="s">
        <v>84</v>
      </c>
      <c r="L84" s="173" t="s">
        <v>115</v>
      </c>
      <c r="M84" s="173" t="s">
        <v>85</v>
      </c>
      <c r="N84" s="173" t="s">
        <v>127</v>
      </c>
      <c r="O84" s="173" t="s">
        <v>126</v>
      </c>
      <c r="P84" s="173" t="s">
        <v>114</v>
      </c>
      <c r="R84" s="204" t="s">
        <v>113</v>
      </c>
      <c r="S84" s="194"/>
      <c r="T84" s="194"/>
      <c r="U84" s="194"/>
      <c r="V84" s="198"/>
      <c r="W84" s="173" t="s">
        <v>80</v>
      </c>
      <c r="X84" s="942" t="s">
        <v>81</v>
      </c>
      <c r="Y84" s="173" t="s">
        <v>82</v>
      </c>
      <c r="Z84" s="173" t="s">
        <v>83</v>
      </c>
      <c r="AA84" s="173" t="s">
        <v>84</v>
      </c>
      <c r="AB84" s="173" t="s">
        <v>115</v>
      </c>
      <c r="AC84" s="173" t="s">
        <v>85</v>
      </c>
      <c r="AD84" s="173" t="s">
        <v>127</v>
      </c>
      <c r="AE84" s="173" t="s">
        <v>126</v>
      </c>
      <c r="AF84" s="173" t="s">
        <v>114</v>
      </c>
    </row>
    <row r="85" spans="2:32" x14ac:dyDescent="0.2">
      <c r="B85" s="198"/>
      <c r="C85" s="184"/>
      <c r="D85" s="184"/>
      <c r="E85" s="198"/>
      <c r="F85" s="198"/>
      <c r="G85" s="195"/>
      <c r="H85" s="944"/>
      <c r="I85" s="197"/>
      <c r="J85" s="197"/>
      <c r="K85" s="197"/>
      <c r="L85" s="197"/>
      <c r="M85" s="189"/>
      <c r="N85" s="197"/>
      <c r="O85" s="189"/>
      <c r="P85" s="189">
        <f>SUM(G85:O85)</f>
        <v>0</v>
      </c>
      <c r="R85" s="198"/>
      <c r="S85" s="184"/>
      <c r="T85" s="184"/>
      <c r="U85" s="198"/>
      <c r="V85" s="198"/>
      <c r="W85" s="195"/>
      <c r="X85" s="944"/>
      <c r="Y85" s="197"/>
      <c r="Z85" s="197"/>
      <c r="AA85" s="197"/>
      <c r="AB85" s="197"/>
      <c r="AC85" s="189"/>
      <c r="AD85" s="197"/>
      <c r="AE85" s="189"/>
      <c r="AF85" s="189">
        <f>SUM(W85:AE85)</f>
        <v>0</v>
      </c>
    </row>
    <row r="86" spans="2:32" x14ac:dyDescent="0.2">
      <c r="B86" s="198"/>
      <c r="C86" s="184"/>
      <c r="D86" s="184"/>
      <c r="E86" s="198"/>
      <c r="F86" s="198"/>
      <c r="G86" s="198"/>
      <c r="H86" s="947"/>
      <c r="I86" s="198"/>
      <c r="J86" s="198"/>
      <c r="K86" s="198"/>
      <c r="L86" s="198"/>
      <c r="M86" s="198"/>
      <c r="N86" s="198"/>
      <c r="O86" s="198"/>
      <c r="P86" s="198"/>
      <c r="R86" s="198"/>
      <c r="S86" s="184"/>
      <c r="T86" s="184"/>
      <c r="U86" s="198"/>
      <c r="V86" s="198"/>
      <c r="W86" s="198"/>
      <c r="X86" s="947"/>
      <c r="Y86" s="198"/>
      <c r="Z86" s="198"/>
      <c r="AA86" s="198"/>
      <c r="AB86" s="198"/>
      <c r="AC86" s="198"/>
      <c r="AD86" s="198"/>
      <c r="AE86" s="198"/>
      <c r="AF86" s="198"/>
    </row>
    <row r="87" spans="2:32" x14ac:dyDescent="0.2">
      <c r="B87" s="205" t="s">
        <v>119</v>
      </c>
      <c r="C87" s="184"/>
      <c r="D87" s="184"/>
      <c r="E87" s="198"/>
      <c r="F87" s="198"/>
      <c r="G87" s="198"/>
      <c r="H87" s="947"/>
      <c r="I87" s="198"/>
      <c r="J87" s="198"/>
      <c r="K87" s="198"/>
      <c r="L87" s="198"/>
      <c r="M87" s="198"/>
      <c r="N87" s="198"/>
      <c r="O87" s="198"/>
      <c r="P87" s="198"/>
      <c r="R87" s="205" t="s">
        <v>119</v>
      </c>
      <c r="S87" s="184"/>
      <c r="T87" s="184"/>
      <c r="U87" s="198"/>
      <c r="V87" s="198"/>
      <c r="W87" s="198"/>
      <c r="X87" s="947"/>
      <c r="Y87" s="198"/>
      <c r="Z87" s="198"/>
      <c r="AA87" s="198"/>
      <c r="AB87" s="198"/>
      <c r="AC87" s="198"/>
      <c r="AD87" s="198"/>
      <c r="AE87" s="198"/>
      <c r="AF87" s="198"/>
    </row>
    <row r="88" spans="2:32" x14ac:dyDescent="0.2">
      <c r="B88" s="198"/>
      <c r="C88" s="207" t="s">
        <v>182</v>
      </c>
      <c r="D88" s="184"/>
      <c r="E88" s="198"/>
      <c r="F88" s="198"/>
      <c r="G88" s="199"/>
      <c r="H88" s="947"/>
      <c r="I88" s="199"/>
      <c r="J88" s="199"/>
      <c r="K88" s="199"/>
      <c r="L88" s="199"/>
      <c r="M88" s="198"/>
      <c r="N88" s="199"/>
      <c r="O88" s="198"/>
      <c r="P88" s="198"/>
      <c r="R88" s="198"/>
      <c r="S88" s="207" t="s">
        <v>182</v>
      </c>
      <c r="T88" s="184"/>
      <c r="U88" s="198"/>
      <c r="V88" s="198"/>
      <c r="W88" s="199"/>
      <c r="X88" s="947"/>
      <c r="Y88" s="199"/>
      <c r="Z88" s="199"/>
      <c r="AA88" s="199"/>
      <c r="AB88" s="199"/>
      <c r="AC88" s="198"/>
      <c r="AD88" s="199"/>
      <c r="AE88" s="198"/>
      <c r="AF88" s="198"/>
    </row>
    <row r="89" spans="2:32" x14ac:dyDescent="0.2">
      <c r="B89" s="198"/>
      <c r="C89" s="209" t="s">
        <v>93</v>
      </c>
      <c r="D89" s="210"/>
      <c r="E89" s="211"/>
      <c r="F89" s="211"/>
      <c r="G89" s="173" t="s">
        <v>80</v>
      </c>
      <c r="H89" s="948" t="s">
        <v>81</v>
      </c>
      <c r="I89" s="173" t="s">
        <v>82</v>
      </c>
      <c r="J89" s="173" t="s">
        <v>83</v>
      </c>
      <c r="K89" s="173" t="s">
        <v>84</v>
      </c>
      <c r="L89" s="173" t="s">
        <v>115</v>
      </c>
      <c r="M89" s="173" t="s">
        <v>85</v>
      </c>
      <c r="N89" s="173" t="s">
        <v>127</v>
      </c>
      <c r="O89" s="173" t="s">
        <v>126</v>
      </c>
      <c r="P89" s="173" t="s">
        <v>109</v>
      </c>
      <c r="R89" s="198"/>
      <c r="S89" s="209" t="s">
        <v>93</v>
      </c>
      <c r="T89" s="210"/>
      <c r="U89" s="211"/>
      <c r="V89" s="211"/>
      <c r="W89" s="173" t="s">
        <v>80</v>
      </c>
      <c r="X89" s="948" t="s">
        <v>81</v>
      </c>
      <c r="Y89" s="173" t="s">
        <v>82</v>
      </c>
      <c r="Z89" s="173" t="s">
        <v>83</v>
      </c>
      <c r="AA89" s="173" t="s">
        <v>84</v>
      </c>
      <c r="AB89" s="173" t="s">
        <v>115</v>
      </c>
      <c r="AC89" s="173" t="s">
        <v>85</v>
      </c>
      <c r="AD89" s="173" t="s">
        <v>127</v>
      </c>
      <c r="AE89" s="173" t="s">
        <v>126</v>
      </c>
      <c r="AF89" s="173" t="s">
        <v>109</v>
      </c>
    </row>
    <row r="90" spans="2:32" x14ac:dyDescent="0.2">
      <c r="B90" s="198"/>
      <c r="C90" s="209" t="s">
        <v>116</v>
      </c>
      <c r="D90" s="211"/>
      <c r="E90" s="211"/>
      <c r="F90" s="212"/>
      <c r="G90" s="188"/>
      <c r="H90" s="943"/>
      <c r="I90" s="188"/>
      <c r="J90" s="188"/>
      <c r="K90" s="188"/>
      <c r="L90" s="188"/>
      <c r="M90" s="188"/>
      <c r="N90" s="188"/>
      <c r="O90" s="188"/>
      <c r="P90" s="189">
        <f>SUM(G90:O90)</f>
        <v>0</v>
      </c>
      <c r="R90" s="198"/>
      <c r="S90" s="209" t="s">
        <v>116</v>
      </c>
      <c r="T90" s="211"/>
      <c r="U90" s="211"/>
      <c r="V90" s="212"/>
      <c r="W90" s="188"/>
      <c r="X90" s="943"/>
      <c r="Y90" s="188"/>
      <c r="Z90" s="188"/>
      <c r="AA90" s="188"/>
      <c r="AB90" s="188"/>
      <c r="AC90" s="188"/>
      <c r="AD90" s="188"/>
      <c r="AE90" s="188"/>
      <c r="AF90" s="189">
        <f>SUM(W90:AE90)</f>
        <v>0</v>
      </c>
    </row>
    <row r="91" spans="2:32" x14ac:dyDescent="0.2">
      <c r="B91" s="198"/>
      <c r="C91" s="209" t="s">
        <v>183</v>
      </c>
      <c r="D91" s="211"/>
      <c r="E91" s="211"/>
      <c r="F91" s="212"/>
      <c r="G91" s="188"/>
      <c r="H91" s="943"/>
      <c r="I91" s="188"/>
      <c r="J91" s="188"/>
      <c r="K91" s="188"/>
      <c r="L91" s="188"/>
      <c r="M91" s="188"/>
      <c r="N91" s="188"/>
      <c r="O91" s="188"/>
      <c r="P91" s="189">
        <f>SUM(G91:O91)</f>
        <v>0</v>
      </c>
      <c r="R91" s="198"/>
      <c r="S91" s="209" t="s">
        <v>183</v>
      </c>
      <c r="T91" s="211"/>
      <c r="U91" s="211"/>
      <c r="V91" s="212"/>
      <c r="W91" s="188"/>
      <c r="X91" s="943"/>
      <c r="Y91" s="188"/>
      <c r="Z91" s="188"/>
      <c r="AA91" s="188"/>
      <c r="AB91" s="188"/>
      <c r="AC91" s="188"/>
      <c r="AD91" s="188"/>
      <c r="AE91" s="188"/>
      <c r="AF91" s="189">
        <f>SUM(W91:AE91)</f>
        <v>0</v>
      </c>
    </row>
    <row r="92" spans="2:32" x14ac:dyDescent="0.2">
      <c r="B92" s="198"/>
      <c r="C92" s="209" t="s">
        <v>109</v>
      </c>
      <c r="D92" s="211"/>
      <c r="E92" s="211"/>
      <c r="F92" s="212"/>
      <c r="G92" s="189">
        <f>SUM(G90:G91)</f>
        <v>0</v>
      </c>
      <c r="H92" s="189">
        <f>SUM(H90:H91)</f>
        <v>0</v>
      </c>
      <c r="I92" s="189">
        <f t="shared" ref="I92:N92" si="13">SUM(I90:I91)</f>
        <v>0</v>
      </c>
      <c r="J92" s="189">
        <f t="shared" si="13"/>
        <v>0</v>
      </c>
      <c r="K92" s="189">
        <f t="shared" si="13"/>
        <v>0</v>
      </c>
      <c r="L92" s="189">
        <f t="shared" si="13"/>
        <v>0</v>
      </c>
      <c r="M92" s="189">
        <f t="shared" si="13"/>
        <v>0</v>
      </c>
      <c r="N92" s="189">
        <f t="shared" si="13"/>
        <v>0</v>
      </c>
      <c r="O92" s="189">
        <f>SUM(O90:O91)</f>
        <v>0</v>
      </c>
      <c r="P92" s="189">
        <f>SUM(G92:O92)</f>
        <v>0</v>
      </c>
      <c r="R92" s="198"/>
      <c r="S92" s="209" t="s">
        <v>109</v>
      </c>
      <c r="T92" s="211"/>
      <c r="U92" s="211"/>
      <c r="V92" s="212"/>
      <c r="W92" s="189">
        <f>SUM(W90:W91)</f>
        <v>0</v>
      </c>
      <c r="X92" s="189">
        <f>SUM(X90:X91)</f>
        <v>0</v>
      </c>
      <c r="Y92" s="189">
        <f t="shared" ref="Y92:AE92" si="14">SUM(Y90:Y91)</f>
        <v>0</v>
      </c>
      <c r="Z92" s="189">
        <f t="shared" si="14"/>
        <v>0</v>
      </c>
      <c r="AA92" s="189">
        <f t="shared" si="14"/>
        <v>0</v>
      </c>
      <c r="AB92" s="189">
        <f t="shared" si="14"/>
        <v>0</v>
      </c>
      <c r="AC92" s="189">
        <f t="shared" si="14"/>
        <v>0</v>
      </c>
      <c r="AD92" s="189">
        <f t="shared" si="14"/>
        <v>0</v>
      </c>
      <c r="AE92" s="189">
        <f t="shared" si="14"/>
        <v>0</v>
      </c>
      <c r="AF92" s="189">
        <f>SUM(W92:AE92)</f>
        <v>0</v>
      </c>
    </row>
    <row r="93" spans="2:32" x14ac:dyDescent="0.2">
      <c r="B93" s="205"/>
      <c r="C93" s="198"/>
      <c r="D93" s="198"/>
      <c r="E93" s="198"/>
      <c r="F93" s="198"/>
      <c r="G93" s="198"/>
      <c r="H93" s="947"/>
      <c r="I93" s="198"/>
      <c r="J93" s="198"/>
      <c r="K93" s="198"/>
      <c r="L93" s="198"/>
      <c r="M93" s="198"/>
      <c r="N93" s="198"/>
      <c r="O93" s="198"/>
      <c r="P93" s="198"/>
      <c r="R93" s="205"/>
      <c r="S93" s="198"/>
      <c r="T93" s="198"/>
      <c r="U93" s="198"/>
      <c r="V93" s="198"/>
      <c r="W93" s="198"/>
      <c r="X93" s="947"/>
      <c r="Y93" s="198"/>
      <c r="Z93" s="198"/>
      <c r="AA93" s="198"/>
      <c r="AB93" s="198"/>
      <c r="AC93" s="198"/>
      <c r="AD93" s="198"/>
      <c r="AE93" s="198"/>
      <c r="AF93" s="198"/>
    </row>
    <row r="94" spans="2:32" x14ac:dyDescent="0.2">
      <c r="B94" s="198"/>
      <c r="C94" s="207" t="s">
        <v>163</v>
      </c>
      <c r="D94" s="184"/>
      <c r="E94" s="198"/>
      <c r="F94" s="198"/>
      <c r="G94" s="199"/>
      <c r="H94" s="947"/>
      <c r="I94" s="199"/>
      <c r="J94" s="199"/>
      <c r="K94" s="199"/>
      <c r="L94" s="199"/>
      <c r="M94" s="198"/>
      <c r="N94" s="199"/>
      <c r="O94" s="198"/>
      <c r="P94" s="198"/>
      <c r="R94" s="198"/>
      <c r="S94" s="207" t="s">
        <v>163</v>
      </c>
      <c r="T94" s="184"/>
      <c r="U94" s="198"/>
      <c r="V94" s="198"/>
      <c r="W94" s="199"/>
      <c r="X94" s="947"/>
      <c r="Y94" s="199"/>
      <c r="Z94" s="199"/>
      <c r="AA94" s="199"/>
      <c r="AB94" s="199"/>
      <c r="AC94" s="198"/>
      <c r="AD94" s="199"/>
      <c r="AE94" s="198"/>
      <c r="AF94" s="198"/>
    </row>
    <row r="95" spans="2:32" x14ac:dyDescent="0.2">
      <c r="B95" s="198"/>
      <c r="C95" s="209" t="s">
        <v>93</v>
      </c>
      <c r="D95" s="210"/>
      <c r="E95" s="211"/>
      <c r="F95" s="211"/>
      <c r="G95" s="173" t="s">
        <v>80</v>
      </c>
      <c r="H95" s="942" t="s">
        <v>81</v>
      </c>
      <c r="I95" s="173" t="s">
        <v>82</v>
      </c>
      <c r="J95" s="173" t="s">
        <v>83</v>
      </c>
      <c r="K95" s="173" t="s">
        <v>84</v>
      </c>
      <c r="L95" s="173" t="s">
        <v>115</v>
      </c>
      <c r="M95" s="173" t="s">
        <v>85</v>
      </c>
      <c r="N95" s="173" t="s">
        <v>127</v>
      </c>
      <c r="O95" s="173" t="s">
        <v>126</v>
      </c>
      <c r="P95" s="173" t="s">
        <v>109</v>
      </c>
      <c r="R95" s="198"/>
      <c r="S95" s="209" t="s">
        <v>93</v>
      </c>
      <c r="T95" s="210"/>
      <c r="U95" s="211"/>
      <c r="V95" s="211"/>
      <c r="W95" s="173" t="s">
        <v>80</v>
      </c>
      <c r="X95" s="942" t="s">
        <v>81</v>
      </c>
      <c r="Y95" s="173" t="s">
        <v>82</v>
      </c>
      <c r="Z95" s="173" t="s">
        <v>83</v>
      </c>
      <c r="AA95" s="173" t="s">
        <v>84</v>
      </c>
      <c r="AB95" s="173" t="s">
        <v>115</v>
      </c>
      <c r="AC95" s="173" t="s">
        <v>85</v>
      </c>
      <c r="AD95" s="173" t="s">
        <v>127</v>
      </c>
      <c r="AE95" s="173" t="s">
        <v>126</v>
      </c>
      <c r="AF95" s="173" t="s">
        <v>109</v>
      </c>
    </row>
    <row r="96" spans="2:32" x14ac:dyDescent="0.2">
      <c r="B96" s="198"/>
      <c r="C96" s="209" t="s">
        <v>116</v>
      </c>
      <c r="D96" s="211"/>
      <c r="E96" s="211"/>
      <c r="F96" s="212"/>
      <c r="G96" s="188"/>
      <c r="H96" s="943"/>
      <c r="I96" s="188"/>
      <c r="J96" s="188"/>
      <c r="K96" s="188"/>
      <c r="L96" s="188"/>
      <c r="M96" s="188"/>
      <c r="N96" s="188"/>
      <c r="O96" s="188"/>
      <c r="P96" s="189">
        <f>SUM(G96:O96)</f>
        <v>0</v>
      </c>
      <c r="R96" s="198"/>
      <c r="S96" s="209" t="s">
        <v>116</v>
      </c>
      <c r="T96" s="211"/>
      <c r="U96" s="211"/>
      <c r="V96" s="212"/>
      <c r="W96" s="188"/>
      <c r="X96" s="943"/>
      <c r="Y96" s="188"/>
      <c r="Z96" s="188"/>
      <c r="AA96" s="188"/>
      <c r="AB96" s="188"/>
      <c r="AC96" s="188"/>
      <c r="AD96" s="188"/>
      <c r="AE96" s="188"/>
      <c r="AF96" s="189">
        <f>SUM(W96:AE96)</f>
        <v>0</v>
      </c>
    </row>
    <row r="97" spans="2:32" x14ac:dyDescent="0.2">
      <c r="B97" s="198"/>
      <c r="C97" s="209" t="s">
        <v>117</v>
      </c>
      <c r="D97" s="211"/>
      <c r="E97" s="211"/>
      <c r="F97" s="212"/>
      <c r="G97" s="188"/>
      <c r="H97" s="943"/>
      <c r="I97" s="188"/>
      <c r="J97" s="188"/>
      <c r="K97" s="188"/>
      <c r="L97" s="188"/>
      <c r="M97" s="188"/>
      <c r="N97" s="188"/>
      <c r="O97" s="188"/>
      <c r="P97" s="189">
        <f>SUM(G97:O97)</f>
        <v>0</v>
      </c>
      <c r="R97" s="198"/>
      <c r="S97" s="209" t="s">
        <v>117</v>
      </c>
      <c r="T97" s="211"/>
      <c r="U97" s="211"/>
      <c r="V97" s="212"/>
      <c r="W97" s="188"/>
      <c r="X97" s="943"/>
      <c r="Y97" s="188"/>
      <c r="Z97" s="188"/>
      <c r="AA97" s="188"/>
      <c r="AB97" s="188"/>
      <c r="AC97" s="188"/>
      <c r="AD97" s="188"/>
      <c r="AE97" s="188"/>
      <c r="AF97" s="189">
        <f>SUM(W97:AE97)</f>
        <v>0</v>
      </c>
    </row>
    <row r="98" spans="2:32" x14ac:dyDescent="0.2">
      <c r="B98" s="198"/>
      <c r="C98" s="209" t="s">
        <v>118</v>
      </c>
      <c r="D98" s="211"/>
      <c r="E98" s="211"/>
      <c r="F98" s="212"/>
      <c r="G98" s="188"/>
      <c r="H98" s="943"/>
      <c r="I98" s="188"/>
      <c r="J98" s="188"/>
      <c r="K98" s="188"/>
      <c r="L98" s="188"/>
      <c r="M98" s="188"/>
      <c r="N98" s="188"/>
      <c r="O98" s="188"/>
      <c r="P98" s="189">
        <f>SUM(G98:O98)</f>
        <v>0</v>
      </c>
      <c r="R98" s="198"/>
      <c r="S98" s="209" t="s">
        <v>118</v>
      </c>
      <c r="T98" s="211"/>
      <c r="U98" s="211"/>
      <c r="V98" s="212"/>
      <c r="W98" s="188"/>
      <c r="X98" s="943"/>
      <c r="Y98" s="188"/>
      <c r="Z98" s="188"/>
      <c r="AA98" s="188"/>
      <c r="AB98" s="188"/>
      <c r="AC98" s="188"/>
      <c r="AD98" s="188"/>
      <c r="AE98" s="188"/>
      <c r="AF98" s="189">
        <f>SUM(W98:AE98)</f>
        <v>0</v>
      </c>
    </row>
    <row r="99" spans="2:32" x14ac:dyDescent="0.2">
      <c r="B99" s="198"/>
      <c r="C99" s="209" t="s">
        <v>109</v>
      </c>
      <c r="D99" s="211"/>
      <c r="E99" s="211"/>
      <c r="F99" s="212"/>
      <c r="G99" s="189">
        <f>SUM(G96:G98)</f>
        <v>0</v>
      </c>
      <c r="H99" s="189">
        <f>SUM(H96:H98)</f>
        <v>0</v>
      </c>
      <c r="I99" s="189">
        <f t="shared" ref="I99:O99" si="15">SUM(I96:I98)</f>
        <v>0</v>
      </c>
      <c r="J99" s="189">
        <f t="shared" si="15"/>
        <v>0</v>
      </c>
      <c r="K99" s="189">
        <f t="shared" si="15"/>
        <v>0</v>
      </c>
      <c r="L99" s="189">
        <f t="shared" si="15"/>
        <v>0</v>
      </c>
      <c r="M99" s="189">
        <f t="shared" si="15"/>
        <v>0</v>
      </c>
      <c r="N99" s="189">
        <f t="shared" si="15"/>
        <v>0</v>
      </c>
      <c r="O99" s="189">
        <f t="shared" si="15"/>
        <v>0</v>
      </c>
      <c r="P99" s="189">
        <f>SUM(G99:O99)</f>
        <v>0</v>
      </c>
      <c r="R99" s="198"/>
      <c r="S99" s="209" t="s">
        <v>109</v>
      </c>
      <c r="T99" s="211"/>
      <c r="U99" s="211"/>
      <c r="V99" s="212"/>
      <c r="W99" s="189">
        <f>SUM(W96:W98)</f>
        <v>0</v>
      </c>
      <c r="X99" s="189">
        <f>SUM(X96:X98)</f>
        <v>0</v>
      </c>
      <c r="Y99" s="189">
        <f t="shared" ref="Y99:AE99" si="16">SUM(Y96:Y98)</f>
        <v>0</v>
      </c>
      <c r="Z99" s="189">
        <f t="shared" si="16"/>
        <v>0</v>
      </c>
      <c r="AA99" s="189">
        <f t="shared" si="16"/>
        <v>0</v>
      </c>
      <c r="AB99" s="189">
        <f t="shared" si="16"/>
        <v>0</v>
      </c>
      <c r="AC99" s="189">
        <f t="shared" si="16"/>
        <v>0</v>
      </c>
      <c r="AD99" s="189">
        <f t="shared" si="16"/>
        <v>0</v>
      </c>
      <c r="AE99" s="189">
        <f t="shared" si="16"/>
        <v>0</v>
      </c>
      <c r="AF99" s="189">
        <f>SUM(W99:AE99)</f>
        <v>0</v>
      </c>
    </row>
    <row r="100" spans="2:32" x14ac:dyDescent="0.2">
      <c r="B100" s="205"/>
      <c r="C100" s="198"/>
      <c r="D100" s="198"/>
      <c r="E100" s="198"/>
      <c r="F100" s="198"/>
      <c r="G100" s="198"/>
      <c r="H100" s="947"/>
      <c r="I100" s="198"/>
      <c r="J100" s="198"/>
      <c r="K100" s="198"/>
      <c r="L100" s="198"/>
      <c r="M100" s="198"/>
      <c r="N100" s="198"/>
      <c r="O100" s="198"/>
      <c r="P100" s="198"/>
      <c r="R100" s="205"/>
      <c r="S100" s="198"/>
      <c r="T100" s="198"/>
      <c r="U100" s="198"/>
      <c r="V100" s="198"/>
      <c r="W100" s="198"/>
      <c r="X100" s="947"/>
      <c r="Y100" s="198"/>
      <c r="Z100" s="198"/>
      <c r="AA100" s="198"/>
      <c r="AB100" s="198"/>
      <c r="AC100" s="198"/>
      <c r="AD100" s="198"/>
      <c r="AE100" s="198"/>
      <c r="AF100" s="198"/>
    </row>
    <row r="101" spans="2:32" x14ac:dyDescent="0.2">
      <c r="B101" s="205"/>
      <c r="C101" s="207" t="s">
        <v>120</v>
      </c>
      <c r="D101" s="198"/>
      <c r="E101" s="198"/>
      <c r="F101" s="198"/>
      <c r="G101" s="198"/>
      <c r="H101" s="947"/>
      <c r="I101" s="198"/>
      <c r="J101" s="198"/>
      <c r="K101" s="198"/>
      <c r="L101" s="198"/>
      <c r="M101" s="198"/>
      <c r="N101" s="198"/>
      <c r="O101" s="198"/>
      <c r="P101" s="198"/>
      <c r="R101" s="205"/>
      <c r="S101" s="207" t="s">
        <v>120</v>
      </c>
      <c r="T101" s="198"/>
      <c r="U101" s="198"/>
      <c r="V101" s="198"/>
      <c r="W101" s="198"/>
      <c r="X101" s="947"/>
      <c r="Y101" s="198"/>
      <c r="Z101" s="198"/>
      <c r="AA101" s="198"/>
      <c r="AB101" s="198"/>
      <c r="AC101" s="198"/>
      <c r="AD101" s="198"/>
      <c r="AE101" s="198"/>
      <c r="AF101" s="198"/>
    </row>
    <row r="102" spans="2:32" x14ac:dyDescent="0.2">
      <c r="B102" s="205"/>
      <c r="C102" s="209" t="s">
        <v>121</v>
      </c>
      <c r="D102" s="211"/>
      <c r="E102" s="211"/>
      <c r="F102" s="212"/>
      <c r="G102" s="173" t="s">
        <v>80</v>
      </c>
      <c r="H102" s="942" t="s">
        <v>81</v>
      </c>
      <c r="I102" s="173" t="s">
        <v>82</v>
      </c>
      <c r="J102" s="173" t="s">
        <v>83</v>
      </c>
      <c r="K102" s="173" t="s">
        <v>84</v>
      </c>
      <c r="L102" s="173" t="s">
        <v>115</v>
      </c>
      <c r="M102" s="173" t="s">
        <v>85</v>
      </c>
      <c r="N102" s="173" t="s">
        <v>127</v>
      </c>
      <c r="O102" s="173" t="s">
        <v>126</v>
      </c>
      <c r="P102" s="173" t="s">
        <v>109</v>
      </c>
      <c r="R102" s="205"/>
      <c r="S102" s="209" t="s">
        <v>121</v>
      </c>
      <c r="T102" s="211"/>
      <c r="U102" s="211"/>
      <c r="V102" s="212"/>
      <c r="W102" s="173" t="s">
        <v>80</v>
      </c>
      <c r="X102" s="942" t="s">
        <v>81</v>
      </c>
      <c r="Y102" s="173" t="s">
        <v>82</v>
      </c>
      <c r="Z102" s="173" t="s">
        <v>83</v>
      </c>
      <c r="AA102" s="173" t="s">
        <v>84</v>
      </c>
      <c r="AB102" s="173" t="s">
        <v>115</v>
      </c>
      <c r="AC102" s="173" t="s">
        <v>85</v>
      </c>
      <c r="AD102" s="173" t="s">
        <v>127</v>
      </c>
      <c r="AE102" s="173" t="s">
        <v>126</v>
      </c>
      <c r="AF102" s="173" t="s">
        <v>109</v>
      </c>
    </row>
    <row r="103" spans="2:32" x14ac:dyDescent="0.2">
      <c r="B103" s="205"/>
      <c r="C103" s="213" t="s">
        <v>122</v>
      </c>
      <c r="D103" s="214"/>
      <c r="E103" s="214"/>
      <c r="F103" s="215"/>
      <c r="G103" s="195"/>
      <c r="H103" s="944"/>
      <c r="I103" s="197"/>
      <c r="J103" s="197"/>
      <c r="K103" s="197"/>
      <c r="L103" s="197"/>
      <c r="M103" s="197"/>
      <c r="N103" s="197"/>
      <c r="O103" s="189"/>
      <c r="P103" s="189">
        <f>SUM(G103:O103)</f>
        <v>0</v>
      </c>
      <c r="R103" s="205"/>
      <c r="S103" s="213" t="s">
        <v>122</v>
      </c>
      <c r="T103" s="214"/>
      <c r="U103" s="214"/>
      <c r="V103" s="215"/>
      <c r="W103" s="195"/>
      <c r="X103" s="944"/>
      <c r="Y103" s="197"/>
      <c r="Z103" s="197"/>
      <c r="AA103" s="197"/>
      <c r="AB103" s="197"/>
      <c r="AC103" s="197"/>
      <c r="AD103" s="197"/>
      <c r="AE103" s="189"/>
      <c r="AF103" s="189">
        <f>SUM(W103:AE103)</f>
        <v>0</v>
      </c>
    </row>
  </sheetData>
  <mergeCells count="4">
    <mergeCell ref="AG21:AG42"/>
    <mergeCell ref="AG10:AG13"/>
    <mergeCell ref="A2:AV2"/>
    <mergeCell ref="B6:E6"/>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N17"/>
  <sheetViews>
    <sheetView workbookViewId="0">
      <selection activeCell="F34" sqref="F34"/>
    </sheetView>
  </sheetViews>
  <sheetFormatPr defaultColWidth="8.85546875" defaultRowHeight="12.75" x14ac:dyDescent="0.2"/>
  <cols>
    <col min="1" max="1" width="1.7109375" style="85" customWidth="1"/>
    <col min="2" max="2" width="3.7109375" style="85" customWidth="1"/>
    <col min="3" max="3" width="23.42578125" style="85" customWidth="1"/>
    <col min="4" max="4" width="55.5703125" style="85" bestFit="1" customWidth="1"/>
    <col min="5" max="5" width="15.42578125" style="85" customWidth="1"/>
    <col min="6" max="9" width="18.42578125" style="88" customWidth="1"/>
    <col min="10" max="10" width="3.42578125" style="85" customWidth="1"/>
    <col min="11" max="11" width="21.7109375" style="85" customWidth="1"/>
    <col min="12" max="12" width="21.85546875" style="85" customWidth="1"/>
    <col min="13" max="13" width="19.42578125" style="85" customWidth="1"/>
    <col min="14" max="14" width="17.28515625" style="85" customWidth="1"/>
    <col min="15" max="16384" width="8.85546875" style="85"/>
  </cols>
  <sheetData>
    <row r="1" spans="1:14" s="89" customFormat="1" ht="18.75" customHeight="1" x14ac:dyDescent="0.25">
      <c r="A1" s="24" t="s">
        <v>475</v>
      </c>
      <c r="B1" s="130"/>
      <c r="C1" s="130"/>
      <c r="D1" s="130"/>
      <c r="E1" s="130"/>
      <c r="F1" s="130"/>
      <c r="G1" s="226"/>
      <c r="H1" s="226"/>
      <c r="I1" s="226"/>
    </row>
    <row r="2" spans="1:14" s="89" customFormat="1" ht="18.75" customHeight="1" x14ac:dyDescent="0.2">
      <c r="B2" s="1408"/>
      <c r="C2" s="1408"/>
      <c r="D2" s="1408"/>
      <c r="E2" s="1408"/>
      <c r="F2" s="1408"/>
      <c r="G2" s="1408"/>
      <c r="H2" s="1408"/>
      <c r="I2" s="1408"/>
    </row>
    <row r="3" spans="1:14" s="103" customFormat="1" x14ac:dyDescent="0.2">
      <c r="B3" s="94" t="s">
        <v>19</v>
      </c>
      <c r="C3" s="94"/>
      <c r="D3" s="224"/>
      <c r="F3" s="224" t="s">
        <v>63</v>
      </c>
      <c r="G3" s="224"/>
      <c r="H3" s="224"/>
      <c r="I3" s="224"/>
    </row>
    <row r="4" spans="1:14" s="103" customFormat="1" x14ac:dyDescent="0.2">
      <c r="B4" s="94"/>
      <c r="C4" s="94"/>
      <c r="D4" s="531"/>
      <c r="F4" s="531"/>
      <c r="G4" s="531"/>
      <c r="H4" s="531"/>
      <c r="I4" s="531"/>
    </row>
    <row r="5" spans="1:14" s="103" customFormat="1" x14ac:dyDescent="0.2">
      <c r="B5" s="536" t="s">
        <v>336</v>
      </c>
      <c r="C5" s="536"/>
      <c r="D5" s="224"/>
      <c r="F5" s="224"/>
      <c r="G5" s="224"/>
      <c r="H5" s="224"/>
      <c r="I5" s="224"/>
    </row>
    <row r="6" spans="1:14" x14ac:dyDescent="0.2">
      <c r="B6" s="103"/>
      <c r="C6" s="103"/>
      <c r="D6" s="103"/>
      <c r="E6" s="103"/>
      <c r="F6" s="92"/>
      <c r="G6" s="92"/>
      <c r="H6" s="92"/>
      <c r="I6" s="92"/>
      <c r="K6" s="222" t="s">
        <v>186</v>
      </c>
      <c r="L6" s="103"/>
    </row>
    <row r="7" spans="1:14" s="86" customFormat="1" ht="25.5" x14ac:dyDescent="0.2">
      <c r="B7" s="1406" t="s">
        <v>339</v>
      </c>
      <c r="C7" s="1406"/>
      <c r="D7" s="539" t="s">
        <v>337</v>
      </c>
      <c r="E7" s="532" t="s">
        <v>199</v>
      </c>
      <c r="F7" s="532" t="s">
        <v>185</v>
      </c>
      <c r="G7" s="532" t="s">
        <v>197</v>
      </c>
      <c r="H7" s="532" t="s">
        <v>200</v>
      </c>
      <c r="I7" s="532" t="s">
        <v>201</v>
      </c>
      <c r="K7" s="532" t="s">
        <v>199</v>
      </c>
      <c r="L7" s="532" t="s">
        <v>185</v>
      </c>
      <c r="M7" s="532" t="s">
        <v>197</v>
      </c>
      <c r="N7" s="532" t="s">
        <v>301</v>
      </c>
    </row>
    <row r="8" spans="1:14" x14ac:dyDescent="0.2">
      <c r="B8" s="1497">
        <v>1</v>
      </c>
      <c r="C8" s="1495" t="s">
        <v>338</v>
      </c>
      <c r="D8" s="96" t="s">
        <v>340</v>
      </c>
      <c r="E8" s="157"/>
      <c r="F8" s="225"/>
      <c r="G8" s="225"/>
      <c r="H8" s="225"/>
      <c r="I8" s="225"/>
      <c r="K8" s="1499"/>
      <c r="L8" s="1499"/>
      <c r="M8" s="1499"/>
      <c r="N8" s="1499"/>
    </row>
    <row r="9" spans="1:14" x14ac:dyDescent="0.2">
      <c r="B9" s="1498"/>
      <c r="C9" s="1496"/>
      <c r="D9" s="96" t="s">
        <v>341</v>
      </c>
      <c r="E9" s="527"/>
      <c r="F9" s="223"/>
      <c r="G9" s="223"/>
      <c r="H9" s="223"/>
      <c r="I9" s="223"/>
      <c r="K9" s="1499"/>
      <c r="L9" s="1499"/>
      <c r="M9" s="1499"/>
      <c r="N9" s="1499"/>
    </row>
    <row r="10" spans="1:14" x14ac:dyDescent="0.2">
      <c r="B10" s="21" t="s">
        <v>202</v>
      </c>
      <c r="C10" s="537"/>
      <c r="D10" s="91"/>
      <c r="E10" s="225"/>
      <c r="L10" s="103"/>
    </row>
    <row r="11" spans="1:14" ht="15.75" customHeight="1" x14ac:dyDescent="0.2">
      <c r="B11" s="152"/>
      <c r="C11" s="152"/>
      <c r="F11" s="224"/>
      <c r="G11" s="224"/>
      <c r="H11" s="224"/>
      <c r="I11" s="224"/>
      <c r="J11" s="103"/>
      <c r="L11" s="103"/>
    </row>
    <row r="12" spans="1:14" ht="15.75" customHeight="1" x14ac:dyDescent="0.2">
      <c r="L12" s="103"/>
    </row>
    <row r="13" spans="1:14" s="103" customFormat="1" x14ac:dyDescent="0.2">
      <c r="B13" s="536" t="s">
        <v>335</v>
      </c>
      <c r="C13" s="536"/>
      <c r="D13" s="531"/>
      <c r="F13" s="531"/>
      <c r="G13" s="531"/>
      <c r="H13" s="531"/>
      <c r="I13" s="531"/>
    </row>
    <row r="14" spans="1:14" x14ac:dyDescent="0.2">
      <c r="B14" s="111" t="s">
        <v>212</v>
      </c>
      <c r="C14" s="103"/>
      <c r="D14" s="103"/>
      <c r="E14" s="103"/>
      <c r="F14" s="92"/>
      <c r="G14" s="92"/>
      <c r="H14" s="92"/>
      <c r="I14" s="92"/>
      <c r="K14" s="529" t="s">
        <v>186</v>
      </c>
      <c r="L14" s="103"/>
    </row>
    <row r="15" spans="1:14" s="86" customFormat="1" ht="25.5" x14ac:dyDescent="0.2">
      <c r="B15" s="1406" t="s">
        <v>339</v>
      </c>
      <c r="C15" s="1406"/>
      <c r="D15" s="539" t="s">
        <v>337</v>
      </c>
      <c r="E15" s="532" t="s">
        <v>199</v>
      </c>
      <c r="F15" s="532" t="s">
        <v>185</v>
      </c>
      <c r="G15" s="532" t="s">
        <v>197</v>
      </c>
      <c r="H15" s="532" t="s">
        <v>200</v>
      </c>
      <c r="I15" s="532" t="s">
        <v>201</v>
      </c>
      <c r="K15" s="532" t="s">
        <v>199</v>
      </c>
      <c r="L15" s="532" t="s">
        <v>185</v>
      </c>
      <c r="M15" s="532" t="s">
        <v>197</v>
      </c>
      <c r="N15" s="532" t="s">
        <v>301</v>
      </c>
    </row>
    <row r="16" spans="1:14" x14ac:dyDescent="0.2">
      <c r="B16" s="227">
        <v>1</v>
      </c>
      <c r="C16" s="541" t="s">
        <v>342</v>
      </c>
      <c r="D16" s="540"/>
      <c r="E16" s="157"/>
      <c r="F16" s="225"/>
      <c r="G16" s="225"/>
      <c r="H16" s="225"/>
      <c r="I16" s="225"/>
      <c r="K16" s="225"/>
      <c r="L16" s="225"/>
      <c r="M16" s="157"/>
      <c r="N16" s="157"/>
    </row>
    <row r="17" spans="2:14" x14ac:dyDescent="0.2">
      <c r="B17" s="227">
        <v>2</v>
      </c>
      <c r="C17" s="538"/>
      <c r="D17" s="540"/>
      <c r="E17" s="157"/>
      <c r="F17" s="528"/>
      <c r="G17" s="528"/>
      <c r="H17" s="528"/>
      <c r="I17" s="528"/>
      <c r="K17" s="225"/>
      <c r="L17" s="225"/>
      <c r="M17" s="157"/>
      <c r="N17" s="157"/>
    </row>
  </sheetData>
  <mergeCells count="9">
    <mergeCell ref="K8:K9"/>
    <mergeCell ref="L8:L9"/>
    <mergeCell ref="M8:M9"/>
    <mergeCell ref="N8:N9"/>
    <mergeCell ref="B2:I2"/>
    <mergeCell ref="C8:C9"/>
    <mergeCell ref="B8:B9"/>
    <mergeCell ref="B7:C7"/>
    <mergeCell ref="B15:C15"/>
  </mergeCells>
  <printOptions horizontalCentered="1"/>
  <pageMargins left="0.5" right="0.5" top="0.38" bottom="0.5" header="0.28000000000000003" footer="0.5"/>
  <pageSetup paperSize="9" scale="83"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7" tint="0.59999389629810485"/>
  </sheetPr>
  <dimension ref="A1:E68"/>
  <sheetViews>
    <sheetView workbookViewId="0">
      <selection activeCell="A6" sqref="A6:C6"/>
    </sheetView>
  </sheetViews>
  <sheetFormatPr defaultRowHeight="12.75" x14ac:dyDescent="0.2"/>
  <cols>
    <col min="1" max="1" width="22" style="659" customWidth="1"/>
    <col min="2" max="2" width="40.140625" style="659" customWidth="1"/>
    <col min="3" max="3" width="77" style="659" bestFit="1" customWidth="1"/>
    <col min="4" max="4" width="45.5703125" style="659" customWidth="1"/>
    <col min="5" max="5" width="48.28515625" style="659" customWidth="1"/>
    <col min="6" max="16384" width="9.140625" style="659"/>
  </cols>
  <sheetData>
    <row r="1" spans="1:5" x14ac:dyDescent="0.2">
      <c r="A1" s="548" t="s">
        <v>151</v>
      </c>
    </row>
    <row r="2" spans="1:5" x14ac:dyDescent="0.2">
      <c r="A2" s="548" t="s">
        <v>452</v>
      </c>
    </row>
    <row r="3" spans="1:5" x14ac:dyDescent="0.2">
      <c r="A3" s="548"/>
    </row>
    <row r="4" spans="1:5" x14ac:dyDescent="0.2">
      <c r="A4" s="549" t="s">
        <v>435</v>
      </c>
    </row>
    <row r="5" spans="1:5" x14ac:dyDescent="0.2">
      <c r="A5" s="1500" t="s">
        <v>436</v>
      </c>
      <c r="B5" s="1500"/>
      <c r="C5" s="1500"/>
    </row>
    <row r="6" spans="1:5" ht="45" customHeight="1" x14ac:dyDescent="0.2">
      <c r="A6" s="1501" t="s">
        <v>730</v>
      </c>
      <c r="B6" s="1501"/>
      <c r="C6" s="1501"/>
    </row>
    <row r="7" spans="1:5" ht="26.25" customHeight="1" x14ac:dyDescent="0.2">
      <c r="A7" s="1501" t="s">
        <v>437</v>
      </c>
      <c r="B7" s="1501"/>
      <c r="C7" s="1501"/>
    </row>
    <row r="8" spans="1:5" x14ac:dyDescent="0.2">
      <c r="A8" s="548"/>
    </row>
    <row r="9" spans="1:5" x14ac:dyDescent="0.2">
      <c r="A9" s="548"/>
    </row>
    <row r="10" spans="1:5" s="701" customFormat="1" x14ac:dyDescent="0.2">
      <c r="A10" s="660" t="s">
        <v>438</v>
      </c>
      <c r="B10" s="661"/>
      <c r="C10" s="661"/>
      <c r="D10" s="661"/>
      <c r="E10" s="661"/>
    </row>
    <row r="13" spans="1:5" x14ac:dyDescent="0.2">
      <c r="A13" s="662" t="s">
        <v>439</v>
      </c>
    </row>
    <row r="14" spans="1:5" ht="37.5" customHeight="1" x14ac:dyDescent="0.2">
      <c r="A14" s="663"/>
      <c r="B14" s="664" t="s">
        <v>440</v>
      </c>
      <c r="C14" s="961" t="s">
        <v>441</v>
      </c>
      <c r="D14" s="962"/>
    </row>
    <row r="15" spans="1:5" x14ac:dyDescent="0.2">
      <c r="A15" s="665" t="s">
        <v>141</v>
      </c>
      <c r="B15" s="666"/>
      <c r="C15" s="961"/>
      <c r="D15" s="962"/>
    </row>
    <row r="16" spans="1:5" x14ac:dyDescent="0.2">
      <c r="A16" s="665" t="s">
        <v>142</v>
      </c>
      <c r="B16" s="666"/>
      <c r="C16" s="961"/>
      <c r="D16" s="962"/>
    </row>
    <row r="17" spans="1:5" x14ac:dyDescent="0.2">
      <c r="A17" s="665" t="s">
        <v>143</v>
      </c>
      <c r="B17" s="666"/>
      <c r="C17" s="961"/>
      <c r="D17" s="962"/>
    </row>
    <row r="18" spans="1:5" x14ac:dyDescent="0.2">
      <c r="A18" s="665" t="s">
        <v>147</v>
      </c>
      <c r="B18" s="666"/>
      <c r="C18" s="961"/>
      <c r="D18" s="962"/>
    </row>
    <row r="19" spans="1:5" x14ac:dyDescent="0.2">
      <c r="A19" s="665" t="s">
        <v>144</v>
      </c>
      <c r="B19" s="666"/>
      <c r="C19" s="961"/>
      <c r="D19" s="962"/>
    </row>
    <row r="20" spans="1:5" x14ac:dyDescent="0.2">
      <c r="A20" s="665" t="s">
        <v>145</v>
      </c>
      <c r="B20" s="666"/>
      <c r="C20" s="961"/>
      <c r="D20" s="962"/>
    </row>
    <row r="21" spans="1:5" x14ac:dyDescent="0.2">
      <c r="A21" s="665" t="s">
        <v>146</v>
      </c>
      <c r="B21" s="666"/>
      <c r="C21" s="961"/>
      <c r="D21" s="962"/>
    </row>
    <row r="22" spans="1:5" x14ac:dyDescent="0.2">
      <c r="A22" s="665" t="s">
        <v>148</v>
      </c>
      <c r="B22" s="666"/>
      <c r="C22" s="961"/>
      <c r="D22" s="962"/>
    </row>
    <row r="23" spans="1:5" x14ac:dyDescent="0.2">
      <c r="A23" s="549"/>
    </row>
    <row r="24" spans="1:5" x14ac:dyDescent="0.2">
      <c r="A24" s="549"/>
    </row>
    <row r="25" spans="1:5" s="701" customFormat="1" x14ac:dyDescent="0.2">
      <c r="A25" s="660" t="s">
        <v>442</v>
      </c>
      <c r="B25" s="661"/>
      <c r="C25" s="661"/>
      <c r="D25" s="661"/>
      <c r="E25" s="661"/>
    </row>
    <row r="26" spans="1:5" x14ac:dyDescent="0.2">
      <c r="A26" s="659" t="s">
        <v>443</v>
      </c>
    </row>
    <row r="28" spans="1:5" x14ac:dyDescent="0.2">
      <c r="A28" s="662" t="s">
        <v>439</v>
      </c>
    </row>
    <row r="29" spans="1:5" ht="39" customHeight="1" x14ac:dyDescent="0.2">
      <c r="A29" s="667"/>
      <c r="B29" s="668" t="s">
        <v>149</v>
      </c>
      <c r="C29" s="669" t="s">
        <v>150</v>
      </c>
      <c r="D29" s="670" t="s">
        <v>444</v>
      </c>
    </row>
    <row r="30" spans="1:5" x14ac:dyDescent="0.2">
      <c r="A30" s="665" t="s">
        <v>141</v>
      </c>
      <c r="B30" s="671"/>
      <c r="C30" s="671"/>
      <c r="D30" s="671"/>
    </row>
    <row r="31" spans="1:5" x14ac:dyDescent="0.2">
      <c r="A31" s="665" t="s">
        <v>142</v>
      </c>
      <c r="B31" s="671"/>
      <c r="C31" s="671"/>
      <c r="D31" s="671"/>
    </row>
    <row r="32" spans="1:5" x14ac:dyDescent="0.2">
      <c r="A32" s="665" t="s">
        <v>143</v>
      </c>
      <c r="B32" s="671"/>
      <c r="C32" s="671"/>
      <c r="D32" s="671"/>
    </row>
    <row r="33" spans="1:5" x14ac:dyDescent="0.2">
      <c r="A33" s="665" t="s">
        <v>147</v>
      </c>
      <c r="B33" s="663"/>
      <c r="C33" s="663"/>
      <c r="D33" s="671"/>
    </row>
    <row r="34" spans="1:5" x14ac:dyDescent="0.2">
      <c r="A34" s="665" t="s">
        <v>144</v>
      </c>
      <c r="B34" s="663"/>
      <c r="C34" s="663"/>
      <c r="D34" s="671"/>
    </row>
    <row r="35" spans="1:5" x14ac:dyDescent="0.2">
      <c r="A35" s="665" t="s">
        <v>145</v>
      </c>
      <c r="B35" s="663"/>
      <c r="C35" s="663"/>
      <c r="D35" s="671"/>
    </row>
    <row r="36" spans="1:5" x14ac:dyDescent="0.2">
      <c r="A36" s="665" t="s">
        <v>146</v>
      </c>
      <c r="B36" s="663"/>
      <c r="C36" s="663"/>
      <c r="D36" s="671"/>
    </row>
    <row r="37" spans="1:5" x14ac:dyDescent="0.2">
      <c r="A37" s="665" t="s">
        <v>148</v>
      </c>
      <c r="B37" s="663"/>
      <c r="C37" s="663"/>
      <c r="D37" s="671"/>
    </row>
    <row r="38" spans="1:5" x14ac:dyDescent="0.2">
      <c r="A38" s="549"/>
    </row>
    <row r="39" spans="1:5" s="701" customFormat="1" x14ac:dyDescent="0.2">
      <c r="A39" s="672" t="s">
        <v>445</v>
      </c>
      <c r="B39" s="661"/>
      <c r="C39" s="661"/>
      <c r="D39" s="661"/>
      <c r="E39" s="661"/>
    </row>
    <row r="40" spans="1:5" x14ac:dyDescent="0.2">
      <c r="A40" s="659" t="s">
        <v>446</v>
      </c>
    </row>
    <row r="42" spans="1:5" x14ac:dyDescent="0.2">
      <c r="A42" s="662" t="s">
        <v>439</v>
      </c>
    </row>
    <row r="43" spans="1:5" ht="63.75" x14ac:dyDescent="0.2">
      <c r="A43" s="667"/>
      <c r="B43" s="668" t="s">
        <v>149</v>
      </c>
      <c r="C43" s="669" t="s">
        <v>150</v>
      </c>
      <c r="D43" s="670" t="s">
        <v>447</v>
      </c>
      <c r="E43" s="670" t="s">
        <v>450</v>
      </c>
    </row>
    <row r="44" spans="1:5" x14ac:dyDescent="0.2">
      <c r="A44" s="665" t="s">
        <v>141</v>
      </c>
      <c r="B44" s="671"/>
      <c r="C44" s="671"/>
      <c r="D44" s="671"/>
      <c r="E44" s="671"/>
    </row>
    <row r="45" spans="1:5" x14ac:dyDescent="0.2">
      <c r="A45" s="665" t="s">
        <v>142</v>
      </c>
      <c r="B45" s="671"/>
      <c r="C45" s="671"/>
      <c r="D45" s="671"/>
      <c r="E45" s="671"/>
    </row>
    <row r="46" spans="1:5" x14ac:dyDescent="0.2">
      <c r="A46" s="665" t="s">
        <v>143</v>
      </c>
      <c r="B46" s="671"/>
      <c r="C46" s="671"/>
      <c r="D46" s="671"/>
      <c r="E46" s="671"/>
    </row>
    <row r="47" spans="1:5" x14ac:dyDescent="0.2">
      <c r="A47" s="665" t="s">
        <v>147</v>
      </c>
      <c r="B47" s="663"/>
      <c r="C47" s="663"/>
      <c r="D47" s="671"/>
      <c r="E47" s="671"/>
    </row>
    <row r="48" spans="1:5" x14ac:dyDescent="0.2">
      <c r="A48" s="665" t="s">
        <v>144</v>
      </c>
      <c r="B48" s="663"/>
      <c r="C48" s="663"/>
      <c r="D48" s="671"/>
      <c r="E48" s="671"/>
    </row>
    <row r="49" spans="1:5" x14ac:dyDescent="0.2">
      <c r="A49" s="665" t="s">
        <v>145</v>
      </c>
      <c r="B49" s="663"/>
      <c r="C49" s="663"/>
      <c r="D49" s="671"/>
      <c r="E49" s="671"/>
    </row>
    <row r="50" spans="1:5" x14ac:dyDescent="0.2">
      <c r="A50" s="665" t="s">
        <v>146</v>
      </c>
      <c r="B50" s="663"/>
      <c r="C50" s="663"/>
      <c r="D50" s="671"/>
      <c r="E50" s="671"/>
    </row>
    <row r="51" spans="1:5" x14ac:dyDescent="0.2">
      <c r="A51" s="665" t="s">
        <v>148</v>
      </c>
      <c r="B51" s="663"/>
      <c r="C51" s="663"/>
      <c r="D51" s="671"/>
      <c r="E51" s="671"/>
    </row>
    <row r="52" spans="1:5" x14ac:dyDescent="0.2">
      <c r="A52" s="549"/>
    </row>
    <row r="53" spans="1:5" x14ac:dyDescent="0.2">
      <c r="A53" s="549"/>
    </row>
    <row r="54" spans="1:5" s="701" customFormat="1" x14ac:dyDescent="0.2">
      <c r="A54" s="660" t="s">
        <v>448</v>
      </c>
      <c r="B54" s="661"/>
      <c r="C54" s="661"/>
      <c r="D54" s="661"/>
      <c r="E54" s="661"/>
    </row>
    <row r="55" spans="1:5" x14ac:dyDescent="0.2">
      <c r="A55" s="659" t="s">
        <v>449</v>
      </c>
    </row>
    <row r="57" spans="1:5" x14ac:dyDescent="0.2">
      <c r="A57" s="662" t="s">
        <v>439</v>
      </c>
    </row>
    <row r="58" spans="1:5" ht="38.25" x14ac:dyDescent="0.2">
      <c r="A58" s="663"/>
      <c r="B58" s="668" t="s">
        <v>149</v>
      </c>
      <c r="C58" s="669" t="s">
        <v>150</v>
      </c>
      <c r="D58" s="670" t="s">
        <v>447</v>
      </c>
      <c r="E58" s="670" t="s">
        <v>451</v>
      </c>
    </row>
    <row r="59" spans="1:5" x14ac:dyDescent="0.2">
      <c r="A59" s="665" t="s">
        <v>141</v>
      </c>
      <c r="B59" s="671"/>
      <c r="C59" s="671"/>
      <c r="D59" s="671"/>
      <c r="E59" s="671"/>
    </row>
    <row r="60" spans="1:5" x14ac:dyDescent="0.2">
      <c r="A60" s="665" t="s">
        <v>142</v>
      </c>
      <c r="B60" s="671"/>
      <c r="C60" s="671"/>
      <c r="D60" s="671"/>
      <c r="E60" s="671"/>
    </row>
    <row r="61" spans="1:5" x14ac:dyDescent="0.2">
      <c r="A61" s="665" t="s">
        <v>143</v>
      </c>
      <c r="B61" s="671"/>
      <c r="C61" s="671"/>
      <c r="D61" s="671"/>
      <c r="E61" s="671"/>
    </row>
    <row r="62" spans="1:5" x14ac:dyDescent="0.2">
      <c r="A62" s="665" t="s">
        <v>147</v>
      </c>
      <c r="B62" s="663"/>
      <c r="C62" s="663"/>
      <c r="D62" s="671"/>
      <c r="E62" s="671"/>
    </row>
    <row r="63" spans="1:5" x14ac:dyDescent="0.2">
      <c r="A63" s="665" t="s">
        <v>144</v>
      </c>
      <c r="B63" s="663"/>
      <c r="C63" s="663"/>
      <c r="D63" s="671"/>
      <c r="E63" s="671"/>
    </row>
    <row r="64" spans="1:5" x14ac:dyDescent="0.2">
      <c r="A64" s="665" t="s">
        <v>145</v>
      </c>
      <c r="B64" s="663"/>
      <c r="C64" s="663"/>
      <c r="D64" s="671"/>
      <c r="E64" s="671"/>
    </row>
    <row r="65" spans="1:5" x14ac:dyDescent="0.2">
      <c r="A65" s="665" t="s">
        <v>146</v>
      </c>
      <c r="B65" s="663"/>
      <c r="C65" s="663"/>
      <c r="D65" s="671"/>
      <c r="E65" s="671"/>
    </row>
    <row r="66" spans="1:5" x14ac:dyDescent="0.2">
      <c r="A66" s="665" t="s">
        <v>148</v>
      </c>
      <c r="B66" s="663"/>
      <c r="C66" s="663"/>
      <c r="D66" s="671"/>
      <c r="E66" s="671"/>
    </row>
    <row r="67" spans="1:5" x14ac:dyDescent="0.2">
      <c r="A67" s="549"/>
      <c r="D67" s="673"/>
    </row>
    <row r="68" spans="1:5" x14ac:dyDescent="0.2">
      <c r="A68" s="549"/>
      <c r="D68" s="673"/>
    </row>
  </sheetData>
  <mergeCells count="3">
    <mergeCell ref="A5:C5"/>
    <mergeCell ref="A6:C6"/>
    <mergeCell ref="A7:C7"/>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AA71"/>
  <sheetViews>
    <sheetView workbookViewId="0">
      <selection activeCell="D16" sqref="D16"/>
    </sheetView>
  </sheetViews>
  <sheetFormatPr defaultRowHeight="12.75" x14ac:dyDescent="0.2"/>
  <cols>
    <col min="1" max="1" width="4.5703125" style="111" customWidth="1"/>
    <col min="2" max="2" width="27.140625" style="111" customWidth="1"/>
    <col min="3" max="3" width="26.42578125" style="111" customWidth="1"/>
    <col min="4" max="5" width="23.5703125" style="111" customWidth="1"/>
    <col min="6" max="6" width="25" style="111" customWidth="1"/>
    <col min="7" max="10" width="13.28515625" style="111" customWidth="1"/>
    <col min="11" max="11" width="14.85546875" style="111" customWidth="1"/>
    <col min="12" max="12" width="32.28515625" style="111" customWidth="1"/>
    <col min="13" max="13" width="23.5703125" style="111" customWidth="1"/>
    <col min="14" max="14" width="14.28515625" style="111" bestFit="1" customWidth="1"/>
    <col min="15" max="15" width="9.140625" style="111"/>
    <col min="16" max="16" width="25.140625" style="111" customWidth="1"/>
    <col min="17" max="18" width="23.5703125" style="111" customWidth="1"/>
    <col min="19" max="19" width="9.140625" style="111"/>
    <col min="20" max="20" width="26.85546875" style="111" customWidth="1"/>
    <col min="21" max="22" width="23.5703125" style="111" customWidth="1"/>
    <col min="23" max="23" width="9.140625" style="111"/>
    <col min="24" max="24" width="26" style="111" customWidth="1"/>
    <col min="25" max="26" width="23.5703125" style="111" customWidth="1"/>
    <col min="27" max="16384" width="9.140625" style="111"/>
  </cols>
  <sheetData>
    <row r="1" spans="1:27" ht="18" x14ac:dyDescent="0.25">
      <c r="A1" s="548" t="s">
        <v>432</v>
      </c>
      <c r="D1" s="549"/>
      <c r="E1" s="549"/>
      <c r="F1" s="611" t="s">
        <v>732</v>
      </c>
      <c r="G1" s="549"/>
      <c r="H1" s="548"/>
      <c r="I1" s="549"/>
      <c r="J1" s="549"/>
      <c r="K1" s="549"/>
      <c r="L1" s="549"/>
      <c r="M1" s="549"/>
      <c r="N1" s="549"/>
      <c r="O1" s="549"/>
      <c r="P1" s="549"/>
      <c r="Q1" s="549"/>
      <c r="R1" s="549"/>
      <c r="S1" s="549"/>
      <c r="T1" s="549"/>
      <c r="U1" s="549"/>
      <c r="V1" s="549"/>
      <c r="W1" s="549"/>
      <c r="X1" s="549"/>
      <c r="Y1" s="549"/>
      <c r="Z1" s="549"/>
      <c r="AA1" s="549"/>
    </row>
    <row r="2" spans="1:27" ht="18" customHeight="1" x14ac:dyDescent="0.2">
      <c r="A2" s="548" t="s">
        <v>384</v>
      </c>
      <c r="B2" s="549"/>
      <c r="C2" s="549"/>
      <c r="D2" s="549"/>
      <c r="E2" s="549"/>
      <c r="F2" s="549"/>
      <c r="G2" s="549"/>
      <c r="H2" s="549"/>
      <c r="I2" s="549"/>
      <c r="J2" s="549"/>
      <c r="K2" s="549"/>
      <c r="L2" s="549"/>
      <c r="M2" s="549"/>
      <c r="N2" s="549"/>
      <c r="O2" s="549"/>
      <c r="P2" s="549"/>
      <c r="Q2" s="549"/>
      <c r="R2" s="549"/>
      <c r="S2" s="549"/>
      <c r="T2" s="549"/>
      <c r="U2" s="549"/>
      <c r="V2" s="549"/>
      <c r="W2" s="549"/>
      <c r="X2" s="549"/>
      <c r="Y2" s="549"/>
      <c r="Z2" s="549"/>
      <c r="AA2" s="549"/>
    </row>
    <row r="3" spans="1:27" x14ac:dyDescent="0.2">
      <c r="A3" s="548"/>
      <c r="B3" s="549"/>
      <c r="C3" s="549"/>
      <c r="D3" s="549"/>
      <c r="E3" s="549"/>
      <c r="F3" s="549"/>
      <c r="G3" s="549"/>
      <c r="H3" s="549"/>
      <c r="I3" s="549"/>
      <c r="J3" s="549"/>
      <c r="K3" s="549"/>
      <c r="L3" s="549"/>
      <c r="M3" s="549"/>
      <c r="N3" s="549"/>
      <c r="O3" s="549"/>
      <c r="P3" s="549"/>
      <c r="Q3" s="549"/>
      <c r="R3" s="549"/>
      <c r="S3" s="549"/>
      <c r="T3" s="549"/>
      <c r="U3" s="549"/>
      <c r="V3" s="549"/>
      <c r="W3" s="549"/>
      <c r="X3" s="549"/>
      <c r="Y3" s="549"/>
      <c r="Z3" s="549"/>
      <c r="AA3" s="549"/>
    </row>
    <row r="4" spans="1:27" x14ac:dyDescent="0.2">
      <c r="A4" s="548" t="s">
        <v>434</v>
      </c>
      <c r="D4" s="549"/>
      <c r="E4" s="549"/>
      <c r="F4" s="549"/>
      <c r="G4" s="549"/>
      <c r="H4" s="549"/>
      <c r="I4" s="549"/>
      <c r="J4" s="549"/>
      <c r="K4" s="549"/>
      <c r="L4" s="549"/>
      <c r="M4" s="549"/>
      <c r="N4" s="549"/>
      <c r="O4" s="549"/>
      <c r="P4" s="549"/>
      <c r="Q4" s="549"/>
      <c r="R4" s="549"/>
      <c r="S4" s="549"/>
      <c r="T4" s="549"/>
      <c r="U4" s="549"/>
      <c r="V4" s="549"/>
      <c r="W4" s="549"/>
      <c r="X4" s="549"/>
      <c r="Y4" s="549"/>
      <c r="Z4" s="549"/>
      <c r="AA4" s="549"/>
    </row>
    <row r="5" spans="1:27" x14ac:dyDescent="0.2">
      <c r="A5" s="547" t="s">
        <v>364</v>
      </c>
      <c r="B5" s="549" t="s">
        <v>366</v>
      </c>
      <c r="C5" s="549"/>
      <c r="D5" s="549"/>
      <c r="E5" s="549"/>
      <c r="F5" s="549"/>
      <c r="G5" s="549"/>
      <c r="H5" s="549"/>
      <c r="I5" s="549"/>
      <c r="J5" s="549"/>
      <c r="K5" s="549"/>
      <c r="L5" s="549"/>
      <c r="M5" s="549"/>
      <c r="N5" s="549"/>
      <c r="O5" s="549"/>
      <c r="P5" s="549"/>
      <c r="Q5" s="549"/>
      <c r="R5" s="549"/>
      <c r="S5" s="549"/>
      <c r="T5" s="549"/>
      <c r="U5" s="549"/>
      <c r="V5" s="549"/>
      <c r="W5" s="549"/>
      <c r="X5" s="549"/>
      <c r="Y5" s="549"/>
      <c r="Z5" s="549"/>
      <c r="AA5" s="549"/>
    </row>
    <row r="6" spans="1:27" x14ac:dyDescent="0.2">
      <c r="A6" s="547"/>
      <c r="B6" s="549" t="s">
        <v>385</v>
      </c>
      <c r="C6" s="549"/>
      <c r="D6" s="549"/>
      <c r="E6" s="549"/>
      <c r="F6" s="549"/>
      <c r="G6" s="549"/>
      <c r="H6" s="549"/>
      <c r="I6" s="549"/>
      <c r="J6" s="549"/>
      <c r="K6" s="549"/>
      <c r="L6" s="549"/>
      <c r="M6" s="549"/>
      <c r="N6" s="549"/>
      <c r="O6" s="549"/>
      <c r="P6" s="549"/>
      <c r="Q6" s="549"/>
      <c r="R6" s="549"/>
      <c r="S6" s="549"/>
      <c r="T6" s="549"/>
      <c r="U6" s="549"/>
      <c r="V6" s="549"/>
      <c r="W6" s="549"/>
      <c r="X6" s="549"/>
      <c r="Y6" s="549"/>
      <c r="Z6" s="549"/>
      <c r="AA6" s="549"/>
    </row>
    <row r="7" spans="1:27" x14ac:dyDescent="0.2">
      <c r="A7" s="547" t="s">
        <v>365</v>
      </c>
      <c r="B7" s="549" t="s">
        <v>426</v>
      </c>
      <c r="C7" s="549"/>
      <c r="D7" s="549"/>
      <c r="E7" s="549"/>
      <c r="F7" s="549"/>
      <c r="G7" s="549"/>
      <c r="H7" s="549"/>
      <c r="I7" s="549"/>
      <c r="J7" s="549"/>
      <c r="K7" s="549"/>
      <c r="L7" s="549"/>
      <c r="M7" s="549"/>
      <c r="N7" s="549"/>
      <c r="O7" s="549"/>
      <c r="P7" s="549"/>
      <c r="Q7" s="549"/>
      <c r="R7" s="549"/>
      <c r="S7" s="549"/>
      <c r="T7" s="549"/>
      <c r="U7" s="549"/>
      <c r="V7" s="549"/>
      <c r="W7" s="549"/>
      <c r="X7" s="549"/>
      <c r="Y7" s="549"/>
      <c r="Z7" s="549"/>
      <c r="AA7" s="549"/>
    </row>
    <row r="8" spans="1:27" x14ac:dyDescent="0.2">
      <c r="A8" s="547"/>
      <c r="B8" s="549"/>
      <c r="C8" s="549"/>
      <c r="D8" s="549"/>
      <c r="E8" s="549"/>
      <c r="F8" s="549"/>
      <c r="G8" s="549"/>
      <c r="H8" s="549"/>
      <c r="I8" s="549"/>
      <c r="J8" s="549"/>
      <c r="K8" s="549"/>
      <c r="L8" s="549"/>
      <c r="M8" s="549"/>
      <c r="N8" s="549"/>
      <c r="O8" s="549"/>
      <c r="P8" s="549"/>
      <c r="Q8" s="549"/>
      <c r="R8" s="549"/>
      <c r="S8" s="549"/>
      <c r="T8" s="549"/>
      <c r="U8" s="549"/>
      <c r="V8" s="549"/>
      <c r="W8" s="549"/>
      <c r="X8" s="549"/>
      <c r="Y8" s="549"/>
      <c r="Z8" s="549"/>
      <c r="AA8" s="549"/>
    </row>
    <row r="9" spans="1:27" x14ac:dyDescent="0.2">
      <c r="A9" s="548" t="s">
        <v>367</v>
      </c>
      <c r="B9" s="549"/>
      <c r="C9" s="549"/>
      <c r="D9" s="549"/>
      <c r="E9" s="549"/>
      <c r="F9" s="549"/>
      <c r="G9" s="549"/>
      <c r="H9" s="549"/>
      <c r="I9" s="549"/>
      <c r="J9" s="549"/>
      <c r="K9" s="549"/>
      <c r="L9" s="549"/>
      <c r="M9" s="549"/>
      <c r="N9" s="549"/>
      <c r="O9" s="549"/>
      <c r="P9" s="549"/>
      <c r="Q9" s="549"/>
      <c r="R9" s="549"/>
      <c r="S9" s="549"/>
      <c r="T9" s="549"/>
      <c r="U9" s="549"/>
      <c r="V9" s="549"/>
      <c r="W9" s="549"/>
      <c r="X9" s="549"/>
      <c r="Y9" s="549"/>
      <c r="Z9" s="549"/>
      <c r="AA9" s="549"/>
    </row>
    <row r="10" spans="1:27" x14ac:dyDescent="0.2">
      <c r="A10" s="548" t="s">
        <v>386</v>
      </c>
      <c r="B10" s="549"/>
      <c r="C10" s="549"/>
      <c r="D10" s="549"/>
      <c r="E10" s="549"/>
      <c r="F10" s="549"/>
      <c r="G10" s="549"/>
      <c r="H10" s="549"/>
      <c r="I10" s="549"/>
      <c r="J10" s="549"/>
      <c r="K10" s="549"/>
      <c r="L10" s="549"/>
      <c r="M10" s="549"/>
      <c r="N10" s="549"/>
      <c r="O10" s="549"/>
      <c r="P10" s="549"/>
      <c r="Q10" s="549"/>
      <c r="R10" s="549"/>
      <c r="S10" s="549"/>
      <c r="T10" s="549"/>
      <c r="U10" s="549"/>
      <c r="V10" s="549"/>
      <c r="W10" s="549"/>
      <c r="X10" s="549"/>
      <c r="Y10" s="549"/>
      <c r="Z10" s="549"/>
      <c r="AA10" s="549"/>
    </row>
    <row r="11" spans="1:27" x14ac:dyDescent="0.2">
      <c r="A11" s="547"/>
      <c r="B11" s="549"/>
      <c r="C11" s="549"/>
      <c r="D11" s="549"/>
      <c r="E11" s="549"/>
      <c r="F11" s="549"/>
      <c r="G11" s="549"/>
      <c r="H11" s="549"/>
      <c r="I11" s="549"/>
      <c r="J11" s="549"/>
      <c r="K11" s="549"/>
      <c r="L11" s="549"/>
      <c r="M11" s="549"/>
      <c r="N11" s="549"/>
      <c r="O11" s="549"/>
      <c r="P11" s="549"/>
      <c r="Q11" s="549"/>
      <c r="R11" s="549"/>
      <c r="S11" s="549"/>
      <c r="T11" s="549"/>
      <c r="U11" s="549"/>
      <c r="V11" s="549"/>
      <c r="W11" s="549"/>
      <c r="X11" s="549"/>
      <c r="Y11" s="549"/>
      <c r="Z11" s="549"/>
      <c r="AA11" s="549"/>
    </row>
    <row r="12" spans="1:27" x14ac:dyDescent="0.2">
      <c r="A12" s="550"/>
      <c r="B12" s="560" t="s">
        <v>362</v>
      </c>
      <c r="C12" s="561">
        <v>5.4999999999999997E-3</v>
      </c>
      <c r="E12" s="560"/>
      <c r="F12" s="549"/>
      <c r="G12" s="549"/>
      <c r="H12" s="548"/>
      <c r="I12" s="549"/>
      <c r="J12" s="549"/>
      <c r="K12" s="549"/>
      <c r="L12" s="548"/>
      <c r="M12" s="548"/>
      <c r="N12" s="549"/>
      <c r="O12" s="549"/>
      <c r="P12" s="549"/>
      <c r="Q12" s="548"/>
      <c r="R12" s="549"/>
      <c r="S12" s="549"/>
      <c r="T12" s="549"/>
      <c r="U12" s="549"/>
      <c r="V12" s="549"/>
      <c r="W12" s="549"/>
      <c r="X12" s="549"/>
      <c r="Y12" s="549"/>
      <c r="Z12" s="549"/>
      <c r="AA12" s="549"/>
    </row>
    <row r="13" spans="1:27" x14ac:dyDescent="0.2">
      <c r="A13" s="550"/>
      <c r="B13" s="560"/>
      <c r="C13" s="561"/>
      <c r="E13" s="560"/>
      <c r="F13" s="549"/>
      <c r="G13" s="549"/>
      <c r="H13" s="548"/>
      <c r="I13" s="549"/>
      <c r="J13" s="549"/>
      <c r="K13" s="549"/>
      <c r="L13" s="548"/>
      <c r="M13" s="548"/>
      <c r="N13" s="549"/>
      <c r="O13" s="549"/>
      <c r="P13" s="549"/>
      <c r="Q13" s="548"/>
      <c r="R13" s="549"/>
      <c r="S13" s="549"/>
      <c r="T13" s="549"/>
      <c r="U13" s="549"/>
      <c r="V13" s="549"/>
      <c r="W13" s="549"/>
      <c r="X13" s="549"/>
      <c r="Y13" s="549"/>
      <c r="Z13" s="549"/>
      <c r="AA13" s="549"/>
    </row>
    <row r="14" spans="1:27" ht="13.5" thickBot="1" x14ac:dyDescent="0.25">
      <c r="B14" s="24" t="s">
        <v>310</v>
      </c>
    </row>
    <row r="15" spans="1:27" ht="45.75" thickTop="1" x14ac:dyDescent="0.2">
      <c r="B15" s="614" t="s">
        <v>363</v>
      </c>
      <c r="C15" s="615" t="s">
        <v>387</v>
      </c>
      <c r="D15" s="558" t="s">
        <v>344</v>
      </c>
      <c r="E15" s="558" t="s">
        <v>345</v>
      </c>
      <c r="F15" s="558" t="s">
        <v>346</v>
      </c>
      <c r="G15" s="558" t="s">
        <v>347</v>
      </c>
      <c r="H15" s="558" t="s">
        <v>348</v>
      </c>
      <c r="I15" s="558" t="s">
        <v>61</v>
      </c>
      <c r="J15" s="558" t="s">
        <v>349</v>
      </c>
      <c r="K15" s="558" t="s">
        <v>350</v>
      </c>
      <c r="L15" s="558" t="s">
        <v>351</v>
      </c>
      <c r="M15" s="558" t="s">
        <v>425</v>
      </c>
      <c r="N15" s="559" t="s">
        <v>388</v>
      </c>
    </row>
    <row r="16" spans="1:27" ht="15" x14ac:dyDescent="0.2">
      <c r="B16" s="555" t="s">
        <v>394</v>
      </c>
      <c r="C16" s="612"/>
      <c r="D16" s="556">
        <v>0.3</v>
      </c>
      <c r="E16" s="556">
        <v>0.1</v>
      </c>
      <c r="F16" s="556">
        <v>0.3</v>
      </c>
      <c r="G16" s="556">
        <v>0.2</v>
      </c>
      <c r="H16" s="556">
        <v>0.1</v>
      </c>
      <c r="I16" s="556">
        <v>0</v>
      </c>
      <c r="J16" s="556">
        <v>0</v>
      </c>
      <c r="K16" s="563">
        <f>SUM(D16:J16)</f>
        <v>0.99999999999999989</v>
      </c>
      <c r="L16" s="562">
        <f>SUM(D16:E16)*$C$12</f>
        <v>2.2000000000000001E-3</v>
      </c>
      <c r="M16" s="616"/>
      <c r="N16" s="557" t="str">
        <f>IF(OR(K16=100%, K16=0%),"ok","check")</f>
        <v>ok</v>
      </c>
    </row>
    <row r="17" spans="2:14" ht="15" x14ac:dyDescent="0.2">
      <c r="B17" s="691" t="s">
        <v>395</v>
      </c>
      <c r="C17" s="692"/>
      <c r="D17" s="556">
        <v>0.35</v>
      </c>
      <c r="E17" s="556">
        <v>0.2</v>
      </c>
      <c r="F17" s="556">
        <v>0.3</v>
      </c>
      <c r="G17" s="556">
        <v>0.1</v>
      </c>
      <c r="H17" s="556">
        <v>0</v>
      </c>
      <c r="I17" s="556">
        <v>0</v>
      </c>
      <c r="J17" s="556">
        <v>0</v>
      </c>
      <c r="K17" s="563">
        <f>SUM(D17:J17)</f>
        <v>0.95000000000000007</v>
      </c>
      <c r="L17" s="562">
        <f>SUM(D17:E17)*$C$12</f>
        <v>3.0249999999999999E-3</v>
      </c>
      <c r="M17" s="616"/>
      <c r="N17" s="557" t="str">
        <f t="shared" ref="N17:N25" si="0">IF(OR(K17=100%, K17=0%),"ok","check")</f>
        <v>check</v>
      </c>
    </row>
    <row r="18" spans="2:14" ht="15" x14ac:dyDescent="0.2">
      <c r="B18" s="691"/>
      <c r="C18" s="692"/>
      <c r="D18" s="693"/>
      <c r="E18" s="693"/>
      <c r="F18" s="693"/>
      <c r="G18" s="693"/>
      <c r="H18" s="693"/>
      <c r="I18" s="693"/>
      <c r="J18" s="693"/>
      <c r="K18" s="563">
        <f t="shared" ref="K18:K22" si="1">SUM(D18:J18)</f>
        <v>0</v>
      </c>
      <c r="L18" s="562">
        <f t="shared" ref="L18:L22" si="2">SUM(D18:E18)*$C$12</f>
        <v>0</v>
      </c>
      <c r="M18" s="616"/>
      <c r="N18" s="557" t="str">
        <f t="shared" ref="N18:N22" si="3">IF(OR(K18=100%, K18=0%),"ok","check")</f>
        <v>ok</v>
      </c>
    </row>
    <row r="19" spans="2:14" ht="15" x14ac:dyDescent="0.2">
      <c r="B19" s="691"/>
      <c r="C19" s="692"/>
      <c r="D19" s="693"/>
      <c r="E19" s="693"/>
      <c r="F19" s="693"/>
      <c r="G19" s="693"/>
      <c r="H19" s="693"/>
      <c r="I19" s="693"/>
      <c r="J19" s="693"/>
      <c r="K19" s="563">
        <f t="shared" si="1"/>
        <v>0</v>
      </c>
      <c r="L19" s="562">
        <f t="shared" si="2"/>
        <v>0</v>
      </c>
      <c r="M19" s="616"/>
      <c r="N19" s="557" t="str">
        <f t="shared" si="3"/>
        <v>ok</v>
      </c>
    </row>
    <row r="20" spans="2:14" ht="15" x14ac:dyDescent="0.2">
      <c r="B20" s="691"/>
      <c r="C20" s="692"/>
      <c r="D20" s="693"/>
      <c r="E20" s="693"/>
      <c r="F20" s="693"/>
      <c r="G20" s="693"/>
      <c r="H20" s="693"/>
      <c r="I20" s="693"/>
      <c r="J20" s="693"/>
      <c r="K20" s="563">
        <f t="shared" si="1"/>
        <v>0</v>
      </c>
      <c r="L20" s="562">
        <f t="shared" si="2"/>
        <v>0</v>
      </c>
      <c r="M20" s="616"/>
      <c r="N20" s="557" t="str">
        <f t="shared" si="3"/>
        <v>ok</v>
      </c>
    </row>
    <row r="21" spans="2:14" ht="15" x14ac:dyDescent="0.2">
      <c r="B21" s="691"/>
      <c r="C21" s="692"/>
      <c r="D21" s="693"/>
      <c r="E21" s="693"/>
      <c r="F21" s="693"/>
      <c r="G21" s="693"/>
      <c r="H21" s="693"/>
      <c r="I21" s="693"/>
      <c r="J21" s="693"/>
      <c r="K21" s="563">
        <f t="shared" si="1"/>
        <v>0</v>
      </c>
      <c r="L21" s="562">
        <f t="shared" si="2"/>
        <v>0</v>
      </c>
      <c r="M21" s="616"/>
      <c r="N21" s="557" t="str">
        <f t="shared" si="3"/>
        <v>ok</v>
      </c>
    </row>
    <row r="22" spans="2:14" ht="15" x14ac:dyDescent="0.2">
      <c r="B22" s="691"/>
      <c r="C22" s="692"/>
      <c r="D22" s="693"/>
      <c r="E22" s="693"/>
      <c r="F22" s="693"/>
      <c r="G22" s="693"/>
      <c r="H22" s="693"/>
      <c r="I22" s="693"/>
      <c r="J22" s="693"/>
      <c r="K22" s="563">
        <f t="shared" si="1"/>
        <v>0</v>
      </c>
      <c r="L22" s="562">
        <f t="shared" si="2"/>
        <v>0</v>
      </c>
      <c r="M22" s="616"/>
      <c r="N22" s="557" t="str">
        <f t="shared" si="3"/>
        <v>ok</v>
      </c>
    </row>
    <row r="23" spans="2:14" ht="15" x14ac:dyDescent="0.2">
      <c r="B23" s="691"/>
      <c r="C23" s="692"/>
      <c r="D23" s="693"/>
      <c r="E23" s="693"/>
      <c r="F23" s="693"/>
      <c r="G23" s="693"/>
      <c r="H23" s="693"/>
      <c r="I23" s="693"/>
      <c r="J23" s="693"/>
      <c r="K23" s="563">
        <f>SUM(D23:J23)</f>
        <v>0</v>
      </c>
      <c r="L23" s="562">
        <f>SUM(D23:E23)*$C$12</f>
        <v>0</v>
      </c>
      <c r="M23" s="616"/>
      <c r="N23" s="557" t="str">
        <f t="shared" si="0"/>
        <v>ok</v>
      </c>
    </row>
    <row r="24" spans="2:14" ht="15" x14ac:dyDescent="0.2">
      <c r="B24" s="691"/>
      <c r="C24" s="692"/>
      <c r="D24" s="693"/>
      <c r="E24" s="693"/>
      <c r="F24" s="693"/>
      <c r="G24" s="693"/>
      <c r="H24" s="693"/>
      <c r="I24" s="693"/>
      <c r="J24" s="693"/>
      <c r="K24" s="563">
        <f>SUM(D24:J24)</f>
        <v>0</v>
      </c>
      <c r="L24" s="562">
        <f>SUM(D24:E24)*$C$12</f>
        <v>0</v>
      </c>
      <c r="M24" s="616"/>
      <c r="N24" s="557" t="str">
        <f t="shared" si="0"/>
        <v>ok</v>
      </c>
    </row>
    <row r="25" spans="2:14" ht="15.75" thickBot="1" x14ac:dyDescent="0.25">
      <c r="B25" s="565"/>
      <c r="C25" s="613"/>
      <c r="D25" s="566"/>
      <c r="E25" s="566"/>
      <c r="F25" s="566"/>
      <c r="G25" s="566"/>
      <c r="H25" s="566"/>
      <c r="I25" s="566"/>
      <c r="J25" s="566"/>
      <c r="K25" s="567">
        <f>SUM(D25:J25)</f>
        <v>0</v>
      </c>
      <c r="L25" s="568">
        <f>SUM(D25:E25)*$C$12</f>
        <v>0</v>
      </c>
      <c r="M25" s="616"/>
      <c r="N25" s="569" t="str">
        <f t="shared" si="0"/>
        <v>ok</v>
      </c>
    </row>
    <row r="26" spans="2:14" ht="13.5" thickTop="1" x14ac:dyDescent="0.2">
      <c r="L26" s="571" t="s">
        <v>7</v>
      </c>
      <c r="M26" s="572">
        <f>SUM(M16:M25)</f>
        <v>0</v>
      </c>
      <c r="N26" s="570"/>
    </row>
    <row r="27" spans="2:14" ht="25.5" x14ac:dyDescent="0.2">
      <c r="L27" s="655" t="s">
        <v>427</v>
      </c>
      <c r="M27" s="690"/>
      <c r="N27" s="656" t="str">
        <f>IF(M26=M27,"Status = ok","Status = check")</f>
        <v>Status = ok</v>
      </c>
    </row>
    <row r="28" spans="2:14" ht="13.5" thickBot="1" x14ac:dyDescent="0.25">
      <c r="B28" s="24" t="s">
        <v>507</v>
      </c>
    </row>
    <row r="29" spans="2:14" ht="45.75" thickTop="1" x14ac:dyDescent="0.2">
      <c r="B29" s="614" t="s">
        <v>363</v>
      </c>
      <c r="C29" s="615" t="s">
        <v>387</v>
      </c>
      <c r="D29" s="558" t="s">
        <v>344</v>
      </c>
      <c r="E29" s="558" t="s">
        <v>345</v>
      </c>
      <c r="F29" s="558" t="s">
        <v>346</v>
      </c>
      <c r="G29" s="558" t="s">
        <v>347</v>
      </c>
      <c r="H29" s="558" t="s">
        <v>348</v>
      </c>
      <c r="I29" s="558" t="s">
        <v>61</v>
      </c>
      <c r="J29" s="558" t="s">
        <v>349</v>
      </c>
      <c r="K29" s="558" t="s">
        <v>350</v>
      </c>
      <c r="L29" s="558" t="s">
        <v>351</v>
      </c>
      <c r="M29" s="558" t="s">
        <v>425</v>
      </c>
      <c r="N29" s="559" t="s">
        <v>388</v>
      </c>
    </row>
    <row r="30" spans="2:14" ht="15" x14ac:dyDescent="0.2">
      <c r="B30" s="555" t="s">
        <v>394</v>
      </c>
      <c r="C30" s="612"/>
      <c r="D30" s="556">
        <v>0.3</v>
      </c>
      <c r="E30" s="556">
        <v>0.1</v>
      </c>
      <c r="F30" s="556">
        <v>0.3</v>
      </c>
      <c r="G30" s="556">
        <v>0.2</v>
      </c>
      <c r="H30" s="556">
        <v>0.1</v>
      </c>
      <c r="I30" s="556">
        <v>0</v>
      </c>
      <c r="J30" s="556">
        <v>0</v>
      </c>
      <c r="K30" s="563">
        <f>SUM(D30:J30)</f>
        <v>0.99999999999999989</v>
      </c>
      <c r="L30" s="562">
        <f>SUM(D30:E30)*$C$12</f>
        <v>2.2000000000000001E-3</v>
      </c>
      <c r="M30" s="616"/>
      <c r="N30" s="557" t="str">
        <f>IF(OR(K30=100%, K30=0%),"ok","check")</f>
        <v>ok</v>
      </c>
    </row>
    <row r="31" spans="2:14" ht="15" x14ac:dyDescent="0.2">
      <c r="B31" s="691" t="s">
        <v>395</v>
      </c>
      <c r="C31" s="612"/>
      <c r="D31" s="556">
        <v>0.4</v>
      </c>
      <c r="E31" s="556">
        <v>0.2</v>
      </c>
      <c r="F31" s="556">
        <v>0.3</v>
      </c>
      <c r="G31" s="556">
        <v>0.1</v>
      </c>
      <c r="H31" s="556">
        <v>0</v>
      </c>
      <c r="I31" s="556">
        <v>0</v>
      </c>
      <c r="J31" s="556">
        <v>0</v>
      </c>
      <c r="K31" s="563">
        <f>SUM(D31:J31)</f>
        <v>1.0000000000000002</v>
      </c>
      <c r="L31" s="562">
        <f>SUM(D31:E31)*$C$12</f>
        <v>3.3000000000000004E-3</v>
      </c>
      <c r="M31" s="616"/>
      <c r="N31" s="557" t="str">
        <f t="shared" ref="N31:N39" si="4">IF(OR(K31=100%, K31=0%),"ok","check")</f>
        <v>ok</v>
      </c>
    </row>
    <row r="32" spans="2:14" ht="15" x14ac:dyDescent="0.2">
      <c r="B32" s="691"/>
      <c r="C32" s="692"/>
      <c r="D32" s="693"/>
      <c r="E32" s="693"/>
      <c r="F32" s="693"/>
      <c r="G32" s="693"/>
      <c r="H32" s="693"/>
      <c r="I32" s="693"/>
      <c r="J32" s="693"/>
      <c r="K32" s="563">
        <f t="shared" ref="K32:K36" si="5">SUM(D32:J32)</f>
        <v>0</v>
      </c>
      <c r="L32" s="562">
        <f t="shared" ref="L32:L36" si="6">SUM(D32:E32)*$C$12</f>
        <v>0</v>
      </c>
      <c r="M32" s="616"/>
      <c r="N32" s="557" t="str">
        <f t="shared" ref="N32:N36" si="7">IF(OR(K32=100%, K32=0%),"ok","check")</f>
        <v>ok</v>
      </c>
    </row>
    <row r="33" spans="2:14" ht="15" x14ac:dyDescent="0.2">
      <c r="B33" s="691"/>
      <c r="C33" s="692"/>
      <c r="D33" s="693"/>
      <c r="E33" s="693"/>
      <c r="F33" s="693"/>
      <c r="G33" s="693"/>
      <c r="H33" s="693"/>
      <c r="I33" s="693"/>
      <c r="J33" s="693"/>
      <c r="K33" s="563">
        <f t="shared" si="5"/>
        <v>0</v>
      </c>
      <c r="L33" s="562">
        <f t="shared" si="6"/>
        <v>0</v>
      </c>
      <c r="M33" s="616"/>
      <c r="N33" s="557" t="str">
        <f t="shared" si="7"/>
        <v>ok</v>
      </c>
    </row>
    <row r="34" spans="2:14" ht="15" x14ac:dyDescent="0.2">
      <c r="B34" s="691"/>
      <c r="C34" s="692"/>
      <c r="D34" s="693"/>
      <c r="E34" s="693"/>
      <c r="F34" s="693"/>
      <c r="G34" s="693"/>
      <c r="H34" s="693"/>
      <c r="I34" s="693"/>
      <c r="J34" s="693"/>
      <c r="K34" s="563">
        <f t="shared" si="5"/>
        <v>0</v>
      </c>
      <c r="L34" s="562">
        <f t="shared" si="6"/>
        <v>0</v>
      </c>
      <c r="M34" s="616"/>
      <c r="N34" s="557" t="str">
        <f t="shared" si="7"/>
        <v>ok</v>
      </c>
    </row>
    <row r="35" spans="2:14" ht="15" x14ac:dyDescent="0.2">
      <c r="B35" s="691"/>
      <c r="C35" s="692"/>
      <c r="D35" s="693"/>
      <c r="E35" s="693"/>
      <c r="F35" s="693"/>
      <c r="G35" s="693"/>
      <c r="H35" s="693"/>
      <c r="I35" s="693"/>
      <c r="J35" s="693"/>
      <c r="K35" s="563">
        <f t="shared" si="5"/>
        <v>0</v>
      </c>
      <c r="L35" s="562">
        <f t="shared" si="6"/>
        <v>0</v>
      </c>
      <c r="M35" s="616"/>
      <c r="N35" s="557" t="str">
        <f t="shared" si="7"/>
        <v>ok</v>
      </c>
    </row>
    <row r="36" spans="2:14" ht="15" x14ac:dyDescent="0.2">
      <c r="B36" s="691"/>
      <c r="C36" s="692"/>
      <c r="D36" s="693"/>
      <c r="E36" s="693"/>
      <c r="F36" s="693"/>
      <c r="G36" s="693"/>
      <c r="H36" s="693"/>
      <c r="I36" s="693"/>
      <c r="J36" s="693"/>
      <c r="K36" s="563">
        <f t="shared" si="5"/>
        <v>0</v>
      </c>
      <c r="L36" s="562">
        <f t="shared" si="6"/>
        <v>0</v>
      </c>
      <c r="M36" s="616"/>
      <c r="N36" s="557" t="str">
        <f t="shared" si="7"/>
        <v>ok</v>
      </c>
    </row>
    <row r="37" spans="2:14" ht="15" x14ac:dyDescent="0.2">
      <c r="B37" s="691"/>
      <c r="C37" s="692"/>
      <c r="D37" s="693"/>
      <c r="E37" s="693"/>
      <c r="F37" s="693"/>
      <c r="G37" s="693"/>
      <c r="H37" s="693"/>
      <c r="I37" s="693"/>
      <c r="J37" s="693"/>
      <c r="K37" s="563">
        <f>SUM(D37:J37)</f>
        <v>0</v>
      </c>
      <c r="L37" s="562">
        <f>SUM(D37:E37)*$C$12</f>
        <v>0</v>
      </c>
      <c r="M37" s="616"/>
      <c r="N37" s="557" t="str">
        <f t="shared" si="4"/>
        <v>ok</v>
      </c>
    </row>
    <row r="38" spans="2:14" ht="15" x14ac:dyDescent="0.2">
      <c r="B38" s="691"/>
      <c r="C38" s="692"/>
      <c r="D38" s="693"/>
      <c r="E38" s="693"/>
      <c r="F38" s="693"/>
      <c r="G38" s="693"/>
      <c r="H38" s="693"/>
      <c r="I38" s="693"/>
      <c r="J38" s="693"/>
      <c r="K38" s="563">
        <f>SUM(D38:J38)</f>
        <v>0</v>
      </c>
      <c r="L38" s="562">
        <f>SUM(D38:E38)*$C$12</f>
        <v>0</v>
      </c>
      <c r="M38" s="616"/>
      <c r="N38" s="557" t="str">
        <f t="shared" si="4"/>
        <v>ok</v>
      </c>
    </row>
    <row r="39" spans="2:14" ht="15.75" thickBot="1" x14ac:dyDescent="0.25">
      <c r="B39" s="565"/>
      <c r="C39" s="613"/>
      <c r="D39" s="566"/>
      <c r="E39" s="566"/>
      <c r="F39" s="566"/>
      <c r="G39" s="566"/>
      <c r="H39" s="566"/>
      <c r="I39" s="566"/>
      <c r="J39" s="566"/>
      <c r="K39" s="567">
        <f>SUM(D39:J39)</f>
        <v>0</v>
      </c>
      <c r="L39" s="568">
        <f>SUM(D39:E39)*$C$12</f>
        <v>0</v>
      </c>
      <c r="M39" s="616"/>
      <c r="N39" s="569" t="str">
        <f t="shared" si="4"/>
        <v>ok</v>
      </c>
    </row>
    <row r="40" spans="2:14" ht="13.5" thickTop="1" x14ac:dyDescent="0.2">
      <c r="L40" s="571" t="s">
        <v>7</v>
      </c>
      <c r="M40" s="572">
        <f>SUM(M30:M39)</f>
        <v>0</v>
      </c>
    </row>
    <row r="41" spans="2:14" ht="25.5" x14ac:dyDescent="0.2">
      <c r="L41" s="655" t="s">
        <v>428</v>
      </c>
      <c r="M41" s="690"/>
      <c r="N41" s="656" t="str">
        <f>IF(M40=M41,"Status = ok","Status = check")</f>
        <v>Status = ok</v>
      </c>
    </row>
    <row r="43" spans="2:14" ht="13.5" thickBot="1" x14ac:dyDescent="0.25">
      <c r="B43" s="24" t="s">
        <v>311</v>
      </c>
    </row>
    <row r="44" spans="2:14" ht="45.75" thickTop="1" x14ac:dyDescent="0.2">
      <c r="B44" s="614" t="s">
        <v>363</v>
      </c>
      <c r="C44" s="615" t="s">
        <v>387</v>
      </c>
      <c r="D44" s="558" t="s">
        <v>344</v>
      </c>
      <c r="E44" s="558" t="s">
        <v>345</v>
      </c>
      <c r="F44" s="558" t="s">
        <v>346</v>
      </c>
      <c r="G44" s="558" t="s">
        <v>347</v>
      </c>
      <c r="H44" s="558" t="s">
        <v>348</v>
      </c>
      <c r="I44" s="558" t="s">
        <v>61</v>
      </c>
      <c r="J44" s="558" t="s">
        <v>349</v>
      </c>
      <c r="K44" s="558" t="s">
        <v>350</v>
      </c>
      <c r="L44" s="558" t="s">
        <v>351</v>
      </c>
      <c r="M44" s="558" t="s">
        <v>425</v>
      </c>
      <c r="N44" s="559" t="s">
        <v>388</v>
      </c>
    </row>
    <row r="45" spans="2:14" ht="15" x14ac:dyDescent="0.2">
      <c r="B45" s="555" t="s">
        <v>394</v>
      </c>
      <c r="C45" s="612"/>
      <c r="D45" s="556">
        <v>0.3</v>
      </c>
      <c r="E45" s="556">
        <v>0.1</v>
      </c>
      <c r="F45" s="556">
        <v>0.3</v>
      </c>
      <c r="G45" s="556">
        <v>0.2</v>
      </c>
      <c r="H45" s="556">
        <v>0.1</v>
      </c>
      <c r="I45" s="556">
        <v>0</v>
      </c>
      <c r="J45" s="556">
        <v>0</v>
      </c>
      <c r="K45" s="563">
        <f>SUM(D45:J45)</f>
        <v>0.99999999999999989</v>
      </c>
      <c r="L45" s="562">
        <f>SUM(D45:E45)*$C$12</f>
        <v>2.2000000000000001E-3</v>
      </c>
      <c r="M45" s="616"/>
      <c r="N45" s="557" t="str">
        <f>IF(OR(K45=100%, K45=0%),"ok","check")</f>
        <v>ok</v>
      </c>
    </row>
    <row r="46" spans="2:14" ht="15" x14ac:dyDescent="0.2">
      <c r="B46" s="691" t="s">
        <v>395</v>
      </c>
      <c r="C46" s="612"/>
      <c r="D46" s="556">
        <v>0.4</v>
      </c>
      <c r="E46" s="556">
        <v>0.2</v>
      </c>
      <c r="F46" s="556">
        <v>0.3</v>
      </c>
      <c r="G46" s="556">
        <v>0.1</v>
      </c>
      <c r="H46" s="556">
        <v>0</v>
      </c>
      <c r="I46" s="556">
        <v>0</v>
      </c>
      <c r="J46" s="556">
        <v>0</v>
      </c>
      <c r="K46" s="563">
        <f>SUM(D46:J46)</f>
        <v>1.0000000000000002</v>
      </c>
      <c r="L46" s="562">
        <f>SUM(D46:E46)*$C$12</f>
        <v>3.3000000000000004E-3</v>
      </c>
      <c r="M46" s="616"/>
      <c r="N46" s="557" t="str">
        <f t="shared" ref="N46:N54" si="8">IF(OR(K46=100%, K46=0%),"ok","check")</f>
        <v>ok</v>
      </c>
    </row>
    <row r="47" spans="2:14" ht="15" x14ac:dyDescent="0.2">
      <c r="B47" s="691"/>
      <c r="C47" s="692"/>
      <c r="D47" s="693"/>
      <c r="E47" s="693"/>
      <c r="F47" s="693"/>
      <c r="G47" s="693"/>
      <c r="H47" s="693"/>
      <c r="I47" s="693"/>
      <c r="J47" s="693"/>
      <c r="K47" s="694">
        <f t="shared" ref="K47:K51" si="9">SUM(D47:J47)</f>
        <v>0</v>
      </c>
      <c r="L47" s="695">
        <f t="shared" ref="L47:L51" si="10">SUM(D47:E47)*$C$12</f>
        <v>0</v>
      </c>
      <c r="M47" s="616"/>
      <c r="N47" s="557" t="str">
        <f t="shared" ref="N47:N51" si="11">IF(OR(K47=100%, K47=0%),"ok","check")</f>
        <v>ok</v>
      </c>
    </row>
    <row r="48" spans="2:14" ht="15" x14ac:dyDescent="0.2">
      <c r="B48" s="691"/>
      <c r="C48" s="692"/>
      <c r="D48" s="693"/>
      <c r="E48" s="693"/>
      <c r="F48" s="693"/>
      <c r="G48" s="693"/>
      <c r="H48" s="693"/>
      <c r="I48" s="693"/>
      <c r="J48" s="693"/>
      <c r="K48" s="694">
        <f t="shared" si="9"/>
        <v>0</v>
      </c>
      <c r="L48" s="695">
        <f t="shared" si="10"/>
        <v>0</v>
      </c>
      <c r="M48" s="616"/>
      <c r="N48" s="557" t="str">
        <f t="shared" si="11"/>
        <v>ok</v>
      </c>
    </row>
    <row r="49" spans="2:14" ht="15" x14ac:dyDescent="0.2">
      <c r="B49" s="691"/>
      <c r="C49" s="692"/>
      <c r="D49" s="693"/>
      <c r="E49" s="693"/>
      <c r="F49" s="693"/>
      <c r="G49" s="693"/>
      <c r="H49" s="693"/>
      <c r="I49" s="693"/>
      <c r="J49" s="693"/>
      <c r="K49" s="694">
        <f t="shared" si="9"/>
        <v>0</v>
      </c>
      <c r="L49" s="695">
        <f t="shared" si="10"/>
        <v>0</v>
      </c>
      <c r="M49" s="616"/>
      <c r="N49" s="557" t="str">
        <f t="shared" si="11"/>
        <v>ok</v>
      </c>
    </row>
    <row r="50" spans="2:14" ht="15" x14ac:dyDescent="0.2">
      <c r="B50" s="691"/>
      <c r="C50" s="692"/>
      <c r="D50" s="693"/>
      <c r="E50" s="693"/>
      <c r="F50" s="693"/>
      <c r="G50" s="693"/>
      <c r="H50" s="693"/>
      <c r="I50" s="693"/>
      <c r="J50" s="693"/>
      <c r="K50" s="694">
        <f t="shared" si="9"/>
        <v>0</v>
      </c>
      <c r="L50" s="695">
        <f t="shared" si="10"/>
        <v>0</v>
      </c>
      <c r="M50" s="616"/>
      <c r="N50" s="557" t="str">
        <f t="shared" si="11"/>
        <v>ok</v>
      </c>
    </row>
    <row r="51" spans="2:14" ht="15" x14ac:dyDescent="0.2">
      <c r="B51" s="691"/>
      <c r="C51" s="692"/>
      <c r="D51" s="693"/>
      <c r="E51" s="693"/>
      <c r="F51" s="693"/>
      <c r="G51" s="693"/>
      <c r="H51" s="693"/>
      <c r="I51" s="693"/>
      <c r="J51" s="693"/>
      <c r="K51" s="694">
        <f t="shared" si="9"/>
        <v>0</v>
      </c>
      <c r="L51" s="695">
        <f t="shared" si="10"/>
        <v>0</v>
      </c>
      <c r="M51" s="616"/>
      <c r="N51" s="557" t="str">
        <f t="shared" si="11"/>
        <v>ok</v>
      </c>
    </row>
    <row r="52" spans="2:14" ht="15" x14ac:dyDescent="0.2">
      <c r="B52" s="691"/>
      <c r="C52" s="692"/>
      <c r="D52" s="693"/>
      <c r="E52" s="693"/>
      <c r="F52" s="693"/>
      <c r="G52" s="693"/>
      <c r="H52" s="693"/>
      <c r="I52" s="693"/>
      <c r="J52" s="693"/>
      <c r="K52" s="694">
        <f t="shared" ref="K52:K54" si="12">SUM(D52:J52)</f>
        <v>0</v>
      </c>
      <c r="L52" s="695">
        <f t="shared" ref="L52:L54" si="13">SUM(D52:E52)*$C$12</f>
        <v>0</v>
      </c>
      <c r="M52" s="616"/>
      <c r="N52" s="557" t="str">
        <f t="shared" si="8"/>
        <v>ok</v>
      </c>
    </row>
    <row r="53" spans="2:14" ht="15" x14ac:dyDescent="0.2">
      <c r="B53" s="691"/>
      <c r="C53" s="692"/>
      <c r="D53" s="693"/>
      <c r="E53" s="693"/>
      <c r="F53" s="693"/>
      <c r="G53" s="693"/>
      <c r="H53" s="693"/>
      <c r="I53" s="693"/>
      <c r="J53" s="693"/>
      <c r="K53" s="694">
        <f t="shared" si="12"/>
        <v>0</v>
      </c>
      <c r="L53" s="695">
        <f t="shared" si="13"/>
        <v>0</v>
      </c>
      <c r="M53" s="616"/>
      <c r="N53" s="557" t="str">
        <f t="shared" si="8"/>
        <v>ok</v>
      </c>
    </row>
    <row r="54" spans="2:14" ht="15.75" thickBot="1" x14ac:dyDescent="0.25">
      <c r="B54" s="565"/>
      <c r="C54" s="613"/>
      <c r="D54" s="566"/>
      <c r="E54" s="566"/>
      <c r="F54" s="566"/>
      <c r="G54" s="566"/>
      <c r="H54" s="566"/>
      <c r="I54" s="566"/>
      <c r="J54" s="566"/>
      <c r="K54" s="567">
        <f t="shared" si="12"/>
        <v>0</v>
      </c>
      <c r="L54" s="568">
        <f t="shared" si="13"/>
        <v>0</v>
      </c>
      <c r="M54" s="616"/>
      <c r="N54" s="569" t="str">
        <f t="shared" si="8"/>
        <v>ok</v>
      </c>
    </row>
    <row r="55" spans="2:14" ht="13.5" thickTop="1" x14ac:dyDescent="0.2">
      <c r="L55" s="571" t="s">
        <v>7</v>
      </c>
      <c r="M55" s="572">
        <f>SUM(M45:M54)</f>
        <v>0</v>
      </c>
    </row>
    <row r="56" spans="2:14" ht="25.5" x14ac:dyDescent="0.2">
      <c r="L56" s="655" t="s">
        <v>429</v>
      </c>
      <c r="M56" s="690"/>
      <c r="N56" s="656" t="str">
        <f>IF(M55=M56,"Status = ok","Status = check")</f>
        <v>Status = ok</v>
      </c>
    </row>
    <row r="58" spans="2:14" ht="13.5" thickBot="1" x14ac:dyDescent="0.25">
      <c r="B58" s="24" t="s">
        <v>508</v>
      </c>
    </row>
    <row r="59" spans="2:14" ht="45.75" thickTop="1" x14ac:dyDescent="0.2">
      <c r="B59" s="614" t="s">
        <v>363</v>
      </c>
      <c r="C59" s="615" t="s">
        <v>387</v>
      </c>
      <c r="D59" s="558" t="s">
        <v>344</v>
      </c>
      <c r="E59" s="558" t="s">
        <v>345</v>
      </c>
      <c r="F59" s="558" t="s">
        <v>346</v>
      </c>
      <c r="G59" s="558" t="s">
        <v>347</v>
      </c>
      <c r="H59" s="558" t="s">
        <v>348</v>
      </c>
      <c r="I59" s="558" t="s">
        <v>61</v>
      </c>
      <c r="J59" s="558" t="s">
        <v>349</v>
      </c>
      <c r="K59" s="558" t="s">
        <v>350</v>
      </c>
      <c r="L59" s="558" t="s">
        <v>351</v>
      </c>
      <c r="M59" s="558" t="s">
        <v>425</v>
      </c>
      <c r="N59" s="559" t="s">
        <v>388</v>
      </c>
    </row>
    <row r="60" spans="2:14" ht="15" x14ac:dyDescent="0.2">
      <c r="B60" s="555" t="s">
        <v>394</v>
      </c>
      <c r="C60" s="612"/>
      <c r="D60" s="556">
        <v>0.3</v>
      </c>
      <c r="E60" s="556">
        <v>0.1</v>
      </c>
      <c r="F60" s="556">
        <v>0.3</v>
      </c>
      <c r="G60" s="556">
        <v>0.2</v>
      </c>
      <c r="H60" s="556">
        <v>0.1</v>
      </c>
      <c r="I60" s="556">
        <v>0</v>
      </c>
      <c r="J60" s="556">
        <v>0</v>
      </c>
      <c r="K60" s="563">
        <f>SUM(D60:J60)</f>
        <v>0.99999999999999989</v>
      </c>
      <c r="L60" s="562">
        <f>SUM(D60:E60)*$C$12</f>
        <v>2.2000000000000001E-3</v>
      </c>
      <c r="M60" s="616"/>
      <c r="N60" s="557" t="str">
        <f>IF(OR(K60=100%, K60=0%),"ok","check")</f>
        <v>ok</v>
      </c>
    </row>
    <row r="61" spans="2:14" ht="15" x14ac:dyDescent="0.2">
      <c r="B61" s="691" t="s">
        <v>395</v>
      </c>
      <c r="C61" s="612"/>
      <c r="D61" s="556">
        <v>0.4</v>
      </c>
      <c r="E61" s="556">
        <v>0.2</v>
      </c>
      <c r="F61" s="556">
        <v>0.3</v>
      </c>
      <c r="G61" s="556">
        <v>0.1</v>
      </c>
      <c r="H61" s="556">
        <v>0</v>
      </c>
      <c r="I61" s="556">
        <v>0</v>
      </c>
      <c r="J61" s="556">
        <v>0</v>
      </c>
      <c r="K61" s="694">
        <f t="shared" ref="K61:K66" si="14">SUM(D61:J61)</f>
        <v>1.0000000000000002</v>
      </c>
      <c r="L61" s="695">
        <f t="shared" ref="L61:L66" si="15">SUM(D61:E61)*$C$12</f>
        <v>3.3000000000000004E-3</v>
      </c>
      <c r="M61" s="616"/>
      <c r="N61" s="557" t="str">
        <f t="shared" ref="N61:N69" si="16">IF(OR(K61=100%, K61=0%),"ok","check")</f>
        <v>ok</v>
      </c>
    </row>
    <row r="62" spans="2:14" ht="15" x14ac:dyDescent="0.2">
      <c r="B62" s="691"/>
      <c r="C62" s="692"/>
      <c r="D62" s="693"/>
      <c r="E62" s="693"/>
      <c r="F62" s="693"/>
      <c r="G62" s="693"/>
      <c r="H62" s="693"/>
      <c r="I62" s="693"/>
      <c r="J62" s="693"/>
      <c r="K62" s="694">
        <f t="shared" si="14"/>
        <v>0</v>
      </c>
      <c r="L62" s="695">
        <f t="shared" si="15"/>
        <v>0</v>
      </c>
      <c r="M62" s="616"/>
      <c r="N62" s="557" t="str">
        <f t="shared" si="16"/>
        <v>ok</v>
      </c>
    </row>
    <row r="63" spans="2:14" ht="15" x14ac:dyDescent="0.2">
      <c r="B63" s="691"/>
      <c r="C63" s="692"/>
      <c r="D63" s="693"/>
      <c r="E63" s="693"/>
      <c r="F63" s="693"/>
      <c r="G63" s="693"/>
      <c r="H63" s="693"/>
      <c r="I63" s="693"/>
      <c r="J63" s="693"/>
      <c r="K63" s="694">
        <f t="shared" si="14"/>
        <v>0</v>
      </c>
      <c r="L63" s="695">
        <f t="shared" si="15"/>
        <v>0</v>
      </c>
      <c r="M63" s="616"/>
      <c r="N63" s="557" t="str">
        <f t="shared" si="16"/>
        <v>ok</v>
      </c>
    </row>
    <row r="64" spans="2:14" ht="15" x14ac:dyDescent="0.2">
      <c r="B64" s="691"/>
      <c r="C64" s="692"/>
      <c r="D64" s="693"/>
      <c r="E64" s="693"/>
      <c r="F64" s="693"/>
      <c r="G64" s="693"/>
      <c r="H64" s="693"/>
      <c r="I64" s="693"/>
      <c r="J64" s="693"/>
      <c r="K64" s="694">
        <f t="shared" si="14"/>
        <v>0</v>
      </c>
      <c r="L64" s="695">
        <f t="shared" si="15"/>
        <v>0</v>
      </c>
      <c r="M64" s="616"/>
      <c r="N64" s="557" t="str">
        <f t="shared" si="16"/>
        <v>ok</v>
      </c>
    </row>
    <row r="65" spans="2:14" ht="15" x14ac:dyDescent="0.2">
      <c r="B65" s="691"/>
      <c r="C65" s="692"/>
      <c r="D65" s="693"/>
      <c r="E65" s="693"/>
      <c r="F65" s="693"/>
      <c r="G65" s="693"/>
      <c r="H65" s="693"/>
      <c r="I65" s="693"/>
      <c r="J65" s="693"/>
      <c r="K65" s="694">
        <f t="shared" si="14"/>
        <v>0</v>
      </c>
      <c r="L65" s="695">
        <f t="shared" si="15"/>
        <v>0</v>
      </c>
      <c r="M65" s="616"/>
      <c r="N65" s="557" t="str">
        <f t="shared" si="16"/>
        <v>ok</v>
      </c>
    </row>
    <row r="66" spans="2:14" ht="15" x14ac:dyDescent="0.2">
      <c r="B66" s="691"/>
      <c r="C66" s="692"/>
      <c r="D66" s="693"/>
      <c r="E66" s="693"/>
      <c r="F66" s="693"/>
      <c r="G66" s="693"/>
      <c r="H66" s="693"/>
      <c r="I66" s="693"/>
      <c r="J66" s="693"/>
      <c r="K66" s="694">
        <f t="shared" si="14"/>
        <v>0</v>
      </c>
      <c r="L66" s="695">
        <f t="shared" si="15"/>
        <v>0</v>
      </c>
      <c r="M66" s="616"/>
      <c r="N66" s="557" t="str">
        <f t="shared" si="16"/>
        <v>ok</v>
      </c>
    </row>
    <row r="67" spans="2:14" ht="15" x14ac:dyDescent="0.2">
      <c r="B67" s="691"/>
      <c r="C67" s="692"/>
      <c r="D67" s="693"/>
      <c r="E67" s="693"/>
      <c r="F67" s="693"/>
      <c r="G67" s="693"/>
      <c r="H67" s="693"/>
      <c r="I67" s="693"/>
      <c r="J67" s="693"/>
      <c r="K67" s="694">
        <f t="shared" ref="K67:K69" si="17">SUM(D67:J67)</f>
        <v>0</v>
      </c>
      <c r="L67" s="695">
        <f t="shared" ref="L67:L69" si="18">SUM(D67:E67)*$C$12</f>
        <v>0</v>
      </c>
      <c r="M67" s="616"/>
      <c r="N67" s="557" t="str">
        <f t="shared" si="16"/>
        <v>ok</v>
      </c>
    </row>
    <row r="68" spans="2:14" ht="15" x14ac:dyDescent="0.2">
      <c r="B68" s="691"/>
      <c r="C68" s="692"/>
      <c r="D68" s="693"/>
      <c r="E68" s="693"/>
      <c r="F68" s="693"/>
      <c r="G68" s="693"/>
      <c r="H68" s="693"/>
      <c r="I68" s="693"/>
      <c r="J68" s="693"/>
      <c r="K68" s="694">
        <f t="shared" si="17"/>
        <v>0</v>
      </c>
      <c r="L68" s="695">
        <f t="shared" si="18"/>
        <v>0</v>
      </c>
      <c r="M68" s="616"/>
      <c r="N68" s="557" t="str">
        <f t="shared" si="16"/>
        <v>ok</v>
      </c>
    </row>
    <row r="69" spans="2:14" ht="15.75" thickBot="1" x14ac:dyDescent="0.25">
      <c r="B69" s="565"/>
      <c r="C69" s="613"/>
      <c r="D69" s="566"/>
      <c r="E69" s="566"/>
      <c r="F69" s="566"/>
      <c r="G69" s="566"/>
      <c r="H69" s="566"/>
      <c r="I69" s="566"/>
      <c r="J69" s="566"/>
      <c r="K69" s="567">
        <f t="shared" si="17"/>
        <v>0</v>
      </c>
      <c r="L69" s="568">
        <f t="shared" si="18"/>
        <v>0</v>
      </c>
      <c r="M69" s="616"/>
      <c r="N69" s="569" t="str">
        <f t="shared" si="16"/>
        <v>ok</v>
      </c>
    </row>
    <row r="70" spans="2:14" ht="13.5" thickTop="1" x14ac:dyDescent="0.2">
      <c r="L70" s="571" t="s">
        <v>7</v>
      </c>
      <c r="M70" s="572">
        <f>SUM(M60:M69)</f>
        <v>0</v>
      </c>
    </row>
    <row r="71" spans="2:14" ht="25.5" x14ac:dyDescent="0.2">
      <c r="L71" s="655" t="s">
        <v>430</v>
      </c>
      <c r="M71" s="690"/>
      <c r="N71" s="656" t="str">
        <f>IF(M70=M71,"Status = ok","Status = check")</f>
        <v>Status = ok</v>
      </c>
    </row>
  </sheetData>
  <conditionalFormatting sqref="N25 N17">
    <cfRule type="containsText" dxfId="22" priority="48" operator="containsText" text="check">
      <formula>NOT(ISERROR(SEARCH("check",N17)))</formula>
    </cfRule>
  </conditionalFormatting>
  <conditionalFormatting sqref="N16">
    <cfRule type="containsText" dxfId="21" priority="49" operator="containsText" text="check">
      <formula>NOT(ISERROR(SEARCH("check",N16)))</formula>
    </cfRule>
  </conditionalFormatting>
  <conditionalFormatting sqref="N23">
    <cfRule type="containsText" dxfId="20" priority="37" operator="containsText" text="check">
      <formula>NOT(ISERROR(SEARCH("check",N23)))</formula>
    </cfRule>
  </conditionalFormatting>
  <conditionalFormatting sqref="N24">
    <cfRule type="containsText" dxfId="19" priority="36" operator="containsText" text="check">
      <formula>NOT(ISERROR(SEARCH("check",N24)))</formula>
    </cfRule>
  </conditionalFormatting>
  <conditionalFormatting sqref="N39">
    <cfRule type="containsText" dxfId="18" priority="16" operator="containsText" text="check">
      <formula>NOT(ISERROR(SEARCH("check",N39)))</formula>
    </cfRule>
  </conditionalFormatting>
  <conditionalFormatting sqref="N30">
    <cfRule type="containsText" dxfId="17" priority="17" operator="containsText" text="check">
      <formula>NOT(ISERROR(SEARCH("check",N30)))</formula>
    </cfRule>
  </conditionalFormatting>
  <conditionalFormatting sqref="N31:N36">
    <cfRule type="containsText" dxfId="16" priority="15" operator="containsText" text="check">
      <formula>NOT(ISERROR(SEARCH("check",N31)))</formula>
    </cfRule>
  </conditionalFormatting>
  <conditionalFormatting sqref="N32:N37">
    <cfRule type="containsText" dxfId="15" priority="14" operator="containsText" text="check">
      <formula>NOT(ISERROR(SEARCH("check",N32)))</formula>
    </cfRule>
  </conditionalFormatting>
  <conditionalFormatting sqref="N38">
    <cfRule type="containsText" dxfId="14" priority="13" operator="containsText" text="check">
      <formula>NOT(ISERROR(SEARCH("check",N38)))</formula>
    </cfRule>
  </conditionalFormatting>
  <conditionalFormatting sqref="N54">
    <cfRule type="containsText" dxfId="13" priority="11" operator="containsText" text="check">
      <formula>NOT(ISERROR(SEARCH("check",N54)))</formula>
    </cfRule>
  </conditionalFormatting>
  <conditionalFormatting sqref="N45">
    <cfRule type="containsText" dxfId="12" priority="12" operator="containsText" text="check">
      <formula>NOT(ISERROR(SEARCH("check",N45)))</formula>
    </cfRule>
  </conditionalFormatting>
  <conditionalFormatting sqref="N46">
    <cfRule type="containsText" dxfId="11" priority="10" operator="containsText" text="check">
      <formula>NOT(ISERROR(SEARCH("check",N46)))</formula>
    </cfRule>
  </conditionalFormatting>
  <conditionalFormatting sqref="N52">
    <cfRule type="containsText" dxfId="10" priority="9" operator="containsText" text="check">
      <formula>NOT(ISERROR(SEARCH("check",N52)))</formula>
    </cfRule>
  </conditionalFormatting>
  <conditionalFormatting sqref="N53">
    <cfRule type="containsText" dxfId="9" priority="8" operator="containsText" text="check">
      <formula>NOT(ISERROR(SEARCH("check",N53)))</formula>
    </cfRule>
  </conditionalFormatting>
  <conditionalFormatting sqref="N69">
    <cfRule type="containsText" dxfId="8" priority="6" operator="containsText" text="check">
      <formula>NOT(ISERROR(SEARCH("check",N69)))</formula>
    </cfRule>
  </conditionalFormatting>
  <conditionalFormatting sqref="N60">
    <cfRule type="containsText" dxfId="7" priority="7" operator="containsText" text="check">
      <formula>NOT(ISERROR(SEARCH("check",N60)))</formula>
    </cfRule>
  </conditionalFormatting>
  <conditionalFormatting sqref="N61:N66">
    <cfRule type="containsText" dxfId="6" priority="5" operator="containsText" text="check">
      <formula>NOT(ISERROR(SEARCH("check",N61)))</formula>
    </cfRule>
  </conditionalFormatting>
  <conditionalFormatting sqref="N61:N67">
    <cfRule type="containsText" dxfId="5" priority="4" operator="containsText" text="check">
      <formula>NOT(ISERROR(SEARCH("check",N61)))</formula>
    </cfRule>
  </conditionalFormatting>
  <conditionalFormatting sqref="N68">
    <cfRule type="containsText" dxfId="4" priority="3" operator="containsText" text="check">
      <formula>NOT(ISERROR(SEARCH("check",N68)))</formula>
    </cfRule>
  </conditionalFormatting>
  <conditionalFormatting sqref="N47:N51">
    <cfRule type="containsText" dxfId="3" priority="2" operator="containsText" text="check">
      <formula>NOT(ISERROR(SEARCH("check",N47)))</formula>
    </cfRule>
  </conditionalFormatting>
  <conditionalFormatting sqref="N18:N22">
    <cfRule type="containsText" dxfId="2" priority="1" operator="containsText" text="check">
      <formula>NOT(ISERROR(SEARCH("check",N18)))</formula>
    </cfRule>
  </conditionalFormatting>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X122"/>
  <sheetViews>
    <sheetView workbookViewId="0">
      <selection activeCell="A43" sqref="A43"/>
    </sheetView>
  </sheetViews>
  <sheetFormatPr defaultRowHeight="12.75" x14ac:dyDescent="0.2"/>
  <cols>
    <col min="1" max="1" width="10" style="111" customWidth="1"/>
    <col min="2" max="2" width="6.7109375" style="111" customWidth="1"/>
    <col min="3" max="5" width="9.140625" style="111" customWidth="1"/>
    <col min="6" max="6" width="6.7109375" style="111" customWidth="1"/>
    <col min="7" max="14" width="9.140625" style="111"/>
    <col min="15" max="15" width="9.140625" style="111" customWidth="1"/>
    <col min="16" max="16" width="6.7109375" style="111" customWidth="1"/>
    <col min="17" max="16384" width="9.140625" style="111"/>
  </cols>
  <sheetData>
    <row r="1" spans="1:24" ht="13.5" customHeight="1" x14ac:dyDescent="0.2">
      <c r="A1" s="24" t="s">
        <v>398</v>
      </c>
      <c r="B1" s="24"/>
      <c r="C1" s="24"/>
      <c r="D1" s="24"/>
      <c r="E1" s="24"/>
    </row>
    <row r="3" spans="1:24" ht="13.5" customHeight="1" x14ac:dyDescent="0.2">
      <c r="A3" s="111" t="s">
        <v>414</v>
      </c>
    </row>
    <row r="4" spans="1:24" ht="13.5" customHeight="1" x14ac:dyDescent="0.2">
      <c r="A4" s="23" t="s">
        <v>433</v>
      </c>
      <c r="B4" s="23"/>
      <c r="C4" s="23"/>
      <c r="D4" s="23"/>
      <c r="E4" s="23"/>
    </row>
    <row r="5" spans="1:24" ht="13.5" customHeight="1" x14ac:dyDescent="0.2">
      <c r="A5" s="23" t="s">
        <v>733</v>
      </c>
      <c r="B5" s="23"/>
      <c r="C5" s="23"/>
      <c r="D5" s="23"/>
      <c r="E5" s="23"/>
    </row>
    <row r="6" spans="1:24" ht="13.5" customHeight="1" x14ac:dyDescent="0.2">
      <c r="A6" s="23" t="s">
        <v>397</v>
      </c>
      <c r="B6" s="23"/>
      <c r="C6" s="23"/>
      <c r="D6" s="23"/>
      <c r="E6" s="23"/>
    </row>
    <row r="7" spans="1:24" ht="13.5" customHeight="1" x14ac:dyDescent="0.2">
      <c r="A7" s="23" t="s">
        <v>413</v>
      </c>
      <c r="B7" s="23"/>
      <c r="C7" s="23"/>
      <c r="D7" s="23"/>
      <c r="E7" s="23"/>
    </row>
    <row r="8" spans="1:24" ht="13.5" customHeight="1" x14ac:dyDescent="0.2">
      <c r="A8" s="686"/>
      <c r="B8" s="23"/>
      <c r="C8" s="23"/>
      <c r="D8" s="23"/>
      <c r="E8" s="23"/>
    </row>
    <row r="9" spans="1:24" x14ac:dyDescent="0.2">
      <c r="A9" s="23"/>
      <c r="B9" s="23"/>
      <c r="C9" s="23"/>
      <c r="D9" s="23"/>
      <c r="E9" s="23"/>
    </row>
    <row r="10" spans="1:24" ht="13.5" customHeight="1" x14ac:dyDescent="0.2">
      <c r="A10" s="24" t="s">
        <v>333</v>
      </c>
      <c r="B10" s="1502" t="str">
        <f>Scenario</f>
        <v>Credit Spread Widening</v>
      </c>
      <c r="C10" s="1503"/>
      <c r="D10" s="1504"/>
      <c r="E10" s="23"/>
      <c r="G10" s="636" t="s">
        <v>399</v>
      </c>
      <c r="Q10" s="636" t="s">
        <v>400</v>
      </c>
    </row>
    <row r="11" spans="1:24" ht="13.5" customHeight="1" x14ac:dyDescent="0.2">
      <c r="A11" s="24" t="s">
        <v>383</v>
      </c>
      <c r="B11" s="1502" t="str">
        <f>Basis</f>
        <v>Basis 3b</v>
      </c>
      <c r="C11" s="1503"/>
      <c r="D11" s="1504"/>
      <c r="E11" s="23"/>
      <c r="G11" s="587" t="s">
        <v>389</v>
      </c>
      <c r="H11" s="587" t="s">
        <v>389</v>
      </c>
      <c r="I11" s="587" t="s">
        <v>389</v>
      </c>
      <c r="J11" s="587" t="s">
        <v>389</v>
      </c>
      <c r="K11" s="587" t="s">
        <v>390</v>
      </c>
      <c r="L11" s="587" t="s">
        <v>390</v>
      </c>
      <c r="M11" s="587" t="s">
        <v>390</v>
      </c>
      <c r="N11" s="587" t="s">
        <v>390</v>
      </c>
      <c r="O11" s="112"/>
      <c r="P11" s="112"/>
      <c r="Q11" s="587" t="s">
        <v>389</v>
      </c>
      <c r="R11" s="587" t="s">
        <v>389</v>
      </c>
      <c r="S11" s="587" t="s">
        <v>389</v>
      </c>
      <c r="T11" s="587" t="s">
        <v>389</v>
      </c>
      <c r="U11" s="587" t="s">
        <v>390</v>
      </c>
      <c r="V11" s="587" t="s">
        <v>390</v>
      </c>
      <c r="W11" s="587" t="s">
        <v>390</v>
      </c>
      <c r="X11" s="587" t="s">
        <v>390</v>
      </c>
    </row>
    <row r="12" spans="1:24" s="112" customFormat="1" ht="13.5" customHeight="1" x14ac:dyDescent="0.2">
      <c r="C12" s="587"/>
      <c r="D12" s="587"/>
      <c r="E12" s="587"/>
      <c r="G12" s="587" t="s">
        <v>152</v>
      </c>
      <c r="H12" s="587" t="s">
        <v>152</v>
      </c>
      <c r="I12" s="587" t="s">
        <v>391</v>
      </c>
      <c r="J12" s="587" t="s">
        <v>391</v>
      </c>
      <c r="K12" s="587" t="s">
        <v>152</v>
      </c>
      <c r="L12" s="587" t="s">
        <v>152</v>
      </c>
      <c r="M12" s="587" t="s">
        <v>391</v>
      </c>
      <c r="N12" s="587" t="s">
        <v>391</v>
      </c>
      <c r="Q12" s="587" t="s">
        <v>152</v>
      </c>
      <c r="R12" s="587" t="s">
        <v>152</v>
      </c>
      <c r="S12" s="587" t="s">
        <v>391</v>
      </c>
      <c r="T12" s="587" t="s">
        <v>391</v>
      </c>
      <c r="U12" s="587" t="s">
        <v>152</v>
      </c>
      <c r="V12" s="587" t="s">
        <v>152</v>
      </c>
      <c r="W12" s="587" t="s">
        <v>391</v>
      </c>
      <c r="X12" s="587" t="s">
        <v>391</v>
      </c>
    </row>
    <row r="13" spans="1:24" s="112" customFormat="1" ht="13.5" customHeight="1" x14ac:dyDescent="0.2">
      <c r="A13" s="633" t="s">
        <v>410</v>
      </c>
      <c r="C13" s="587"/>
      <c r="D13" s="587"/>
      <c r="G13" s="628" t="s">
        <v>392</v>
      </c>
      <c r="H13" s="628" t="s">
        <v>393</v>
      </c>
      <c r="I13" s="628" t="s">
        <v>392</v>
      </c>
      <c r="J13" s="628" t="s">
        <v>393</v>
      </c>
      <c r="K13" s="628" t="s">
        <v>392</v>
      </c>
      <c r="L13" s="628" t="s">
        <v>393</v>
      </c>
      <c r="M13" s="628" t="s">
        <v>392</v>
      </c>
      <c r="N13" s="628" t="s">
        <v>393</v>
      </c>
      <c r="Q13" s="628" t="s">
        <v>394</v>
      </c>
      <c r="R13" s="628" t="s">
        <v>395</v>
      </c>
      <c r="S13" s="628" t="s">
        <v>394</v>
      </c>
      <c r="T13" s="628" t="s">
        <v>395</v>
      </c>
      <c r="U13" s="628" t="s">
        <v>394</v>
      </c>
      <c r="V13" s="628" t="s">
        <v>395</v>
      </c>
      <c r="W13" s="628" t="s">
        <v>394</v>
      </c>
      <c r="X13" s="628" t="s">
        <v>395</v>
      </c>
    </row>
    <row r="14" spans="1:24" s="112" customFormat="1" ht="13.5" customHeight="1" x14ac:dyDescent="0.2">
      <c r="A14" s="633" t="s">
        <v>404</v>
      </c>
      <c r="C14" s="587"/>
      <c r="D14" s="587"/>
      <c r="E14" s="627"/>
      <c r="G14" s="628"/>
      <c r="H14" s="628"/>
      <c r="I14" s="628"/>
      <c r="J14" s="628"/>
      <c r="K14" s="628"/>
      <c r="L14" s="628"/>
      <c r="M14" s="628"/>
      <c r="N14" s="628"/>
      <c r="Q14" s="628"/>
      <c r="R14" s="628"/>
      <c r="S14" s="628"/>
      <c r="T14" s="628"/>
      <c r="U14" s="628"/>
      <c r="V14" s="628"/>
      <c r="W14" s="628"/>
      <c r="X14" s="628"/>
    </row>
    <row r="15" spans="1:24" ht="13.5" customHeight="1" x14ac:dyDescent="0.2">
      <c r="A15" s="634" t="s">
        <v>405</v>
      </c>
      <c r="B15" s="112"/>
      <c r="C15" s="587"/>
      <c r="D15" s="587"/>
      <c r="G15" s="629"/>
      <c r="H15" s="629"/>
      <c r="I15" s="629"/>
      <c r="J15" s="629"/>
      <c r="K15" s="629"/>
      <c r="L15" s="629"/>
      <c r="M15" s="629"/>
      <c r="N15" s="629"/>
      <c r="Q15" s="629"/>
      <c r="R15" s="629"/>
      <c r="S15" s="629"/>
      <c r="T15" s="629"/>
      <c r="U15" s="629"/>
      <c r="V15" s="629"/>
      <c r="W15" s="629"/>
      <c r="X15" s="629"/>
    </row>
    <row r="16" spans="1:24" ht="13.5" customHeight="1" x14ac:dyDescent="0.2">
      <c r="A16" s="634" t="s">
        <v>406</v>
      </c>
      <c r="B16" s="112"/>
      <c r="C16" s="587"/>
      <c r="D16" s="587"/>
      <c r="G16" s="629"/>
      <c r="H16" s="629"/>
      <c r="I16" s="629"/>
      <c r="J16" s="629"/>
      <c r="K16" s="629"/>
      <c r="L16" s="629"/>
      <c r="M16" s="629"/>
      <c r="N16" s="629"/>
      <c r="Q16" s="629"/>
      <c r="R16" s="629"/>
      <c r="S16" s="629"/>
      <c r="T16" s="629"/>
      <c r="U16" s="629"/>
      <c r="V16" s="629"/>
      <c r="W16" s="629"/>
      <c r="X16" s="629"/>
    </row>
    <row r="17" spans="1:24" s="112" customFormat="1" ht="13.5" customHeight="1" x14ac:dyDescent="0.2">
      <c r="A17" s="634" t="s">
        <v>396</v>
      </c>
      <c r="C17" s="587"/>
      <c r="D17" s="587"/>
      <c r="G17" s="144"/>
      <c r="H17" s="144"/>
      <c r="I17" s="144"/>
      <c r="J17" s="144"/>
      <c r="K17" s="144"/>
      <c r="L17" s="144"/>
      <c r="M17" s="144"/>
      <c r="N17" s="144"/>
      <c r="Q17" s="144"/>
      <c r="R17" s="144"/>
      <c r="S17" s="144"/>
      <c r="T17" s="144"/>
      <c r="U17" s="144"/>
      <c r="V17" s="144"/>
      <c r="W17" s="144"/>
      <c r="X17" s="144"/>
    </row>
    <row r="18" spans="1:24" ht="13.5" customHeight="1" x14ac:dyDescent="0.2">
      <c r="A18" s="24" t="s">
        <v>407</v>
      </c>
      <c r="B18" s="112"/>
      <c r="C18" s="587"/>
      <c r="D18" s="587"/>
      <c r="F18" s="626"/>
      <c r="G18" s="628"/>
      <c r="H18" s="628"/>
      <c r="I18" s="628"/>
      <c r="J18" s="628"/>
      <c r="K18" s="628"/>
      <c r="L18" s="628"/>
      <c r="M18" s="628"/>
      <c r="N18" s="628"/>
      <c r="Q18" s="628"/>
      <c r="R18" s="628"/>
      <c r="S18" s="628"/>
      <c r="T18" s="628"/>
      <c r="U18" s="628"/>
      <c r="V18" s="628"/>
      <c r="W18" s="628"/>
      <c r="X18" s="628"/>
    </row>
    <row r="19" spans="1:24" ht="13.5" customHeight="1" x14ac:dyDescent="0.2">
      <c r="A19" s="24" t="s">
        <v>408</v>
      </c>
      <c r="B19" s="112"/>
      <c r="C19" s="587"/>
      <c r="D19" s="587"/>
      <c r="G19" s="630"/>
      <c r="H19" s="630"/>
      <c r="I19" s="630"/>
      <c r="J19" s="630"/>
      <c r="K19" s="630"/>
      <c r="L19" s="630"/>
      <c r="M19" s="630"/>
      <c r="N19" s="630"/>
      <c r="Q19" s="630"/>
      <c r="R19" s="630"/>
      <c r="S19" s="630"/>
      <c r="T19" s="630"/>
      <c r="U19" s="630"/>
      <c r="V19" s="630"/>
      <c r="W19" s="630"/>
      <c r="X19" s="630"/>
    </row>
    <row r="20" spans="1:24" ht="13.5" customHeight="1" x14ac:dyDescent="0.2">
      <c r="A20" s="24" t="s">
        <v>409</v>
      </c>
      <c r="B20" s="112"/>
      <c r="C20" s="587"/>
      <c r="D20" s="587"/>
      <c r="G20" s="631"/>
      <c r="H20" s="631"/>
      <c r="I20" s="631"/>
      <c r="J20" s="631"/>
      <c r="K20" s="631"/>
      <c r="L20" s="631"/>
      <c r="M20" s="631"/>
      <c r="N20" s="631"/>
      <c r="Q20" s="631"/>
      <c r="R20" s="631"/>
      <c r="S20" s="631"/>
      <c r="T20" s="631"/>
      <c r="U20" s="631"/>
      <c r="V20" s="631"/>
      <c r="W20" s="631"/>
      <c r="X20" s="631"/>
    </row>
    <row r="21" spans="1:24" ht="13.5" customHeight="1" x14ac:dyDescent="0.2">
      <c r="A21" s="23"/>
      <c r="G21" s="637"/>
      <c r="H21" s="637"/>
      <c r="I21" s="637"/>
      <c r="J21" s="637"/>
      <c r="K21" s="637"/>
      <c r="L21" s="637"/>
      <c r="M21" s="637"/>
      <c r="N21" s="637"/>
      <c r="Q21" s="637"/>
      <c r="R21" s="637"/>
      <c r="S21" s="637"/>
      <c r="T21" s="637"/>
      <c r="U21" s="637"/>
      <c r="V21" s="637"/>
      <c r="W21" s="637"/>
      <c r="X21" s="637"/>
    </row>
    <row r="22" spans="1:24" ht="25.5" x14ac:dyDescent="0.2">
      <c r="A22" s="23"/>
      <c r="C22" s="638" t="s">
        <v>411</v>
      </c>
      <c r="D22" s="638" t="s">
        <v>412</v>
      </c>
      <c r="G22" s="643" t="s">
        <v>312</v>
      </c>
      <c r="H22" s="643" t="s">
        <v>312</v>
      </c>
      <c r="I22" s="643" t="s">
        <v>312</v>
      </c>
      <c r="J22" s="643" t="s">
        <v>312</v>
      </c>
      <c r="K22" s="643" t="s">
        <v>312</v>
      </c>
      <c r="L22" s="643" t="s">
        <v>312</v>
      </c>
      <c r="M22" s="643" t="s">
        <v>312</v>
      </c>
      <c r="N22" s="643" t="s">
        <v>312</v>
      </c>
      <c r="Q22" s="643" t="s">
        <v>312</v>
      </c>
      <c r="R22" s="643" t="s">
        <v>312</v>
      </c>
      <c r="S22" s="643" t="s">
        <v>312</v>
      </c>
      <c r="T22" s="643" t="s">
        <v>312</v>
      </c>
      <c r="U22" s="643" t="s">
        <v>312</v>
      </c>
      <c r="V22" s="643" t="s">
        <v>312</v>
      </c>
      <c r="W22" s="643" t="s">
        <v>312</v>
      </c>
      <c r="X22" s="643" t="s">
        <v>312</v>
      </c>
    </row>
    <row r="23" spans="1:24" ht="13.5" customHeight="1" x14ac:dyDescent="0.2">
      <c r="B23" s="635">
        <v>1</v>
      </c>
      <c r="C23" s="632"/>
      <c r="D23" s="632"/>
      <c r="E23" s="639"/>
      <c r="F23" s="635">
        <v>1</v>
      </c>
      <c r="G23" s="632"/>
      <c r="H23" s="632"/>
      <c r="I23" s="632"/>
      <c r="J23" s="632"/>
      <c r="K23" s="632"/>
      <c r="L23" s="632"/>
      <c r="M23" s="632"/>
      <c r="N23" s="632"/>
      <c r="P23" s="635">
        <v>1</v>
      </c>
      <c r="Q23" s="632"/>
      <c r="R23" s="632"/>
      <c r="S23" s="632"/>
      <c r="T23" s="632"/>
      <c r="U23" s="632"/>
      <c r="V23" s="632"/>
      <c r="W23" s="632"/>
      <c r="X23" s="632"/>
    </row>
    <row r="24" spans="1:24" ht="13.5" customHeight="1" x14ac:dyDescent="0.2">
      <c r="B24" s="635">
        <v>2</v>
      </c>
      <c r="C24" s="632"/>
      <c r="D24" s="632"/>
      <c r="E24" s="639"/>
      <c r="F24" s="635">
        <v>2</v>
      </c>
      <c r="G24" s="632"/>
      <c r="H24" s="632"/>
      <c r="I24" s="632"/>
      <c r="J24" s="632"/>
      <c r="K24" s="632"/>
      <c r="L24" s="632"/>
      <c r="M24" s="632"/>
      <c r="N24" s="632"/>
      <c r="P24" s="635">
        <v>2</v>
      </c>
      <c r="Q24" s="632"/>
      <c r="R24" s="632"/>
      <c r="S24" s="632"/>
      <c r="T24" s="632"/>
      <c r="U24" s="632"/>
      <c r="V24" s="632"/>
      <c r="W24" s="632"/>
      <c r="X24" s="632"/>
    </row>
    <row r="25" spans="1:24" ht="13.5" customHeight="1" x14ac:dyDescent="0.2">
      <c r="B25" s="635">
        <v>3</v>
      </c>
      <c r="C25" s="632"/>
      <c r="D25" s="632"/>
      <c r="E25" s="639"/>
      <c r="F25" s="635">
        <v>3</v>
      </c>
      <c r="G25" s="632"/>
      <c r="H25" s="632"/>
      <c r="I25" s="632"/>
      <c r="J25" s="632"/>
      <c r="K25" s="632"/>
      <c r="L25" s="632"/>
      <c r="M25" s="632"/>
      <c r="N25" s="632"/>
      <c r="P25" s="635">
        <v>3</v>
      </c>
      <c r="Q25" s="632"/>
      <c r="R25" s="632"/>
      <c r="S25" s="632"/>
      <c r="T25" s="632"/>
      <c r="U25" s="632"/>
      <c r="V25" s="632"/>
      <c r="W25" s="632"/>
      <c r="X25" s="632"/>
    </row>
    <row r="26" spans="1:24" ht="13.5" customHeight="1" x14ac:dyDescent="0.2">
      <c r="B26" s="635">
        <v>4</v>
      </c>
      <c r="C26" s="632"/>
      <c r="D26" s="632"/>
      <c r="E26" s="639"/>
      <c r="F26" s="635">
        <v>4</v>
      </c>
      <c r="G26" s="632"/>
      <c r="H26" s="632"/>
      <c r="I26" s="632"/>
      <c r="J26" s="632"/>
      <c r="K26" s="632"/>
      <c r="L26" s="632"/>
      <c r="M26" s="632"/>
      <c r="N26" s="632"/>
      <c r="P26" s="635">
        <v>4</v>
      </c>
      <c r="Q26" s="632"/>
      <c r="R26" s="632"/>
      <c r="S26" s="632"/>
      <c r="T26" s="632"/>
      <c r="U26" s="632"/>
      <c r="V26" s="632"/>
      <c r="W26" s="632"/>
      <c r="X26" s="632"/>
    </row>
    <row r="27" spans="1:24" ht="13.5" customHeight="1" x14ac:dyDescent="0.2">
      <c r="B27" s="635">
        <v>5</v>
      </c>
      <c r="C27" s="632"/>
      <c r="D27" s="632"/>
      <c r="E27" s="639"/>
      <c r="F27" s="635">
        <v>5</v>
      </c>
      <c r="G27" s="632"/>
      <c r="H27" s="632"/>
      <c r="I27" s="632"/>
      <c r="J27" s="632"/>
      <c r="K27" s="632"/>
      <c r="L27" s="632"/>
      <c r="M27" s="632"/>
      <c r="N27" s="632"/>
      <c r="P27" s="635">
        <v>5</v>
      </c>
      <c r="Q27" s="632"/>
      <c r="R27" s="632"/>
      <c r="S27" s="632"/>
      <c r="T27" s="632"/>
      <c r="U27" s="632"/>
      <c r="V27" s="632"/>
      <c r="W27" s="632"/>
      <c r="X27" s="632"/>
    </row>
    <row r="28" spans="1:24" ht="13.5" customHeight="1" x14ac:dyDescent="0.2">
      <c r="B28" s="635">
        <v>6</v>
      </c>
      <c r="C28" s="632"/>
      <c r="D28" s="632"/>
      <c r="E28" s="639"/>
      <c r="F28" s="635">
        <v>6</v>
      </c>
      <c r="G28" s="632"/>
      <c r="H28" s="632"/>
      <c r="I28" s="632"/>
      <c r="J28" s="632"/>
      <c r="K28" s="632"/>
      <c r="L28" s="632"/>
      <c r="M28" s="632"/>
      <c r="N28" s="632"/>
      <c r="P28" s="635">
        <v>6</v>
      </c>
      <c r="Q28" s="632"/>
      <c r="R28" s="632"/>
      <c r="S28" s="632"/>
      <c r="T28" s="632"/>
      <c r="U28" s="632"/>
      <c r="V28" s="632"/>
      <c r="W28" s="632"/>
      <c r="X28" s="632"/>
    </row>
    <row r="29" spans="1:24" ht="13.5" customHeight="1" x14ac:dyDescent="0.2">
      <c r="B29" s="635">
        <v>7</v>
      </c>
      <c r="C29" s="632"/>
      <c r="D29" s="632"/>
      <c r="E29" s="639"/>
      <c r="F29" s="635">
        <v>7</v>
      </c>
      <c r="G29" s="632"/>
      <c r="H29" s="632"/>
      <c r="I29" s="632"/>
      <c r="J29" s="632"/>
      <c r="K29" s="632"/>
      <c r="L29" s="632"/>
      <c r="M29" s="632"/>
      <c r="N29" s="632"/>
      <c r="P29" s="635">
        <v>7</v>
      </c>
      <c r="Q29" s="632"/>
      <c r="R29" s="632"/>
      <c r="S29" s="632"/>
      <c r="T29" s="632"/>
      <c r="U29" s="632"/>
      <c r="V29" s="632"/>
      <c r="W29" s="632"/>
      <c r="X29" s="632"/>
    </row>
    <row r="30" spans="1:24" ht="13.5" customHeight="1" x14ac:dyDescent="0.2">
      <c r="B30" s="635">
        <v>8</v>
      </c>
      <c r="C30" s="632"/>
      <c r="D30" s="632"/>
      <c r="E30" s="639"/>
      <c r="F30" s="635">
        <v>8</v>
      </c>
      <c r="G30" s="632"/>
      <c r="H30" s="632"/>
      <c r="I30" s="632"/>
      <c r="J30" s="632"/>
      <c r="K30" s="632"/>
      <c r="L30" s="632"/>
      <c r="M30" s="632"/>
      <c r="N30" s="632"/>
      <c r="P30" s="635">
        <v>8</v>
      </c>
      <c r="Q30" s="632"/>
      <c r="R30" s="632"/>
      <c r="S30" s="632"/>
      <c r="T30" s="632"/>
      <c r="U30" s="632"/>
      <c r="V30" s="632"/>
      <c r="W30" s="632"/>
      <c r="X30" s="632"/>
    </row>
    <row r="31" spans="1:24" ht="13.5" customHeight="1" x14ac:dyDescent="0.2">
      <c r="B31" s="635">
        <v>9</v>
      </c>
      <c r="C31" s="632"/>
      <c r="D31" s="632"/>
      <c r="E31" s="639"/>
      <c r="F31" s="635">
        <v>9</v>
      </c>
      <c r="G31" s="632"/>
      <c r="H31" s="632"/>
      <c r="I31" s="632"/>
      <c r="J31" s="632"/>
      <c r="K31" s="632"/>
      <c r="L31" s="632"/>
      <c r="M31" s="632"/>
      <c r="N31" s="632"/>
      <c r="P31" s="635">
        <v>9</v>
      </c>
      <c r="Q31" s="632"/>
      <c r="R31" s="632"/>
      <c r="S31" s="632"/>
      <c r="T31" s="632"/>
      <c r="U31" s="632"/>
      <c r="V31" s="632"/>
      <c r="W31" s="632"/>
      <c r="X31" s="632"/>
    </row>
    <row r="32" spans="1:24" ht="13.5" customHeight="1" x14ac:dyDescent="0.2">
      <c r="B32" s="635">
        <v>10</v>
      </c>
      <c r="C32" s="632"/>
      <c r="D32" s="632"/>
      <c r="E32" s="639"/>
      <c r="F32" s="635">
        <v>10</v>
      </c>
      <c r="G32" s="632"/>
      <c r="H32" s="632"/>
      <c r="I32" s="632"/>
      <c r="J32" s="632"/>
      <c r="K32" s="632"/>
      <c r="L32" s="632"/>
      <c r="M32" s="632"/>
      <c r="N32" s="632"/>
      <c r="P32" s="635">
        <v>10</v>
      </c>
      <c r="Q32" s="632"/>
      <c r="R32" s="632"/>
      <c r="S32" s="632"/>
      <c r="T32" s="632"/>
      <c r="U32" s="632"/>
      <c r="V32" s="632"/>
      <c r="W32" s="632"/>
      <c r="X32" s="632"/>
    </row>
    <row r="33" spans="2:24" ht="13.5" customHeight="1" x14ac:dyDescent="0.2">
      <c r="B33" s="635">
        <v>11</v>
      </c>
      <c r="C33" s="632"/>
      <c r="D33" s="632"/>
      <c r="E33" s="639"/>
      <c r="F33" s="635">
        <v>11</v>
      </c>
      <c r="G33" s="632"/>
      <c r="H33" s="632"/>
      <c r="I33" s="632"/>
      <c r="J33" s="632"/>
      <c r="K33" s="632"/>
      <c r="L33" s="632"/>
      <c r="M33" s="632"/>
      <c r="N33" s="632"/>
      <c r="P33" s="635">
        <v>11</v>
      </c>
      <c r="Q33" s="632"/>
      <c r="R33" s="632"/>
      <c r="S33" s="632"/>
      <c r="T33" s="632"/>
      <c r="U33" s="632"/>
      <c r="V33" s="632"/>
      <c r="W33" s="632"/>
      <c r="X33" s="632"/>
    </row>
    <row r="34" spans="2:24" ht="13.5" customHeight="1" x14ac:dyDescent="0.2">
      <c r="B34" s="635">
        <v>12</v>
      </c>
      <c r="C34" s="632"/>
      <c r="D34" s="632"/>
      <c r="E34" s="639"/>
      <c r="F34" s="635">
        <v>12</v>
      </c>
      <c r="G34" s="632"/>
      <c r="H34" s="632"/>
      <c r="I34" s="632"/>
      <c r="J34" s="632"/>
      <c r="K34" s="632"/>
      <c r="L34" s="632"/>
      <c r="M34" s="632"/>
      <c r="N34" s="632"/>
      <c r="P34" s="635">
        <v>12</v>
      </c>
      <c r="Q34" s="632"/>
      <c r="R34" s="632"/>
      <c r="S34" s="632"/>
      <c r="T34" s="632"/>
      <c r="U34" s="632"/>
      <c r="V34" s="632"/>
      <c r="W34" s="632"/>
      <c r="X34" s="632"/>
    </row>
    <row r="35" spans="2:24" ht="13.5" customHeight="1" x14ac:dyDescent="0.2">
      <c r="B35" s="635">
        <v>13</v>
      </c>
      <c r="C35" s="632"/>
      <c r="D35" s="632"/>
      <c r="E35" s="639"/>
      <c r="F35" s="635">
        <v>13</v>
      </c>
      <c r="G35" s="632"/>
      <c r="H35" s="632"/>
      <c r="I35" s="632"/>
      <c r="J35" s="632"/>
      <c r="K35" s="632"/>
      <c r="L35" s="632"/>
      <c r="M35" s="632"/>
      <c r="N35" s="632"/>
      <c r="P35" s="635">
        <v>13</v>
      </c>
      <c r="Q35" s="632"/>
      <c r="R35" s="632"/>
      <c r="S35" s="632"/>
      <c r="T35" s="632"/>
      <c r="U35" s="632"/>
      <c r="V35" s="632"/>
      <c r="W35" s="632"/>
      <c r="X35" s="632"/>
    </row>
    <row r="36" spans="2:24" ht="13.5" customHeight="1" x14ac:dyDescent="0.2">
      <c r="B36" s="635">
        <v>14</v>
      </c>
      <c r="C36" s="632"/>
      <c r="D36" s="632"/>
      <c r="E36" s="639"/>
      <c r="F36" s="635">
        <v>14</v>
      </c>
      <c r="G36" s="632"/>
      <c r="H36" s="632"/>
      <c r="I36" s="632"/>
      <c r="J36" s="632"/>
      <c r="K36" s="632"/>
      <c r="L36" s="632"/>
      <c r="M36" s="632"/>
      <c r="N36" s="632"/>
      <c r="P36" s="635">
        <v>14</v>
      </c>
      <c r="Q36" s="632"/>
      <c r="R36" s="632"/>
      <c r="S36" s="632"/>
      <c r="T36" s="632"/>
      <c r="U36" s="632"/>
      <c r="V36" s="632"/>
      <c r="W36" s="632"/>
      <c r="X36" s="632"/>
    </row>
    <row r="37" spans="2:24" ht="13.5" customHeight="1" x14ac:dyDescent="0.2">
      <c r="B37" s="635">
        <v>15</v>
      </c>
      <c r="C37" s="632"/>
      <c r="D37" s="632"/>
      <c r="E37" s="639"/>
      <c r="F37" s="635">
        <v>15</v>
      </c>
      <c r="G37" s="632"/>
      <c r="H37" s="632"/>
      <c r="I37" s="632"/>
      <c r="J37" s="632"/>
      <c r="K37" s="632"/>
      <c r="L37" s="632"/>
      <c r="M37" s="632"/>
      <c r="N37" s="632"/>
      <c r="P37" s="635">
        <v>15</v>
      </c>
      <c r="Q37" s="632"/>
      <c r="R37" s="632"/>
      <c r="S37" s="632"/>
      <c r="T37" s="632"/>
      <c r="U37" s="632"/>
      <c r="V37" s="632"/>
      <c r="W37" s="632"/>
      <c r="X37" s="632"/>
    </row>
    <row r="38" spans="2:24" ht="13.5" customHeight="1" x14ac:dyDescent="0.2">
      <c r="B38" s="635">
        <v>16</v>
      </c>
      <c r="C38" s="632"/>
      <c r="D38" s="632"/>
      <c r="E38" s="639"/>
      <c r="F38" s="635">
        <v>16</v>
      </c>
      <c r="G38" s="632"/>
      <c r="H38" s="632"/>
      <c r="I38" s="632"/>
      <c r="J38" s="632"/>
      <c r="K38" s="632"/>
      <c r="L38" s="632"/>
      <c r="M38" s="632"/>
      <c r="N38" s="632"/>
      <c r="P38" s="635">
        <v>16</v>
      </c>
      <c r="Q38" s="632"/>
      <c r="R38" s="632"/>
      <c r="S38" s="632"/>
      <c r="T38" s="632"/>
      <c r="U38" s="632"/>
      <c r="V38" s="632"/>
      <c r="W38" s="632"/>
      <c r="X38" s="632"/>
    </row>
    <row r="39" spans="2:24" ht="13.5" customHeight="1" x14ac:dyDescent="0.2">
      <c r="B39" s="635">
        <v>17</v>
      </c>
      <c r="C39" s="632"/>
      <c r="D39" s="632"/>
      <c r="E39" s="639"/>
      <c r="F39" s="635">
        <v>17</v>
      </c>
      <c r="G39" s="632"/>
      <c r="H39" s="632"/>
      <c r="I39" s="632"/>
      <c r="J39" s="632"/>
      <c r="K39" s="632"/>
      <c r="L39" s="632"/>
      <c r="M39" s="632"/>
      <c r="N39" s="632"/>
      <c r="P39" s="635">
        <v>17</v>
      </c>
      <c r="Q39" s="632"/>
      <c r="R39" s="632"/>
      <c r="S39" s="632"/>
      <c r="T39" s="632"/>
      <c r="U39" s="632"/>
      <c r="V39" s="632"/>
      <c r="W39" s="632"/>
      <c r="X39" s="632"/>
    </row>
    <row r="40" spans="2:24" ht="13.5" customHeight="1" x14ac:dyDescent="0.2">
      <c r="B40" s="635">
        <v>18</v>
      </c>
      <c r="C40" s="632"/>
      <c r="D40" s="632"/>
      <c r="E40" s="639"/>
      <c r="F40" s="635">
        <v>18</v>
      </c>
      <c r="G40" s="632"/>
      <c r="H40" s="632"/>
      <c r="I40" s="632"/>
      <c r="J40" s="632"/>
      <c r="K40" s="632"/>
      <c r="L40" s="632"/>
      <c r="M40" s="632"/>
      <c r="N40" s="632"/>
      <c r="P40" s="635">
        <v>18</v>
      </c>
      <c r="Q40" s="632"/>
      <c r="R40" s="632"/>
      <c r="S40" s="632"/>
      <c r="T40" s="632"/>
      <c r="U40" s="632"/>
      <c r="V40" s="632"/>
      <c r="W40" s="632"/>
      <c r="X40" s="632"/>
    </row>
    <row r="41" spans="2:24" ht="13.5" customHeight="1" x14ac:dyDescent="0.2">
      <c r="B41" s="635">
        <v>19</v>
      </c>
      <c r="C41" s="632"/>
      <c r="D41" s="632"/>
      <c r="E41" s="639"/>
      <c r="F41" s="635">
        <v>19</v>
      </c>
      <c r="G41" s="632"/>
      <c r="H41" s="632"/>
      <c r="I41" s="632"/>
      <c r="J41" s="632"/>
      <c r="K41" s="632"/>
      <c r="L41" s="632"/>
      <c r="M41" s="632"/>
      <c r="N41" s="632"/>
      <c r="P41" s="635">
        <v>19</v>
      </c>
      <c r="Q41" s="632"/>
      <c r="R41" s="632"/>
      <c r="S41" s="632"/>
      <c r="T41" s="632"/>
      <c r="U41" s="632"/>
      <c r="V41" s="632"/>
      <c r="W41" s="632"/>
      <c r="X41" s="632"/>
    </row>
    <row r="42" spans="2:24" ht="13.5" customHeight="1" x14ac:dyDescent="0.2">
      <c r="B42" s="635">
        <v>20</v>
      </c>
      <c r="C42" s="632"/>
      <c r="D42" s="632"/>
      <c r="E42" s="639"/>
      <c r="F42" s="635">
        <v>20</v>
      </c>
      <c r="G42" s="632"/>
      <c r="H42" s="632"/>
      <c r="I42" s="632"/>
      <c r="J42" s="632"/>
      <c r="K42" s="632"/>
      <c r="L42" s="632"/>
      <c r="M42" s="632"/>
      <c r="N42" s="632"/>
      <c r="P42" s="635">
        <v>20</v>
      </c>
      <c r="Q42" s="632"/>
      <c r="R42" s="632"/>
      <c r="S42" s="632"/>
      <c r="T42" s="632"/>
      <c r="U42" s="632"/>
      <c r="V42" s="632"/>
      <c r="W42" s="632"/>
      <c r="X42" s="632"/>
    </row>
    <row r="43" spans="2:24" ht="13.5" customHeight="1" x14ac:dyDescent="0.2">
      <c r="B43" s="635">
        <v>21</v>
      </c>
      <c r="C43" s="639"/>
      <c r="D43" s="632"/>
      <c r="E43" s="639"/>
      <c r="F43" s="635">
        <v>21</v>
      </c>
      <c r="G43" s="632"/>
      <c r="H43" s="632"/>
      <c r="I43" s="632"/>
      <c r="J43" s="632"/>
      <c r="K43" s="632"/>
      <c r="L43" s="632"/>
      <c r="M43" s="632"/>
      <c r="N43" s="632"/>
      <c r="P43" s="635">
        <v>21</v>
      </c>
      <c r="Q43" s="632"/>
      <c r="R43" s="632"/>
      <c r="S43" s="632"/>
      <c r="T43" s="632"/>
      <c r="U43" s="632"/>
      <c r="V43" s="632"/>
      <c r="W43" s="632"/>
      <c r="X43" s="632"/>
    </row>
    <row r="44" spans="2:24" ht="13.5" customHeight="1" x14ac:dyDescent="0.2">
      <c r="B44" s="635">
        <v>22</v>
      </c>
      <c r="C44" s="639"/>
      <c r="D44" s="632"/>
      <c r="E44" s="639"/>
      <c r="F44" s="635">
        <v>22</v>
      </c>
      <c r="G44" s="632"/>
      <c r="H44" s="632"/>
      <c r="I44" s="632"/>
      <c r="J44" s="632"/>
      <c r="K44" s="632"/>
      <c r="L44" s="632"/>
      <c r="M44" s="632"/>
      <c r="N44" s="632"/>
      <c r="P44" s="635">
        <v>22</v>
      </c>
      <c r="Q44" s="632"/>
      <c r="R44" s="632"/>
      <c r="S44" s="632"/>
      <c r="T44" s="632"/>
      <c r="U44" s="632"/>
      <c r="V44" s="632"/>
      <c r="W44" s="632"/>
      <c r="X44" s="632"/>
    </row>
    <row r="45" spans="2:24" ht="13.5" customHeight="1" x14ac:dyDescent="0.2">
      <c r="B45" s="635">
        <v>23</v>
      </c>
      <c r="C45" s="639"/>
      <c r="D45" s="632"/>
      <c r="E45" s="639"/>
      <c r="F45" s="635">
        <v>23</v>
      </c>
      <c r="G45" s="632"/>
      <c r="H45" s="632"/>
      <c r="I45" s="632"/>
      <c r="J45" s="632"/>
      <c r="K45" s="632"/>
      <c r="L45" s="632"/>
      <c r="M45" s="632"/>
      <c r="N45" s="632"/>
      <c r="P45" s="635">
        <v>23</v>
      </c>
      <c r="Q45" s="632"/>
      <c r="R45" s="632"/>
      <c r="S45" s="632"/>
      <c r="T45" s="632"/>
      <c r="U45" s="632"/>
      <c r="V45" s="632"/>
      <c r="W45" s="632"/>
      <c r="X45" s="632"/>
    </row>
    <row r="46" spans="2:24" ht="13.5" customHeight="1" x14ac:dyDescent="0.2">
      <c r="B46" s="635">
        <v>24</v>
      </c>
      <c r="C46" s="639"/>
      <c r="D46" s="632"/>
      <c r="E46" s="639"/>
      <c r="F46" s="635">
        <v>24</v>
      </c>
      <c r="G46" s="632"/>
      <c r="H46" s="632"/>
      <c r="I46" s="632"/>
      <c r="J46" s="632"/>
      <c r="K46" s="632"/>
      <c r="L46" s="632"/>
      <c r="M46" s="632"/>
      <c r="N46" s="632"/>
      <c r="P46" s="635">
        <v>24</v>
      </c>
      <c r="Q46" s="632"/>
      <c r="R46" s="632"/>
      <c r="S46" s="632"/>
      <c r="T46" s="632"/>
      <c r="U46" s="632"/>
      <c r="V46" s="632"/>
      <c r="W46" s="632"/>
      <c r="X46" s="632"/>
    </row>
    <row r="47" spans="2:24" ht="13.5" customHeight="1" x14ac:dyDescent="0.2">
      <c r="B47" s="635">
        <v>25</v>
      </c>
      <c r="C47" s="639"/>
      <c r="D47" s="632"/>
      <c r="E47" s="639"/>
      <c r="F47" s="635">
        <v>25</v>
      </c>
      <c r="G47" s="632"/>
      <c r="H47" s="632"/>
      <c r="I47" s="632"/>
      <c r="J47" s="632"/>
      <c r="K47" s="632"/>
      <c r="L47" s="632"/>
      <c r="M47" s="632"/>
      <c r="N47" s="632"/>
      <c r="P47" s="635">
        <v>25</v>
      </c>
      <c r="Q47" s="632"/>
      <c r="R47" s="632"/>
      <c r="S47" s="632"/>
      <c r="T47" s="632"/>
      <c r="U47" s="632"/>
      <c r="V47" s="632"/>
      <c r="W47" s="632"/>
      <c r="X47" s="632"/>
    </row>
    <row r="48" spans="2:24" ht="13.5" customHeight="1" x14ac:dyDescent="0.2">
      <c r="B48" s="635">
        <v>26</v>
      </c>
      <c r="C48" s="639"/>
      <c r="D48" s="632"/>
      <c r="E48" s="639"/>
      <c r="F48" s="635">
        <v>26</v>
      </c>
      <c r="G48" s="632"/>
      <c r="H48" s="632"/>
      <c r="I48" s="632"/>
      <c r="J48" s="632"/>
      <c r="K48" s="632"/>
      <c r="L48" s="632"/>
      <c r="M48" s="632"/>
      <c r="N48" s="632"/>
      <c r="P48" s="635">
        <v>26</v>
      </c>
      <c r="Q48" s="632"/>
      <c r="R48" s="632"/>
      <c r="S48" s="632"/>
      <c r="T48" s="632"/>
      <c r="U48" s="632"/>
      <c r="V48" s="632"/>
      <c r="W48" s="632"/>
      <c r="X48" s="632"/>
    </row>
    <row r="49" spans="2:24" ht="13.5" customHeight="1" x14ac:dyDescent="0.2">
      <c r="B49" s="635">
        <v>27</v>
      </c>
      <c r="C49" s="639"/>
      <c r="D49" s="632"/>
      <c r="E49" s="639"/>
      <c r="F49" s="635">
        <v>27</v>
      </c>
      <c r="G49" s="632"/>
      <c r="H49" s="632"/>
      <c r="I49" s="632"/>
      <c r="J49" s="632"/>
      <c r="K49" s="632"/>
      <c r="L49" s="632"/>
      <c r="M49" s="632"/>
      <c r="N49" s="632"/>
      <c r="P49" s="635">
        <v>27</v>
      </c>
      <c r="Q49" s="632"/>
      <c r="R49" s="632"/>
      <c r="S49" s="632"/>
      <c r="T49" s="632"/>
      <c r="U49" s="632"/>
      <c r="V49" s="632"/>
      <c r="W49" s="632"/>
      <c r="X49" s="632"/>
    </row>
    <row r="50" spans="2:24" ht="13.5" customHeight="1" x14ac:dyDescent="0.2">
      <c r="B50" s="635">
        <v>28</v>
      </c>
      <c r="C50" s="639"/>
      <c r="D50" s="632"/>
      <c r="E50" s="639"/>
      <c r="F50" s="635">
        <v>28</v>
      </c>
      <c r="G50" s="632"/>
      <c r="H50" s="632"/>
      <c r="I50" s="632"/>
      <c r="J50" s="632"/>
      <c r="K50" s="632"/>
      <c r="L50" s="632"/>
      <c r="M50" s="632"/>
      <c r="N50" s="632"/>
      <c r="P50" s="635">
        <v>28</v>
      </c>
      <c r="Q50" s="632"/>
      <c r="R50" s="632"/>
      <c r="S50" s="632"/>
      <c r="T50" s="632"/>
      <c r="U50" s="632"/>
      <c r="V50" s="632"/>
      <c r="W50" s="632"/>
      <c r="X50" s="632"/>
    </row>
    <row r="51" spans="2:24" ht="13.5" customHeight="1" x14ac:dyDescent="0.2">
      <c r="B51" s="635">
        <v>29</v>
      </c>
      <c r="C51" s="639"/>
      <c r="D51" s="632"/>
      <c r="E51" s="639"/>
      <c r="F51" s="635">
        <v>29</v>
      </c>
      <c r="G51" s="632"/>
      <c r="H51" s="632"/>
      <c r="I51" s="632"/>
      <c r="J51" s="632"/>
      <c r="K51" s="632"/>
      <c r="L51" s="632"/>
      <c r="M51" s="632"/>
      <c r="N51" s="632"/>
      <c r="P51" s="635">
        <v>29</v>
      </c>
      <c r="Q51" s="632"/>
      <c r="R51" s="632"/>
      <c r="S51" s="632"/>
      <c r="T51" s="632"/>
      <c r="U51" s="632"/>
      <c r="V51" s="632"/>
      <c r="W51" s="632"/>
      <c r="X51" s="632"/>
    </row>
    <row r="52" spans="2:24" ht="13.5" customHeight="1" x14ac:dyDescent="0.2">
      <c r="B52" s="635">
        <v>30</v>
      </c>
      <c r="C52" s="640"/>
      <c r="D52" s="632"/>
      <c r="E52" s="641"/>
      <c r="F52" s="635">
        <v>30</v>
      </c>
      <c r="G52" s="632"/>
      <c r="H52" s="632"/>
      <c r="I52" s="632"/>
      <c r="J52" s="632"/>
      <c r="K52" s="632"/>
      <c r="L52" s="632"/>
      <c r="M52" s="632"/>
      <c r="N52" s="632"/>
      <c r="P52" s="635">
        <v>30</v>
      </c>
      <c r="Q52" s="632"/>
      <c r="R52" s="632"/>
      <c r="S52" s="632"/>
      <c r="T52" s="632"/>
      <c r="U52" s="632"/>
      <c r="V52" s="632"/>
      <c r="W52" s="632"/>
      <c r="X52" s="632"/>
    </row>
    <row r="53" spans="2:24" ht="13.5" customHeight="1" x14ac:dyDescent="0.2">
      <c r="D53" s="642"/>
      <c r="E53" s="641"/>
      <c r="F53" s="635">
        <v>31</v>
      </c>
      <c r="G53" s="632"/>
      <c r="H53" s="632"/>
      <c r="I53" s="632"/>
      <c r="J53" s="632"/>
      <c r="K53" s="632"/>
      <c r="L53" s="632"/>
      <c r="M53" s="632"/>
      <c r="N53" s="632"/>
      <c r="P53" s="635">
        <v>31</v>
      </c>
      <c r="Q53" s="632"/>
      <c r="R53" s="632"/>
      <c r="S53" s="632"/>
      <c r="T53" s="632"/>
      <c r="U53" s="632"/>
      <c r="V53" s="632"/>
      <c r="W53" s="632"/>
      <c r="X53" s="632"/>
    </row>
    <row r="54" spans="2:24" ht="13.5" customHeight="1" x14ac:dyDescent="0.2">
      <c r="D54" s="642"/>
      <c r="E54" s="641"/>
      <c r="F54" s="635">
        <v>32</v>
      </c>
      <c r="G54" s="632"/>
      <c r="H54" s="632"/>
      <c r="I54" s="632"/>
      <c r="J54" s="632"/>
      <c r="K54" s="632"/>
      <c r="L54" s="632"/>
      <c r="M54" s="632"/>
      <c r="N54" s="632"/>
      <c r="P54" s="635">
        <v>32</v>
      </c>
      <c r="Q54" s="632"/>
      <c r="R54" s="632"/>
      <c r="S54" s="632"/>
      <c r="T54" s="632"/>
      <c r="U54" s="632"/>
      <c r="V54" s="632"/>
      <c r="W54" s="632"/>
      <c r="X54" s="632"/>
    </row>
    <row r="55" spans="2:24" ht="13.5" customHeight="1" x14ac:dyDescent="0.2">
      <c r="D55" s="642"/>
      <c r="E55" s="641"/>
      <c r="F55" s="635">
        <v>33</v>
      </c>
      <c r="G55" s="632"/>
      <c r="H55" s="632"/>
      <c r="I55" s="632"/>
      <c r="J55" s="632"/>
      <c r="K55" s="632"/>
      <c r="L55" s="632"/>
      <c r="M55" s="632"/>
      <c r="N55" s="632"/>
      <c r="P55" s="635">
        <v>33</v>
      </c>
      <c r="Q55" s="632"/>
      <c r="R55" s="632"/>
      <c r="S55" s="632"/>
      <c r="T55" s="632"/>
      <c r="U55" s="632"/>
      <c r="V55" s="632"/>
      <c r="W55" s="632"/>
      <c r="X55" s="632"/>
    </row>
    <row r="56" spans="2:24" ht="13.5" customHeight="1" x14ac:dyDescent="0.2">
      <c r="D56" s="642"/>
      <c r="E56" s="641"/>
      <c r="F56" s="635">
        <v>34</v>
      </c>
      <c r="G56" s="632"/>
      <c r="H56" s="632"/>
      <c r="I56" s="632"/>
      <c r="J56" s="632"/>
      <c r="K56" s="632"/>
      <c r="L56" s="632"/>
      <c r="M56" s="632"/>
      <c r="N56" s="632"/>
      <c r="P56" s="635">
        <v>34</v>
      </c>
      <c r="Q56" s="632"/>
      <c r="R56" s="632"/>
      <c r="S56" s="632"/>
      <c r="T56" s="632"/>
      <c r="U56" s="632"/>
      <c r="V56" s="632"/>
      <c r="W56" s="632"/>
      <c r="X56" s="632"/>
    </row>
    <row r="57" spans="2:24" ht="13.5" customHeight="1" x14ac:dyDescent="0.2">
      <c r="D57" s="642"/>
      <c r="E57" s="641"/>
      <c r="F57" s="635">
        <v>35</v>
      </c>
      <c r="G57" s="632"/>
      <c r="H57" s="632"/>
      <c r="I57" s="632"/>
      <c r="J57" s="632"/>
      <c r="K57" s="632"/>
      <c r="L57" s="632"/>
      <c r="M57" s="632"/>
      <c r="N57" s="632"/>
      <c r="P57" s="635">
        <v>35</v>
      </c>
      <c r="Q57" s="632"/>
      <c r="R57" s="632"/>
      <c r="S57" s="632"/>
      <c r="T57" s="632"/>
      <c r="U57" s="632"/>
      <c r="V57" s="632"/>
      <c r="W57" s="632"/>
      <c r="X57" s="632"/>
    </row>
    <row r="58" spans="2:24" ht="13.5" customHeight="1" x14ac:dyDescent="0.2">
      <c r="D58" s="642"/>
      <c r="E58" s="641"/>
      <c r="F58" s="635">
        <v>36</v>
      </c>
      <c r="G58" s="632"/>
      <c r="H58" s="632"/>
      <c r="I58" s="632"/>
      <c r="J58" s="632"/>
      <c r="K58" s="632"/>
      <c r="L58" s="632"/>
      <c r="M58" s="632"/>
      <c r="N58" s="632"/>
      <c r="P58" s="635">
        <v>36</v>
      </c>
      <c r="Q58" s="632"/>
      <c r="R58" s="632"/>
      <c r="S58" s="632"/>
      <c r="T58" s="632"/>
      <c r="U58" s="632"/>
      <c r="V58" s="632"/>
      <c r="W58" s="632"/>
      <c r="X58" s="632"/>
    </row>
    <row r="59" spans="2:24" ht="13.5" customHeight="1" x14ac:dyDescent="0.2">
      <c r="D59" s="642"/>
      <c r="E59" s="641"/>
      <c r="F59" s="635">
        <v>37</v>
      </c>
      <c r="G59" s="632"/>
      <c r="H59" s="632"/>
      <c r="I59" s="632"/>
      <c r="J59" s="632"/>
      <c r="K59" s="632"/>
      <c r="L59" s="632"/>
      <c r="M59" s="632"/>
      <c r="N59" s="632"/>
      <c r="P59" s="635">
        <v>37</v>
      </c>
      <c r="Q59" s="632"/>
      <c r="R59" s="632"/>
      <c r="S59" s="632"/>
      <c r="T59" s="632"/>
      <c r="U59" s="632"/>
      <c r="V59" s="632"/>
      <c r="W59" s="632"/>
      <c r="X59" s="632"/>
    </row>
    <row r="60" spans="2:24" ht="13.5" customHeight="1" x14ac:dyDescent="0.2">
      <c r="D60" s="642"/>
      <c r="E60" s="641"/>
      <c r="F60" s="635">
        <v>38</v>
      </c>
      <c r="G60" s="632"/>
      <c r="H60" s="632"/>
      <c r="I60" s="632"/>
      <c r="J60" s="632"/>
      <c r="K60" s="632"/>
      <c r="L60" s="632"/>
      <c r="M60" s="632"/>
      <c r="N60" s="632"/>
      <c r="P60" s="635">
        <v>38</v>
      </c>
      <c r="Q60" s="632"/>
      <c r="R60" s="632"/>
      <c r="S60" s="632"/>
      <c r="T60" s="632"/>
      <c r="U60" s="632"/>
      <c r="V60" s="632"/>
      <c r="W60" s="632"/>
      <c r="X60" s="632"/>
    </row>
    <row r="61" spans="2:24" ht="13.5" customHeight="1" x14ac:dyDescent="0.2">
      <c r="D61" s="642"/>
      <c r="E61" s="641"/>
      <c r="F61" s="635">
        <v>39</v>
      </c>
      <c r="G61" s="632"/>
      <c r="H61" s="632"/>
      <c r="I61" s="632"/>
      <c r="J61" s="632"/>
      <c r="K61" s="632"/>
      <c r="L61" s="632"/>
      <c r="M61" s="632"/>
      <c r="N61" s="632"/>
      <c r="P61" s="635">
        <v>39</v>
      </c>
      <c r="Q61" s="632"/>
      <c r="R61" s="632"/>
      <c r="S61" s="632"/>
      <c r="T61" s="632"/>
      <c r="U61" s="632"/>
      <c r="V61" s="632"/>
      <c r="W61" s="632"/>
      <c r="X61" s="632"/>
    </row>
    <row r="62" spans="2:24" ht="13.5" customHeight="1" x14ac:dyDescent="0.2">
      <c r="D62" s="642"/>
      <c r="E62" s="641"/>
      <c r="F62" s="635">
        <v>40</v>
      </c>
      <c r="G62" s="632"/>
      <c r="H62" s="632"/>
      <c r="I62" s="632"/>
      <c r="J62" s="632"/>
      <c r="K62" s="632"/>
      <c r="L62" s="632"/>
      <c r="M62" s="632"/>
      <c r="N62" s="632"/>
      <c r="P62" s="635">
        <v>40</v>
      </c>
      <c r="Q62" s="632"/>
      <c r="R62" s="632"/>
      <c r="S62" s="632"/>
      <c r="T62" s="632"/>
      <c r="U62" s="632"/>
      <c r="V62" s="632"/>
      <c r="W62" s="632"/>
      <c r="X62" s="632"/>
    </row>
    <row r="63" spans="2:24" ht="13.5" customHeight="1" x14ac:dyDescent="0.2">
      <c r="D63" s="642"/>
      <c r="E63" s="641"/>
      <c r="F63" s="635">
        <v>41</v>
      </c>
      <c r="G63" s="632"/>
      <c r="H63" s="632"/>
      <c r="I63" s="632"/>
      <c r="J63" s="632"/>
      <c r="K63" s="632"/>
      <c r="L63" s="632"/>
      <c r="M63" s="632"/>
      <c r="N63" s="632"/>
      <c r="P63" s="635">
        <v>41</v>
      </c>
      <c r="Q63" s="632"/>
      <c r="R63" s="632"/>
      <c r="S63" s="632"/>
      <c r="T63" s="632"/>
      <c r="U63" s="632"/>
      <c r="V63" s="632"/>
      <c r="W63" s="632"/>
      <c r="X63" s="632"/>
    </row>
    <row r="64" spans="2:24" ht="13.5" customHeight="1" x14ac:dyDescent="0.2">
      <c r="D64" s="642"/>
      <c r="E64" s="641"/>
      <c r="F64" s="635">
        <v>42</v>
      </c>
      <c r="G64" s="632"/>
      <c r="H64" s="632"/>
      <c r="I64" s="632"/>
      <c r="J64" s="632"/>
      <c r="K64" s="632"/>
      <c r="L64" s="632"/>
      <c r="M64" s="632"/>
      <c r="N64" s="632"/>
      <c r="P64" s="635">
        <v>42</v>
      </c>
      <c r="Q64" s="632"/>
      <c r="R64" s="632"/>
      <c r="S64" s="632"/>
      <c r="T64" s="632"/>
      <c r="U64" s="632"/>
      <c r="V64" s="632"/>
      <c r="W64" s="632"/>
      <c r="X64" s="632"/>
    </row>
    <row r="65" spans="4:24" ht="13.5" customHeight="1" x14ac:dyDescent="0.2">
      <c r="D65" s="642"/>
      <c r="E65" s="641"/>
      <c r="F65" s="635">
        <v>43</v>
      </c>
      <c r="G65" s="632"/>
      <c r="H65" s="632"/>
      <c r="I65" s="632"/>
      <c r="J65" s="632"/>
      <c r="K65" s="632"/>
      <c r="L65" s="632"/>
      <c r="M65" s="632"/>
      <c r="N65" s="632"/>
      <c r="P65" s="635">
        <v>43</v>
      </c>
      <c r="Q65" s="632"/>
      <c r="R65" s="632"/>
      <c r="S65" s="632"/>
      <c r="T65" s="632"/>
      <c r="U65" s="632"/>
      <c r="V65" s="632"/>
      <c r="W65" s="632"/>
      <c r="X65" s="632"/>
    </row>
    <row r="66" spans="4:24" ht="13.5" customHeight="1" x14ac:dyDescent="0.2">
      <c r="D66" s="642"/>
      <c r="E66" s="641"/>
      <c r="F66" s="635">
        <v>44</v>
      </c>
      <c r="G66" s="632"/>
      <c r="H66" s="632"/>
      <c r="I66" s="632"/>
      <c r="J66" s="632"/>
      <c r="K66" s="632"/>
      <c r="L66" s="632"/>
      <c r="M66" s="632"/>
      <c r="N66" s="632"/>
      <c r="P66" s="635">
        <v>44</v>
      </c>
      <c r="Q66" s="632"/>
      <c r="R66" s="632"/>
      <c r="S66" s="632"/>
      <c r="T66" s="632"/>
      <c r="U66" s="632"/>
      <c r="V66" s="632"/>
      <c r="W66" s="632"/>
      <c r="X66" s="632"/>
    </row>
    <row r="67" spans="4:24" ht="13.5" customHeight="1" x14ac:dyDescent="0.2">
      <c r="D67" s="642"/>
      <c r="E67" s="641"/>
      <c r="F67" s="635">
        <v>45</v>
      </c>
      <c r="G67" s="632"/>
      <c r="H67" s="632"/>
      <c r="I67" s="632"/>
      <c r="J67" s="632"/>
      <c r="K67" s="632"/>
      <c r="L67" s="632"/>
      <c r="M67" s="632"/>
      <c r="N67" s="632"/>
      <c r="P67" s="635">
        <v>45</v>
      </c>
      <c r="Q67" s="632"/>
      <c r="R67" s="632"/>
      <c r="S67" s="632"/>
      <c r="T67" s="632"/>
      <c r="U67" s="632"/>
      <c r="V67" s="632"/>
      <c r="W67" s="632"/>
      <c r="X67" s="632"/>
    </row>
    <row r="68" spans="4:24" ht="13.5" customHeight="1" x14ac:dyDescent="0.2">
      <c r="D68" s="642"/>
      <c r="E68" s="641"/>
      <c r="F68" s="635">
        <v>46</v>
      </c>
      <c r="G68" s="632"/>
      <c r="H68" s="632"/>
      <c r="I68" s="632"/>
      <c r="J68" s="632"/>
      <c r="K68" s="632"/>
      <c r="L68" s="632"/>
      <c r="M68" s="632"/>
      <c r="N68" s="632"/>
      <c r="P68" s="635">
        <v>46</v>
      </c>
      <c r="Q68" s="632"/>
      <c r="R68" s="632"/>
      <c r="S68" s="632"/>
      <c r="T68" s="632"/>
      <c r="U68" s="632"/>
      <c r="V68" s="632"/>
      <c r="W68" s="632"/>
      <c r="X68" s="632"/>
    </row>
    <row r="69" spans="4:24" ht="13.5" customHeight="1" x14ac:dyDescent="0.2">
      <c r="D69" s="642"/>
      <c r="E69" s="641"/>
      <c r="F69" s="635">
        <v>47</v>
      </c>
      <c r="G69" s="632"/>
      <c r="H69" s="632"/>
      <c r="I69" s="632"/>
      <c r="J69" s="632"/>
      <c r="K69" s="632"/>
      <c r="L69" s="632"/>
      <c r="M69" s="632"/>
      <c r="N69" s="632"/>
      <c r="P69" s="635">
        <v>47</v>
      </c>
      <c r="Q69" s="632"/>
      <c r="R69" s="632"/>
      <c r="S69" s="632"/>
      <c r="T69" s="632"/>
      <c r="U69" s="632"/>
      <c r="V69" s="632"/>
      <c r="W69" s="632"/>
      <c r="X69" s="632"/>
    </row>
    <row r="70" spans="4:24" ht="13.5" customHeight="1" x14ac:dyDescent="0.2">
      <c r="D70" s="642"/>
      <c r="E70" s="641"/>
      <c r="F70" s="635">
        <v>48</v>
      </c>
      <c r="G70" s="632"/>
      <c r="H70" s="632"/>
      <c r="I70" s="632"/>
      <c r="J70" s="632"/>
      <c r="K70" s="632"/>
      <c r="L70" s="632"/>
      <c r="M70" s="632"/>
      <c r="N70" s="632"/>
      <c r="P70" s="635">
        <v>48</v>
      </c>
      <c r="Q70" s="632"/>
      <c r="R70" s="632"/>
      <c r="S70" s="632"/>
      <c r="T70" s="632"/>
      <c r="U70" s="632"/>
      <c r="V70" s="632"/>
      <c r="W70" s="632"/>
      <c r="X70" s="632"/>
    </row>
    <row r="71" spans="4:24" ht="13.5" customHeight="1" x14ac:dyDescent="0.2">
      <c r="D71" s="642"/>
      <c r="E71" s="641"/>
      <c r="F71" s="635">
        <v>49</v>
      </c>
      <c r="G71" s="632"/>
      <c r="H71" s="632"/>
      <c r="I71" s="632"/>
      <c r="J71" s="632"/>
      <c r="K71" s="632"/>
      <c r="L71" s="632"/>
      <c r="M71" s="632"/>
      <c r="N71" s="632"/>
      <c r="P71" s="635">
        <v>49</v>
      </c>
      <c r="Q71" s="632"/>
      <c r="R71" s="632"/>
      <c r="S71" s="632"/>
      <c r="T71" s="632"/>
      <c r="U71" s="632"/>
      <c r="V71" s="632"/>
      <c r="W71" s="632"/>
      <c r="X71" s="632"/>
    </row>
    <row r="72" spans="4:24" ht="13.5" customHeight="1" x14ac:dyDescent="0.2">
      <c r="D72" s="642"/>
      <c r="E72" s="641"/>
      <c r="F72" s="635">
        <v>50</v>
      </c>
      <c r="G72" s="632"/>
      <c r="H72" s="632"/>
      <c r="I72" s="632"/>
      <c r="J72" s="632"/>
      <c r="K72" s="632"/>
      <c r="L72" s="632"/>
      <c r="M72" s="632"/>
      <c r="N72" s="632"/>
      <c r="P72" s="635">
        <v>50</v>
      </c>
      <c r="Q72" s="632"/>
      <c r="R72" s="632"/>
      <c r="S72" s="632"/>
      <c r="T72" s="632"/>
      <c r="U72" s="632"/>
      <c r="V72" s="632"/>
      <c r="W72" s="632"/>
      <c r="X72" s="632"/>
    </row>
    <row r="73" spans="4:24" ht="13.5" customHeight="1" x14ac:dyDescent="0.2">
      <c r="D73" s="642"/>
      <c r="E73" s="641"/>
      <c r="F73" s="635">
        <v>51</v>
      </c>
      <c r="G73" s="632"/>
      <c r="H73" s="632"/>
      <c r="I73" s="632"/>
      <c r="J73" s="632"/>
      <c r="K73" s="632"/>
      <c r="L73" s="632"/>
      <c r="M73" s="632"/>
      <c r="N73" s="632"/>
      <c r="P73" s="635">
        <v>51</v>
      </c>
      <c r="Q73" s="632"/>
      <c r="R73" s="632"/>
      <c r="S73" s="632"/>
      <c r="T73" s="632"/>
      <c r="U73" s="632"/>
      <c r="V73" s="632"/>
      <c r="W73" s="632"/>
      <c r="X73" s="632"/>
    </row>
    <row r="74" spans="4:24" ht="13.5" customHeight="1" x14ac:dyDescent="0.2">
      <c r="D74" s="642"/>
      <c r="E74" s="641"/>
      <c r="F74" s="635">
        <v>52</v>
      </c>
      <c r="G74" s="632"/>
      <c r="H74" s="632"/>
      <c r="I74" s="632"/>
      <c r="J74" s="632"/>
      <c r="K74" s="632"/>
      <c r="L74" s="632"/>
      <c r="M74" s="632"/>
      <c r="N74" s="632"/>
      <c r="P74" s="635">
        <v>52</v>
      </c>
      <c r="Q74" s="632"/>
      <c r="R74" s="632"/>
      <c r="S74" s="632"/>
      <c r="T74" s="632"/>
      <c r="U74" s="632"/>
      <c r="V74" s="632"/>
      <c r="W74" s="632"/>
      <c r="X74" s="632"/>
    </row>
    <row r="75" spans="4:24" ht="13.5" customHeight="1" x14ac:dyDescent="0.2">
      <c r="D75" s="642"/>
      <c r="E75" s="641"/>
      <c r="F75" s="635">
        <v>53</v>
      </c>
      <c r="G75" s="632"/>
      <c r="H75" s="632"/>
      <c r="I75" s="632"/>
      <c r="J75" s="632"/>
      <c r="K75" s="632"/>
      <c r="L75" s="632"/>
      <c r="M75" s="632"/>
      <c r="N75" s="632"/>
      <c r="P75" s="635">
        <v>53</v>
      </c>
      <c r="Q75" s="632"/>
      <c r="R75" s="632"/>
      <c r="S75" s="632"/>
      <c r="T75" s="632"/>
      <c r="U75" s="632"/>
      <c r="V75" s="632"/>
      <c r="W75" s="632"/>
      <c r="X75" s="632"/>
    </row>
    <row r="76" spans="4:24" ht="13.5" customHeight="1" x14ac:dyDescent="0.2">
      <c r="D76" s="642"/>
      <c r="E76" s="641"/>
      <c r="F76" s="635">
        <v>54</v>
      </c>
      <c r="G76" s="632"/>
      <c r="H76" s="632"/>
      <c r="I76" s="632"/>
      <c r="J76" s="632"/>
      <c r="K76" s="632"/>
      <c r="L76" s="632"/>
      <c r="M76" s="632"/>
      <c r="N76" s="632"/>
      <c r="P76" s="635">
        <v>54</v>
      </c>
      <c r="Q76" s="632"/>
      <c r="R76" s="632"/>
      <c r="S76" s="632"/>
      <c r="T76" s="632"/>
      <c r="U76" s="632"/>
      <c r="V76" s="632"/>
      <c r="W76" s="632"/>
      <c r="X76" s="632"/>
    </row>
    <row r="77" spans="4:24" ht="13.5" customHeight="1" x14ac:dyDescent="0.2">
      <c r="D77" s="642"/>
      <c r="E77" s="641"/>
      <c r="F77" s="635">
        <v>55</v>
      </c>
      <c r="G77" s="632"/>
      <c r="H77" s="632"/>
      <c r="I77" s="632"/>
      <c r="J77" s="632"/>
      <c r="K77" s="632"/>
      <c r="L77" s="632"/>
      <c r="M77" s="632"/>
      <c r="N77" s="632"/>
      <c r="P77" s="635">
        <v>55</v>
      </c>
      <c r="Q77" s="632"/>
      <c r="R77" s="632"/>
      <c r="S77" s="632"/>
      <c r="T77" s="632"/>
      <c r="U77" s="632"/>
      <c r="V77" s="632"/>
      <c r="W77" s="632"/>
      <c r="X77" s="632"/>
    </row>
    <row r="78" spans="4:24" ht="13.5" customHeight="1" x14ac:dyDescent="0.2">
      <c r="D78" s="642"/>
      <c r="E78" s="641"/>
      <c r="F78" s="635">
        <v>56</v>
      </c>
      <c r="G78" s="632"/>
      <c r="H78" s="632"/>
      <c r="I78" s="632"/>
      <c r="J78" s="632"/>
      <c r="K78" s="632"/>
      <c r="L78" s="632"/>
      <c r="M78" s="632"/>
      <c r="N78" s="632"/>
      <c r="P78" s="635">
        <v>56</v>
      </c>
      <c r="Q78" s="632"/>
      <c r="R78" s="632"/>
      <c r="S78" s="632"/>
      <c r="T78" s="632"/>
      <c r="U78" s="632"/>
      <c r="V78" s="632"/>
      <c r="W78" s="632"/>
      <c r="X78" s="632"/>
    </row>
    <row r="79" spans="4:24" ht="13.5" customHeight="1" x14ac:dyDescent="0.2">
      <c r="D79" s="642"/>
      <c r="E79" s="641"/>
      <c r="F79" s="635">
        <v>57</v>
      </c>
      <c r="G79" s="632"/>
      <c r="H79" s="632"/>
      <c r="I79" s="632"/>
      <c r="J79" s="632"/>
      <c r="K79" s="632"/>
      <c r="L79" s="632"/>
      <c r="M79" s="632"/>
      <c r="N79" s="632"/>
      <c r="P79" s="635">
        <v>57</v>
      </c>
      <c r="Q79" s="632"/>
      <c r="R79" s="632"/>
      <c r="S79" s="632"/>
      <c r="T79" s="632"/>
      <c r="U79" s="632"/>
      <c r="V79" s="632"/>
      <c r="W79" s="632"/>
      <c r="X79" s="632"/>
    </row>
    <row r="80" spans="4:24" ht="13.5" customHeight="1" x14ac:dyDescent="0.2">
      <c r="D80" s="642"/>
      <c r="E80" s="641"/>
      <c r="F80" s="635">
        <v>58</v>
      </c>
      <c r="G80" s="632"/>
      <c r="H80" s="632"/>
      <c r="I80" s="632"/>
      <c r="J80" s="632"/>
      <c r="K80" s="632"/>
      <c r="L80" s="632"/>
      <c r="M80" s="632"/>
      <c r="N80" s="632"/>
      <c r="P80" s="635">
        <v>58</v>
      </c>
      <c r="Q80" s="632"/>
      <c r="R80" s="632"/>
      <c r="S80" s="632"/>
      <c r="T80" s="632"/>
      <c r="U80" s="632"/>
      <c r="V80" s="632"/>
      <c r="W80" s="632"/>
      <c r="X80" s="632"/>
    </row>
    <row r="81" spans="4:24" ht="13.5" customHeight="1" x14ac:dyDescent="0.2">
      <c r="D81" s="642"/>
      <c r="E81" s="641"/>
      <c r="F81" s="635">
        <v>59</v>
      </c>
      <c r="G81" s="632"/>
      <c r="H81" s="632"/>
      <c r="I81" s="632"/>
      <c r="J81" s="632"/>
      <c r="K81" s="632"/>
      <c r="L81" s="632"/>
      <c r="M81" s="632"/>
      <c r="N81" s="632"/>
      <c r="P81" s="635">
        <v>59</v>
      </c>
      <c r="Q81" s="632"/>
      <c r="R81" s="632"/>
      <c r="S81" s="632"/>
      <c r="T81" s="632"/>
      <c r="U81" s="632"/>
      <c r="V81" s="632"/>
      <c r="W81" s="632"/>
      <c r="X81" s="632"/>
    </row>
    <row r="82" spans="4:24" ht="13.5" customHeight="1" x14ac:dyDescent="0.2">
      <c r="D82" s="642"/>
      <c r="E82" s="641"/>
      <c r="F82" s="635">
        <v>60</v>
      </c>
      <c r="G82" s="632"/>
      <c r="H82" s="632"/>
      <c r="I82" s="632"/>
      <c r="J82" s="632"/>
      <c r="K82" s="632"/>
      <c r="L82" s="632"/>
      <c r="M82" s="632"/>
      <c r="N82" s="632"/>
      <c r="P82" s="635">
        <v>60</v>
      </c>
      <c r="Q82" s="632"/>
      <c r="R82" s="632"/>
      <c r="S82" s="632"/>
      <c r="T82" s="632"/>
      <c r="U82" s="632"/>
      <c r="V82" s="632"/>
      <c r="W82" s="632"/>
      <c r="X82" s="632"/>
    </row>
    <row r="83" spans="4:24" ht="13.5" customHeight="1" x14ac:dyDescent="0.2">
      <c r="D83" s="642"/>
      <c r="E83" s="641"/>
      <c r="F83" s="635">
        <v>61</v>
      </c>
      <c r="G83" s="632"/>
      <c r="H83" s="632"/>
      <c r="I83" s="632"/>
      <c r="J83" s="632"/>
      <c r="K83" s="632"/>
      <c r="L83" s="632"/>
      <c r="M83" s="632"/>
      <c r="N83" s="632"/>
      <c r="P83" s="635">
        <v>61</v>
      </c>
      <c r="Q83" s="632"/>
      <c r="R83" s="632"/>
      <c r="S83" s="632"/>
      <c r="T83" s="632"/>
      <c r="U83" s="632"/>
      <c r="V83" s="632"/>
      <c r="W83" s="632"/>
      <c r="X83" s="632"/>
    </row>
    <row r="84" spans="4:24" ht="13.5" customHeight="1" x14ac:dyDescent="0.2">
      <c r="D84" s="642"/>
      <c r="E84" s="641"/>
      <c r="F84" s="635">
        <v>62</v>
      </c>
      <c r="G84" s="632"/>
      <c r="H84" s="632"/>
      <c r="I84" s="632"/>
      <c r="J84" s="632"/>
      <c r="K84" s="632"/>
      <c r="L84" s="632"/>
      <c r="M84" s="632"/>
      <c r="N84" s="632"/>
      <c r="P84" s="635">
        <v>62</v>
      </c>
      <c r="Q84" s="632"/>
      <c r="R84" s="632"/>
      <c r="S84" s="632"/>
      <c r="T84" s="632"/>
      <c r="U84" s="632"/>
      <c r="V84" s="632"/>
      <c r="W84" s="632"/>
      <c r="X84" s="632"/>
    </row>
    <row r="85" spans="4:24" ht="13.5" customHeight="1" x14ac:dyDescent="0.2">
      <c r="D85" s="642"/>
      <c r="E85" s="641"/>
      <c r="F85" s="635">
        <v>63</v>
      </c>
      <c r="G85" s="632"/>
      <c r="H85" s="632"/>
      <c r="I85" s="632"/>
      <c r="J85" s="632"/>
      <c r="K85" s="632"/>
      <c r="L85" s="632"/>
      <c r="M85" s="632"/>
      <c r="N85" s="632"/>
      <c r="P85" s="635">
        <v>63</v>
      </c>
      <c r="Q85" s="632"/>
      <c r="R85" s="632"/>
      <c r="S85" s="632"/>
      <c r="T85" s="632"/>
      <c r="U85" s="632"/>
      <c r="V85" s="632"/>
      <c r="W85" s="632"/>
      <c r="X85" s="632"/>
    </row>
    <row r="86" spans="4:24" ht="13.5" customHeight="1" x14ac:dyDescent="0.2">
      <c r="D86" s="642"/>
      <c r="E86" s="641"/>
      <c r="F86" s="635">
        <v>64</v>
      </c>
      <c r="G86" s="632"/>
      <c r="H86" s="632"/>
      <c r="I86" s="632"/>
      <c r="J86" s="632"/>
      <c r="K86" s="632"/>
      <c r="L86" s="632"/>
      <c r="M86" s="632"/>
      <c r="N86" s="632"/>
      <c r="P86" s="635">
        <v>64</v>
      </c>
      <c r="Q86" s="632"/>
      <c r="R86" s="632"/>
      <c r="S86" s="632"/>
      <c r="T86" s="632"/>
      <c r="U86" s="632"/>
      <c r="V86" s="632"/>
      <c r="W86" s="632"/>
      <c r="X86" s="632"/>
    </row>
    <row r="87" spans="4:24" ht="13.5" customHeight="1" x14ac:dyDescent="0.2">
      <c r="D87" s="642"/>
      <c r="E87" s="641"/>
      <c r="F87" s="635">
        <v>65</v>
      </c>
      <c r="G87" s="632"/>
      <c r="H87" s="632"/>
      <c r="I87" s="632"/>
      <c r="J87" s="632"/>
      <c r="K87" s="632"/>
      <c r="L87" s="632"/>
      <c r="M87" s="632"/>
      <c r="N87" s="632"/>
      <c r="P87" s="635">
        <v>65</v>
      </c>
      <c r="Q87" s="632"/>
      <c r="R87" s="632"/>
      <c r="S87" s="632"/>
      <c r="T87" s="632"/>
      <c r="U87" s="632"/>
      <c r="V87" s="632"/>
      <c r="W87" s="632"/>
      <c r="X87" s="632"/>
    </row>
    <row r="88" spans="4:24" ht="13.5" customHeight="1" x14ac:dyDescent="0.2">
      <c r="D88" s="642"/>
      <c r="E88" s="641"/>
      <c r="F88" s="635">
        <v>66</v>
      </c>
      <c r="G88" s="632"/>
      <c r="H88" s="632"/>
      <c r="I88" s="632"/>
      <c r="J88" s="632"/>
      <c r="K88" s="632"/>
      <c r="L88" s="632"/>
      <c r="M88" s="632"/>
      <c r="N88" s="632"/>
      <c r="P88" s="635">
        <v>66</v>
      </c>
      <c r="Q88" s="632"/>
      <c r="R88" s="632"/>
      <c r="S88" s="632"/>
      <c r="T88" s="632"/>
      <c r="U88" s="632"/>
      <c r="V88" s="632"/>
      <c r="W88" s="632"/>
      <c r="X88" s="632"/>
    </row>
    <row r="89" spans="4:24" ht="13.5" customHeight="1" x14ac:dyDescent="0.2">
      <c r="D89" s="642"/>
      <c r="E89" s="641"/>
      <c r="F89" s="635">
        <v>67</v>
      </c>
      <c r="G89" s="632"/>
      <c r="H89" s="632"/>
      <c r="I89" s="632"/>
      <c r="J89" s="632"/>
      <c r="K89" s="632"/>
      <c r="L89" s="632"/>
      <c r="M89" s="632"/>
      <c r="N89" s="632"/>
      <c r="P89" s="635">
        <v>67</v>
      </c>
      <c r="Q89" s="632"/>
      <c r="R89" s="632"/>
      <c r="S89" s="632"/>
      <c r="T89" s="632"/>
      <c r="U89" s="632"/>
      <c r="V89" s="632"/>
      <c r="W89" s="632"/>
      <c r="X89" s="632"/>
    </row>
    <row r="90" spans="4:24" ht="13.5" customHeight="1" x14ac:dyDescent="0.2">
      <c r="D90" s="642"/>
      <c r="E90" s="641"/>
      <c r="F90" s="635">
        <v>68</v>
      </c>
      <c r="G90" s="632"/>
      <c r="H90" s="632"/>
      <c r="I90" s="632"/>
      <c r="J90" s="632"/>
      <c r="K90" s="632"/>
      <c r="L90" s="632"/>
      <c r="M90" s="632"/>
      <c r="N90" s="632"/>
      <c r="P90" s="635">
        <v>68</v>
      </c>
      <c r="Q90" s="632"/>
      <c r="R90" s="632"/>
      <c r="S90" s="632"/>
      <c r="T90" s="632"/>
      <c r="U90" s="632"/>
      <c r="V90" s="632"/>
      <c r="W90" s="632"/>
      <c r="X90" s="632"/>
    </row>
    <row r="91" spans="4:24" ht="13.5" customHeight="1" x14ac:dyDescent="0.2">
      <c r="D91" s="642"/>
      <c r="E91" s="641"/>
      <c r="F91" s="635">
        <v>69</v>
      </c>
      <c r="G91" s="632"/>
      <c r="H91" s="632"/>
      <c r="I91" s="632"/>
      <c r="J91" s="632"/>
      <c r="K91" s="632"/>
      <c r="L91" s="632"/>
      <c r="M91" s="632"/>
      <c r="N91" s="632"/>
      <c r="P91" s="635">
        <v>69</v>
      </c>
      <c r="Q91" s="632"/>
      <c r="R91" s="632"/>
      <c r="S91" s="632"/>
      <c r="T91" s="632"/>
      <c r="U91" s="632"/>
      <c r="V91" s="632"/>
      <c r="W91" s="632"/>
      <c r="X91" s="632"/>
    </row>
    <row r="92" spans="4:24" ht="13.5" customHeight="1" x14ac:dyDescent="0.2">
      <c r="D92" s="642"/>
      <c r="E92" s="641"/>
      <c r="F92" s="635">
        <v>70</v>
      </c>
      <c r="G92" s="632"/>
      <c r="H92" s="632"/>
      <c r="I92" s="632"/>
      <c r="J92" s="632"/>
      <c r="K92" s="632"/>
      <c r="L92" s="632"/>
      <c r="M92" s="632"/>
      <c r="N92" s="632"/>
      <c r="P92" s="635">
        <v>70</v>
      </c>
      <c r="Q92" s="632"/>
      <c r="R92" s="632"/>
      <c r="S92" s="632"/>
      <c r="T92" s="632"/>
      <c r="U92" s="632"/>
      <c r="V92" s="632"/>
      <c r="W92" s="632"/>
      <c r="X92" s="632"/>
    </row>
    <row r="93" spans="4:24" ht="13.5" customHeight="1" x14ac:dyDescent="0.2">
      <c r="D93" s="642"/>
      <c r="E93" s="641"/>
      <c r="F93" s="635">
        <v>71</v>
      </c>
      <c r="G93" s="632"/>
      <c r="H93" s="632"/>
      <c r="I93" s="632"/>
      <c r="J93" s="632"/>
      <c r="K93" s="632"/>
      <c r="L93" s="632"/>
      <c r="M93" s="632"/>
      <c r="N93" s="632"/>
      <c r="P93" s="635">
        <v>71</v>
      </c>
      <c r="Q93" s="632"/>
      <c r="R93" s="632"/>
      <c r="S93" s="632"/>
      <c r="T93" s="632"/>
      <c r="U93" s="632"/>
      <c r="V93" s="632"/>
      <c r="W93" s="632"/>
      <c r="X93" s="632"/>
    </row>
    <row r="94" spans="4:24" ht="13.5" customHeight="1" x14ac:dyDescent="0.2">
      <c r="D94" s="642"/>
      <c r="E94" s="641"/>
      <c r="F94" s="635">
        <v>72</v>
      </c>
      <c r="G94" s="632"/>
      <c r="H94" s="632"/>
      <c r="I94" s="632"/>
      <c r="J94" s="632"/>
      <c r="K94" s="632"/>
      <c r="L94" s="632"/>
      <c r="M94" s="632"/>
      <c r="N94" s="632"/>
      <c r="P94" s="635">
        <v>72</v>
      </c>
      <c r="Q94" s="632"/>
      <c r="R94" s="632"/>
      <c r="S94" s="632"/>
      <c r="T94" s="632"/>
      <c r="U94" s="632"/>
      <c r="V94" s="632"/>
      <c r="W94" s="632"/>
      <c r="X94" s="632"/>
    </row>
    <row r="95" spans="4:24" ht="13.5" customHeight="1" x14ac:dyDescent="0.2">
      <c r="D95" s="642"/>
      <c r="E95" s="641"/>
      <c r="F95" s="635">
        <v>73</v>
      </c>
      <c r="G95" s="632"/>
      <c r="H95" s="632"/>
      <c r="I95" s="632"/>
      <c r="J95" s="632"/>
      <c r="K95" s="632"/>
      <c r="L95" s="632"/>
      <c r="M95" s="632"/>
      <c r="N95" s="632"/>
      <c r="P95" s="635">
        <v>73</v>
      </c>
      <c r="Q95" s="632"/>
      <c r="R95" s="632"/>
      <c r="S95" s="632"/>
      <c r="T95" s="632"/>
      <c r="U95" s="632"/>
      <c r="V95" s="632"/>
      <c r="W95" s="632"/>
      <c r="X95" s="632"/>
    </row>
    <row r="96" spans="4:24" ht="13.5" customHeight="1" x14ac:dyDescent="0.2">
      <c r="D96" s="642"/>
      <c r="E96" s="641"/>
      <c r="F96" s="635">
        <v>74</v>
      </c>
      <c r="G96" s="632"/>
      <c r="H96" s="632"/>
      <c r="I96" s="632"/>
      <c r="J96" s="632"/>
      <c r="K96" s="632"/>
      <c r="L96" s="632"/>
      <c r="M96" s="632"/>
      <c r="N96" s="632"/>
      <c r="P96" s="635">
        <v>74</v>
      </c>
      <c r="Q96" s="632"/>
      <c r="R96" s="632"/>
      <c r="S96" s="632"/>
      <c r="T96" s="632"/>
      <c r="U96" s="632"/>
      <c r="V96" s="632"/>
      <c r="W96" s="632"/>
      <c r="X96" s="632"/>
    </row>
    <row r="97" spans="4:24" ht="13.5" customHeight="1" x14ac:dyDescent="0.2">
      <c r="D97" s="642"/>
      <c r="E97" s="641"/>
      <c r="F97" s="635">
        <v>75</v>
      </c>
      <c r="G97" s="632"/>
      <c r="H97" s="632"/>
      <c r="I97" s="632"/>
      <c r="J97" s="632"/>
      <c r="K97" s="632"/>
      <c r="L97" s="632"/>
      <c r="M97" s="632"/>
      <c r="N97" s="632"/>
      <c r="P97" s="635">
        <v>75</v>
      </c>
      <c r="Q97" s="632"/>
      <c r="R97" s="632"/>
      <c r="S97" s="632"/>
      <c r="T97" s="632"/>
      <c r="U97" s="632"/>
      <c r="V97" s="632"/>
      <c r="W97" s="632"/>
      <c r="X97" s="632"/>
    </row>
    <row r="98" spans="4:24" ht="13.5" customHeight="1" x14ac:dyDescent="0.2">
      <c r="D98" s="642"/>
      <c r="E98" s="641"/>
      <c r="F98" s="635">
        <v>76</v>
      </c>
      <c r="G98" s="632"/>
      <c r="H98" s="632"/>
      <c r="I98" s="632"/>
      <c r="J98" s="632"/>
      <c r="K98" s="632"/>
      <c r="L98" s="632"/>
      <c r="M98" s="632"/>
      <c r="N98" s="632"/>
      <c r="P98" s="635">
        <v>76</v>
      </c>
      <c r="Q98" s="632"/>
      <c r="R98" s="632"/>
      <c r="S98" s="632"/>
      <c r="T98" s="632"/>
      <c r="U98" s="632"/>
      <c r="V98" s="632"/>
      <c r="W98" s="632"/>
      <c r="X98" s="632"/>
    </row>
    <row r="99" spans="4:24" ht="13.5" customHeight="1" x14ac:dyDescent="0.2">
      <c r="D99" s="642"/>
      <c r="E99" s="641"/>
      <c r="F99" s="635">
        <v>77</v>
      </c>
      <c r="G99" s="632"/>
      <c r="H99" s="632"/>
      <c r="I99" s="632"/>
      <c r="J99" s="632"/>
      <c r="K99" s="632"/>
      <c r="L99" s="632"/>
      <c r="M99" s="632"/>
      <c r="N99" s="632"/>
      <c r="P99" s="635">
        <v>77</v>
      </c>
      <c r="Q99" s="632"/>
      <c r="R99" s="632"/>
      <c r="S99" s="632"/>
      <c r="T99" s="632"/>
      <c r="U99" s="632"/>
      <c r="V99" s="632"/>
      <c r="W99" s="632"/>
      <c r="X99" s="632"/>
    </row>
    <row r="100" spans="4:24" ht="13.5" customHeight="1" x14ac:dyDescent="0.2">
      <c r="D100" s="642"/>
      <c r="E100" s="641"/>
      <c r="F100" s="635">
        <v>78</v>
      </c>
      <c r="G100" s="632"/>
      <c r="H100" s="632"/>
      <c r="I100" s="632"/>
      <c r="J100" s="632"/>
      <c r="K100" s="632"/>
      <c r="L100" s="632"/>
      <c r="M100" s="632"/>
      <c r="N100" s="632"/>
      <c r="P100" s="635">
        <v>78</v>
      </c>
      <c r="Q100" s="632"/>
      <c r="R100" s="632"/>
      <c r="S100" s="632"/>
      <c r="T100" s="632"/>
      <c r="U100" s="632"/>
      <c r="V100" s="632"/>
      <c r="W100" s="632"/>
      <c r="X100" s="632"/>
    </row>
    <row r="101" spans="4:24" ht="13.5" customHeight="1" x14ac:dyDescent="0.2">
      <c r="D101" s="642"/>
      <c r="E101" s="641"/>
      <c r="F101" s="635">
        <v>79</v>
      </c>
      <c r="G101" s="632"/>
      <c r="H101" s="632"/>
      <c r="I101" s="632"/>
      <c r="J101" s="632"/>
      <c r="K101" s="632"/>
      <c r="L101" s="632"/>
      <c r="M101" s="632"/>
      <c r="N101" s="632"/>
      <c r="P101" s="635">
        <v>79</v>
      </c>
      <c r="Q101" s="632"/>
      <c r="R101" s="632"/>
      <c r="S101" s="632"/>
      <c r="T101" s="632"/>
      <c r="U101" s="632"/>
      <c r="V101" s="632"/>
      <c r="W101" s="632"/>
      <c r="X101" s="632"/>
    </row>
    <row r="102" spans="4:24" ht="13.5" customHeight="1" x14ac:dyDescent="0.2">
      <c r="D102" s="642"/>
      <c r="E102" s="641"/>
      <c r="F102" s="635">
        <v>80</v>
      </c>
      <c r="G102" s="632"/>
      <c r="H102" s="632"/>
      <c r="I102" s="632"/>
      <c r="J102" s="632"/>
      <c r="K102" s="632"/>
      <c r="L102" s="632"/>
      <c r="M102" s="632"/>
      <c r="N102" s="632"/>
      <c r="P102" s="635">
        <v>80</v>
      </c>
      <c r="Q102" s="632"/>
      <c r="R102" s="632"/>
      <c r="S102" s="632"/>
      <c r="T102" s="632"/>
      <c r="U102" s="632"/>
      <c r="V102" s="632"/>
      <c r="W102" s="632"/>
      <c r="X102" s="632"/>
    </row>
    <row r="103" spans="4:24" ht="13.5" customHeight="1" x14ac:dyDescent="0.2">
      <c r="D103" s="642"/>
      <c r="E103" s="641"/>
      <c r="F103" s="635">
        <v>81</v>
      </c>
      <c r="G103" s="632"/>
      <c r="H103" s="632"/>
      <c r="I103" s="632"/>
      <c r="J103" s="632"/>
      <c r="K103" s="632"/>
      <c r="L103" s="632"/>
      <c r="M103" s="632"/>
      <c r="N103" s="632"/>
      <c r="P103" s="635">
        <v>81</v>
      </c>
      <c r="Q103" s="632"/>
      <c r="R103" s="632"/>
      <c r="S103" s="632"/>
      <c r="T103" s="632"/>
      <c r="U103" s="632"/>
      <c r="V103" s="632"/>
      <c r="W103" s="632"/>
      <c r="X103" s="632"/>
    </row>
    <row r="104" spans="4:24" ht="13.5" customHeight="1" x14ac:dyDescent="0.2">
      <c r="D104" s="642"/>
      <c r="E104" s="641"/>
      <c r="F104" s="635">
        <v>82</v>
      </c>
      <c r="G104" s="632"/>
      <c r="H104" s="632"/>
      <c r="I104" s="632"/>
      <c r="J104" s="632"/>
      <c r="K104" s="632"/>
      <c r="L104" s="632"/>
      <c r="M104" s="632"/>
      <c r="N104" s="632"/>
      <c r="P104" s="635">
        <v>82</v>
      </c>
      <c r="Q104" s="632"/>
      <c r="R104" s="632"/>
      <c r="S104" s="632"/>
      <c r="T104" s="632"/>
      <c r="U104" s="632"/>
      <c r="V104" s="632"/>
      <c r="W104" s="632"/>
      <c r="X104" s="632"/>
    </row>
    <row r="105" spans="4:24" ht="13.5" customHeight="1" x14ac:dyDescent="0.2">
      <c r="D105" s="642"/>
      <c r="E105" s="641"/>
      <c r="F105" s="635">
        <v>83</v>
      </c>
      <c r="G105" s="632"/>
      <c r="H105" s="632"/>
      <c r="I105" s="632"/>
      <c r="J105" s="632"/>
      <c r="K105" s="632"/>
      <c r="L105" s="632"/>
      <c r="M105" s="632"/>
      <c r="N105" s="632"/>
      <c r="P105" s="635">
        <v>83</v>
      </c>
      <c r="Q105" s="632"/>
      <c r="R105" s="632"/>
      <c r="S105" s="632"/>
      <c r="T105" s="632"/>
      <c r="U105" s="632"/>
      <c r="V105" s="632"/>
      <c r="W105" s="632"/>
      <c r="X105" s="632"/>
    </row>
    <row r="106" spans="4:24" ht="13.5" customHeight="1" x14ac:dyDescent="0.2">
      <c r="D106" s="642"/>
      <c r="E106" s="641"/>
      <c r="F106" s="635">
        <v>84</v>
      </c>
      <c r="G106" s="632"/>
      <c r="H106" s="632"/>
      <c r="I106" s="632"/>
      <c r="J106" s="632"/>
      <c r="K106" s="632"/>
      <c r="L106" s="632"/>
      <c r="M106" s="632"/>
      <c r="N106" s="632"/>
      <c r="P106" s="635">
        <v>84</v>
      </c>
      <c r="Q106" s="632"/>
      <c r="R106" s="632"/>
      <c r="S106" s="632"/>
      <c r="T106" s="632"/>
      <c r="U106" s="632"/>
      <c r="V106" s="632"/>
      <c r="W106" s="632"/>
      <c r="X106" s="632"/>
    </row>
    <row r="107" spans="4:24" ht="13.5" customHeight="1" x14ac:dyDescent="0.2">
      <c r="D107" s="642"/>
      <c r="E107" s="641"/>
      <c r="F107" s="635">
        <v>85</v>
      </c>
      <c r="G107" s="632"/>
      <c r="H107" s="632"/>
      <c r="I107" s="632"/>
      <c r="J107" s="632"/>
      <c r="K107" s="632"/>
      <c r="L107" s="632"/>
      <c r="M107" s="632"/>
      <c r="N107" s="632"/>
      <c r="P107" s="635">
        <v>85</v>
      </c>
      <c r="Q107" s="632"/>
      <c r="R107" s="632"/>
      <c r="S107" s="632"/>
      <c r="T107" s="632"/>
      <c r="U107" s="632"/>
      <c r="V107" s="632"/>
      <c r="W107" s="632"/>
      <c r="X107" s="632"/>
    </row>
    <row r="108" spans="4:24" ht="13.5" customHeight="1" x14ac:dyDescent="0.2">
      <c r="D108" s="642"/>
      <c r="E108" s="641"/>
      <c r="F108" s="635">
        <v>86</v>
      </c>
      <c r="G108" s="632"/>
      <c r="H108" s="632"/>
      <c r="I108" s="632"/>
      <c r="J108" s="632"/>
      <c r="K108" s="632"/>
      <c r="L108" s="632"/>
      <c r="M108" s="632"/>
      <c r="N108" s="632"/>
      <c r="P108" s="635">
        <v>86</v>
      </c>
      <c r="Q108" s="632"/>
      <c r="R108" s="632"/>
      <c r="S108" s="632"/>
      <c r="T108" s="632"/>
      <c r="U108" s="632"/>
      <c r="V108" s="632"/>
      <c r="W108" s="632"/>
      <c r="X108" s="632"/>
    </row>
    <row r="109" spans="4:24" ht="13.5" customHeight="1" x14ac:dyDescent="0.2">
      <c r="D109" s="642"/>
      <c r="E109" s="641"/>
      <c r="F109" s="635">
        <v>87</v>
      </c>
      <c r="G109" s="632"/>
      <c r="H109" s="632"/>
      <c r="I109" s="632"/>
      <c r="J109" s="632"/>
      <c r="K109" s="632"/>
      <c r="L109" s="632"/>
      <c r="M109" s="632"/>
      <c r="N109" s="632"/>
      <c r="P109" s="635">
        <v>87</v>
      </c>
      <c r="Q109" s="632"/>
      <c r="R109" s="632"/>
      <c r="S109" s="632"/>
      <c r="T109" s="632"/>
      <c r="U109" s="632"/>
      <c r="V109" s="632"/>
      <c r="W109" s="632"/>
      <c r="X109" s="632"/>
    </row>
    <row r="110" spans="4:24" ht="13.5" customHeight="1" x14ac:dyDescent="0.2">
      <c r="D110" s="642"/>
      <c r="E110" s="641"/>
      <c r="F110" s="635">
        <v>88</v>
      </c>
      <c r="G110" s="632"/>
      <c r="H110" s="632"/>
      <c r="I110" s="632"/>
      <c r="J110" s="632"/>
      <c r="K110" s="632"/>
      <c r="L110" s="632"/>
      <c r="M110" s="632"/>
      <c r="N110" s="632"/>
      <c r="P110" s="635">
        <v>88</v>
      </c>
      <c r="Q110" s="632"/>
      <c r="R110" s="632"/>
      <c r="S110" s="632"/>
      <c r="T110" s="632"/>
      <c r="U110" s="632"/>
      <c r="V110" s="632"/>
      <c r="W110" s="632"/>
      <c r="X110" s="632"/>
    </row>
    <row r="111" spans="4:24" ht="13.5" customHeight="1" x14ac:dyDescent="0.2">
      <c r="D111" s="642"/>
      <c r="E111" s="641"/>
      <c r="F111" s="635">
        <v>89</v>
      </c>
      <c r="G111" s="632"/>
      <c r="H111" s="632"/>
      <c r="I111" s="632"/>
      <c r="J111" s="632"/>
      <c r="K111" s="632"/>
      <c r="L111" s="632"/>
      <c r="M111" s="632"/>
      <c r="N111" s="632"/>
      <c r="P111" s="635">
        <v>89</v>
      </c>
      <c r="Q111" s="632"/>
      <c r="R111" s="632"/>
      <c r="S111" s="632"/>
      <c r="T111" s="632"/>
      <c r="U111" s="632"/>
      <c r="V111" s="632"/>
      <c r="W111" s="632"/>
      <c r="X111" s="632"/>
    </row>
    <row r="112" spans="4:24" ht="13.5" customHeight="1" x14ac:dyDescent="0.2">
      <c r="D112" s="642"/>
      <c r="E112" s="641"/>
      <c r="F112" s="635">
        <v>90</v>
      </c>
      <c r="G112" s="632"/>
      <c r="H112" s="632"/>
      <c r="I112" s="632"/>
      <c r="J112" s="632"/>
      <c r="K112" s="632"/>
      <c r="L112" s="632"/>
      <c r="M112" s="632"/>
      <c r="N112" s="632"/>
      <c r="P112" s="635">
        <v>90</v>
      </c>
      <c r="Q112" s="632"/>
      <c r="R112" s="632"/>
      <c r="S112" s="632"/>
      <c r="T112" s="632"/>
      <c r="U112" s="632"/>
      <c r="V112" s="632"/>
      <c r="W112" s="632"/>
      <c r="X112" s="632"/>
    </row>
    <row r="113" spans="4:24" ht="13.5" customHeight="1" x14ac:dyDescent="0.2">
      <c r="D113" s="642"/>
      <c r="E113" s="641"/>
      <c r="F113" s="635">
        <v>91</v>
      </c>
      <c r="G113" s="632"/>
      <c r="H113" s="632"/>
      <c r="I113" s="632"/>
      <c r="J113" s="632"/>
      <c r="K113" s="632"/>
      <c r="L113" s="632"/>
      <c r="M113" s="632"/>
      <c r="N113" s="632"/>
      <c r="P113" s="635">
        <v>91</v>
      </c>
      <c r="Q113" s="632"/>
      <c r="R113" s="632"/>
      <c r="S113" s="632"/>
      <c r="T113" s="632"/>
      <c r="U113" s="632"/>
      <c r="V113" s="632"/>
      <c r="W113" s="632"/>
      <c r="X113" s="632"/>
    </row>
    <row r="114" spans="4:24" ht="13.5" customHeight="1" x14ac:dyDescent="0.2">
      <c r="D114" s="642"/>
      <c r="E114" s="641"/>
      <c r="F114" s="635">
        <v>92</v>
      </c>
      <c r="G114" s="632"/>
      <c r="H114" s="632"/>
      <c r="I114" s="632"/>
      <c r="J114" s="632"/>
      <c r="K114" s="632"/>
      <c r="L114" s="632"/>
      <c r="M114" s="632"/>
      <c r="N114" s="632"/>
      <c r="P114" s="635">
        <v>92</v>
      </c>
      <c r="Q114" s="632"/>
      <c r="R114" s="632"/>
      <c r="S114" s="632"/>
      <c r="T114" s="632"/>
      <c r="U114" s="632"/>
      <c r="V114" s="632"/>
      <c r="W114" s="632"/>
      <c r="X114" s="632"/>
    </row>
    <row r="115" spans="4:24" ht="13.5" customHeight="1" x14ac:dyDescent="0.2">
      <c r="D115" s="642"/>
      <c r="E115" s="641"/>
      <c r="F115" s="635">
        <v>93</v>
      </c>
      <c r="G115" s="632"/>
      <c r="H115" s="632"/>
      <c r="I115" s="632"/>
      <c r="J115" s="632"/>
      <c r="K115" s="632"/>
      <c r="L115" s="632"/>
      <c r="M115" s="632"/>
      <c r="N115" s="632"/>
      <c r="P115" s="635">
        <v>93</v>
      </c>
      <c r="Q115" s="632"/>
      <c r="R115" s="632"/>
      <c r="S115" s="632"/>
      <c r="T115" s="632"/>
      <c r="U115" s="632"/>
      <c r="V115" s="632"/>
      <c r="W115" s="632"/>
      <c r="X115" s="632"/>
    </row>
    <row r="116" spans="4:24" ht="13.5" customHeight="1" x14ac:dyDescent="0.2">
      <c r="D116" s="642"/>
      <c r="E116" s="641"/>
      <c r="F116" s="635">
        <v>94</v>
      </c>
      <c r="G116" s="632"/>
      <c r="H116" s="632"/>
      <c r="I116" s="632"/>
      <c r="J116" s="632"/>
      <c r="K116" s="632"/>
      <c r="L116" s="632"/>
      <c r="M116" s="632"/>
      <c r="N116" s="632"/>
      <c r="P116" s="635">
        <v>94</v>
      </c>
      <c r="Q116" s="632"/>
      <c r="R116" s="632"/>
      <c r="S116" s="632"/>
      <c r="T116" s="632"/>
      <c r="U116" s="632"/>
      <c r="V116" s="632"/>
      <c r="W116" s="632"/>
      <c r="X116" s="632"/>
    </row>
    <row r="117" spans="4:24" ht="13.5" customHeight="1" x14ac:dyDescent="0.2">
      <c r="D117" s="642"/>
      <c r="E117" s="641"/>
      <c r="F117" s="635">
        <v>95</v>
      </c>
      <c r="G117" s="632"/>
      <c r="H117" s="632"/>
      <c r="I117" s="632"/>
      <c r="J117" s="632"/>
      <c r="K117" s="632"/>
      <c r="L117" s="632"/>
      <c r="M117" s="632"/>
      <c r="N117" s="632"/>
      <c r="P117" s="635">
        <v>95</v>
      </c>
      <c r="Q117" s="632"/>
      <c r="R117" s="632"/>
      <c r="S117" s="632"/>
      <c r="T117" s="632"/>
      <c r="U117" s="632"/>
      <c r="V117" s="632"/>
      <c r="W117" s="632"/>
      <c r="X117" s="632"/>
    </row>
    <row r="118" spans="4:24" ht="13.5" customHeight="1" x14ac:dyDescent="0.2">
      <c r="D118" s="642"/>
      <c r="E118" s="641"/>
      <c r="F118" s="635">
        <v>96</v>
      </c>
      <c r="G118" s="632"/>
      <c r="H118" s="632"/>
      <c r="I118" s="632"/>
      <c r="J118" s="632"/>
      <c r="K118" s="632"/>
      <c r="L118" s="632"/>
      <c r="M118" s="632"/>
      <c r="N118" s="632"/>
      <c r="P118" s="635">
        <v>96</v>
      </c>
      <c r="Q118" s="632"/>
      <c r="R118" s="632"/>
      <c r="S118" s="632"/>
      <c r="T118" s="632"/>
      <c r="U118" s="632"/>
      <c r="V118" s="632"/>
      <c r="W118" s="632"/>
      <c r="X118" s="632"/>
    </row>
    <row r="119" spans="4:24" ht="13.5" customHeight="1" x14ac:dyDescent="0.2">
      <c r="D119" s="642"/>
      <c r="E119" s="641"/>
      <c r="F119" s="635">
        <v>97</v>
      </c>
      <c r="G119" s="632"/>
      <c r="H119" s="632"/>
      <c r="I119" s="632"/>
      <c r="J119" s="632"/>
      <c r="K119" s="632"/>
      <c r="L119" s="632"/>
      <c r="M119" s="632"/>
      <c r="N119" s="632"/>
      <c r="P119" s="635">
        <v>97</v>
      </c>
      <c r="Q119" s="632"/>
      <c r="R119" s="632"/>
      <c r="S119" s="632"/>
      <c r="T119" s="632"/>
      <c r="U119" s="632"/>
      <c r="V119" s="632"/>
      <c r="W119" s="632"/>
      <c r="X119" s="632"/>
    </row>
    <row r="120" spans="4:24" ht="13.5" customHeight="1" x14ac:dyDescent="0.2">
      <c r="D120" s="642"/>
      <c r="E120" s="641"/>
      <c r="F120" s="635">
        <v>98</v>
      </c>
      <c r="G120" s="632"/>
      <c r="H120" s="632"/>
      <c r="I120" s="632"/>
      <c r="J120" s="632"/>
      <c r="K120" s="632"/>
      <c r="L120" s="632"/>
      <c r="M120" s="632"/>
      <c r="N120" s="632"/>
      <c r="P120" s="635">
        <v>98</v>
      </c>
      <c r="Q120" s="632"/>
      <c r="R120" s="632"/>
      <c r="S120" s="632"/>
      <c r="T120" s="632"/>
      <c r="U120" s="632"/>
      <c r="V120" s="632"/>
      <c r="W120" s="632"/>
      <c r="X120" s="632"/>
    </row>
    <row r="121" spans="4:24" ht="13.5" customHeight="1" x14ac:dyDescent="0.2">
      <c r="D121" s="642"/>
      <c r="E121" s="641"/>
      <c r="F121" s="635">
        <v>99</v>
      </c>
      <c r="G121" s="632"/>
      <c r="H121" s="632"/>
      <c r="I121" s="632"/>
      <c r="J121" s="632"/>
      <c r="K121" s="632"/>
      <c r="L121" s="632"/>
      <c r="M121" s="632"/>
      <c r="N121" s="632"/>
      <c r="P121" s="635">
        <v>99</v>
      </c>
      <c r="Q121" s="632"/>
      <c r="R121" s="632"/>
      <c r="S121" s="632"/>
      <c r="T121" s="632"/>
      <c r="U121" s="632"/>
      <c r="V121" s="632"/>
      <c r="W121" s="632"/>
      <c r="X121" s="632"/>
    </row>
    <row r="122" spans="4:24" ht="13.5" customHeight="1" x14ac:dyDescent="0.2">
      <c r="D122" s="642"/>
      <c r="E122" s="641"/>
      <c r="F122" s="635">
        <v>100</v>
      </c>
      <c r="G122" s="632"/>
      <c r="H122" s="632"/>
      <c r="I122" s="632"/>
      <c r="J122" s="632"/>
      <c r="K122" s="632"/>
      <c r="L122" s="632"/>
      <c r="M122" s="632"/>
      <c r="N122" s="632"/>
      <c r="P122" s="635">
        <v>100</v>
      </c>
      <c r="Q122" s="632"/>
      <c r="R122" s="632"/>
      <c r="S122" s="632"/>
      <c r="T122" s="632"/>
      <c r="U122" s="632"/>
      <c r="V122" s="632"/>
      <c r="W122" s="632"/>
      <c r="X122" s="632"/>
    </row>
  </sheetData>
  <mergeCells count="2">
    <mergeCell ref="B10:D10"/>
    <mergeCell ref="B11:D11"/>
  </mergeCells>
  <conditionalFormatting sqref="G18:N18">
    <cfRule type="expression" dxfId="1" priority="3">
      <formula>IF(UPPER(G$17)="N",1,0)</formula>
    </cfRule>
  </conditionalFormatting>
  <conditionalFormatting sqref="Q18:X18">
    <cfRule type="expression" dxfId="0" priority="1">
      <formula>IF(UPPER(Q$17)="N",1,0)</formula>
    </cfRule>
  </conditionalFormatting>
  <dataValidations disablePrompts="1" count="1">
    <dataValidation type="list" allowBlank="1" showInputMessage="1" showErrorMessage="1" sqref="G17:N17 Q17:X17">
      <formula1>"Y, N"</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2.75" x14ac:dyDescent="0.2"/>
  <cols>
    <col min="1" max="1" width="7.140625" customWidth="1"/>
    <col min="2" max="2" width="29" bestFit="1" customWidth="1"/>
    <col min="5" max="6" width="11.42578125" customWidth="1"/>
  </cols>
  <sheetData>
    <row r="1" spans="1:8" x14ac:dyDescent="0.2">
      <c r="A1" s="24" t="s">
        <v>401</v>
      </c>
    </row>
    <row r="3" spans="1:8" x14ac:dyDescent="0.2">
      <c r="B3" s="24" t="s">
        <v>65</v>
      </c>
      <c r="C3" s="24" t="s">
        <v>382</v>
      </c>
      <c r="D3" s="23"/>
      <c r="E3" s="23"/>
      <c r="F3" s="23"/>
      <c r="G3" s="23"/>
      <c r="H3" s="23"/>
    </row>
    <row r="4" spans="1:8" x14ac:dyDescent="0.2">
      <c r="B4" s="23" t="s">
        <v>402</v>
      </c>
      <c r="C4" s="111" t="s">
        <v>184</v>
      </c>
      <c r="D4" s="23"/>
    </row>
    <row r="5" spans="1:8" x14ac:dyDescent="0.2">
      <c r="B5" s="23" t="s">
        <v>403</v>
      </c>
      <c r="C5" s="111" t="s">
        <v>329</v>
      </c>
      <c r="D5" s="23"/>
    </row>
    <row r="6" spans="1:8" x14ac:dyDescent="0.2">
      <c r="B6" s="111"/>
      <c r="C6" s="111" t="s">
        <v>330</v>
      </c>
      <c r="D6" s="23"/>
    </row>
    <row r="7" spans="1:8" x14ac:dyDescent="0.2">
      <c r="B7" s="111"/>
      <c r="C7" s="111" t="s">
        <v>331</v>
      </c>
    </row>
    <row r="8" spans="1:8" x14ac:dyDescent="0.2">
      <c r="B8" s="111"/>
      <c r="C8" s="111" t="s">
        <v>332</v>
      </c>
    </row>
    <row r="9" spans="1:8" x14ac:dyDescent="0.2">
      <c r="B9" s="111"/>
      <c r="C9" s="1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fabadb4-2257-48ec-869f-64421b8f49cd" ContentTypeId="0x0101003618E443DE96424ABE734F4442FBF2B3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Financial Supervision</TermName>
          <TermId xmlns="http://schemas.microsoft.com/office/infopath/2007/PartnerControls">58a8c56a-cf57-46b7-9144-3c93db1f5192</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13</Value>
      <Value>3</Value>
      <Value>2</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Confidential</TermName>
          <TermId xmlns="http://schemas.microsoft.com/office/infopath/2007/PartnerControls">a064495a-ae26-4d7f-a893-8f95d5825856</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Reports</TermName>
          <TermId xmlns="http://schemas.microsoft.com/office/infopath/2007/PartnerControls">eb007f16-41ba-4865-a843-24c7449f8e56</TermId>
        </TermInfo>
      </Terms>
    </c569feee562949f193efcc6c33983d2e>
    <Document_x0020_Date xmlns="3a90f38b-cee7-4289-b705-21e4ceceb96b">2019-05-05T16:00:00+00:00</Document_x0020_Date>
    <_dlc_DocId xmlns="3a90f38b-cee7-4289-b705-21e4ceceb96b">9da218d3-5932-45b0-8c73-6e0c824c1956</_dlc_DocId>
    <_dlc_DocIdUrl xmlns="3a90f38b-cee7-4289-b705-21e4ceceb96b">
      <Url>https://home.dms.mas.gov.sg/_layouts/15/MASGlobalID/DocAveRedirect.aspx?DocId=9da218d3-5932-45b0-8c73-6e0c824c1956&amp;SiteID=d2bb8d10-5ecd-4aa4-9527-0c0e01a7b23f_1d6eaec0-2160-47dd-9912-8c960988f22c</Url>
      <Description>9da218d3-5932-45b0-8c73-6e0c824c1956</Description>
    </_dlc_DocIdUrl>
    <_dlc_DocIdPersistId xmlns="3a90f38b-cee7-4289-b705-21e4ceceb96b" xsi:nil="true"/>
    <IconOverlay xmlns="http://schemas.microsoft.com/sharepoint/v4" xsi:nil="true"/>
  </documentManagement>
</p:properties>
</file>

<file path=customXml/item4.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276E4C8241E54F4CAAE1E8922ABC27BB" ma:contentTypeVersion="41" ma:contentTypeDescription="Create a new document specific to MAS Team Collaboration." ma:contentTypeScope="" ma:versionID="fb5a669347c6ae2c43f29a966526fc92">
  <xsd:schema xmlns:xsd="http://www.w3.org/2001/XMLSchema" xmlns:xs="http://www.w3.org/2001/XMLSchema" xmlns:p="http://schemas.microsoft.com/office/2006/metadata/properties" xmlns:ns2="3a90f38b-cee7-4289-b705-21e4ceceb96b" xmlns:ns4="http://schemas.microsoft.com/sharepoint/v4" xmlns:ns5="1d6eaec0-2160-47dd-9912-8c960988f22c" targetNamespace="http://schemas.microsoft.com/office/2006/metadata/properties" ma:root="true" ma:fieldsID="fb1dacd8d792ec4e1eb49d1d835b05d4" ns2:_="" ns4:_="" ns5:_="">
    <xsd:import namespace="3a90f38b-cee7-4289-b705-21e4ceceb96b"/>
    <xsd:import namespace="http://schemas.microsoft.com/sharepoint/v4"/>
    <xsd:import namespace="1d6eaec0-2160-47dd-9912-8c960988f22c"/>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IconOverlay"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1;#Financial Supervision|58a8c56a-cf57-46b7-9144-3c93db1f5192"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bd761d47-38fa-4219-9213-dadc2698f9d5}" ma:internalName="TaxCatchAll" ma:showField="CatchAllData"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bd761d47-38fa-4219-9213-dadc2698f9d5}" ma:internalName="TaxCatchAllLabel" ma:readOnly="true" ma:showField="CatchAllDataLabel"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2;#Reports|eb007f16-41ba-4865-a843-24c7449f8e56"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3;#Confidential|a064495a-ae26-4d7f-a893-8f95d5825856"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6eaec0-2160-47dd-9912-8c960988f22c" elementFormDefault="qualified">
    <xsd:import namespace="http://schemas.microsoft.com/office/2006/documentManagement/types"/>
    <xsd:import namespace="http://schemas.microsoft.com/office/infopath/2007/PartnerControls"/>
    <xsd:element name="SharedWithUsers" ma:index="3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AA184D-E228-46C7-8ABF-109B31D0C8ED}">
  <ds:schemaRefs>
    <ds:schemaRef ds:uri="Microsoft.SharePoint.Taxonomy.ContentTypeSync"/>
  </ds:schemaRefs>
</ds:datastoreItem>
</file>

<file path=customXml/itemProps2.xml><?xml version="1.0" encoding="utf-8"?>
<ds:datastoreItem xmlns:ds="http://schemas.openxmlformats.org/officeDocument/2006/customXml" ds:itemID="{C38B45CE-8A75-496C-91CA-375E38E173B1}">
  <ds:schemaRefs>
    <ds:schemaRef ds:uri="http://schemas.microsoft.com/sharepoint/v3/contenttype/forms"/>
  </ds:schemaRefs>
</ds:datastoreItem>
</file>

<file path=customXml/itemProps3.xml><?xml version="1.0" encoding="utf-8"?>
<ds:datastoreItem xmlns:ds="http://schemas.openxmlformats.org/officeDocument/2006/customXml" ds:itemID="{41F6BE28-A36A-4B34-A88B-F011E6F7D918}">
  <ds:schemaRefs>
    <ds:schemaRef ds:uri="http://www.w3.org/XML/1998/namespace"/>
    <ds:schemaRef ds:uri="http://purl.org/dc/elements/1.1/"/>
    <ds:schemaRef ds:uri="http://schemas.microsoft.com/sharepoint/v4"/>
    <ds:schemaRef ds:uri="http://schemas.microsoft.com/office/infopath/2007/PartnerControls"/>
    <ds:schemaRef ds:uri="http://purl.org/dc/dcmitype/"/>
    <ds:schemaRef ds:uri="3a90f38b-cee7-4289-b705-21e4ceceb96b"/>
    <ds:schemaRef ds:uri="http://purl.org/dc/terms/"/>
    <ds:schemaRef ds:uri="http://schemas.microsoft.com/office/2006/documentManagement/types"/>
    <ds:schemaRef ds:uri="http://schemas.openxmlformats.org/package/2006/metadata/core-properties"/>
    <ds:schemaRef ds:uri="1d6eaec0-2160-47dd-9912-8c960988f22c"/>
    <ds:schemaRef ds:uri="http://schemas.microsoft.com/office/2006/metadata/properties"/>
  </ds:schemaRefs>
</ds:datastoreItem>
</file>

<file path=customXml/itemProps4.xml><?xml version="1.0" encoding="utf-8"?>
<ds:datastoreItem xmlns:ds="http://schemas.openxmlformats.org/officeDocument/2006/customXml" ds:itemID="{662EFCEB-193E-457B-B9D5-504E7EAB2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90f38b-cee7-4289-b705-21e4ceceb96b"/>
    <ds:schemaRef ds:uri="http://schemas.microsoft.com/sharepoint/v4"/>
    <ds:schemaRef ds:uri="1d6eaec0-2160-47dd-9912-8c960988f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13</vt:i4>
      </vt:variant>
    </vt:vector>
  </HeadingPairs>
  <TitlesOfParts>
    <vt:vector size="50" baseType="lpstr">
      <vt:lpstr>Cover Page</vt:lpstr>
      <vt:lpstr>Schematic of forms</vt:lpstr>
      <vt:lpstr>Instructions</vt:lpstr>
      <vt:lpstr>Diversification</vt:lpstr>
      <vt:lpstr>Scenario</vt:lpstr>
      <vt:lpstr>Form A1</vt:lpstr>
      <vt:lpstr>Notes to Form A4</vt:lpstr>
      <vt:lpstr>Form A4 (MASNET)</vt:lpstr>
      <vt:lpstr>Form A</vt:lpstr>
      <vt:lpstr>Fund Level Info</vt:lpstr>
      <vt:lpstr>C1_SIFP_NonMA</vt:lpstr>
      <vt:lpstr>C1_SIFP_MA1</vt:lpstr>
      <vt:lpstr>C1_SIFP_MA2</vt:lpstr>
      <vt:lpstr>C1_SIFN_NonMA</vt:lpstr>
      <vt:lpstr>C1_SIFN_MA1</vt:lpstr>
      <vt:lpstr>C1_SIFN_MA2</vt:lpstr>
      <vt:lpstr>C1_SIF_ILP</vt:lpstr>
      <vt:lpstr>C1_OIFP_NonMA</vt:lpstr>
      <vt:lpstr>C1_OIFP_MA1</vt:lpstr>
      <vt:lpstr>C1_OIFP_MA2</vt:lpstr>
      <vt:lpstr>C1_OIFN_NonMA</vt:lpstr>
      <vt:lpstr>C1_OIFN_MA1</vt:lpstr>
      <vt:lpstr>C1_OIFN_MA2</vt:lpstr>
      <vt:lpstr>C1_OIF_ILP</vt:lpstr>
      <vt:lpstr>Ops risk</vt:lpstr>
      <vt:lpstr>Corr_Matrix</vt:lpstr>
      <vt:lpstr>MA_IP_ Valn_SIF</vt:lpstr>
      <vt:lpstr>MA_IP_ Valn_OIF</vt:lpstr>
      <vt:lpstr>C2_C2 Breakdown</vt:lpstr>
      <vt:lpstr>C2_CS BreakdownExStructuredPdt</vt:lpstr>
      <vt:lpstr>C2_CS BreakdownStructuredPdt</vt:lpstr>
      <vt:lpstr>C2_Counterparty</vt:lpstr>
      <vt:lpstr>Long Term Medical Info</vt:lpstr>
      <vt:lpstr>Rein Info</vt:lpstr>
      <vt:lpstr>IP_SAA_Basis3a</vt:lpstr>
      <vt:lpstr>Discount Rate Info</vt:lpstr>
      <vt:lpstr>Lists</vt:lpstr>
      <vt:lpstr>Basis</vt:lpstr>
      <vt:lpstr>CorrMatrix1</vt:lpstr>
      <vt:lpstr>CorrMatrixD</vt:lpstr>
      <vt:lpstr>CorrMatrixU</vt:lpstr>
      <vt:lpstr>'Form A'!Print_Area</vt:lpstr>
      <vt:lpstr>'Form A1'!Print_Area</vt:lpstr>
      <vt:lpstr>'Form A4 (MASNET)'!Print_Area</vt:lpstr>
      <vt:lpstr>'Fund Level Info'!Print_Area</vt:lpstr>
      <vt:lpstr>'Long Term Medical Info'!Print_Area</vt:lpstr>
      <vt:lpstr>'MA_IP_ Valn_OIF'!Print_Area</vt:lpstr>
      <vt:lpstr>'MA_IP_ Valn_SIF'!Print_Area</vt:lpstr>
      <vt:lpstr>Scenario</vt:lpstr>
      <vt:lpstr>Scenario_List</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MAS_RBC 2 workbook YE2018</dc:title>
  <dc:creator/>
  <cp:lastModifiedBy>Yue Li</cp:lastModifiedBy>
  <cp:lastPrinted>2014-03-25T08:47:57Z</cp:lastPrinted>
  <dcterms:created xsi:type="dcterms:W3CDTF">2013-09-18T02:09:13Z</dcterms:created>
  <dcterms:modified xsi:type="dcterms:W3CDTF">2019-05-06T04:02:29Z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0x0101003618E443DE96424ABE734F4442FBF2B30100276E4C8241E54F4CAAE1E8922ABC27BB</vt:lpwstr>
  </property>
  <property fmtid="{D5CDD505-2E9C-101B-9397-08002B2CF9AE}" pid="3" name="kfb1d384101645d79dfb3e1eb6303efc">
    <vt:lpwstr>Black|c5d534de-f5ed-414e-bbf6-c29b073122a9</vt:lpwstr>
  </property>
  <property fmtid="{D5CDD505-2E9C-101B-9397-08002B2CF9AE}" pid="4" name="Projects">
    <vt:lpwstr/>
  </property>
  <property fmtid="{D5CDD505-2E9C-101B-9397-08002B2CF9AE}" pid="5" name="CTG Classification">
    <vt:lpwstr>13;#Black|c5d534de-f5ed-414e-bbf6-c29b073122a9</vt:lpwstr>
  </property>
  <property fmtid="{D5CDD505-2E9C-101B-9397-08002B2CF9AE}" pid="6" name="Geographical">
    <vt:lpwstr/>
  </property>
  <property fmtid="{D5CDD505-2E9C-101B-9397-08002B2CF9AE}" pid="7" name="o1bc9418e5f14cc08546fd3687d4faf2">
    <vt:lpwstr/>
  </property>
  <property fmtid="{D5CDD505-2E9C-101B-9397-08002B2CF9AE}" pid="8" name="Document Type">
    <vt:lpwstr>2;#Reports|eb007f16-41ba-4865-a843-24c7449f8e56</vt:lpwstr>
  </property>
  <property fmtid="{D5CDD505-2E9C-101B-9397-08002B2CF9AE}" pid="9" name="Security Classification">
    <vt:lpwstr>3;#Confidential|a064495a-ae26-4d7f-a893-8f95d5825856</vt:lpwstr>
  </property>
  <property fmtid="{D5CDD505-2E9C-101B-9397-08002B2CF9AE}" pid="10" name="Subjects">
    <vt:lpwstr/>
  </property>
  <property fmtid="{D5CDD505-2E9C-101B-9397-08002B2CF9AE}" pid="11" name="Events">
    <vt:lpwstr/>
  </property>
  <property fmtid="{D5CDD505-2E9C-101B-9397-08002B2CF9AE}" pid="12" name="Organisations">
    <vt:lpwstr/>
  </property>
  <property fmtid="{D5CDD505-2E9C-101B-9397-08002B2CF9AE}" pid="13" name="Business Functions">
    <vt:lpwstr>1;#Financial Supervision|58a8c56a-cf57-46b7-9144-3c93db1f5192</vt:lpwstr>
  </property>
  <property fmtid="{D5CDD505-2E9C-101B-9397-08002B2CF9AE}" pid="14" name="Divisions">
    <vt:lpwstr/>
  </property>
  <property fmtid="{D5CDD505-2E9C-101B-9397-08002B2CF9AE}" pid="15" name="_dlc_DocIdItemGuid">
    <vt:lpwstr>9da218d3-5932-45b0-8c73-6e0c824c1956</vt:lpwstr>
  </property>
  <property fmtid="{D5CDD505-2E9C-101B-9397-08002B2CF9AE}" pid="16" name="Order">
    <vt:r8>13551700</vt:r8>
  </property>
  <property fmtid="{D5CDD505-2E9C-101B-9397-08002B2CF9AE}" pid="17" name="Title is sensitive">
    <vt:bool>false</vt:bool>
  </property>
  <property fmtid="{D5CDD505-2E9C-101B-9397-08002B2CF9AE}" pid="18" name="xd_ProgID">
    <vt:lpwstr/>
  </property>
  <property fmtid="{D5CDD505-2E9C-101B-9397-08002B2CF9AE}" pid="19" name="_Source">
    <vt:lpwstr/>
  </property>
  <property fmtid="{D5CDD505-2E9C-101B-9397-08002B2CF9AE}" pid="20" name="TemplateUrl">
    <vt:lpwstr/>
  </property>
  <property fmtid="{D5CDD505-2E9C-101B-9397-08002B2CF9AE}" pid="21" name="Remarks">
    <vt:lpwstr/>
  </property>
  <property fmtid="{D5CDD505-2E9C-101B-9397-08002B2CF9AE}" pid="22" name="IconOverlay">
    <vt:lpwstr/>
  </property>
</Properties>
</file>