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team.dms.mas.gov.sg/sites/ID/SAnD/RBC 2/YE18 Parallel Run/"/>
    </mc:Choice>
  </mc:AlternateContent>
  <bookViews>
    <workbookView xWindow="0" yWindow="0" windowWidth="20490" windowHeight="7620" activeTab="1"/>
  </bookViews>
  <sheets>
    <sheet name="Instructions" sheetId="10" r:id="rId1"/>
    <sheet name="SW Method_SGD" sheetId="2" r:id="rId2"/>
    <sheet name="SW Method_USD" sheetId="5" r:id="rId3"/>
    <sheet name="Discount Rates" sheetId="11" r:id="rId4"/>
  </sheets>
  <definedNames>
    <definedName name="alpha_SGD">'SW Method_SGD'!$B$9</definedName>
    <definedName name="alpha_USD" localSheetId="2">'SW Method_USD'!$B$9</definedName>
    <definedName name="Basis_SGD">'SW Method_SGD'!#REF!</definedName>
    <definedName name="Basis_USD">'SW Method_USD'!#REF!</definedName>
    <definedName name="LLP_SGD">'SW Method_SGD'!$B$10</definedName>
    <definedName name="LLP_USD">'SW Method_USD'!$B$10</definedName>
    <definedName name="MA_IP_SGD">'SW Method_SGD'!$B$4</definedName>
    <definedName name="MA_IP_USD">'SW Method_USD'!$B$4</definedName>
    <definedName name="Pt_SGD">'SW Method_SGD'!$E$19:$E$30</definedName>
    <definedName name="Pt_USD" localSheetId="2">'SW Method_USD'!$E$19:$E$31</definedName>
    <definedName name="u_SGD">'SW Method_SGD'!$AI$19:$AI$30</definedName>
    <definedName name="u_USD" localSheetId="2">'SW Method_USD'!$AK$19:$AK$30</definedName>
    <definedName name="ufr_SGD">'SW Method_SGD'!$B$13</definedName>
    <definedName name="ufr_USD" localSheetId="2">'SW Method_USD'!$B$13</definedName>
    <definedName name="ULT_MA_IP_SGD">'SW Method_SGD'!$B$11</definedName>
    <definedName name="ULT_MA_IP_USD">'SW Method_USD'!$B$11</definedName>
    <definedName name="W_SGD">'SW Method_SGD'!$H$19:$S$30</definedName>
    <definedName name="W_USD" localSheetId="2">'SW Method_USD'!$H$19:$T$31</definedName>
  </definedNames>
  <calcPr calcId="162913"/>
</workbook>
</file>

<file path=xl/calcChain.xml><?xml version="1.0" encoding="utf-8"?>
<calcChain xmlns="http://schemas.openxmlformats.org/spreadsheetml/2006/main">
  <c r="T7" i="11" l="1"/>
  <c r="T8" i="11"/>
  <c r="O8" i="11" s="1"/>
  <c r="T9" i="11"/>
  <c r="O9" i="11" s="1"/>
  <c r="T10" i="11"/>
  <c r="O10" i="11" s="1"/>
  <c r="T11" i="11"/>
  <c r="T12" i="11"/>
  <c r="T13" i="11"/>
  <c r="O13" i="11" s="1"/>
  <c r="T14" i="11"/>
  <c r="O14" i="11" s="1"/>
  <c r="T15" i="11"/>
  <c r="T16" i="11"/>
  <c r="O16" i="11" s="1"/>
  <c r="T17" i="11"/>
  <c r="O17" i="11" s="1"/>
  <c r="T18" i="11"/>
  <c r="O18" i="11" s="1"/>
  <c r="T19" i="11"/>
  <c r="T20" i="11"/>
  <c r="T21" i="11"/>
  <c r="O21" i="11" s="1"/>
  <c r="T22" i="11"/>
  <c r="O22" i="11" s="1"/>
  <c r="T23" i="11"/>
  <c r="T24" i="11"/>
  <c r="O24" i="11" s="1"/>
  <c r="T25" i="11"/>
  <c r="T26" i="11"/>
  <c r="O26" i="11" s="1"/>
  <c r="T27" i="11"/>
  <c r="T28" i="11"/>
  <c r="O28" i="11" s="1"/>
  <c r="T29" i="11"/>
  <c r="O29" i="11" s="1"/>
  <c r="T30" i="11"/>
  <c r="O30" i="11" s="1"/>
  <c r="T31" i="11"/>
  <c r="T32" i="11"/>
  <c r="O32" i="11" s="1"/>
  <c r="T33" i="11"/>
  <c r="O33" i="11" s="1"/>
  <c r="T34" i="11"/>
  <c r="O34" i="11" s="1"/>
  <c r="T35" i="11"/>
  <c r="T36" i="11"/>
  <c r="O36" i="11" s="1"/>
  <c r="T37" i="11"/>
  <c r="O37" i="11" s="1"/>
  <c r="T38" i="11"/>
  <c r="O38" i="11" s="1"/>
  <c r="T39" i="11"/>
  <c r="T40" i="11"/>
  <c r="T41" i="11"/>
  <c r="O41" i="11" s="1"/>
  <c r="T42" i="11"/>
  <c r="O42" i="11" s="1"/>
  <c r="T43" i="11"/>
  <c r="T44" i="11"/>
  <c r="O44" i="11" s="1"/>
  <c r="T45" i="11"/>
  <c r="O45" i="11" s="1"/>
  <c r="T46" i="11"/>
  <c r="O46" i="11" s="1"/>
  <c r="T47" i="11"/>
  <c r="T48" i="11"/>
  <c r="O48" i="11" s="1"/>
  <c r="T49" i="11"/>
  <c r="O49" i="11" s="1"/>
  <c r="T50" i="11"/>
  <c r="O50" i="11" s="1"/>
  <c r="T51" i="11"/>
  <c r="T52" i="11"/>
  <c r="T53" i="11"/>
  <c r="O53" i="11" s="1"/>
  <c r="T54" i="11"/>
  <c r="O54" i="11" s="1"/>
  <c r="T55" i="11"/>
  <c r="T56" i="11"/>
  <c r="O56" i="11" s="1"/>
  <c r="T57" i="11"/>
  <c r="O57" i="11" s="1"/>
  <c r="T58" i="11"/>
  <c r="O58" i="11" s="1"/>
  <c r="T59" i="11"/>
  <c r="T60" i="11"/>
  <c r="O60" i="11" s="1"/>
  <c r="T61" i="11"/>
  <c r="O61" i="11" s="1"/>
  <c r="T62" i="11"/>
  <c r="O62" i="11" s="1"/>
  <c r="T63" i="11"/>
  <c r="T64" i="11"/>
  <c r="O64" i="11" s="1"/>
  <c r="T65" i="11"/>
  <c r="O65" i="11" s="1"/>
  <c r="T66" i="11"/>
  <c r="O66" i="11" s="1"/>
  <c r="T67" i="11"/>
  <c r="O67" i="11" s="1"/>
  <c r="T68" i="11"/>
  <c r="T69" i="11"/>
  <c r="O69" i="11" s="1"/>
  <c r="T70" i="11"/>
  <c r="O70" i="11" s="1"/>
  <c r="T71" i="11"/>
  <c r="O71" i="11" s="1"/>
  <c r="T72" i="11"/>
  <c r="O72" i="11" s="1"/>
  <c r="T73" i="11"/>
  <c r="O73" i="11" s="1"/>
  <c r="T74" i="11"/>
  <c r="O74" i="11" s="1"/>
  <c r="T75" i="11"/>
  <c r="O75" i="11" s="1"/>
  <c r="T76" i="11"/>
  <c r="O76" i="11" s="1"/>
  <c r="T77" i="11"/>
  <c r="O77" i="11" s="1"/>
  <c r="T78" i="11"/>
  <c r="O78" i="11" s="1"/>
  <c r="T79" i="11"/>
  <c r="T80" i="11"/>
  <c r="O80" i="11" s="1"/>
  <c r="T81" i="11"/>
  <c r="O81" i="11" s="1"/>
  <c r="T82" i="11"/>
  <c r="O82" i="11" s="1"/>
  <c r="T83" i="11"/>
  <c r="O83" i="11" s="1"/>
  <c r="T84" i="11"/>
  <c r="T85" i="11"/>
  <c r="O85" i="11" s="1"/>
  <c r="T86" i="11"/>
  <c r="O86" i="11" s="1"/>
  <c r="T87" i="11"/>
  <c r="O87" i="11" s="1"/>
  <c r="T88" i="11"/>
  <c r="O88" i="11" s="1"/>
  <c r="T89" i="11"/>
  <c r="O89" i="11" s="1"/>
  <c r="T90" i="11"/>
  <c r="O90" i="11" s="1"/>
  <c r="T91" i="11"/>
  <c r="T92" i="11"/>
  <c r="O92" i="11" s="1"/>
  <c r="T93" i="11"/>
  <c r="O93" i="11" s="1"/>
  <c r="T94" i="11"/>
  <c r="O94" i="11" s="1"/>
  <c r="T95" i="11"/>
  <c r="O95" i="11" s="1"/>
  <c r="T96" i="11"/>
  <c r="O96" i="11" s="1"/>
  <c r="T97" i="11"/>
  <c r="O97" i="11" s="1"/>
  <c r="T98" i="11"/>
  <c r="O98" i="11" s="1"/>
  <c r="T99" i="11"/>
  <c r="O99" i="11" s="1"/>
  <c r="T100" i="11"/>
  <c r="T101" i="11"/>
  <c r="O101" i="11" s="1"/>
  <c r="T102" i="11"/>
  <c r="O102" i="11" s="1"/>
  <c r="T103" i="11"/>
  <c r="T104" i="11"/>
  <c r="O104" i="11" s="1"/>
  <c r="T105" i="11"/>
  <c r="O105" i="11" s="1"/>
  <c r="T6" i="11"/>
  <c r="O6" i="11" s="1"/>
  <c r="S7" i="11"/>
  <c r="S8" i="11"/>
  <c r="S9" i="11"/>
  <c r="S10" i="11"/>
  <c r="S11" i="11"/>
  <c r="S12" i="11"/>
  <c r="S13" i="11"/>
  <c r="S14" i="11"/>
  <c r="S15" i="11"/>
  <c r="S16" i="11"/>
  <c r="S17" i="11"/>
  <c r="S18" i="11"/>
  <c r="S19" i="11"/>
  <c r="S20" i="11"/>
  <c r="S21" i="11"/>
  <c r="S22" i="11"/>
  <c r="S23" i="11"/>
  <c r="S24" i="11"/>
  <c r="S25" i="11"/>
  <c r="S26" i="11"/>
  <c r="S27" i="11"/>
  <c r="S28" i="11"/>
  <c r="S29" i="11"/>
  <c r="S30" i="11"/>
  <c r="S31" i="11"/>
  <c r="S32" i="11"/>
  <c r="S33" i="11"/>
  <c r="S34" i="11"/>
  <c r="S35" i="11"/>
  <c r="S36" i="11"/>
  <c r="S37" i="11"/>
  <c r="S38" i="11"/>
  <c r="S39" i="11"/>
  <c r="S40" i="11"/>
  <c r="S41" i="11"/>
  <c r="S42" i="11"/>
  <c r="S43" i="11"/>
  <c r="S44" i="11"/>
  <c r="S45" i="11"/>
  <c r="S46" i="11"/>
  <c r="S47" i="11"/>
  <c r="S48" i="11"/>
  <c r="S49" i="11"/>
  <c r="S50" i="11"/>
  <c r="S51" i="11"/>
  <c r="S52" i="11"/>
  <c r="S53" i="11"/>
  <c r="S54" i="11"/>
  <c r="S55" i="11"/>
  <c r="S56" i="11"/>
  <c r="S57" i="11"/>
  <c r="S58" i="11"/>
  <c r="S59" i="11"/>
  <c r="S60" i="11"/>
  <c r="S61" i="11"/>
  <c r="S62" i="11"/>
  <c r="S63" i="11"/>
  <c r="S64" i="11"/>
  <c r="S65" i="11"/>
  <c r="S66" i="11"/>
  <c r="S67" i="11"/>
  <c r="S68" i="11"/>
  <c r="S69" i="11"/>
  <c r="S70" i="11"/>
  <c r="S71" i="11"/>
  <c r="S72" i="11"/>
  <c r="S73" i="11"/>
  <c r="S74" i="11"/>
  <c r="S75" i="11"/>
  <c r="S76" i="11"/>
  <c r="S77" i="11"/>
  <c r="S78" i="11"/>
  <c r="S79" i="11"/>
  <c r="S80" i="11"/>
  <c r="S81" i="11"/>
  <c r="S82" i="11"/>
  <c r="S83" i="11"/>
  <c r="S84" i="11"/>
  <c r="S85" i="11"/>
  <c r="S86" i="11"/>
  <c r="S87" i="11"/>
  <c r="S88" i="11"/>
  <c r="S89" i="11"/>
  <c r="S90" i="11"/>
  <c r="S91" i="11"/>
  <c r="S92" i="11"/>
  <c r="S93" i="11"/>
  <c r="S94" i="11"/>
  <c r="S95" i="11"/>
  <c r="S96" i="11"/>
  <c r="S97" i="11"/>
  <c r="S98" i="11"/>
  <c r="S99" i="11"/>
  <c r="S100" i="11"/>
  <c r="S101" i="11"/>
  <c r="S102" i="11"/>
  <c r="S103" i="11"/>
  <c r="S104" i="11"/>
  <c r="S105"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S6" i="11"/>
  <c r="R6" i="11"/>
  <c r="Q6" i="11"/>
  <c r="O103" i="11"/>
  <c r="O100" i="11"/>
  <c r="O91" i="11"/>
  <c r="O84" i="11"/>
  <c r="O79" i="11"/>
  <c r="O68" i="11"/>
  <c r="O63" i="11"/>
  <c r="O59" i="11"/>
  <c r="O55" i="11"/>
  <c r="O52" i="11"/>
  <c r="O51" i="11"/>
  <c r="O47" i="11"/>
  <c r="O43" i="11"/>
  <c r="O25" i="11"/>
  <c r="O23" i="11"/>
  <c r="O20" i="11"/>
  <c r="O19" i="11"/>
  <c r="O15" i="11"/>
  <c r="O12" i="11"/>
  <c r="O11" i="11"/>
  <c r="O7" i="11"/>
  <c r="B12" i="5"/>
  <c r="B12" i="2"/>
  <c r="O40" i="11"/>
  <c r="O39" i="11"/>
  <c r="O35" i="11"/>
  <c r="O31" i="11"/>
  <c r="O27" i="11"/>
  <c r="L103" i="11" l="1"/>
  <c r="L105" i="11"/>
  <c r="L101" i="11"/>
  <c r="L104" i="11"/>
  <c r="L98" i="11"/>
  <c r="L94" i="11"/>
  <c r="L90" i="11"/>
  <c r="L86" i="11"/>
  <c r="L82" i="11"/>
  <c r="L78" i="11"/>
  <c r="L74" i="11"/>
  <c r="L70" i="11"/>
  <c r="L66" i="11"/>
  <c r="L62" i="11"/>
  <c r="L58" i="11"/>
  <c r="L54" i="11"/>
  <c r="L50" i="11"/>
  <c r="L46" i="11"/>
  <c r="L42" i="11"/>
  <c r="L38" i="11"/>
  <c r="L34" i="11"/>
  <c r="L30" i="11"/>
  <c r="L26" i="11"/>
  <c r="L22" i="11"/>
  <c r="L18" i="11"/>
  <c r="L14" i="11"/>
  <c r="L10" i="11"/>
  <c r="L6" i="11"/>
  <c r="N56" i="11"/>
  <c r="N48" i="11"/>
  <c r="N44" i="11"/>
  <c r="N40" i="11"/>
  <c r="N36" i="11"/>
  <c r="N32" i="11"/>
  <c r="N28" i="11"/>
  <c r="N24" i="11"/>
  <c r="N20" i="11"/>
  <c r="N18" i="11"/>
  <c r="N14" i="11"/>
  <c r="N10" i="11"/>
  <c r="N6" i="11"/>
  <c r="L102" i="11"/>
  <c r="L93" i="11"/>
  <c r="L85" i="11"/>
  <c r="L77" i="11"/>
  <c r="L73" i="11"/>
  <c r="N104" i="11"/>
  <c r="N102" i="11"/>
  <c r="N100" i="11"/>
  <c r="N98" i="11"/>
  <c r="N96" i="11"/>
  <c r="N94" i="11"/>
  <c r="N92" i="11"/>
  <c r="N90" i="11"/>
  <c r="N88" i="11"/>
  <c r="N86" i="11"/>
  <c r="N84" i="11"/>
  <c r="N82" i="11"/>
  <c r="N80" i="11"/>
  <c r="N78" i="11"/>
  <c r="N76" i="11"/>
  <c r="N74" i="11"/>
  <c r="N72" i="11"/>
  <c r="N70" i="11"/>
  <c r="N68" i="11"/>
  <c r="N66" i="11"/>
  <c r="N64" i="11"/>
  <c r="N62" i="11"/>
  <c r="N60" i="11"/>
  <c r="N58" i="11"/>
  <c r="N54" i="11"/>
  <c r="N52" i="11"/>
  <c r="N50" i="11"/>
  <c r="N46" i="11"/>
  <c r="N42" i="11"/>
  <c r="N38" i="11"/>
  <c r="N34" i="11"/>
  <c r="N30" i="11"/>
  <c r="N26" i="11"/>
  <c r="N22" i="11"/>
  <c r="N16" i="11"/>
  <c r="N12" i="11"/>
  <c r="N8" i="11"/>
  <c r="L97" i="11"/>
  <c r="L89" i="11"/>
  <c r="L81" i="11"/>
  <c r="L100" i="11"/>
  <c r="L96" i="11"/>
  <c r="L92" i="11"/>
  <c r="L88" i="11"/>
  <c r="L84" i="11"/>
  <c r="L80" i="11"/>
  <c r="L76" i="11"/>
  <c r="L72" i="11"/>
  <c r="L68" i="11"/>
  <c r="L64" i="11"/>
  <c r="L60" i="11"/>
  <c r="L56" i="11"/>
  <c r="L52" i="11"/>
  <c r="L48" i="11"/>
  <c r="L44" i="11"/>
  <c r="L40" i="11"/>
  <c r="L36" i="11"/>
  <c r="L32" i="11"/>
  <c r="L28" i="11"/>
  <c r="L24" i="11"/>
  <c r="L20" i="11"/>
  <c r="L16" i="11"/>
  <c r="L12" i="11"/>
  <c r="L8" i="11"/>
  <c r="N105" i="11"/>
  <c r="N103" i="11"/>
  <c r="N101" i="11"/>
  <c r="N99" i="11"/>
  <c r="L87" i="11"/>
  <c r="L47" i="11"/>
  <c r="L23" i="11"/>
  <c r="L7" i="11"/>
  <c r="L69" i="11"/>
  <c r="L45" i="11"/>
  <c r="L21" i="11"/>
  <c r="N95" i="11"/>
  <c r="N87" i="11"/>
  <c r="N79" i="11"/>
  <c r="N71" i="11"/>
  <c r="N63" i="11"/>
  <c r="N55" i="11"/>
  <c r="N47" i="11"/>
  <c r="N39" i="11"/>
  <c r="N31" i="11"/>
  <c r="N23" i="11"/>
  <c r="N15" i="11"/>
  <c r="L99" i="11"/>
  <c r="L61" i="11"/>
  <c r="L29" i="11"/>
  <c r="N97" i="11"/>
  <c r="N89" i="11"/>
  <c r="N81" i="11"/>
  <c r="N73" i="11"/>
  <c r="N65" i="11"/>
  <c r="N57" i="11"/>
  <c r="N49" i="11"/>
  <c r="N41" i="11"/>
  <c r="N33" i="11"/>
  <c r="N25" i="11"/>
  <c r="N17" i="11"/>
  <c r="N9" i="11"/>
  <c r="L95" i="11"/>
  <c r="L79" i="11"/>
  <c r="L67" i="11"/>
  <c r="L59" i="11"/>
  <c r="L51" i="11"/>
  <c r="L43" i="11"/>
  <c r="L35" i="11"/>
  <c r="L27" i="11"/>
  <c r="L19" i="11"/>
  <c r="L11" i="11"/>
  <c r="N91" i="11"/>
  <c r="N83" i="11"/>
  <c r="N75" i="11"/>
  <c r="N67" i="11"/>
  <c r="N59" i="11"/>
  <c r="N51" i="11"/>
  <c r="N43" i="11"/>
  <c r="N35" i="11"/>
  <c r="N27" i="11"/>
  <c r="N19" i="11"/>
  <c r="N11" i="11"/>
  <c r="L91" i="11"/>
  <c r="L75" i="11"/>
  <c r="L65" i="11"/>
  <c r="L57" i="11"/>
  <c r="L49" i="11"/>
  <c r="L41" i="11"/>
  <c r="L33" i="11"/>
  <c r="L25" i="11"/>
  <c r="L17" i="11"/>
  <c r="L9" i="11"/>
  <c r="N93" i="11"/>
  <c r="N85" i="11"/>
  <c r="N77" i="11"/>
  <c r="N69" i="11"/>
  <c r="N61" i="11"/>
  <c r="N53" i="11"/>
  <c r="N45" i="11"/>
  <c r="N37" i="11"/>
  <c r="N29" i="11"/>
  <c r="N21" i="11"/>
  <c r="N13" i="11"/>
  <c r="L71" i="11"/>
  <c r="L63" i="11"/>
  <c r="L55" i="11"/>
  <c r="L39" i="11"/>
  <c r="L31" i="11"/>
  <c r="L15" i="11"/>
  <c r="N7" i="11"/>
  <c r="L83" i="11"/>
  <c r="L53" i="11"/>
  <c r="L37" i="11"/>
  <c r="L13" i="11"/>
  <c r="E31" i="5"/>
  <c r="B13" i="5" l="1"/>
  <c r="J35" i="5" l="1"/>
  <c r="N35" i="5"/>
  <c r="R35" i="5"/>
  <c r="J36" i="5"/>
  <c r="N36" i="5"/>
  <c r="R36" i="5"/>
  <c r="J37" i="5"/>
  <c r="N37" i="5"/>
  <c r="R37" i="5"/>
  <c r="J38" i="5"/>
  <c r="K35" i="5"/>
  <c r="O35" i="5"/>
  <c r="S35" i="5"/>
  <c r="K36" i="5"/>
  <c r="O36" i="5"/>
  <c r="S36" i="5"/>
  <c r="K37" i="5"/>
  <c r="O37" i="5"/>
  <c r="S37" i="5"/>
  <c r="L35" i="5"/>
  <c r="P35" i="5"/>
  <c r="T35" i="5"/>
  <c r="L36" i="5"/>
  <c r="P36" i="5"/>
  <c r="T36" i="5"/>
  <c r="L37" i="5"/>
  <c r="P37" i="5"/>
  <c r="T37" i="5"/>
  <c r="L38" i="5"/>
  <c r="Q35" i="5"/>
  <c r="I37" i="5"/>
  <c r="K38" i="5"/>
  <c r="P38" i="5"/>
  <c r="T38" i="5"/>
  <c r="L39" i="5"/>
  <c r="P39" i="5"/>
  <c r="T39" i="5"/>
  <c r="L40" i="5"/>
  <c r="P40" i="5"/>
  <c r="T40" i="5"/>
  <c r="L41" i="5"/>
  <c r="P41" i="5"/>
  <c r="T41" i="5"/>
  <c r="L42" i="5"/>
  <c r="P42" i="5"/>
  <c r="T42" i="5"/>
  <c r="L43" i="5"/>
  <c r="P43" i="5"/>
  <c r="T43" i="5"/>
  <c r="L44" i="5"/>
  <c r="P44" i="5"/>
  <c r="T44" i="5"/>
  <c r="L45" i="5"/>
  <c r="P45" i="5"/>
  <c r="T45" i="5"/>
  <c r="L46" i="5"/>
  <c r="P46" i="5"/>
  <c r="T46" i="5"/>
  <c r="L47" i="5"/>
  <c r="P47" i="5"/>
  <c r="T47" i="5"/>
  <c r="L48" i="5"/>
  <c r="P48" i="5"/>
  <c r="T48" i="5"/>
  <c r="L49" i="5"/>
  <c r="P49" i="5"/>
  <c r="T49" i="5"/>
  <c r="L50" i="5"/>
  <c r="P50" i="5"/>
  <c r="T50" i="5"/>
  <c r="L51" i="5"/>
  <c r="P51" i="5"/>
  <c r="T51" i="5"/>
  <c r="L52" i="5"/>
  <c r="P52" i="5"/>
  <c r="T52" i="5"/>
  <c r="L53" i="5"/>
  <c r="P53" i="5"/>
  <c r="T53" i="5"/>
  <c r="L54" i="5"/>
  <c r="P54" i="5"/>
  <c r="T54" i="5"/>
  <c r="L55" i="5"/>
  <c r="P55" i="5"/>
  <c r="T55" i="5"/>
  <c r="L56" i="5"/>
  <c r="P56" i="5"/>
  <c r="T56" i="5"/>
  <c r="L57" i="5"/>
  <c r="P57" i="5"/>
  <c r="T57" i="5"/>
  <c r="L58" i="5"/>
  <c r="P58" i="5"/>
  <c r="T58" i="5"/>
  <c r="L59" i="5"/>
  <c r="P59" i="5"/>
  <c r="I36" i="5"/>
  <c r="M37" i="5"/>
  <c r="M38" i="5"/>
  <c r="Q38" i="5"/>
  <c r="I39" i="5"/>
  <c r="M39" i="5"/>
  <c r="Q39" i="5"/>
  <c r="I40" i="5"/>
  <c r="M40" i="5"/>
  <c r="Q40" i="5"/>
  <c r="I41" i="5"/>
  <c r="M41" i="5"/>
  <c r="Q41" i="5"/>
  <c r="I42" i="5"/>
  <c r="M42" i="5"/>
  <c r="Q42" i="5"/>
  <c r="I43" i="5"/>
  <c r="M43" i="5"/>
  <c r="Q43" i="5"/>
  <c r="I44" i="5"/>
  <c r="M44" i="5"/>
  <c r="Q44" i="5"/>
  <c r="I45" i="5"/>
  <c r="M45" i="5"/>
  <c r="Q45" i="5"/>
  <c r="I46" i="5"/>
  <c r="M46" i="5"/>
  <c r="Q46" i="5"/>
  <c r="I47" i="5"/>
  <c r="M47" i="5"/>
  <c r="Q47" i="5"/>
  <c r="I48" i="5"/>
  <c r="M48" i="5"/>
  <c r="Q48" i="5"/>
  <c r="I49" i="5"/>
  <c r="M49" i="5"/>
  <c r="Q49" i="5"/>
  <c r="I50" i="5"/>
  <c r="M50" i="5"/>
  <c r="Q50" i="5"/>
  <c r="I51" i="5"/>
  <c r="M51" i="5"/>
  <c r="Q51" i="5"/>
  <c r="I52" i="5"/>
  <c r="M52" i="5"/>
  <c r="Q52" i="5"/>
  <c r="I53" i="5"/>
  <c r="M53" i="5"/>
  <c r="Q53" i="5"/>
  <c r="I54" i="5"/>
  <c r="M54" i="5"/>
  <c r="Q54" i="5"/>
  <c r="I55" i="5"/>
  <c r="M55" i="5"/>
  <c r="Q55" i="5"/>
  <c r="I56" i="5"/>
  <c r="M56" i="5"/>
  <c r="Q56" i="5"/>
  <c r="I57" i="5"/>
  <c r="M57" i="5"/>
  <c r="Q57" i="5"/>
  <c r="I58" i="5"/>
  <c r="M58" i="5"/>
  <c r="Q58" i="5"/>
  <c r="I59" i="5"/>
  <c r="M59" i="5"/>
  <c r="Q59" i="5"/>
  <c r="I35" i="5"/>
  <c r="M36" i="5"/>
  <c r="Q37" i="5"/>
  <c r="N38" i="5"/>
  <c r="R38" i="5"/>
  <c r="J39" i="5"/>
  <c r="N39" i="5"/>
  <c r="R39" i="5"/>
  <c r="J40" i="5"/>
  <c r="N40" i="5"/>
  <c r="R40" i="5"/>
  <c r="J41" i="5"/>
  <c r="N41" i="5"/>
  <c r="R41" i="5"/>
  <c r="J42" i="5"/>
  <c r="N42" i="5"/>
  <c r="R42" i="5"/>
  <c r="J43" i="5"/>
  <c r="N43" i="5"/>
  <c r="R43" i="5"/>
  <c r="J44" i="5"/>
  <c r="N44" i="5"/>
  <c r="R44" i="5"/>
  <c r="J45" i="5"/>
  <c r="N45" i="5"/>
  <c r="R45" i="5"/>
  <c r="J46" i="5"/>
  <c r="N46" i="5"/>
  <c r="R46" i="5"/>
  <c r="J47" i="5"/>
  <c r="N47" i="5"/>
  <c r="R47" i="5"/>
  <c r="J48" i="5"/>
  <c r="N48" i="5"/>
  <c r="R48" i="5"/>
  <c r="J49" i="5"/>
  <c r="N49" i="5"/>
  <c r="R49" i="5"/>
  <c r="J50" i="5"/>
  <c r="N50" i="5"/>
  <c r="R50" i="5"/>
  <c r="J51" i="5"/>
  <c r="N51" i="5"/>
  <c r="R51" i="5"/>
  <c r="J52" i="5"/>
  <c r="N52" i="5"/>
  <c r="R52" i="5"/>
  <c r="J53" i="5"/>
  <c r="N53" i="5"/>
  <c r="R53" i="5"/>
  <c r="J54" i="5"/>
  <c r="N54" i="5"/>
  <c r="R54" i="5"/>
  <c r="J55" i="5"/>
  <c r="N55" i="5"/>
  <c r="R55" i="5"/>
  <c r="J56" i="5"/>
  <c r="N56" i="5"/>
  <c r="R56" i="5"/>
  <c r="J57" i="5"/>
  <c r="N57" i="5"/>
  <c r="R57" i="5"/>
  <c r="J58" i="5"/>
  <c r="N58" i="5"/>
  <c r="R58" i="5"/>
  <c r="J59" i="5"/>
  <c r="N59" i="5"/>
  <c r="R59" i="5"/>
  <c r="I38" i="5"/>
  <c r="O39" i="5"/>
  <c r="S40" i="5"/>
  <c r="K42" i="5"/>
  <c r="O43" i="5"/>
  <c r="S44" i="5"/>
  <c r="K46" i="5"/>
  <c r="O47" i="5"/>
  <c r="S48" i="5"/>
  <c r="K50" i="5"/>
  <c r="O51" i="5"/>
  <c r="S52" i="5"/>
  <c r="K54" i="5"/>
  <c r="O55" i="5"/>
  <c r="S56" i="5"/>
  <c r="K58" i="5"/>
  <c r="O59" i="5"/>
  <c r="J60" i="5"/>
  <c r="N60" i="5"/>
  <c r="R60" i="5"/>
  <c r="J61" i="5"/>
  <c r="N61" i="5"/>
  <c r="R61" i="5"/>
  <c r="J62" i="5"/>
  <c r="N62" i="5"/>
  <c r="R62" i="5"/>
  <c r="J63" i="5"/>
  <c r="N63" i="5"/>
  <c r="R63" i="5"/>
  <c r="J64" i="5"/>
  <c r="N64" i="5"/>
  <c r="R64" i="5"/>
  <c r="J65" i="5"/>
  <c r="N65" i="5"/>
  <c r="R65" i="5"/>
  <c r="J66" i="5"/>
  <c r="N66" i="5"/>
  <c r="R66" i="5"/>
  <c r="J67" i="5"/>
  <c r="N67" i="5"/>
  <c r="R67" i="5"/>
  <c r="J68" i="5"/>
  <c r="N68" i="5"/>
  <c r="R68" i="5"/>
  <c r="J69" i="5"/>
  <c r="N69" i="5"/>
  <c r="R69" i="5"/>
  <c r="J70" i="5"/>
  <c r="N70" i="5"/>
  <c r="R70" i="5"/>
  <c r="J71" i="5"/>
  <c r="N71" i="5"/>
  <c r="R71" i="5"/>
  <c r="J72" i="5"/>
  <c r="N72" i="5"/>
  <c r="R72" i="5"/>
  <c r="J73" i="5"/>
  <c r="N73" i="5"/>
  <c r="R73" i="5"/>
  <c r="J74" i="5"/>
  <c r="N74" i="5"/>
  <c r="R74" i="5"/>
  <c r="J75" i="5"/>
  <c r="N75" i="5"/>
  <c r="R75" i="5"/>
  <c r="J76" i="5"/>
  <c r="N76" i="5"/>
  <c r="R76" i="5"/>
  <c r="J77" i="5"/>
  <c r="N77" i="5"/>
  <c r="R77" i="5"/>
  <c r="J78" i="5"/>
  <c r="N78" i="5"/>
  <c r="R78" i="5"/>
  <c r="J79" i="5"/>
  <c r="N79" i="5"/>
  <c r="R79" i="5"/>
  <c r="J80" i="5"/>
  <c r="N80" i="5"/>
  <c r="R80" i="5"/>
  <c r="J81" i="5"/>
  <c r="N81" i="5"/>
  <c r="R81" i="5"/>
  <c r="J82" i="5"/>
  <c r="N82" i="5"/>
  <c r="R82" i="5"/>
  <c r="J83" i="5"/>
  <c r="N83" i="5"/>
  <c r="R83" i="5"/>
  <c r="J84" i="5"/>
  <c r="N84" i="5"/>
  <c r="R84" i="5"/>
  <c r="J85" i="5"/>
  <c r="N85" i="5"/>
  <c r="R85" i="5"/>
  <c r="J86" i="5"/>
  <c r="N86" i="5"/>
  <c r="R86" i="5"/>
  <c r="J87" i="5"/>
  <c r="N87" i="5"/>
  <c r="R87" i="5"/>
  <c r="J88" i="5"/>
  <c r="N88" i="5"/>
  <c r="R88" i="5"/>
  <c r="J89" i="5"/>
  <c r="N89" i="5"/>
  <c r="R89" i="5"/>
  <c r="J90" i="5"/>
  <c r="N90" i="5"/>
  <c r="R90" i="5"/>
  <c r="J91" i="5"/>
  <c r="N91" i="5"/>
  <c r="R91" i="5"/>
  <c r="J92" i="5"/>
  <c r="N92" i="5"/>
  <c r="R92" i="5"/>
  <c r="J93" i="5"/>
  <c r="N93" i="5"/>
  <c r="R93" i="5"/>
  <c r="J94" i="5"/>
  <c r="N94" i="5"/>
  <c r="R94" i="5"/>
  <c r="J95" i="5"/>
  <c r="N95" i="5"/>
  <c r="R95" i="5"/>
  <c r="J96" i="5"/>
  <c r="N96" i="5"/>
  <c r="R96" i="5"/>
  <c r="J97" i="5"/>
  <c r="N97" i="5"/>
  <c r="R97" i="5"/>
  <c r="J98" i="5"/>
  <c r="N98" i="5"/>
  <c r="R98" i="5"/>
  <c r="J99" i="5"/>
  <c r="N99" i="5"/>
  <c r="R99" i="5"/>
  <c r="J100" i="5"/>
  <c r="N100" i="5"/>
  <c r="R100" i="5"/>
  <c r="J101" i="5"/>
  <c r="N101" i="5"/>
  <c r="R101" i="5"/>
  <c r="J102" i="5"/>
  <c r="N102" i="5"/>
  <c r="R102" i="5"/>
  <c r="J103" i="5"/>
  <c r="N103" i="5"/>
  <c r="R103" i="5"/>
  <c r="J104" i="5"/>
  <c r="N104" i="5"/>
  <c r="R104" i="5"/>
  <c r="J105" i="5"/>
  <c r="N105" i="5"/>
  <c r="R105" i="5"/>
  <c r="J106" i="5"/>
  <c r="N106" i="5"/>
  <c r="R106" i="5"/>
  <c r="J107" i="5"/>
  <c r="N107" i="5"/>
  <c r="R107" i="5"/>
  <c r="J108" i="5"/>
  <c r="N108" i="5"/>
  <c r="R108" i="5"/>
  <c r="O38" i="5"/>
  <c r="S39" i="5"/>
  <c r="K41" i="5"/>
  <c r="O42" i="5"/>
  <c r="S43" i="5"/>
  <c r="K45" i="5"/>
  <c r="O46" i="5"/>
  <c r="S47" i="5"/>
  <c r="K49" i="5"/>
  <c r="O50" i="5"/>
  <c r="S51" i="5"/>
  <c r="K53" i="5"/>
  <c r="O54" i="5"/>
  <c r="S55" i="5"/>
  <c r="K57" i="5"/>
  <c r="O58" i="5"/>
  <c r="S59" i="5"/>
  <c r="K60" i="5"/>
  <c r="O60" i="5"/>
  <c r="S60" i="5"/>
  <c r="K61" i="5"/>
  <c r="O61" i="5"/>
  <c r="S61" i="5"/>
  <c r="K62" i="5"/>
  <c r="O62" i="5"/>
  <c r="S62" i="5"/>
  <c r="K63" i="5"/>
  <c r="O63" i="5"/>
  <c r="S63" i="5"/>
  <c r="K64" i="5"/>
  <c r="O64" i="5"/>
  <c r="S64" i="5"/>
  <c r="K65" i="5"/>
  <c r="O65" i="5"/>
  <c r="S65" i="5"/>
  <c r="K66" i="5"/>
  <c r="O66" i="5"/>
  <c r="S66" i="5"/>
  <c r="K67" i="5"/>
  <c r="O67" i="5"/>
  <c r="S67" i="5"/>
  <c r="K68" i="5"/>
  <c r="O68" i="5"/>
  <c r="S68" i="5"/>
  <c r="K69" i="5"/>
  <c r="O69" i="5"/>
  <c r="S69" i="5"/>
  <c r="K70" i="5"/>
  <c r="O70" i="5"/>
  <c r="S70" i="5"/>
  <c r="K71" i="5"/>
  <c r="O71" i="5"/>
  <c r="S71" i="5"/>
  <c r="K72" i="5"/>
  <c r="O72" i="5"/>
  <c r="S72" i="5"/>
  <c r="K73" i="5"/>
  <c r="O73" i="5"/>
  <c r="S73" i="5"/>
  <c r="K74" i="5"/>
  <c r="O74" i="5"/>
  <c r="S74" i="5"/>
  <c r="K75" i="5"/>
  <c r="O75" i="5"/>
  <c r="S75" i="5"/>
  <c r="K76" i="5"/>
  <c r="O76" i="5"/>
  <c r="S76" i="5"/>
  <c r="K77" i="5"/>
  <c r="O77" i="5"/>
  <c r="S77" i="5"/>
  <c r="K78" i="5"/>
  <c r="O78" i="5"/>
  <c r="S78" i="5"/>
  <c r="K79" i="5"/>
  <c r="O79" i="5"/>
  <c r="S79" i="5"/>
  <c r="K80" i="5"/>
  <c r="O80" i="5"/>
  <c r="S80" i="5"/>
  <c r="K81" i="5"/>
  <c r="O81" i="5"/>
  <c r="S81" i="5"/>
  <c r="K82" i="5"/>
  <c r="O82" i="5"/>
  <c r="S82" i="5"/>
  <c r="K83" i="5"/>
  <c r="O83" i="5"/>
  <c r="S83" i="5"/>
  <c r="K84" i="5"/>
  <c r="O84" i="5"/>
  <c r="S84" i="5"/>
  <c r="K85" i="5"/>
  <c r="O85" i="5"/>
  <c r="S85" i="5"/>
  <c r="K86" i="5"/>
  <c r="O86" i="5"/>
  <c r="S86" i="5"/>
  <c r="K87" i="5"/>
  <c r="O87" i="5"/>
  <c r="S87" i="5"/>
  <c r="K88" i="5"/>
  <c r="O88" i="5"/>
  <c r="S88" i="5"/>
  <c r="K89" i="5"/>
  <c r="O89" i="5"/>
  <c r="S89" i="5"/>
  <c r="K90" i="5"/>
  <c r="O90" i="5"/>
  <c r="S90" i="5"/>
  <c r="K91" i="5"/>
  <c r="O91" i="5"/>
  <c r="S91" i="5"/>
  <c r="K92" i="5"/>
  <c r="O92" i="5"/>
  <c r="S92" i="5"/>
  <c r="K93" i="5"/>
  <c r="O93" i="5"/>
  <c r="S93" i="5"/>
  <c r="K94" i="5"/>
  <c r="O94" i="5"/>
  <c r="S94" i="5"/>
  <c r="K95" i="5"/>
  <c r="O95" i="5"/>
  <c r="S95" i="5"/>
  <c r="K96" i="5"/>
  <c r="O96" i="5"/>
  <c r="S96" i="5"/>
  <c r="K97" i="5"/>
  <c r="O97" i="5"/>
  <c r="S97" i="5"/>
  <c r="K98" i="5"/>
  <c r="O98" i="5"/>
  <c r="S98" i="5"/>
  <c r="K99" i="5"/>
  <c r="O99" i="5"/>
  <c r="S99" i="5"/>
  <c r="K100" i="5"/>
  <c r="O100" i="5"/>
  <c r="S100" i="5"/>
  <c r="K101" i="5"/>
  <c r="O101" i="5"/>
  <c r="S101" i="5"/>
  <c r="K102" i="5"/>
  <c r="O102" i="5"/>
  <c r="S102" i="5"/>
  <c r="K103" i="5"/>
  <c r="O103" i="5"/>
  <c r="S103" i="5"/>
  <c r="K104" i="5"/>
  <c r="O104" i="5"/>
  <c r="S104" i="5"/>
  <c r="K105" i="5"/>
  <c r="O105" i="5"/>
  <c r="S105" i="5"/>
  <c r="K106" i="5"/>
  <c r="O106" i="5"/>
  <c r="S106" i="5"/>
  <c r="K107" i="5"/>
  <c r="O107" i="5"/>
  <c r="S107" i="5"/>
  <c r="K108" i="5"/>
  <c r="O108" i="5"/>
  <c r="S108" i="5"/>
  <c r="M35" i="5"/>
  <c r="S38" i="5"/>
  <c r="K40" i="5"/>
  <c r="O41" i="5"/>
  <c r="S42" i="5"/>
  <c r="K44" i="5"/>
  <c r="O45" i="5"/>
  <c r="S46" i="5"/>
  <c r="K48" i="5"/>
  <c r="O49" i="5"/>
  <c r="S50" i="5"/>
  <c r="K52" i="5"/>
  <c r="O53" i="5"/>
  <c r="S54" i="5"/>
  <c r="K56" i="5"/>
  <c r="O57" i="5"/>
  <c r="S58" i="5"/>
  <c r="T59" i="5"/>
  <c r="L60" i="5"/>
  <c r="P60" i="5"/>
  <c r="T60" i="5"/>
  <c r="L61" i="5"/>
  <c r="P61" i="5"/>
  <c r="T61" i="5"/>
  <c r="L62" i="5"/>
  <c r="P62" i="5"/>
  <c r="T62" i="5"/>
  <c r="L63" i="5"/>
  <c r="P63" i="5"/>
  <c r="T63" i="5"/>
  <c r="L64" i="5"/>
  <c r="P64" i="5"/>
  <c r="T64" i="5"/>
  <c r="L65" i="5"/>
  <c r="P65" i="5"/>
  <c r="T65" i="5"/>
  <c r="L66" i="5"/>
  <c r="P66" i="5"/>
  <c r="T66" i="5"/>
  <c r="L67" i="5"/>
  <c r="P67" i="5"/>
  <c r="T67" i="5"/>
  <c r="L68" i="5"/>
  <c r="P68" i="5"/>
  <c r="T68" i="5"/>
  <c r="L69" i="5"/>
  <c r="P69" i="5"/>
  <c r="T69" i="5"/>
  <c r="L70" i="5"/>
  <c r="P70" i="5"/>
  <c r="T70" i="5"/>
  <c r="L71" i="5"/>
  <c r="P71" i="5"/>
  <c r="T71" i="5"/>
  <c r="L72" i="5"/>
  <c r="P72" i="5"/>
  <c r="T72" i="5"/>
  <c r="L73" i="5"/>
  <c r="P73" i="5"/>
  <c r="T73" i="5"/>
  <c r="L74" i="5"/>
  <c r="P74" i="5"/>
  <c r="T74" i="5"/>
  <c r="L75" i="5"/>
  <c r="P75" i="5"/>
  <c r="T75" i="5"/>
  <c r="L76" i="5"/>
  <c r="P76" i="5"/>
  <c r="T76" i="5"/>
  <c r="L77" i="5"/>
  <c r="P77" i="5"/>
  <c r="T77" i="5"/>
  <c r="L78" i="5"/>
  <c r="P78" i="5"/>
  <c r="T78" i="5"/>
  <c r="L79" i="5"/>
  <c r="P79" i="5"/>
  <c r="T79" i="5"/>
  <c r="L80" i="5"/>
  <c r="P80" i="5"/>
  <c r="T80" i="5"/>
  <c r="L81" i="5"/>
  <c r="P81" i="5"/>
  <c r="T81" i="5"/>
  <c r="L82" i="5"/>
  <c r="P82" i="5"/>
  <c r="T82" i="5"/>
  <c r="L83" i="5"/>
  <c r="P83" i="5"/>
  <c r="T83" i="5"/>
  <c r="L84" i="5"/>
  <c r="P84" i="5"/>
  <c r="T84" i="5"/>
  <c r="L85" i="5"/>
  <c r="P85" i="5"/>
  <c r="T85" i="5"/>
  <c r="L86" i="5"/>
  <c r="P86" i="5"/>
  <c r="T86" i="5"/>
  <c r="L87" i="5"/>
  <c r="P87" i="5"/>
  <c r="T87" i="5"/>
  <c r="L88" i="5"/>
  <c r="P88" i="5"/>
  <c r="T88" i="5"/>
  <c r="L89" i="5"/>
  <c r="P89" i="5"/>
  <c r="T89" i="5"/>
  <c r="L90" i="5"/>
  <c r="P90" i="5"/>
  <c r="T90" i="5"/>
  <c r="L91" i="5"/>
  <c r="P91" i="5"/>
  <c r="T91" i="5"/>
  <c r="L92" i="5"/>
  <c r="P92" i="5"/>
  <c r="T92" i="5"/>
  <c r="L93" i="5"/>
  <c r="P93" i="5"/>
  <c r="T93" i="5"/>
  <c r="L94" i="5"/>
  <c r="P94" i="5"/>
  <c r="T94" i="5"/>
  <c r="L95" i="5"/>
  <c r="P95" i="5"/>
  <c r="T95" i="5"/>
  <c r="L96" i="5"/>
  <c r="P96" i="5"/>
  <c r="T96" i="5"/>
  <c r="L97" i="5"/>
  <c r="P97" i="5"/>
  <c r="T97" i="5"/>
  <c r="L98" i="5"/>
  <c r="P98" i="5"/>
  <c r="T98" i="5"/>
  <c r="L99" i="5"/>
  <c r="P99" i="5"/>
  <c r="T99" i="5"/>
  <c r="L100" i="5"/>
  <c r="P100" i="5"/>
  <c r="T100" i="5"/>
  <c r="L101" i="5"/>
  <c r="P101" i="5"/>
  <c r="T101" i="5"/>
  <c r="L102" i="5"/>
  <c r="P102" i="5"/>
  <c r="T102" i="5"/>
  <c r="L103" i="5"/>
  <c r="P103" i="5"/>
  <c r="T103" i="5"/>
  <c r="L104" i="5"/>
  <c r="P104" i="5"/>
  <c r="T104" i="5"/>
  <c r="L105" i="5"/>
  <c r="P105" i="5"/>
  <c r="T105" i="5"/>
  <c r="L106" i="5"/>
  <c r="P106" i="5"/>
  <c r="T106" i="5"/>
  <c r="L107" i="5"/>
  <c r="P107" i="5"/>
  <c r="T107" i="5"/>
  <c r="L108" i="5"/>
  <c r="P108" i="5"/>
  <c r="T108" i="5"/>
  <c r="L109" i="5"/>
  <c r="Q36" i="5"/>
  <c r="K43" i="5"/>
  <c r="O48" i="5"/>
  <c r="S53" i="5"/>
  <c r="K59" i="5"/>
  <c r="I61" i="5"/>
  <c r="M62" i="5"/>
  <c r="Q63" i="5"/>
  <c r="I65" i="5"/>
  <c r="M66" i="5"/>
  <c r="Q67" i="5"/>
  <c r="I69" i="5"/>
  <c r="M70" i="5"/>
  <c r="Q71" i="5"/>
  <c r="I73" i="5"/>
  <c r="M74" i="5"/>
  <c r="Q75" i="5"/>
  <c r="I77" i="5"/>
  <c r="M78" i="5"/>
  <c r="Q79" i="5"/>
  <c r="I81" i="5"/>
  <c r="M82" i="5"/>
  <c r="Q83" i="5"/>
  <c r="I85" i="5"/>
  <c r="M86" i="5"/>
  <c r="Q87" i="5"/>
  <c r="I89" i="5"/>
  <c r="M90" i="5"/>
  <c r="Q91" i="5"/>
  <c r="I93" i="5"/>
  <c r="M94" i="5"/>
  <c r="Q95" i="5"/>
  <c r="I97" i="5"/>
  <c r="M98" i="5"/>
  <c r="Q99" i="5"/>
  <c r="I101" i="5"/>
  <c r="M102" i="5"/>
  <c r="Q103" i="5"/>
  <c r="I105" i="5"/>
  <c r="M106" i="5"/>
  <c r="Q107" i="5"/>
  <c r="I109" i="5"/>
  <c r="N109" i="5"/>
  <c r="R109" i="5"/>
  <c r="J110" i="5"/>
  <c r="N110" i="5"/>
  <c r="R110" i="5"/>
  <c r="J111" i="5"/>
  <c r="N111" i="5"/>
  <c r="R111" i="5"/>
  <c r="J112" i="5"/>
  <c r="N112" i="5"/>
  <c r="R112" i="5"/>
  <c r="J113" i="5"/>
  <c r="N113" i="5"/>
  <c r="R113" i="5"/>
  <c r="J114" i="5"/>
  <c r="N114" i="5"/>
  <c r="R114" i="5"/>
  <c r="J115" i="5"/>
  <c r="N115" i="5"/>
  <c r="R115" i="5"/>
  <c r="J116" i="5"/>
  <c r="N116" i="5"/>
  <c r="R116" i="5"/>
  <c r="J117" i="5"/>
  <c r="N117" i="5"/>
  <c r="R117" i="5"/>
  <c r="J118" i="5"/>
  <c r="N118" i="5"/>
  <c r="R118" i="5"/>
  <c r="J119" i="5"/>
  <c r="N119" i="5"/>
  <c r="R119" i="5"/>
  <c r="J120" i="5"/>
  <c r="N120" i="5"/>
  <c r="R120" i="5"/>
  <c r="J121" i="5"/>
  <c r="N121" i="5"/>
  <c r="R121" i="5"/>
  <c r="J122" i="5"/>
  <c r="N122" i="5"/>
  <c r="R122" i="5"/>
  <c r="J123" i="5"/>
  <c r="N123" i="5"/>
  <c r="R123" i="5"/>
  <c r="J124" i="5"/>
  <c r="N124" i="5"/>
  <c r="R124" i="5"/>
  <c r="J125" i="5"/>
  <c r="N125" i="5"/>
  <c r="R125" i="5"/>
  <c r="J126" i="5"/>
  <c r="N126" i="5"/>
  <c r="R126" i="5"/>
  <c r="J127" i="5"/>
  <c r="N127" i="5"/>
  <c r="R127" i="5"/>
  <c r="J128" i="5"/>
  <c r="N128" i="5"/>
  <c r="R128" i="5"/>
  <c r="J129" i="5"/>
  <c r="N129" i="5"/>
  <c r="R129" i="5"/>
  <c r="J130" i="5"/>
  <c r="N130" i="5"/>
  <c r="R130" i="5"/>
  <c r="J131" i="5"/>
  <c r="N131" i="5"/>
  <c r="R131" i="5"/>
  <c r="J132" i="5"/>
  <c r="N132" i="5"/>
  <c r="R132" i="5"/>
  <c r="J133" i="5"/>
  <c r="N133" i="5"/>
  <c r="R133" i="5"/>
  <c r="J134" i="5"/>
  <c r="N134" i="5"/>
  <c r="R134" i="5"/>
  <c r="H37" i="5"/>
  <c r="H41" i="5"/>
  <c r="H45" i="5"/>
  <c r="H49" i="5"/>
  <c r="H53" i="5"/>
  <c r="H57" i="5"/>
  <c r="H61" i="5"/>
  <c r="H65" i="5"/>
  <c r="H69" i="5"/>
  <c r="H73" i="5"/>
  <c r="H77" i="5"/>
  <c r="H81" i="5"/>
  <c r="H85" i="5"/>
  <c r="H89" i="5"/>
  <c r="H93" i="5"/>
  <c r="H97" i="5"/>
  <c r="H101" i="5"/>
  <c r="H105" i="5"/>
  <c r="H109" i="5"/>
  <c r="H113" i="5"/>
  <c r="H117" i="5"/>
  <c r="H121" i="5"/>
  <c r="H125" i="5"/>
  <c r="H129" i="5"/>
  <c r="H133" i="5"/>
  <c r="AK31" i="5"/>
  <c r="AL31" i="5" s="1"/>
  <c r="AK27" i="5"/>
  <c r="AK23" i="5"/>
  <c r="AK19" i="5"/>
  <c r="K39" i="5"/>
  <c r="O44" i="5"/>
  <c r="S49" i="5"/>
  <c r="K55" i="5"/>
  <c r="I60" i="5"/>
  <c r="M61" i="5"/>
  <c r="Q62" i="5"/>
  <c r="I64" i="5"/>
  <c r="M65" i="5"/>
  <c r="Q66" i="5"/>
  <c r="I68" i="5"/>
  <c r="M69" i="5"/>
  <c r="Q70" i="5"/>
  <c r="I72" i="5"/>
  <c r="M73" i="5"/>
  <c r="Q74" i="5"/>
  <c r="I76" i="5"/>
  <c r="M77" i="5"/>
  <c r="Q78" i="5"/>
  <c r="I80" i="5"/>
  <c r="M81" i="5"/>
  <c r="Q82" i="5"/>
  <c r="I84" i="5"/>
  <c r="M85" i="5"/>
  <c r="Q86" i="5"/>
  <c r="I88" i="5"/>
  <c r="M89" i="5"/>
  <c r="Q90" i="5"/>
  <c r="I92" i="5"/>
  <c r="M93" i="5"/>
  <c r="Q94" i="5"/>
  <c r="I96" i="5"/>
  <c r="M97" i="5"/>
  <c r="Q98" i="5"/>
  <c r="I100" i="5"/>
  <c r="M101" i="5"/>
  <c r="Q102" i="5"/>
  <c r="I104" i="5"/>
  <c r="M105" i="5"/>
  <c r="Q106" i="5"/>
  <c r="I108" i="5"/>
  <c r="J109" i="5"/>
  <c r="O109" i="5"/>
  <c r="S109" i="5"/>
  <c r="K110" i="5"/>
  <c r="O110" i="5"/>
  <c r="S110" i="5"/>
  <c r="K111" i="5"/>
  <c r="O111" i="5"/>
  <c r="S111" i="5"/>
  <c r="K112" i="5"/>
  <c r="O112" i="5"/>
  <c r="S112" i="5"/>
  <c r="K113" i="5"/>
  <c r="O113" i="5"/>
  <c r="S113" i="5"/>
  <c r="K114" i="5"/>
  <c r="O114" i="5"/>
  <c r="S114" i="5"/>
  <c r="K115" i="5"/>
  <c r="O115" i="5"/>
  <c r="S115" i="5"/>
  <c r="K116" i="5"/>
  <c r="O116" i="5"/>
  <c r="S116" i="5"/>
  <c r="K117" i="5"/>
  <c r="O117" i="5"/>
  <c r="S117" i="5"/>
  <c r="K118" i="5"/>
  <c r="O118" i="5"/>
  <c r="S118" i="5"/>
  <c r="K119" i="5"/>
  <c r="O119" i="5"/>
  <c r="S119" i="5"/>
  <c r="K120" i="5"/>
  <c r="O120" i="5"/>
  <c r="S120" i="5"/>
  <c r="K121" i="5"/>
  <c r="O121" i="5"/>
  <c r="S121" i="5"/>
  <c r="K122" i="5"/>
  <c r="O122" i="5"/>
  <c r="S122" i="5"/>
  <c r="K123" i="5"/>
  <c r="O123" i="5"/>
  <c r="S123" i="5"/>
  <c r="K124" i="5"/>
  <c r="O124" i="5"/>
  <c r="S124" i="5"/>
  <c r="K125" i="5"/>
  <c r="O125" i="5"/>
  <c r="S125" i="5"/>
  <c r="K126" i="5"/>
  <c r="O126" i="5"/>
  <c r="S126" i="5"/>
  <c r="K127" i="5"/>
  <c r="O127" i="5"/>
  <c r="S127" i="5"/>
  <c r="K128" i="5"/>
  <c r="O128" i="5"/>
  <c r="S128" i="5"/>
  <c r="K129" i="5"/>
  <c r="O129" i="5"/>
  <c r="S129" i="5"/>
  <c r="K130" i="5"/>
  <c r="O130" i="5"/>
  <c r="S130" i="5"/>
  <c r="K131" i="5"/>
  <c r="O131" i="5"/>
  <c r="S131" i="5"/>
  <c r="K132" i="5"/>
  <c r="O132" i="5"/>
  <c r="S132" i="5"/>
  <c r="K133" i="5"/>
  <c r="O133" i="5"/>
  <c r="S133" i="5"/>
  <c r="K134" i="5"/>
  <c r="O134" i="5"/>
  <c r="S134" i="5"/>
  <c r="H38" i="5"/>
  <c r="H42" i="5"/>
  <c r="H46" i="5"/>
  <c r="H50" i="5"/>
  <c r="H54" i="5"/>
  <c r="H58" i="5"/>
  <c r="H62" i="5"/>
  <c r="H66" i="5"/>
  <c r="H70" i="5"/>
  <c r="H74" i="5"/>
  <c r="H78" i="5"/>
  <c r="H82" i="5"/>
  <c r="H86" i="5"/>
  <c r="H90" i="5"/>
  <c r="H94" i="5"/>
  <c r="H98" i="5"/>
  <c r="H102" i="5"/>
  <c r="H106" i="5"/>
  <c r="H110" i="5"/>
  <c r="H114" i="5"/>
  <c r="H118" i="5"/>
  <c r="H122" i="5"/>
  <c r="H126" i="5"/>
  <c r="H130" i="5"/>
  <c r="H134" i="5"/>
  <c r="AK30" i="5"/>
  <c r="AK26" i="5"/>
  <c r="AK22" i="5"/>
  <c r="Q108" i="5"/>
  <c r="O40" i="5"/>
  <c r="S45" i="5"/>
  <c r="K51" i="5"/>
  <c r="O56" i="5"/>
  <c r="M60" i="5"/>
  <c r="Q61" i="5"/>
  <c r="I63" i="5"/>
  <c r="M64" i="5"/>
  <c r="Q65" i="5"/>
  <c r="I67" i="5"/>
  <c r="M68" i="5"/>
  <c r="Q69" i="5"/>
  <c r="I71" i="5"/>
  <c r="M72" i="5"/>
  <c r="Q73" i="5"/>
  <c r="I75" i="5"/>
  <c r="M76" i="5"/>
  <c r="Q77" i="5"/>
  <c r="I79" i="5"/>
  <c r="M80" i="5"/>
  <c r="Q81" i="5"/>
  <c r="I83" i="5"/>
  <c r="M84" i="5"/>
  <c r="Q85" i="5"/>
  <c r="I87" i="5"/>
  <c r="M88" i="5"/>
  <c r="Q89" i="5"/>
  <c r="I91" i="5"/>
  <c r="M92" i="5"/>
  <c r="Q93" i="5"/>
  <c r="I95" i="5"/>
  <c r="M96" i="5"/>
  <c r="Q97" i="5"/>
  <c r="I99" i="5"/>
  <c r="M100" i="5"/>
  <c r="Q101" i="5"/>
  <c r="I103" i="5"/>
  <c r="M104" i="5"/>
  <c r="Q105" i="5"/>
  <c r="I107" i="5"/>
  <c r="M108" i="5"/>
  <c r="K109" i="5"/>
  <c r="P109" i="5"/>
  <c r="T109" i="5"/>
  <c r="L110" i="5"/>
  <c r="P110" i="5"/>
  <c r="T110" i="5"/>
  <c r="L111" i="5"/>
  <c r="P111" i="5"/>
  <c r="T111" i="5"/>
  <c r="L112" i="5"/>
  <c r="P112" i="5"/>
  <c r="T112" i="5"/>
  <c r="L113" i="5"/>
  <c r="P113" i="5"/>
  <c r="T113" i="5"/>
  <c r="L114" i="5"/>
  <c r="P114" i="5"/>
  <c r="T114" i="5"/>
  <c r="L115" i="5"/>
  <c r="P115" i="5"/>
  <c r="T115" i="5"/>
  <c r="L116" i="5"/>
  <c r="P116" i="5"/>
  <c r="T116" i="5"/>
  <c r="L117" i="5"/>
  <c r="P117" i="5"/>
  <c r="T117" i="5"/>
  <c r="L118" i="5"/>
  <c r="P118" i="5"/>
  <c r="T118" i="5"/>
  <c r="L119" i="5"/>
  <c r="P119" i="5"/>
  <c r="T119" i="5"/>
  <c r="L120" i="5"/>
  <c r="P120" i="5"/>
  <c r="T120" i="5"/>
  <c r="L121" i="5"/>
  <c r="P121" i="5"/>
  <c r="T121" i="5"/>
  <c r="L122" i="5"/>
  <c r="P122" i="5"/>
  <c r="T122" i="5"/>
  <c r="L123" i="5"/>
  <c r="P123" i="5"/>
  <c r="T123" i="5"/>
  <c r="L124" i="5"/>
  <c r="P124" i="5"/>
  <c r="T124" i="5"/>
  <c r="L125" i="5"/>
  <c r="P125" i="5"/>
  <c r="T125" i="5"/>
  <c r="L126" i="5"/>
  <c r="P126" i="5"/>
  <c r="T126" i="5"/>
  <c r="L127" i="5"/>
  <c r="P127" i="5"/>
  <c r="T127" i="5"/>
  <c r="L128" i="5"/>
  <c r="P128" i="5"/>
  <c r="T128" i="5"/>
  <c r="L129" i="5"/>
  <c r="P129" i="5"/>
  <c r="T129" i="5"/>
  <c r="L130" i="5"/>
  <c r="P130" i="5"/>
  <c r="T130" i="5"/>
  <c r="L131" i="5"/>
  <c r="P131" i="5"/>
  <c r="T131" i="5"/>
  <c r="L132" i="5"/>
  <c r="P132" i="5"/>
  <c r="T132" i="5"/>
  <c r="L133" i="5"/>
  <c r="P133" i="5"/>
  <c r="T133" i="5"/>
  <c r="L134" i="5"/>
  <c r="P134" i="5"/>
  <c r="T134" i="5"/>
  <c r="H39" i="5"/>
  <c r="H43" i="5"/>
  <c r="H47" i="5"/>
  <c r="H51" i="5"/>
  <c r="H55" i="5"/>
  <c r="H59" i="5"/>
  <c r="H63" i="5"/>
  <c r="H67" i="5"/>
  <c r="H71" i="5"/>
  <c r="H75" i="5"/>
  <c r="H79" i="5"/>
  <c r="H83" i="5"/>
  <c r="H87" i="5"/>
  <c r="H91" i="5"/>
  <c r="H95" i="5"/>
  <c r="H99" i="5"/>
  <c r="H103" i="5"/>
  <c r="H107" i="5"/>
  <c r="H111" i="5"/>
  <c r="H115" i="5"/>
  <c r="H119" i="5"/>
  <c r="H123" i="5"/>
  <c r="H127" i="5"/>
  <c r="H131" i="5"/>
  <c r="H35" i="5"/>
  <c r="AK29" i="5"/>
  <c r="AK25" i="5"/>
  <c r="AK21" i="5"/>
  <c r="S41" i="5"/>
  <c r="K47" i="5"/>
  <c r="O52" i="5"/>
  <c r="S57" i="5"/>
  <c r="Q60" i="5"/>
  <c r="I62" i="5"/>
  <c r="M63" i="5"/>
  <c r="Q64" i="5"/>
  <c r="I66" i="5"/>
  <c r="M67" i="5"/>
  <c r="Q68" i="5"/>
  <c r="I70" i="5"/>
  <c r="M71" i="5"/>
  <c r="Q72" i="5"/>
  <c r="I74" i="5"/>
  <c r="M75" i="5"/>
  <c r="Q76" i="5"/>
  <c r="I78" i="5"/>
  <c r="M79" i="5"/>
  <c r="Q80" i="5"/>
  <c r="I82" i="5"/>
  <c r="M83" i="5"/>
  <c r="Q84" i="5"/>
  <c r="I86" i="5"/>
  <c r="M87" i="5"/>
  <c r="Q88" i="5"/>
  <c r="I90" i="5"/>
  <c r="M91" i="5"/>
  <c r="Q92" i="5"/>
  <c r="I94" i="5"/>
  <c r="M95" i="5"/>
  <c r="Q96" i="5"/>
  <c r="I98" i="5"/>
  <c r="M99" i="5"/>
  <c r="Q100" i="5"/>
  <c r="I102" i="5"/>
  <c r="M103" i="5"/>
  <c r="Q104" i="5"/>
  <c r="I106" i="5"/>
  <c r="M107" i="5"/>
  <c r="M109" i="5"/>
  <c r="Q109" i="5"/>
  <c r="I110" i="5"/>
  <c r="M110" i="5"/>
  <c r="Q110" i="5"/>
  <c r="I111" i="5"/>
  <c r="M111" i="5"/>
  <c r="Q111" i="5"/>
  <c r="I112" i="5"/>
  <c r="M112" i="5"/>
  <c r="Q112" i="5"/>
  <c r="I113" i="5"/>
  <c r="M113" i="5"/>
  <c r="Q113" i="5"/>
  <c r="I114" i="5"/>
  <c r="M114" i="5"/>
  <c r="I115" i="5"/>
  <c r="M115" i="5"/>
  <c r="Q116" i="5"/>
  <c r="I118" i="5"/>
  <c r="M119" i="5"/>
  <c r="Q120" i="5"/>
  <c r="I122" i="5"/>
  <c r="M123" i="5"/>
  <c r="Q124" i="5"/>
  <c r="I126" i="5"/>
  <c r="M127" i="5"/>
  <c r="Q128" i="5"/>
  <c r="I130" i="5"/>
  <c r="M131" i="5"/>
  <c r="Q132" i="5"/>
  <c r="I134" i="5"/>
  <c r="H40" i="5"/>
  <c r="H56" i="5"/>
  <c r="H72" i="5"/>
  <c r="H88" i="5"/>
  <c r="H104" i="5"/>
  <c r="H120" i="5"/>
  <c r="Q115" i="5"/>
  <c r="I117" i="5"/>
  <c r="M118" i="5"/>
  <c r="Q119" i="5"/>
  <c r="I121" i="5"/>
  <c r="M122" i="5"/>
  <c r="Q123" i="5"/>
  <c r="I125" i="5"/>
  <c r="M126" i="5"/>
  <c r="Q127" i="5"/>
  <c r="I129" i="5"/>
  <c r="M130" i="5"/>
  <c r="Q131" i="5"/>
  <c r="I133" i="5"/>
  <c r="M134" i="5"/>
  <c r="H44" i="5"/>
  <c r="H60" i="5"/>
  <c r="H76" i="5"/>
  <c r="H92" i="5"/>
  <c r="H108" i="5"/>
  <c r="H124" i="5"/>
  <c r="AK28" i="5"/>
  <c r="Q114" i="5"/>
  <c r="M116" i="5"/>
  <c r="Q117" i="5"/>
  <c r="I119" i="5"/>
  <c r="M120" i="5"/>
  <c r="Q121" i="5"/>
  <c r="I123" i="5"/>
  <c r="M124" i="5"/>
  <c r="Q125" i="5"/>
  <c r="I127" i="5"/>
  <c r="M128" i="5"/>
  <c r="Q129" i="5"/>
  <c r="M132" i="5"/>
  <c r="Q133" i="5"/>
  <c r="H52" i="5"/>
  <c r="H84" i="5"/>
  <c r="H116" i="5"/>
  <c r="I116" i="5"/>
  <c r="M117" i="5"/>
  <c r="Q118" i="5"/>
  <c r="I120" i="5"/>
  <c r="M121" i="5"/>
  <c r="Q122" i="5"/>
  <c r="I124" i="5"/>
  <c r="M125" i="5"/>
  <c r="Q126" i="5"/>
  <c r="I128" i="5"/>
  <c r="M129" i="5"/>
  <c r="Q130" i="5"/>
  <c r="I132" i="5"/>
  <c r="M133" i="5"/>
  <c r="Q134" i="5"/>
  <c r="H48" i="5"/>
  <c r="H64" i="5"/>
  <c r="H80" i="5"/>
  <c r="H96" i="5"/>
  <c r="H112" i="5"/>
  <c r="H128" i="5"/>
  <c r="AK24" i="5"/>
  <c r="I131" i="5"/>
  <c r="H36" i="5"/>
  <c r="H68" i="5"/>
  <c r="H100" i="5"/>
  <c r="H132" i="5"/>
  <c r="AK20" i="5"/>
  <c r="T31" i="5"/>
  <c r="T30" i="5"/>
  <c r="T26" i="5"/>
  <c r="T22" i="5"/>
  <c r="T28" i="5"/>
  <c r="T24" i="5"/>
  <c r="T20" i="5"/>
  <c r="T29" i="5"/>
  <c r="T25" i="5"/>
  <c r="T21" i="5"/>
  <c r="T27" i="5"/>
  <c r="T23" i="5"/>
  <c r="T19" i="5"/>
  <c r="S31" i="5"/>
  <c r="O31" i="5"/>
  <c r="K31" i="5"/>
  <c r="S30" i="5"/>
  <c r="O30" i="5"/>
  <c r="K30" i="5"/>
  <c r="S29" i="5"/>
  <c r="O29" i="5"/>
  <c r="K29" i="5"/>
  <c r="S28" i="5"/>
  <c r="O28" i="5"/>
  <c r="K28" i="5"/>
  <c r="S27" i="5"/>
  <c r="O27" i="5"/>
  <c r="K27" i="5"/>
  <c r="S26" i="5"/>
  <c r="O26" i="5"/>
  <c r="K26" i="5"/>
  <c r="S25" i="5"/>
  <c r="O25" i="5"/>
  <c r="K25" i="5"/>
  <c r="S24" i="5"/>
  <c r="O24" i="5"/>
  <c r="K24" i="5"/>
  <c r="R31" i="5"/>
  <c r="N31" i="5"/>
  <c r="J31" i="5"/>
  <c r="R30" i="5"/>
  <c r="N30" i="5"/>
  <c r="J30" i="5"/>
  <c r="R29" i="5"/>
  <c r="N29" i="5"/>
  <c r="J29" i="5"/>
  <c r="R28" i="5"/>
  <c r="N28" i="5"/>
  <c r="J28" i="5"/>
  <c r="R27" i="5"/>
  <c r="N27" i="5"/>
  <c r="J27" i="5"/>
  <c r="R26" i="5"/>
  <c r="N26" i="5"/>
  <c r="J26" i="5"/>
  <c r="R25" i="5"/>
  <c r="N25" i="5"/>
  <c r="J25" i="5"/>
  <c r="R24" i="5"/>
  <c r="N24" i="5"/>
  <c r="J24" i="5"/>
  <c r="R23" i="5"/>
  <c r="N23" i="5"/>
  <c r="J23" i="5"/>
  <c r="R22" i="5"/>
  <c r="N22" i="5"/>
  <c r="J22" i="5"/>
  <c r="R21" i="5"/>
  <c r="N21" i="5"/>
  <c r="J21" i="5"/>
  <c r="R20" i="5"/>
  <c r="N20" i="5"/>
  <c r="J20" i="5"/>
  <c r="R19" i="5"/>
  <c r="N19" i="5"/>
  <c r="J19" i="5"/>
  <c r="P31" i="5"/>
  <c r="H31" i="5"/>
  <c r="L30" i="5"/>
  <c r="H30" i="5"/>
  <c r="L29" i="5"/>
  <c r="P28" i="5"/>
  <c r="L28" i="5"/>
  <c r="Q31" i="5"/>
  <c r="M31" i="5"/>
  <c r="I31" i="5"/>
  <c r="Q30" i="5"/>
  <c r="M30" i="5"/>
  <c r="I30" i="5"/>
  <c r="Q29" i="5"/>
  <c r="M29" i="5"/>
  <c r="I29" i="5"/>
  <c r="Q28" i="5"/>
  <c r="M28" i="5"/>
  <c r="I28" i="5"/>
  <c r="Q27" i="5"/>
  <c r="M27" i="5"/>
  <c r="I27" i="5"/>
  <c r="Q26" i="5"/>
  <c r="M26" i="5"/>
  <c r="I26" i="5"/>
  <c r="Q25" i="5"/>
  <c r="M25" i="5"/>
  <c r="I25" i="5"/>
  <c r="Q24" i="5"/>
  <c r="M24" i="5"/>
  <c r="I24" i="5"/>
  <c r="Q23" i="5"/>
  <c r="M23" i="5"/>
  <c r="I23" i="5"/>
  <c r="Q22" i="5"/>
  <c r="M22" i="5"/>
  <c r="I22" i="5"/>
  <c r="Q21" i="5"/>
  <c r="M21" i="5"/>
  <c r="I21" i="5"/>
  <c r="Q20" i="5"/>
  <c r="M20" i="5"/>
  <c r="I20" i="5"/>
  <c r="Q19" i="5"/>
  <c r="M19" i="5"/>
  <c r="I19" i="5"/>
  <c r="L31" i="5"/>
  <c r="P30" i="5"/>
  <c r="P29" i="5"/>
  <c r="H29" i="5"/>
  <c r="H28" i="5"/>
  <c r="P27" i="5"/>
  <c r="L27" i="5"/>
  <c r="H27" i="5"/>
  <c r="P26" i="5"/>
  <c r="L26" i="5"/>
  <c r="H26" i="5"/>
  <c r="P25" i="5"/>
  <c r="L25" i="5"/>
  <c r="H24" i="5"/>
  <c r="L23" i="5"/>
  <c r="P22" i="5"/>
  <c r="H22" i="5"/>
  <c r="L21" i="5"/>
  <c r="P20" i="5"/>
  <c r="H20" i="5"/>
  <c r="L19" i="5"/>
  <c r="K23" i="5"/>
  <c r="S21" i="5"/>
  <c r="K21" i="5"/>
  <c r="S19" i="5"/>
  <c r="P24" i="5"/>
  <c r="P23" i="5"/>
  <c r="H23" i="5"/>
  <c r="L22" i="5"/>
  <c r="P21" i="5"/>
  <c r="H21" i="5"/>
  <c r="L20" i="5"/>
  <c r="P19" i="5"/>
  <c r="H19" i="5"/>
  <c r="H25" i="5"/>
  <c r="S23" i="5"/>
  <c r="O22" i="5"/>
  <c r="O20" i="5"/>
  <c r="K19" i="5"/>
  <c r="L24" i="5"/>
  <c r="O23" i="5"/>
  <c r="S22" i="5"/>
  <c r="K22" i="5"/>
  <c r="O21" i="5"/>
  <c r="S20" i="5"/>
  <c r="K20" i="5"/>
  <c r="O19" i="5"/>
  <c r="W19" i="5" l="1" a="1"/>
  <c r="E26" i="5"/>
  <c r="AL26" i="5" s="1"/>
  <c r="E24" i="5"/>
  <c r="AL24" i="5" s="1"/>
  <c r="E28" i="5"/>
  <c r="AL28" i="5" s="1"/>
  <c r="E27" i="5"/>
  <c r="AL27" i="5" s="1"/>
  <c r="E21" i="5"/>
  <c r="AL21" i="5" s="1"/>
  <c r="E29" i="5"/>
  <c r="AL29" i="5" s="1"/>
  <c r="E20" i="5"/>
  <c r="AL20" i="5" s="1"/>
  <c r="E23" i="5"/>
  <c r="AL23" i="5" s="1"/>
  <c r="E30" i="5"/>
  <c r="AL30" i="5" s="1"/>
  <c r="E19" i="5"/>
  <c r="AL19" i="5" s="1"/>
  <c r="E22" i="5"/>
  <c r="AL22" i="5" s="1"/>
  <c r="E25" i="5"/>
  <c r="AL25" i="5" s="1"/>
  <c r="W19" i="5" l="1"/>
  <c r="X29" i="5"/>
  <c r="W30" i="5"/>
  <c r="AI30" i="5"/>
  <c r="W26" i="5"/>
  <c r="Y28" i="5"/>
  <c r="AH30" i="5"/>
  <c r="AB28" i="5"/>
  <c r="AI25" i="5"/>
  <c r="AC23" i="5"/>
  <c r="W21" i="5"/>
  <c r="AF31" i="5"/>
  <c r="AC30" i="5"/>
  <c r="Z29" i="5"/>
  <c r="W28" i="5"/>
  <c r="AG26" i="5"/>
  <c r="AD25" i="5"/>
  <c r="AA24" i="5"/>
  <c r="X23" i="5"/>
  <c r="AH21" i="5"/>
  <c r="AE20" i="5"/>
  <c r="AB19" i="5"/>
  <c r="AG24" i="5"/>
  <c r="AD23" i="5"/>
  <c r="AA22" i="5"/>
  <c r="X21" i="5"/>
  <c r="AH19" i="5"/>
  <c r="Y31" i="5"/>
  <c r="AF28" i="5"/>
  <c r="Z26" i="5"/>
  <c r="AG23" i="5"/>
  <c r="AA21" i="5"/>
  <c r="AI31" i="5"/>
  <c r="AF30" i="5"/>
  <c r="AC29" i="5"/>
  <c r="Z28" i="5"/>
  <c r="W27" i="5"/>
  <c r="AG25" i="5"/>
  <c r="AD24" i="5"/>
  <c r="AA23" i="5"/>
  <c r="X22" i="5"/>
  <c r="AH20" i="5"/>
  <c r="AE19" i="5"/>
  <c r="AA26" i="5"/>
  <c r="AC31" i="5"/>
  <c r="AD26" i="5"/>
  <c r="Y19" i="5"/>
  <c r="AD29" i="5"/>
  <c r="X27" i="5"/>
  <c r="AB23" i="5"/>
  <c r="AF19" i="5"/>
  <c r="AB21" i="5"/>
  <c r="AA29" i="5"/>
  <c r="AB24" i="5"/>
  <c r="W31" i="5"/>
  <c r="AA27" i="5"/>
  <c r="AE23" i="5"/>
  <c r="AH27" i="5"/>
  <c r="AG28" i="5"/>
  <c r="AF29" i="5"/>
  <c r="AH31" i="5"/>
  <c r="AI26" i="5"/>
  <c r="Z30" i="5"/>
  <c r="AG27" i="5"/>
  <c r="AA25" i="5"/>
  <c r="AH22" i="5"/>
  <c r="AB20" i="5"/>
  <c r="AB31" i="5"/>
  <c r="Y30" i="5"/>
  <c r="AI28" i="5"/>
  <c r="AF27" i="5"/>
  <c r="AC26" i="5"/>
  <c r="Z25" i="5"/>
  <c r="W24" i="5"/>
  <c r="AG22" i="5"/>
  <c r="AD21" i="5"/>
  <c r="AA20" i="5"/>
  <c r="X19" i="5"/>
  <c r="AC24" i="5"/>
  <c r="Z23" i="5"/>
  <c r="W22" i="5"/>
  <c r="AG20" i="5"/>
  <c r="AD19" i="5"/>
  <c r="AD30" i="5"/>
  <c r="X28" i="5"/>
  <c r="AE25" i="5"/>
  <c r="Y23" i="5"/>
  <c r="AF20" i="5"/>
  <c r="AE31" i="5"/>
  <c r="AB30" i="5"/>
  <c r="Y29" i="5"/>
  <c r="AI27" i="5"/>
  <c r="AF26" i="5"/>
  <c r="AC25" i="5"/>
  <c r="Z24" i="5"/>
  <c r="W23" i="5"/>
  <c r="AG21" i="5"/>
  <c r="AD20" i="5"/>
  <c r="AA19" i="5"/>
  <c r="Z31" i="5"/>
  <c r="Z27" i="5"/>
  <c r="W29" i="5"/>
  <c r="AE21" i="5"/>
  <c r="AH25" i="5"/>
  <c r="AI20" i="5"/>
  <c r="AH23" i="5"/>
  <c r="Y20" i="5"/>
  <c r="AH26" i="5"/>
  <c r="AC19" i="5"/>
  <c r="AD28" i="5"/>
  <c r="AH24" i="5"/>
  <c r="Y21" i="5"/>
  <c r="AD31" i="5"/>
  <c r="AE26" i="5"/>
  <c r="AD27" i="5"/>
  <c r="AC28" i="5"/>
  <c r="AE30" i="5"/>
  <c r="AF25" i="5"/>
  <c r="AE29" i="5"/>
  <c r="Y27" i="5"/>
  <c r="AF24" i="5"/>
  <c r="Z22" i="5"/>
  <c r="AG19" i="5"/>
  <c r="X31" i="5"/>
  <c r="AH29" i="5"/>
  <c r="AE28" i="5"/>
  <c r="AB27" i="5"/>
  <c r="Y26" i="5"/>
  <c r="AI24" i="5"/>
  <c r="AF23" i="5"/>
  <c r="AC22" i="5"/>
  <c r="Z21" i="5"/>
  <c r="W20" i="5"/>
  <c r="AB25" i="5"/>
  <c r="Y24" i="5"/>
  <c r="AI22" i="5"/>
  <c r="AF21" i="5"/>
  <c r="AC20" i="5"/>
  <c r="Z19" i="5"/>
  <c r="AI29" i="5"/>
  <c r="AC27" i="5"/>
  <c r="W25" i="5"/>
  <c r="AD22" i="5"/>
  <c r="X20" i="5"/>
  <c r="AA31" i="5"/>
  <c r="X30" i="5"/>
  <c r="AH28" i="5"/>
  <c r="AE27" i="5"/>
  <c r="AB26" i="5"/>
  <c r="Y25" i="5"/>
  <c r="AI23" i="5"/>
  <c r="AF22" i="5"/>
  <c r="AC21" i="5"/>
  <c r="Z20" i="5"/>
  <c r="AA30" i="5"/>
  <c r="AB29" i="5"/>
  <c r="X24" i="5"/>
  <c r="AG30" i="5"/>
  <c r="AA28" i="5"/>
  <c r="AE24" i="5"/>
  <c r="Y22" i="5"/>
  <c r="X25" i="5"/>
  <c r="AE22" i="5"/>
  <c r="AG31" i="5"/>
  <c r="AI21" i="5"/>
  <c r="AG29" i="5"/>
  <c r="X26" i="5"/>
  <c r="AB22" i="5"/>
  <c r="AI19" i="5"/>
  <c r="AM19" i="5" l="1" a="1"/>
  <c r="AM19" i="5" l="1"/>
  <c r="AM28" i="5"/>
  <c r="AM26" i="5"/>
  <c r="AM27" i="5"/>
  <c r="AM31" i="5"/>
  <c r="AM24" i="5"/>
  <c r="AM22" i="5"/>
  <c r="AM23" i="5"/>
  <c r="AM30" i="5"/>
  <c r="AM29" i="5"/>
  <c r="AM20" i="5"/>
  <c r="AM25" i="5"/>
  <c r="AM21" i="5"/>
  <c r="E30" i="2"/>
  <c r="E50" i="5" l="1"/>
  <c r="B50" i="5" s="1"/>
  <c r="E121" i="5"/>
  <c r="B121" i="5" s="1"/>
  <c r="E36" i="5"/>
  <c r="B36" i="5" s="1"/>
  <c r="E62" i="5"/>
  <c r="B62" i="5" s="1"/>
  <c r="E57" i="5"/>
  <c r="B57" i="5" s="1"/>
  <c r="E41" i="5"/>
  <c r="B41" i="5" s="1"/>
  <c r="E84" i="5"/>
  <c r="B84" i="5" s="1"/>
  <c r="E48" i="5"/>
  <c r="B48" i="5" s="1"/>
  <c r="E110" i="5"/>
  <c r="B110" i="5" s="1"/>
  <c r="E49" i="5"/>
  <c r="B49" i="5" s="1"/>
  <c r="E61" i="5"/>
  <c r="B61" i="5" s="1"/>
  <c r="E93" i="5"/>
  <c r="B93" i="5" s="1"/>
  <c r="E128" i="5"/>
  <c r="B128" i="5" s="1"/>
  <c r="E89" i="5"/>
  <c r="B89" i="5" s="1"/>
  <c r="E125" i="5"/>
  <c r="B125" i="5" s="1"/>
  <c r="E64" i="5"/>
  <c r="B64" i="5" s="1"/>
  <c r="E40" i="5"/>
  <c r="B40" i="5" s="1"/>
  <c r="E78" i="5"/>
  <c r="B78" i="5" s="1"/>
  <c r="E46" i="5"/>
  <c r="B46" i="5" s="1"/>
  <c r="E105" i="5"/>
  <c r="B105" i="5" s="1"/>
  <c r="E54" i="5"/>
  <c r="B54" i="5" s="1"/>
  <c r="E132" i="5"/>
  <c r="B132" i="5" s="1"/>
  <c r="E44" i="5"/>
  <c r="B44" i="5" s="1"/>
  <c r="E97" i="5"/>
  <c r="B97" i="5" s="1"/>
  <c r="E120" i="5"/>
  <c r="B120" i="5" s="1"/>
  <c r="E60" i="5"/>
  <c r="B60" i="5" s="1"/>
  <c r="E66" i="5"/>
  <c r="B66" i="5" s="1"/>
  <c r="E73" i="5"/>
  <c r="B73" i="5" s="1"/>
  <c r="E116" i="5"/>
  <c r="B116" i="5" s="1"/>
  <c r="E76" i="5"/>
  <c r="B76" i="5" s="1"/>
  <c r="E45" i="5"/>
  <c r="B45" i="5" s="1"/>
  <c r="E100" i="5"/>
  <c r="B100" i="5" s="1"/>
  <c r="E52" i="5"/>
  <c r="B52" i="5" s="1"/>
  <c r="E126" i="5"/>
  <c r="B126" i="5" s="1"/>
  <c r="E37" i="5"/>
  <c r="B37" i="5" s="1"/>
  <c r="E68" i="5"/>
  <c r="B68" i="5" s="1"/>
  <c r="E56" i="5"/>
  <c r="B56" i="5" s="1"/>
  <c r="E38" i="5"/>
  <c r="B38" i="5" s="1"/>
  <c r="E94" i="5"/>
  <c r="B94" i="5" s="1"/>
  <c r="E129" i="5"/>
  <c r="B129" i="5" s="1"/>
  <c r="E80" i="5"/>
  <c r="B80" i="5" s="1"/>
  <c r="E108" i="5"/>
  <c r="B108" i="5" s="1"/>
  <c r="E130" i="5"/>
  <c r="B130" i="5" s="1"/>
  <c r="E42" i="5"/>
  <c r="B42" i="5" s="1"/>
  <c r="E112" i="5"/>
  <c r="B112" i="5" s="1"/>
  <c r="E88" i="5"/>
  <c r="B88" i="5" s="1"/>
  <c r="E96" i="5"/>
  <c r="B96" i="5" s="1"/>
  <c r="E92" i="5"/>
  <c r="B92" i="5" s="1"/>
  <c r="E95" i="5"/>
  <c r="B95" i="5" s="1"/>
  <c r="E123" i="5"/>
  <c r="B123" i="5" s="1"/>
  <c r="E59" i="5"/>
  <c r="B59" i="5" s="1"/>
  <c r="E111" i="5"/>
  <c r="B111" i="5" s="1"/>
  <c r="E103" i="5"/>
  <c r="B103" i="5" s="1"/>
  <c r="E39" i="5"/>
  <c r="B39" i="5" s="1"/>
  <c r="E115" i="5"/>
  <c r="B115" i="5" s="1"/>
  <c r="E51" i="5"/>
  <c r="B51" i="5" s="1"/>
  <c r="E77" i="5"/>
  <c r="B77" i="5" s="1"/>
  <c r="E87" i="5"/>
  <c r="B87" i="5" s="1"/>
  <c r="E104" i="5"/>
  <c r="B104" i="5" s="1"/>
  <c r="E124" i="5"/>
  <c r="B124" i="5" s="1"/>
  <c r="E63" i="5"/>
  <c r="B63" i="5" s="1"/>
  <c r="E107" i="5"/>
  <c r="B107" i="5" s="1"/>
  <c r="E43" i="5"/>
  <c r="B43" i="5" s="1"/>
  <c r="E122" i="5"/>
  <c r="B122" i="5" s="1"/>
  <c r="E106" i="5"/>
  <c r="B106" i="5" s="1"/>
  <c r="E90" i="5"/>
  <c r="B90" i="5" s="1"/>
  <c r="E74" i="5"/>
  <c r="B74" i="5" s="1"/>
  <c r="E58" i="5"/>
  <c r="B58" i="5" s="1"/>
  <c r="E72" i="5"/>
  <c r="B72" i="5" s="1"/>
  <c r="E47" i="5"/>
  <c r="B47" i="5" s="1"/>
  <c r="E91" i="5"/>
  <c r="B91" i="5" s="1"/>
  <c r="E134" i="5"/>
  <c r="B134" i="5" s="1"/>
  <c r="E118" i="5"/>
  <c r="B118" i="5" s="1"/>
  <c r="E102" i="5"/>
  <c r="B102" i="5" s="1"/>
  <c r="E86" i="5"/>
  <c r="B86" i="5" s="1"/>
  <c r="E70" i="5"/>
  <c r="B70" i="5" s="1"/>
  <c r="E35" i="5"/>
  <c r="B35" i="5" s="1"/>
  <c r="E71" i="5"/>
  <c r="B71" i="5" s="1"/>
  <c r="E79" i="5"/>
  <c r="B79" i="5" s="1"/>
  <c r="E83" i="5"/>
  <c r="B83" i="5" s="1"/>
  <c r="E117" i="5"/>
  <c r="B117" i="5" s="1"/>
  <c r="E101" i="5"/>
  <c r="B101" i="5" s="1"/>
  <c r="E85" i="5"/>
  <c r="B85" i="5" s="1"/>
  <c r="E69" i="5"/>
  <c r="B69" i="5" s="1"/>
  <c r="E53" i="5"/>
  <c r="B53" i="5" s="1"/>
  <c r="E127" i="5"/>
  <c r="B127" i="5" s="1"/>
  <c r="E113" i="5"/>
  <c r="B113" i="5" s="1"/>
  <c r="E109" i="5"/>
  <c r="B109" i="5" s="1"/>
  <c r="E133" i="5"/>
  <c r="B133" i="5" s="1"/>
  <c r="E75" i="5"/>
  <c r="B75" i="5" s="1"/>
  <c r="E114" i="5"/>
  <c r="B114" i="5" s="1"/>
  <c r="E98" i="5"/>
  <c r="B98" i="5" s="1"/>
  <c r="E82" i="5"/>
  <c r="B82" i="5" s="1"/>
  <c r="E119" i="5"/>
  <c r="B119" i="5" s="1"/>
  <c r="E55" i="5"/>
  <c r="B55" i="5" s="1"/>
  <c r="E131" i="5"/>
  <c r="B131" i="5" s="1"/>
  <c r="E67" i="5"/>
  <c r="B67" i="5" s="1"/>
  <c r="E81" i="5"/>
  <c r="B81" i="5" s="1"/>
  <c r="E65" i="5"/>
  <c r="B65" i="5" s="1"/>
  <c r="E99" i="5"/>
  <c r="B99" i="5" s="1"/>
  <c r="C121" i="5"/>
  <c r="J92" i="11" s="1"/>
  <c r="E27" i="2"/>
  <c r="E21" i="2"/>
  <c r="E29" i="2"/>
  <c r="E22" i="2"/>
  <c r="E23" i="2"/>
  <c r="E26" i="2"/>
  <c r="E19" i="2"/>
  <c r="E24" i="2"/>
  <c r="E28" i="2"/>
  <c r="E20" i="2"/>
  <c r="E25" i="2"/>
  <c r="C50" i="5" l="1"/>
  <c r="J21" i="11" s="1"/>
  <c r="C41" i="5"/>
  <c r="J12" i="11" s="1"/>
  <c r="C60" i="5"/>
  <c r="J31" i="11" s="1"/>
  <c r="C45" i="5"/>
  <c r="J16" i="11" s="1"/>
  <c r="C78" i="5"/>
  <c r="J49" i="11" s="1"/>
  <c r="C46" i="5"/>
  <c r="J17" i="11" s="1"/>
  <c r="C21" i="5"/>
  <c r="C37" i="5"/>
  <c r="J8" i="11" s="1"/>
  <c r="C67" i="5"/>
  <c r="J38" i="11" s="1"/>
  <c r="G104" i="11"/>
  <c r="C19" i="5"/>
  <c r="G70" i="11"/>
  <c r="G102" i="11"/>
  <c r="G69" i="11"/>
  <c r="G80" i="11"/>
  <c r="G40" i="11"/>
  <c r="G54" i="11"/>
  <c r="G41" i="11"/>
  <c r="G105" i="11"/>
  <c r="G29" i="11"/>
  <c r="G93" i="11"/>
  <c r="G95" i="11"/>
  <c r="C51" i="5"/>
  <c r="J22" i="11" s="1"/>
  <c r="G82" i="11"/>
  <c r="G63" i="11"/>
  <c r="G100" i="11"/>
  <c r="G39" i="11"/>
  <c r="G71" i="11"/>
  <c r="G44" i="11"/>
  <c r="G68" i="11"/>
  <c r="G76" i="11"/>
  <c r="G64" i="11"/>
  <c r="G19" i="11"/>
  <c r="G33" i="11"/>
  <c r="C66" i="5"/>
  <c r="J37" i="11" s="1"/>
  <c r="G85" i="11"/>
  <c r="G84" i="11"/>
  <c r="G50" i="11"/>
  <c r="G62" i="11"/>
  <c r="G45" i="11"/>
  <c r="C27" i="5"/>
  <c r="G75" i="11"/>
  <c r="G86" i="11"/>
  <c r="G67" i="11"/>
  <c r="G101" i="11"/>
  <c r="G65" i="11"/>
  <c r="G37" i="11"/>
  <c r="G96" i="11"/>
  <c r="G55" i="11"/>
  <c r="G26" i="11"/>
  <c r="G57" i="11"/>
  <c r="C133" i="5"/>
  <c r="J104" i="11" s="1"/>
  <c r="G52" i="11"/>
  <c r="G90" i="11"/>
  <c r="G46" i="11"/>
  <c r="G98" i="11"/>
  <c r="G72" i="11"/>
  <c r="G42" i="11"/>
  <c r="G73" i="11"/>
  <c r="C47" i="5"/>
  <c r="J18" i="11" s="1"/>
  <c r="G61" i="11"/>
  <c r="G78" i="11"/>
  <c r="G58" i="11"/>
  <c r="C39" i="5"/>
  <c r="J10" i="11" s="1"/>
  <c r="G94" i="11"/>
  <c r="G59" i="11"/>
  <c r="G79" i="11"/>
  <c r="C22" i="5"/>
  <c r="G97" i="11"/>
  <c r="G31" i="11"/>
  <c r="G103" i="11"/>
  <c r="G49" i="11"/>
  <c r="G60" i="11"/>
  <c r="G92" i="11"/>
  <c r="G24" i="11"/>
  <c r="G88" i="11"/>
  <c r="G89" i="11"/>
  <c r="G43" i="11"/>
  <c r="G77" i="11"/>
  <c r="G34" i="11"/>
  <c r="G74" i="11"/>
  <c r="G66" i="11"/>
  <c r="G83" i="11"/>
  <c r="G51" i="11"/>
  <c r="G27" i="11"/>
  <c r="G87" i="11"/>
  <c r="G91" i="11"/>
  <c r="G99" i="11"/>
  <c r="G81" i="11"/>
  <c r="G28" i="11"/>
  <c r="C120" i="5"/>
  <c r="J91" i="11" s="1"/>
  <c r="C102" i="5"/>
  <c r="J73" i="11" s="1"/>
  <c r="C40" i="5"/>
  <c r="J11" i="11" s="1"/>
  <c r="C23" i="5"/>
  <c r="C38" i="5"/>
  <c r="J9" i="11" s="1"/>
  <c r="C127" i="5"/>
  <c r="J98" i="11" s="1"/>
  <c r="C87" i="5"/>
  <c r="J58" i="11" s="1"/>
  <c r="C126" i="5"/>
  <c r="J97" i="11" s="1"/>
  <c r="C119" i="5"/>
  <c r="J90" i="11" s="1"/>
  <c r="C91" i="5"/>
  <c r="J62" i="11" s="1"/>
  <c r="C90" i="5"/>
  <c r="J61" i="11" s="1"/>
  <c r="C53" i="5"/>
  <c r="J24" i="11" s="1"/>
  <c r="C54" i="5"/>
  <c r="J25" i="11" s="1"/>
  <c r="C104" i="5"/>
  <c r="J75" i="11" s="1"/>
  <c r="C103" i="5"/>
  <c r="J74" i="11" s="1"/>
  <c r="C95" i="5"/>
  <c r="J66" i="11" s="1"/>
  <c r="C57" i="5"/>
  <c r="J28" i="11" s="1"/>
  <c r="C118" i="5"/>
  <c r="J89" i="11" s="1"/>
  <c r="C36" i="5"/>
  <c r="J7" i="11" s="1"/>
  <c r="C107" i="5"/>
  <c r="J78" i="11" s="1"/>
  <c r="C96" i="5"/>
  <c r="J67" i="11" s="1"/>
  <c r="C117" i="5"/>
  <c r="J88" i="11" s="1"/>
  <c r="C56" i="5"/>
  <c r="J27" i="11" s="1"/>
  <c r="C43" i="5"/>
  <c r="J14" i="11" s="1"/>
  <c r="C64" i="5"/>
  <c r="J35" i="11" s="1"/>
  <c r="C52" i="5"/>
  <c r="J23" i="11" s="1"/>
  <c r="C131" i="5"/>
  <c r="J102" i="11" s="1"/>
  <c r="C122" i="5"/>
  <c r="J93" i="11" s="1"/>
  <c r="C49" i="5"/>
  <c r="J20" i="11" s="1"/>
  <c r="C125" i="5"/>
  <c r="J96" i="11" s="1"/>
  <c r="C106" i="5"/>
  <c r="J77" i="11" s="1"/>
  <c r="C63" i="5"/>
  <c r="J34" i="11" s="1"/>
  <c r="C111" i="5"/>
  <c r="J82" i="11" s="1"/>
  <c r="C101" i="5"/>
  <c r="J72" i="11" s="1"/>
  <c r="C105" i="5"/>
  <c r="J76" i="11" s="1"/>
  <c r="C69" i="5"/>
  <c r="J40" i="11" s="1"/>
  <c r="C58" i="5"/>
  <c r="J29" i="11" s="1"/>
  <c r="C62" i="5"/>
  <c r="J33" i="11" s="1"/>
  <c r="C112" i="5"/>
  <c r="J83" i="11" s="1"/>
  <c r="C84" i="5"/>
  <c r="J55" i="11" s="1"/>
  <c r="C98" i="5"/>
  <c r="J69" i="11" s="1"/>
  <c r="C73" i="5"/>
  <c r="J44" i="11" s="1"/>
  <c r="C71" i="5"/>
  <c r="J42" i="11" s="1"/>
  <c r="C42" i="5"/>
  <c r="J13" i="11" s="1"/>
  <c r="C55" i="5"/>
  <c r="J26" i="11" s="1"/>
  <c r="C83" i="5"/>
  <c r="J54" i="11" s="1"/>
  <c r="C92" i="5"/>
  <c r="J63" i="11" s="1"/>
  <c r="C100" i="5"/>
  <c r="J71" i="11" s="1"/>
  <c r="C124" i="5"/>
  <c r="J95" i="11" s="1"/>
  <c r="C97" i="5"/>
  <c r="J68" i="11" s="1"/>
  <c r="C123" i="5"/>
  <c r="J94" i="11" s="1"/>
  <c r="C94" i="5"/>
  <c r="C109" i="5"/>
  <c r="J80" i="11" s="1"/>
  <c r="C70" i="5"/>
  <c r="J41" i="11" s="1"/>
  <c r="C86" i="5"/>
  <c r="J57" i="11" s="1"/>
  <c r="C79" i="5"/>
  <c r="J50" i="11" s="1"/>
  <c r="C132" i="5"/>
  <c r="J103" i="11" s="1"/>
  <c r="C99" i="5"/>
  <c r="J70" i="11" s="1"/>
  <c r="C113" i="5"/>
  <c r="J84" i="11" s="1"/>
  <c r="C88" i="5"/>
  <c r="J59" i="11" s="1"/>
  <c r="C108" i="5"/>
  <c r="J79" i="11" s="1"/>
  <c r="C89" i="5"/>
  <c r="J60" i="11" s="1"/>
  <c r="C74" i="5"/>
  <c r="J45" i="11" s="1"/>
  <c r="C130" i="5"/>
  <c r="J101" i="11" s="1"/>
  <c r="C93" i="5"/>
  <c r="J64" i="11" s="1"/>
  <c r="C129" i="5"/>
  <c r="J100" i="11" s="1"/>
  <c r="C128" i="5"/>
  <c r="J99" i="11" s="1"/>
  <c r="C80" i="5"/>
  <c r="J51" i="11" s="1"/>
  <c r="C48" i="5"/>
  <c r="J19" i="11" s="1"/>
  <c r="C110" i="5"/>
  <c r="J81" i="11" s="1"/>
  <c r="C72" i="5"/>
  <c r="J43" i="11" s="1"/>
  <c r="C75" i="5"/>
  <c r="J46" i="11" s="1"/>
  <c r="C115" i="5"/>
  <c r="J86" i="11" s="1"/>
  <c r="C116" i="5"/>
  <c r="J87" i="11" s="1"/>
  <c r="C134" i="5"/>
  <c r="J105" i="11" s="1"/>
  <c r="C114" i="5"/>
  <c r="J85" i="11" s="1"/>
  <c r="G22" i="11"/>
  <c r="G13" i="11"/>
  <c r="C26" i="5"/>
  <c r="C31" i="5"/>
  <c r="G35" i="11"/>
  <c r="C81" i="5"/>
  <c r="J52" i="11" s="1"/>
  <c r="C65" i="5"/>
  <c r="J36" i="11" s="1"/>
  <c r="G36" i="11"/>
  <c r="C85" i="5"/>
  <c r="J56" i="11" s="1"/>
  <c r="G56" i="11"/>
  <c r="G14" i="11"/>
  <c r="C59" i="5"/>
  <c r="J30" i="11" s="1"/>
  <c r="G30" i="11"/>
  <c r="G8" i="11"/>
  <c r="G16" i="11"/>
  <c r="C28" i="5"/>
  <c r="G15" i="11"/>
  <c r="C44" i="5"/>
  <c r="J15" i="11" s="1"/>
  <c r="G17" i="11"/>
  <c r="C61" i="5"/>
  <c r="J32" i="11" s="1"/>
  <c r="G32" i="11"/>
  <c r="C20" i="5"/>
  <c r="G7" i="11"/>
  <c r="G18" i="11"/>
  <c r="G10" i="11"/>
  <c r="G9" i="11"/>
  <c r="C76" i="5"/>
  <c r="J47" i="11" s="1"/>
  <c r="G47" i="11"/>
  <c r="C29" i="5"/>
  <c r="G20" i="11"/>
  <c r="C25" i="5"/>
  <c r="G12" i="11"/>
  <c r="C68" i="5"/>
  <c r="J39" i="11" s="1"/>
  <c r="G38" i="11"/>
  <c r="C82" i="5"/>
  <c r="J53" i="11" s="1"/>
  <c r="G53" i="11"/>
  <c r="C35" i="5"/>
  <c r="J6" i="11" s="1"/>
  <c r="G6" i="11"/>
  <c r="C77" i="5"/>
  <c r="J48" i="11" s="1"/>
  <c r="G48" i="11"/>
  <c r="G23" i="11"/>
  <c r="C30" i="5"/>
  <c r="G25" i="11"/>
  <c r="G11" i="11"/>
  <c r="C24" i="5"/>
  <c r="G21" i="11"/>
  <c r="B13" i="2"/>
  <c r="E6" i="11" l="1"/>
  <c r="E8" i="11"/>
  <c r="E51" i="11"/>
  <c r="E49" i="11"/>
  <c r="E98" i="11"/>
  <c r="E45" i="11"/>
  <c r="E85" i="11"/>
  <c r="E71" i="11"/>
  <c r="E82" i="11"/>
  <c r="E29" i="11"/>
  <c r="E40" i="11"/>
  <c r="E70" i="11"/>
  <c r="E23" i="11"/>
  <c r="E10" i="11"/>
  <c r="E32" i="11"/>
  <c r="E15" i="11"/>
  <c r="E30" i="11"/>
  <c r="E35" i="11"/>
  <c r="E22" i="11"/>
  <c r="E91" i="11"/>
  <c r="E83" i="11"/>
  <c r="E77" i="11"/>
  <c r="E24" i="11"/>
  <c r="E103" i="11"/>
  <c r="E79" i="11"/>
  <c r="E58" i="11"/>
  <c r="E73" i="11"/>
  <c r="E46" i="11"/>
  <c r="E57" i="11"/>
  <c r="E37" i="11"/>
  <c r="E86" i="11"/>
  <c r="E62" i="11"/>
  <c r="E76" i="11"/>
  <c r="E39" i="11"/>
  <c r="E105" i="11"/>
  <c r="E80" i="11"/>
  <c r="E21" i="11"/>
  <c r="E9" i="11"/>
  <c r="E56" i="11"/>
  <c r="E34" i="11"/>
  <c r="E67" i="11"/>
  <c r="E11" i="11"/>
  <c r="E53" i="11"/>
  <c r="E18" i="11"/>
  <c r="E28" i="11"/>
  <c r="E87" i="11"/>
  <c r="E66" i="11"/>
  <c r="E43" i="11"/>
  <c r="E92" i="11"/>
  <c r="E31" i="11"/>
  <c r="E59" i="11"/>
  <c r="E78" i="11"/>
  <c r="E42" i="11"/>
  <c r="E90" i="11"/>
  <c r="E26" i="11"/>
  <c r="E65" i="11"/>
  <c r="E75" i="11"/>
  <c r="E50" i="11"/>
  <c r="E33" i="11"/>
  <c r="E68" i="11"/>
  <c r="E100" i="11"/>
  <c r="E95" i="11"/>
  <c r="E41" i="11"/>
  <c r="E69" i="11"/>
  <c r="E104" i="11"/>
  <c r="E38" i="11"/>
  <c r="E20" i="11"/>
  <c r="E13" i="11"/>
  <c r="E99" i="11"/>
  <c r="E88" i="11"/>
  <c r="E96" i="11"/>
  <c r="E64" i="11"/>
  <c r="E48" i="11"/>
  <c r="E12" i="11"/>
  <c r="E47" i="11"/>
  <c r="E36" i="11"/>
  <c r="E25" i="11"/>
  <c r="E7" i="11"/>
  <c r="E17" i="11"/>
  <c r="E16" i="11"/>
  <c r="E14" i="11"/>
  <c r="E81" i="11"/>
  <c r="E27" i="11"/>
  <c r="E74" i="11"/>
  <c r="E89" i="11"/>
  <c r="E60" i="11"/>
  <c r="E97" i="11"/>
  <c r="E94" i="11"/>
  <c r="E61" i="11"/>
  <c r="E72" i="11"/>
  <c r="E52" i="11"/>
  <c r="E55" i="11"/>
  <c r="E101" i="11"/>
  <c r="E84" i="11"/>
  <c r="E19" i="11"/>
  <c r="E44" i="11"/>
  <c r="E63" i="11"/>
  <c r="E93" i="11"/>
  <c r="E54" i="11"/>
  <c r="E102" i="11"/>
  <c r="B14" i="5"/>
  <c r="B15" i="5" s="1"/>
  <c r="J65" i="11"/>
  <c r="M52" i="2"/>
  <c r="S102" i="2"/>
  <c r="M51" i="2"/>
  <c r="S19" i="2"/>
  <c r="S23" i="2"/>
  <c r="S27" i="2"/>
  <c r="H30" i="2"/>
  <c r="L30" i="2"/>
  <c r="P30" i="2"/>
  <c r="S20" i="2"/>
  <c r="S24" i="2"/>
  <c r="S28" i="2"/>
  <c r="I30" i="2"/>
  <c r="M30" i="2"/>
  <c r="Q30" i="2"/>
  <c r="S21" i="2"/>
  <c r="S25" i="2"/>
  <c r="S29" i="2"/>
  <c r="J30" i="2"/>
  <c r="N30" i="2"/>
  <c r="R30" i="2"/>
  <c r="S22" i="2"/>
  <c r="S26" i="2"/>
  <c r="S30" i="2"/>
  <c r="K30" i="2"/>
  <c r="O30" i="2"/>
  <c r="AI24" i="2"/>
  <c r="AJ24" i="2" s="1"/>
  <c r="J48" i="2"/>
  <c r="K76" i="2"/>
  <c r="K60" i="2"/>
  <c r="L88" i="2"/>
  <c r="J96" i="2"/>
  <c r="K124" i="2"/>
  <c r="Q78" i="2"/>
  <c r="J112" i="2"/>
  <c r="L40" i="2"/>
  <c r="AI27" i="2"/>
  <c r="AJ27" i="2" s="1"/>
  <c r="J40" i="2"/>
  <c r="J104" i="2"/>
  <c r="K68" i="2"/>
  <c r="K132" i="2"/>
  <c r="L96" i="2"/>
  <c r="M70" i="2"/>
  <c r="R42" i="2"/>
  <c r="AI26" i="2"/>
  <c r="AJ26" i="2" s="1"/>
  <c r="L104" i="2"/>
  <c r="M94" i="2"/>
  <c r="R106" i="2"/>
  <c r="AI25" i="2"/>
  <c r="AJ25" i="2" s="1"/>
  <c r="J56" i="2"/>
  <c r="J120" i="2"/>
  <c r="K84" i="2"/>
  <c r="L48" i="2"/>
  <c r="L112" i="2"/>
  <c r="N58" i="2"/>
  <c r="S70" i="2"/>
  <c r="J64" i="2"/>
  <c r="J128" i="2"/>
  <c r="K92" i="2"/>
  <c r="L56" i="2"/>
  <c r="L120" i="2"/>
  <c r="N122" i="2"/>
  <c r="AI19" i="2"/>
  <c r="AI23" i="2"/>
  <c r="AJ23" i="2" s="1"/>
  <c r="J72" i="2"/>
  <c r="K36" i="2"/>
  <c r="K100" i="2"/>
  <c r="L64" i="2"/>
  <c r="L128" i="2"/>
  <c r="O86" i="2"/>
  <c r="AI30" i="2"/>
  <c r="AJ30" i="2" s="1"/>
  <c r="AI22" i="2"/>
  <c r="AJ22" i="2" s="1"/>
  <c r="J80" i="2"/>
  <c r="K44" i="2"/>
  <c r="K108" i="2"/>
  <c r="L72" i="2"/>
  <c r="M36" i="2"/>
  <c r="P50" i="2"/>
  <c r="AI29" i="2"/>
  <c r="AJ29" i="2" s="1"/>
  <c r="AI21" i="2"/>
  <c r="AJ21" i="2" s="1"/>
  <c r="J88" i="2"/>
  <c r="K52" i="2"/>
  <c r="K116" i="2"/>
  <c r="L80" i="2"/>
  <c r="M44" i="2"/>
  <c r="P114" i="2"/>
  <c r="AI28" i="2"/>
  <c r="AJ28" i="2" s="1"/>
  <c r="AI20" i="2"/>
  <c r="AJ20" i="2" s="1"/>
  <c r="J41" i="2"/>
  <c r="J49" i="2"/>
  <c r="J57" i="2"/>
  <c r="J65" i="2"/>
  <c r="J73" i="2"/>
  <c r="J81" i="2"/>
  <c r="J89" i="2"/>
  <c r="J97" i="2"/>
  <c r="J105" i="2"/>
  <c r="J113" i="2"/>
  <c r="J121" i="2"/>
  <c r="J129" i="2"/>
  <c r="K37" i="2"/>
  <c r="K45" i="2"/>
  <c r="K53" i="2"/>
  <c r="K61" i="2"/>
  <c r="K69" i="2"/>
  <c r="K77" i="2"/>
  <c r="K85" i="2"/>
  <c r="K93" i="2"/>
  <c r="K101" i="2"/>
  <c r="K109" i="2"/>
  <c r="K117" i="2"/>
  <c r="K125" i="2"/>
  <c r="K133" i="2"/>
  <c r="L41" i="2"/>
  <c r="L49" i="2"/>
  <c r="L57" i="2"/>
  <c r="L65" i="2"/>
  <c r="L73" i="2"/>
  <c r="L81" i="2"/>
  <c r="L89" i="2"/>
  <c r="L97" i="2"/>
  <c r="L105" i="2"/>
  <c r="L113" i="2"/>
  <c r="L121" i="2"/>
  <c r="L129" i="2"/>
  <c r="M37" i="2"/>
  <c r="M45" i="2"/>
  <c r="M53" i="2"/>
  <c r="M71" i="2"/>
  <c r="M102" i="2"/>
  <c r="N66" i="2"/>
  <c r="N130" i="2"/>
  <c r="O94" i="2"/>
  <c r="P58" i="2"/>
  <c r="P122" i="2"/>
  <c r="Q86" i="2"/>
  <c r="R50" i="2"/>
  <c r="R114" i="2"/>
  <c r="S78" i="2"/>
  <c r="J34" i="2"/>
  <c r="J42" i="2"/>
  <c r="J50" i="2"/>
  <c r="J58" i="2"/>
  <c r="J66" i="2"/>
  <c r="J74" i="2"/>
  <c r="J82" i="2"/>
  <c r="J90" i="2"/>
  <c r="J98" i="2"/>
  <c r="J106" i="2"/>
  <c r="J114" i="2"/>
  <c r="J122" i="2"/>
  <c r="J130" i="2"/>
  <c r="K38" i="2"/>
  <c r="K46" i="2"/>
  <c r="K54" i="2"/>
  <c r="K62" i="2"/>
  <c r="K70" i="2"/>
  <c r="K78" i="2"/>
  <c r="K86" i="2"/>
  <c r="K94" i="2"/>
  <c r="K102" i="2"/>
  <c r="K110" i="2"/>
  <c r="K118" i="2"/>
  <c r="K126" i="2"/>
  <c r="L34" i="2"/>
  <c r="L42" i="2"/>
  <c r="L50" i="2"/>
  <c r="L58" i="2"/>
  <c r="L66" i="2"/>
  <c r="L74" i="2"/>
  <c r="L82" i="2"/>
  <c r="L90" i="2"/>
  <c r="L98" i="2"/>
  <c r="L106" i="2"/>
  <c r="L114" i="2"/>
  <c r="L122" i="2"/>
  <c r="L130" i="2"/>
  <c r="M38" i="2"/>
  <c r="M46" i="2"/>
  <c r="M54" i="2"/>
  <c r="M73" i="2"/>
  <c r="M110" i="2"/>
  <c r="N74" i="2"/>
  <c r="O38" i="2"/>
  <c r="O102" i="2"/>
  <c r="P66" i="2"/>
  <c r="P130" i="2"/>
  <c r="Q94" i="2"/>
  <c r="R58" i="2"/>
  <c r="R122" i="2"/>
  <c r="S86" i="2"/>
  <c r="J35" i="2"/>
  <c r="J43" i="2"/>
  <c r="J51" i="2"/>
  <c r="J59" i="2"/>
  <c r="J67" i="2"/>
  <c r="J75" i="2"/>
  <c r="J83" i="2"/>
  <c r="J91" i="2"/>
  <c r="J99" i="2"/>
  <c r="J107" i="2"/>
  <c r="J115" i="2"/>
  <c r="J123" i="2"/>
  <c r="J131" i="2"/>
  <c r="K39" i="2"/>
  <c r="K47" i="2"/>
  <c r="K55" i="2"/>
  <c r="K63" i="2"/>
  <c r="K71" i="2"/>
  <c r="K79" i="2"/>
  <c r="K87" i="2"/>
  <c r="K95" i="2"/>
  <c r="K103" i="2"/>
  <c r="K111" i="2"/>
  <c r="K119" i="2"/>
  <c r="K127" i="2"/>
  <c r="L35" i="2"/>
  <c r="L43" i="2"/>
  <c r="L51" i="2"/>
  <c r="L59" i="2"/>
  <c r="L67" i="2"/>
  <c r="L75" i="2"/>
  <c r="L83" i="2"/>
  <c r="L91" i="2"/>
  <c r="L99" i="2"/>
  <c r="L107" i="2"/>
  <c r="L115" i="2"/>
  <c r="L123" i="2"/>
  <c r="L131" i="2"/>
  <c r="M39" i="2"/>
  <c r="M47" i="2"/>
  <c r="M55" i="2"/>
  <c r="M78" i="2"/>
  <c r="M118" i="2"/>
  <c r="N82" i="2"/>
  <c r="O46" i="2"/>
  <c r="O110" i="2"/>
  <c r="P74" i="2"/>
  <c r="Q38" i="2"/>
  <c r="Q102" i="2"/>
  <c r="R66" i="2"/>
  <c r="R130" i="2"/>
  <c r="S94" i="2"/>
  <c r="J36" i="2"/>
  <c r="J44" i="2"/>
  <c r="J52" i="2"/>
  <c r="J60" i="2"/>
  <c r="J68" i="2"/>
  <c r="J76" i="2"/>
  <c r="J84" i="2"/>
  <c r="J92" i="2"/>
  <c r="J100" i="2"/>
  <c r="J108" i="2"/>
  <c r="J116" i="2"/>
  <c r="J124" i="2"/>
  <c r="J132" i="2"/>
  <c r="K40" i="2"/>
  <c r="K48" i="2"/>
  <c r="K56" i="2"/>
  <c r="K64" i="2"/>
  <c r="K72" i="2"/>
  <c r="K80" i="2"/>
  <c r="K88" i="2"/>
  <c r="K96" i="2"/>
  <c r="K104" i="2"/>
  <c r="K112" i="2"/>
  <c r="K120" i="2"/>
  <c r="K128" i="2"/>
  <c r="L36" i="2"/>
  <c r="L44" i="2"/>
  <c r="L52" i="2"/>
  <c r="L60" i="2"/>
  <c r="L68" i="2"/>
  <c r="L76" i="2"/>
  <c r="L84" i="2"/>
  <c r="L92" i="2"/>
  <c r="L100" i="2"/>
  <c r="L108" i="2"/>
  <c r="L116" i="2"/>
  <c r="L124" i="2"/>
  <c r="L132" i="2"/>
  <c r="M40" i="2"/>
  <c r="M48" i="2"/>
  <c r="M57" i="2"/>
  <c r="M79" i="2"/>
  <c r="M126" i="2"/>
  <c r="N90" i="2"/>
  <c r="O54" i="2"/>
  <c r="O118" i="2"/>
  <c r="P82" i="2"/>
  <c r="Q46" i="2"/>
  <c r="Q110" i="2"/>
  <c r="R74" i="2"/>
  <c r="S38" i="2"/>
  <c r="S133" i="2"/>
  <c r="S125" i="2"/>
  <c r="S117" i="2"/>
  <c r="S109" i="2"/>
  <c r="S101" i="2"/>
  <c r="S93" i="2"/>
  <c r="S85" i="2"/>
  <c r="S77" i="2"/>
  <c r="S69" i="2"/>
  <c r="S61" i="2"/>
  <c r="S53" i="2"/>
  <c r="S45" i="2"/>
  <c r="S37" i="2"/>
  <c r="R129" i="2"/>
  <c r="R121" i="2"/>
  <c r="R113" i="2"/>
  <c r="R105" i="2"/>
  <c r="R97" i="2"/>
  <c r="R89" i="2"/>
  <c r="R81" i="2"/>
  <c r="R73" i="2"/>
  <c r="R65" i="2"/>
  <c r="R57" i="2"/>
  <c r="R49" i="2"/>
  <c r="R41" i="2"/>
  <c r="Q133" i="2"/>
  <c r="Q125" i="2"/>
  <c r="Q117" i="2"/>
  <c r="Q109" i="2"/>
  <c r="Q101" i="2"/>
  <c r="Q93" i="2"/>
  <c r="Q85" i="2"/>
  <c r="Q77" i="2"/>
  <c r="Q69" i="2"/>
  <c r="Q61" i="2"/>
  <c r="Q53" i="2"/>
  <c r="Q45" i="2"/>
  <c r="Q37" i="2"/>
  <c r="P129" i="2"/>
  <c r="P121" i="2"/>
  <c r="P113" i="2"/>
  <c r="P105" i="2"/>
  <c r="P97" i="2"/>
  <c r="P89" i="2"/>
  <c r="P81" i="2"/>
  <c r="P73" i="2"/>
  <c r="P65" i="2"/>
  <c r="P57" i="2"/>
  <c r="P49" i="2"/>
  <c r="P41" i="2"/>
  <c r="O133" i="2"/>
  <c r="O125" i="2"/>
  <c r="O117" i="2"/>
  <c r="O109" i="2"/>
  <c r="O101" i="2"/>
  <c r="O93" i="2"/>
  <c r="O85" i="2"/>
  <c r="O77" i="2"/>
  <c r="O69" i="2"/>
  <c r="O61" i="2"/>
  <c r="O53" i="2"/>
  <c r="O45" i="2"/>
  <c r="O37" i="2"/>
  <c r="N129" i="2"/>
  <c r="N121" i="2"/>
  <c r="N113" i="2"/>
  <c r="N105" i="2"/>
  <c r="N97" i="2"/>
  <c r="N89" i="2"/>
  <c r="N81" i="2"/>
  <c r="N73" i="2"/>
  <c r="N65" i="2"/>
  <c r="N57" i="2"/>
  <c r="N49" i="2"/>
  <c r="N41" i="2"/>
  <c r="M133" i="2"/>
  <c r="M125" i="2"/>
  <c r="M117" i="2"/>
  <c r="M109" i="2"/>
  <c r="M101" i="2"/>
  <c r="M93" i="2"/>
  <c r="M85" i="2"/>
  <c r="M77" i="2"/>
  <c r="M69" i="2"/>
  <c r="M61" i="2"/>
  <c r="S132" i="2"/>
  <c r="S124" i="2"/>
  <c r="S116" i="2"/>
  <c r="S108" i="2"/>
  <c r="S100" i="2"/>
  <c r="S92" i="2"/>
  <c r="S84" i="2"/>
  <c r="S76" i="2"/>
  <c r="S68" i="2"/>
  <c r="S60" i="2"/>
  <c r="S52" i="2"/>
  <c r="S44" i="2"/>
  <c r="S36" i="2"/>
  <c r="R128" i="2"/>
  <c r="R120" i="2"/>
  <c r="R112" i="2"/>
  <c r="R104" i="2"/>
  <c r="R96" i="2"/>
  <c r="R88" i="2"/>
  <c r="R80" i="2"/>
  <c r="R72" i="2"/>
  <c r="R64" i="2"/>
  <c r="R56" i="2"/>
  <c r="R48" i="2"/>
  <c r="R40" i="2"/>
  <c r="Q132" i="2"/>
  <c r="Q124" i="2"/>
  <c r="Q116" i="2"/>
  <c r="Q108" i="2"/>
  <c r="Q100" i="2"/>
  <c r="Q92" i="2"/>
  <c r="Q84" i="2"/>
  <c r="Q76" i="2"/>
  <c r="Q68" i="2"/>
  <c r="Q60" i="2"/>
  <c r="Q52" i="2"/>
  <c r="Q44" i="2"/>
  <c r="Q36" i="2"/>
  <c r="P128" i="2"/>
  <c r="P120" i="2"/>
  <c r="P112" i="2"/>
  <c r="P104" i="2"/>
  <c r="P96" i="2"/>
  <c r="P88" i="2"/>
  <c r="P80" i="2"/>
  <c r="P72" i="2"/>
  <c r="P64" i="2"/>
  <c r="P56" i="2"/>
  <c r="P48" i="2"/>
  <c r="P40" i="2"/>
  <c r="O132" i="2"/>
  <c r="O124" i="2"/>
  <c r="O116" i="2"/>
  <c r="O108" i="2"/>
  <c r="O100" i="2"/>
  <c r="O92" i="2"/>
  <c r="O84" i="2"/>
  <c r="O76" i="2"/>
  <c r="O68" i="2"/>
  <c r="O60" i="2"/>
  <c r="O52" i="2"/>
  <c r="O44" i="2"/>
  <c r="O36" i="2"/>
  <c r="N128" i="2"/>
  <c r="N120" i="2"/>
  <c r="N112" i="2"/>
  <c r="N104" i="2"/>
  <c r="N96" i="2"/>
  <c r="N88" i="2"/>
  <c r="N80" i="2"/>
  <c r="N72" i="2"/>
  <c r="N64" i="2"/>
  <c r="N56" i="2"/>
  <c r="N48" i="2"/>
  <c r="N40" i="2"/>
  <c r="M132" i="2"/>
  <c r="M124" i="2"/>
  <c r="M116" i="2"/>
  <c r="M108" i="2"/>
  <c r="M100" i="2"/>
  <c r="M92" i="2"/>
  <c r="M84" i="2"/>
  <c r="M76" i="2"/>
  <c r="M68" i="2"/>
  <c r="M60" i="2"/>
  <c r="S131" i="2"/>
  <c r="S123" i="2"/>
  <c r="S115" i="2"/>
  <c r="S107" i="2"/>
  <c r="S99" i="2"/>
  <c r="S91" i="2"/>
  <c r="S83" i="2"/>
  <c r="S75" i="2"/>
  <c r="S67" i="2"/>
  <c r="S59" i="2"/>
  <c r="S51" i="2"/>
  <c r="S43" i="2"/>
  <c r="S35" i="2"/>
  <c r="R127" i="2"/>
  <c r="R119" i="2"/>
  <c r="R111" i="2"/>
  <c r="R103" i="2"/>
  <c r="R95" i="2"/>
  <c r="R87" i="2"/>
  <c r="R79" i="2"/>
  <c r="R71" i="2"/>
  <c r="R63" i="2"/>
  <c r="R55" i="2"/>
  <c r="R47" i="2"/>
  <c r="R39" i="2"/>
  <c r="Q131" i="2"/>
  <c r="Q123" i="2"/>
  <c r="Q115" i="2"/>
  <c r="Q107" i="2"/>
  <c r="Q99" i="2"/>
  <c r="Q91" i="2"/>
  <c r="Q83" i="2"/>
  <c r="Q75" i="2"/>
  <c r="Q67" i="2"/>
  <c r="Q59" i="2"/>
  <c r="Q51" i="2"/>
  <c r="Q43" i="2"/>
  <c r="Q35" i="2"/>
  <c r="P127" i="2"/>
  <c r="P119" i="2"/>
  <c r="P111" i="2"/>
  <c r="P103" i="2"/>
  <c r="P95" i="2"/>
  <c r="P87" i="2"/>
  <c r="P79" i="2"/>
  <c r="P71" i="2"/>
  <c r="P63" i="2"/>
  <c r="P55" i="2"/>
  <c r="P47" i="2"/>
  <c r="P39" i="2"/>
  <c r="O131" i="2"/>
  <c r="O123" i="2"/>
  <c r="O115" i="2"/>
  <c r="O107" i="2"/>
  <c r="O99" i="2"/>
  <c r="O91" i="2"/>
  <c r="O83" i="2"/>
  <c r="O75" i="2"/>
  <c r="O67" i="2"/>
  <c r="O59" i="2"/>
  <c r="O51" i="2"/>
  <c r="O43" i="2"/>
  <c r="O35" i="2"/>
  <c r="N127" i="2"/>
  <c r="N119" i="2"/>
  <c r="N111" i="2"/>
  <c r="N103" i="2"/>
  <c r="N95" i="2"/>
  <c r="N87" i="2"/>
  <c r="N79" i="2"/>
  <c r="N71" i="2"/>
  <c r="N63" i="2"/>
  <c r="N55" i="2"/>
  <c r="N47" i="2"/>
  <c r="N39" i="2"/>
  <c r="M131" i="2"/>
  <c r="M123" i="2"/>
  <c r="M115" i="2"/>
  <c r="M107" i="2"/>
  <c r="M99" i="2"/>
  <c r="M91" i="2"/>
  <c r="M83" i="2"/>
  <c r="M75" i="2"/>
  <c r="M67" i="2"/>
  <c r="M59" i="2"/>
  <c r="S130" i="2"/>
  <c r="S122" i="2"/>
  <c r="S114" i="2"/>
  <c r="S106" i="2"/>
  <c r="S98" i="2"/>
  <c r="S90" i="2"/>
  <c r="S82" i="2"/>
  <c r="S74" i="2"/>
  <c r="S66" i="2"/>
  <c r="S58" i="2"/>
  <c r="S50" i="2"/>
  <c r="S42" i="2"/>
  <c r="S34" i="2"/>
  <c r="R126" i="2"/>
  <c r="R118" i="2"/>
  <c r="R110" i="2"/>
  <c r="R102" i="2"/>
  <c r="R94" i="2"/>
  <c r="R86" i="2"/>
  <c r="R78" i="2"/>
  <c r="R70" i="2"/>
  <c r="R62" i="2"/>
  <c r="R54" i="2"/>
  <c r="R46" i="2"/>
  <c r="R38" i="2"/>
  <c r="Q130" i="2"/>
  <c r="Q122" i="2"/>
  <c r="Q114" i="2"/>
  <c r="Q106" i="2"/>
  <c r="Q98" i="2"/>
  <c r="Q90" i="2"/>
  <c r="Q82" i="2"/>
  <c r="Q74" i="2"/>
  <c r="Q66" i="2"/>
  <c r="Q58" i="2"/>
  <c r="Q50" i="2"/>
  <c r="Q42" i="2"/>
  <c r="Q34" i="2"/>
  <c r="P126" i="2"/>
  <c r="P118" i="2"/>
  <c r="P110" i="2"/>
  <c r="P102" i="2"/>
  <c r="P94" i="2"/>
  <c r="P86" i="2"/>
  <c r="P78" i="2"/>
  <c r="P70" i="2"/>
  <c r="P62" i="2"/>
  <c r="P54" i="2"/>
  <c r="P46" i="2"/>
  <c r="P38" i="2"/>
  <c r="O130" i="2"/>
  <c r="O122" i="2"/>
  <c r="O114" i="2"/>
  <c r="O106" i="2"/>
  <c r="O98" i="2"/>
  <c r="O90" i="2"/>
  <c r="O82" i="2"/>
  <c r="O74" i="2"/>
  <c r="O66" i="2"/>
  <c r="O58" i="2"/>
  <c r="O50" i="2"/>
  <c r="O42" i="2"/>
  <c r="O34" i="2"/>
  <c r="N126" i="2"/>
  <c r="N118" i="2"/>
  <c r="N110" i="2"/>
  <c r="N102" i="2"/>
  <c r="N94" i="2"/>
  <c r="N86" i="2"/>
  <c r="N78" i="2"/>
  <c r="N70" i="2"/>
  <c r="N62" i="2"/>
  <c r="N54" i="2"/>
  <c r="N46" i="2"/>
  <c r="N38" i="2"/>
  <c r="M130" i="2"/>
  <c r="M122" i="2"/>
  <c r="M114" i="2"/>
  <c r="M106" i="2"/>
  <c r="M98" i="2"/>
  <c r="M90" i="2"/>
  <c r="M82" i="2"/>
  <c r="M74" i="2"/>
  <c r="M66" i="2"/>
  <c r="M58" i="2"/>
  <c r="S129" i="2"/>
  <c r="S121" i="2"/>
  <c r="S113" i="2"/>
  <c r="S105" i="2"/>
  <c r="S97" i="2"/>
  <c r="S89" i="2"/>
  <c r="S81" i="2"/>
  <c r="S73" i="2"/>
  <c r="S65" i="2"/>
  <c r="S57" i="2"/>
  <c r="S49" i="2"/>
  <c r="S41" i="2"/>
  <c r="R133" i="2"/>
  <c r="R125" i="2"/>
  <c r="R117" i="2"/>
  <c r="R109" i="2"/>
  <c r="R101" i="2"/>
  <c r="R93" i="2"/>
  <c r="R85" i="2"/>
  <c r="R77" i="2"/>
  <c r="R69" i="2"/>
  <c r="R61" i="2"/>
  <c r="R53" i="2"/>
  <c r="R45" i="2"/>
  <c r="R37" i="2"/>
  <c r="Q129" i="2"/>
  <c r="Q121" i="2"/>
  <c r="Q113" i="2"/>
  <c r="Q105" i="2"/>
  <c r="Q97" i="2"/>
  <c r="Q89" i="2"/>
  <c r="Q81" i="2"/>
  <c r="Q73" i="2"/>
  <c r="Q65" i="2"/>
  <c r="Q57" i="2"/>
  <c r="Q49" i="2"/>
  <c r="Q41" i="2"/>
  <c r="P133" i="2"/>
  <c r="P125" i="2"/>
  <c r="P117" i="2"/>
  <c r="P109" i="2"/>
  <c r="P101" i="2"/>
  <c r="P93" i="2"/>
  <c r="P85" i="2"/>
  <c r="P77" i="2"/>
  <c r="P69" i="2"/>
  <c r="P61" i="2"/>
  <c r="P53" i="2"/>
  <c r="P45" i="2"/>
  <c r="P37" i="2"/>
  <c r="O129" i="2"/>
  <c r="O121" i="2"/>
  <c r="O113" i="2"/>
  <c r="O105" i="2"/>
  <c r="O97" i="2"/>
  <c r="O89" i="2"/>
  <c r="O81" i="2"/>
  <c r="O73" i="2"/>
  <c r="O65" i="2"/>
  <c r="O57" i="2"/>
  <c r="O49" i="2"/>
  <c r="O41" i="2"/>
  <c r="N133" i="2"/>
  <c r="N125" i="2"/>
  <c r="N117" i="2"/>
  <c r="N109" i="2"/>
  <c r="N101" i="2"/>
  <c r="N93" i="2"/>
  <c r="N85" i="2"/>
  <c r="N77" i="2"/>
  <c r="N69" i="2"/>
  <c r="N61" i="2"/>
  <c r="N53" i="2"/>
  <c r="N45" i="2"/>
  <c r="N37" i="2"/>
  <c r="M129" i="2"/>
  <c r="M121" i="2"/>
  <c r="M113" i="2"/>
  <c r="M105" i="2"/>
  <c r="M97" i="2"/>
  <c r="M89" i="2"/>
  <c r="S128" i="2"/>
  <c r="S120" i="2"/>
  <c r="S112" i="2"/>
  <c r="S104" i="2"/>
  <c r="S96" i="2"/>
  <c r="S88" i="2"/>
  <c r="S80" i="2"/>
  <c r="S72" i="2"/>
  <c r="S64" i="2"/>
  <c r="S56" i="2"/>
  <c r="S48" i="2"/>
  <c r="S40" i="2"/>
  <c r="R132" i="2"/>
  <c r="R124" i="2"/>
  <c r="R116" i="2"/>
  <c r="R108" i="2"/>
  <c r="R100" i="2"/>
  <c r="R92" i="2"/>
  <c r="R84" i="2"/>
  <c r="R76" i="2"/>
  <c r="R68" i="2"/>
  <c r="R60" i="2"/>
  <c r="R52" i="2"/>
  <c r="R44" i="2"/>
  <c r="R36" i="2"/>
  <c r="Q128" i="2"/>
  <c r="Q120" i="2"/>
  <c r="Q112" i="2"/>
  <c r="Q104" i="2"/>
  <c r="Q96" i="2"/>
  <c r="Q88" i="2"/>
  <c r="Q80" i="2"/>
  <c r="Q72" i="2"/>
  <c r="Q64" i="2"/>
  <c r="Q56" i="2"/>
  <c r="Q48" i="2"/>
  <c r="Q40" i="2"/>
  <c r="P132" i="2"/>
  <c r="P124" i="2"/>
  <c r="P116" i="2"/>
  <c r="P108" i="2"/>
  <c r="P100" i="2"/>
  <c r="P92" i="2"/>
  <c r="P84" i="2"/>
  <c r="P76" i="2"/>
  <c r="P68" i="2"/>
  <c r="P60" i="2"/>
  <c r="P52" i="2"/>
  <c r="P44" i="2"/>
  <c r="P36" i="2"/>
  <c r="O128" i="2"/>
  <c r="O120" i="2"/>
  <c r="O112" i="2"/>
  <c r="O104" i="2"/>
  <c r="O96" i="2"/>
  <c r="O88" i="2"/>
  <c r="O80" i="2"/>
  <c r="O72" i="2"/>
  <c r="O64" i="2"/>
  <c r="O56" i="2"/>
  <c r="O48" i="2"/>
  <c r="O40" i="2"/>
  <c r="N132" i="2"/>
  <c r="N124" i="2"/>
  <c r="N116" i="2"/>
  <c r="N108" i="2"/>
  <c r="N100" i="2"/>
  <c r="N92" i="2"/>
  <c r="N84" i="2"/>
  <c r="N76" i="2"/>
  <c r="N68" i="2"/>
  <c r="N60" i="2"/>
  <c r="N52" i="2"/>
  <c r="N44" i="2"/>
  <c r="N36" i="2"/>
  <c r="M128" i="2"/>
  <c r="M120" i="2"/>
  <c r="M112" i="2"/>
  <c r="M104" i="2"/>
  <c r="M96" i="2"/>
  <c r="M88" i="2"/>
  <c r="M80" i="2"/>
  <c r="M72" i="2"/>
  <c r="M64" i="2"/>
  <c r="M56" i="2"/>
  <c r="S127" i="2"/>
  <c r="S119" i="2"/>
  <c r="S111" i="2"/>
  <c r="S103" i="2"/>
  <c r="S95" i="2"/>
  <c r="S87" i="2"/>
  <c r="S79" i="2"/>
  <c r="S71" i="2"/>
  <c r="S63" i="2"/>
  <c r="S55" i="2"/>
  <c r="S47" i="2"/>
  <c r="S39" i="2"/>
  <c r="R131" i="2"/>
  <c r="R123" i="2"/>
  <c r="R115" i="2"/>
  <c r="R107" i="2"/>
  <c r="R99" i="2"/>
  <c r="R91" i="2"/>
  <c r="R83" i="2"/>
  <c r="R75" i="2"/>
  <c r="R67" i="2"/>
  <c r="R59" i="2"/>
  <c r="R51" i="2"/>
  <c r="R43" i="2"/>
  <c r="R35" i="2"/>
  <c r="Q127" i="2"/>
  <c r="Q119" i="2"/>
  <c r="Q111" i="2"/>
  <c r="Q103" i="2"/>
  <c r="Q95" i="2"/>
  <c r="Q87" i="2"/>
  <c r="Q79" i="2"/>
  <c r="Q71" i="2"/>
  <c r="Q63" i="2"/>
  <c r="Q55" i="2"/>
  <c r="Q47" i="2"/>
  <c r="Q39" i="2"/>
  <c r="P131" i="2"/>
  <c r="P123" i="2"/>
  <c r="P115" i="2"/>
  <c r="P107" i="2"/>
  <c r="P99" i="2"/>
  <c r="P91" i="2"/>
  <c r="P83" i="2"/>
  <c r="P75" i="2"/>
  <c r="P67" i="2"/>
  <c r="P59" i="2"/>
  <c r="P51" i="2"/>
  <c r="P43" i="2"/>
  <c r="P35" i="2"/>
  <c r="O127" i="2"/>
  <c r="O119" i="2"/>
  <c r="O111" i="2"/>
  <c r="O103" i="2"/>
  <c r="O95" i="2"/>
  <c r="O87" i="2"/>
  <c r="O79" i="2"/>
  <c r="O71" i="2"/>
  <c r="O63" i="2"/>
  <c r="O55" i="2"/>
  <c r="O47" i="2"/>
  <c r="O39" i="2"/>
  <c r="N131" i="2"/>
  <c r="N123" i="2"/>
  <c r="N115" i="2"/>
  <c r="N107" i="2"/>
  <c r="N99" i="2"/>
  <c r="N91" i="2"/>
  <c r="N83" i="2"/>
  <c r="N75" i="2"/>
  <c r="N67" i="2"/>
  <c r="N59" i="2"/>
  <c r="N51" i="2"/>
  <c r="N43" i="2"/>
  <c r="N35" i="2"/>
  <c r="M127" i="2"/>
  <c r="M119" i="2"/>
  <c r="M111" i="2"/>
  <c r="M103" i="2"/>
  <c r="M95" i="2"/>
  <c r="J37" i="2"/>
  <c r="J45" i="2"/>
  <c r="J53" i="2"/>
  <c r="J61" i="2"/>
  <c r="J69" i="2"/>
  <c r="J77" i="2"/>
  <c r="J85" i="2"/>
  <c r="J93" i="2"/>
  <c r="J101" i="2"/>
  <c r="J109" i="2"/>
  <c r="J117" i="2"/>
  <c r="J125" i="2"/>
  <c r="J133" i="2"/>
  <c r="K41" i="2"/>
  <c r="K49" i="2"/>
  <c r="K57" i="2"/>
  <c r="K65" i="2"/>
  <c r="K73" i="2"/>
  <c r="K81" i="2"/>
  <c r="K89" i="2"/>
  <c r="K97" i="2"/>
  <c r="K105" i="2"/>
  <c r="K113" i="2"/>
  <c r="K121" i="2"/>
  <c r="K129" i="2"/>
  <c r="L37" i="2"/>
  <c r="L45" i="2"/>
  <c r="L53" i="2"/>
  <c r="L61" i="2"/>
  <c r="L69" i="2"/>
  <c r="L77" i="2"/>
  <c r="L85" i="2"/>
  <c r="L93" i="2"/>
  <c r="L101" i="2"/>
  <c r="L109" i="2"/>
  <c r="L117" i="2"/>
  <c r="L125" i="2"/>
  <c r="L133" i="2"/>
  <c r="M41" i="2"/>
  <c r="M49" i="2"/>
  <c r="M62" i="2"/>
  <c r="M81" i="2"/>
  <c r="N34" i="2"/>
  <c r="N98" i="2"/>
  <c r="O62" i="2"/>
  <c r="O126" i="2"/>
  <c r="P90" i="2"/>
  <c r="Q54" i="2"/>
  <c r="Q118" i="2"/>
  <c r="R82" i="2"/>
  <c r="S46" i="2"/>
  <c r="S110" i="2"/>
  <c r="J38" i="2"/>
  <c r="J46" i="2"/>
  <c r="J54" i="2"/>
  <c r="J62" i="2"/>
  <c r="J70" i="2"/>
  <c r="J78" i="2"/>
  <c r="J86" i="2"/>
  <c r="J94" i="2"/>
  <c r="J102" i="2"/>
  <c r="J110" i="2"/>
  <c r="J118" i="2"/>
  <c r="J126" i="2"/>
  <c r="K34" i="2"/>
  <c r="K42" i="2"/>
  <c r="K50" i="2"/>
  <c r="K58" i="2"/>
  <c r="K66" i="2"/>
  <c r="K74" i="2"/>
  <c r="K82" i="2"/>
  <c r="K90" i="2"/>
  <c r="K98" i="2"/>
  <c r="K106" i="2"/>
  <c r="K114" i="2"/>
  <c r="K122" i="2"/>
  <c r="K130" i="2"/>
  <c r="L38" i="2"/>
  <c r="L46" i="2"/>
  <c r="L54" i="2"/>
  <c r="L62" i="2"/>
  <c r="L70" i="2"/>
  <c r="L78" i="2"/>
  <c r="L86" i="2"/>
  <c r="L94" i="2"/>
  <c r="L102" i="2"/>
  <c r="L110" i="2"/>
  <c r="L118" i="2"/>
  <c r="L126" i="2"/>
  <c r="M34" i="2"/>
  <c r="M42" i="2"/>
  <c r="M50" i="2"/>
  <c r="M63" i="2"/>
  <c r="M86" i="2"/>
  <c r="N42" i="2"/>
  <c r="N106" i="2"/>
  <c r="O70" i="2"/>
  <c r="P34" i="2"/>
  <c r="P98" i="2"/>
  <c r="Q62" i="2"/>
  <c r="Q126" i="2"/>
  <c r="R90" i="2"/>
  <c r="S54" i="2"/>
  <c r="S118" i="2"/>
  <c r="J39" i="2"/>
  <c r="J47" i="2"/>
  <c r="J55" i="2"/>
  <c r="J63" i="2"/>
  <c r="J71" i="2"/>
  <c r="J79" i="2"/>
  <c r="J87" i="2"/>
  <c r="J95" i="2"/>
  <c r="J103" i="2"/>
  <c r="J111" i="2"/>
  <c r="J119" i="2"/>
  <c r="J127" i="2"/>
  <c r="K35" i="2"/>
  <c r="K43" i="2"/>
  <c r="K51" i="2"/>
  <c r="K59" i="2"/>
  <c r="K67" i="2"/>
  <c r="K75" i="2"/>
  <c r="K83" i="2"/>
  <c r="K91" i="2"/>
  <c r="K99" i="2"/>
  <c r="K107" i="2"/>
  <c r="K115" i="2"/>
  <c r="K123" i="2"/>
  <c r="K131" i="2"/>
  <c r="L39" i="2"/>
  <c r="L47" i="2"/>
  <c r="L55" i="2"/>
  <c r="L63" i="2"/>
  <c r="L71" i="2"/>
  <c r="L79" i="2"/>
  <c r="L87" i="2"/>
  <c r="L95" i="2"/>
  <c r="L103" i="2"/>
  <c r="L111" i="2"/>
  <c r="L119" i="2"/>
  <c r="L127" i="2"/>
  <c r="M35" i="2"/>
  <c r="M43" i="2"/>
  <c r="M65" i="2"/>
  <c r="M87" i="2"/>
  <c r="N50" i="2"/>
  <c r="N114" i="2"/>
  <c r="O78" i="2"/>
  <c r="P42" i="2"/>
  <c r="P106" i="2"/>
  <c r="Q70" i="2"/>
  <c r="R34" i="2"/>
  <c r="R98" i="2"/>
  <c r="S62" i="2"/>
  <c r="S126" i="2"/>
  <c r="P19" i="2"/>
  <c r="J19" i="2"/>
  <c r="R21" i="2"/>
  <c r="R25" i="2"/>
  <c r="R27" i="2"/>
  <c r="O20" i="2"/>
  <c r="P22" i="2"/>
  <c r="H21" i="2"/>
  <c r="N20" i="2"/>
  <c r="J23" i="2"/>
  <c r="R23" i="2"/>
  <c r="J27" i="2"/>
  <c r="J29" i="2"/>
  <c r="O22" i="2"/>
  <c r="O24" i="2"/>
  <c r="O26" i="2"/>
  <c r="L19" i="2"/>
  <c r="L21" i="2"/>
  <c r="H24" i="2"/>
  <c r="P26" i="2"/>
  <c r="P28" i="2"/>
  <c r="M19" i="2"/>
  <c r="I20" i="2"/>
  <c r="Q20" i="2"/>
  <c r="M21" i="2"/>
  <c r="I22" i="2"/>
  <c r="Q22" i="2"/>
  <c r="M23" i="2"/>
  <c r="I24" i="2"/>
  <c r="Q24" i="2"/>
  <c r="M25" i="2"/>
  <c r="I26" i="2"/>
  <c r="Q26" i="2"/>
  <c r="M27" i="2"/>
  <c r="I28" i="2"/>
  <c r="Q28" i="2"/>
  <c r="M29" i="2"/>
  <c r="J21" i="2"/>
  <c r="N24" i="2"/>
  <c r="N28" i="2"/>
  <c r="K21" i="2"/>
  <c r="K23" i="2"/>
  <c r="K25" i="2"/>
  <c r="K27" i="2"/>
  <c r="K29" i="2"/>
  <c r="P20" i="2"/>
  <c r="L23" i="2"/>
  <c r="L25" i="2"/>
  <c r="L27" i="2"/>
  <c r="L29" i="2"/>
  <c r="N19" i="2"/>
  <c r="J20" i="2"/>
  <c r="R20" i="2"/>
  <c r="N21" i="2"/>
  <c r="J22" i="2"/>
  <c r="R22" i="2"/>
  <c r="N23" i="2"/>
  <c r="J24" i="2"/>
  <c r="R24" i="2"/>
  <c r="N25" i="2"/>
  <c r="J26" i="2"/>
  <c r="R26" i="2"/>
  <c r="N27" i="2"/>
  <c r="J28" i="2"/>
  <c r="R28" i="2"/>
  <c r="N29" i="2"/>
  <c r="L20" i="2"/>
  <c r="R19" i="2"/>
  <c r="N22" i="2"/>
  <c r="J25" i="2"/>
  <c r="N26" i="2"/>
  <c r="R29" i="2"/>
  <c r="K19" i="2"/>
  <c r="O28" i="2"/>
  <c r="H20" i="2"/>
  <c r="H22" i="2"/>
  <c r="P24" i="2"/>
  <c r="H26" i="2"/>
  <c r="H28" i="2"/>
  <c r="O19" i="2"/>
  <c r="K20" i="2"/>
  <c r="O21" i="2"/>
  <c r="K22" i="2"/>
  <c r="O23" i="2"/>
  <c r="K24" i="2"/>
  <c r="O25" i="2"/>
  <c r="K26" i="2"/>
  <c r="O27" i="2"/>
  <c r="K28" i="2"/>
  <c r="O29" i="2"/>
  <c r="P21" i="2"/>
  <c r="L22" i="2"/>
  <c r="H23" i="2"/>
  <c r="P23" i="2"/>
  <c r="L24" i="2"/>
  <c r="H25" i="2"/>
  <c r="P25" i="2"/>
  <c r="L26" i="2"/>
  <c r="H27" i="2"/>
  <c r="P27" i="2"/>
  <c r="L28" i="2"/>
  <c r="H29" i="2"/>
  <c r="P29" i="2"/>
  <c r="Q19" i="2"/>
  <c r="M20" i="2"/>
  <c r="I21" i="2"/>
  <c r="Q21" i="2"/>
  <c r="M22" i="2"/>
  <c r="I23" i="2"/>
  <c r="Q23" i="2"/>
  <c r="M24" i="2"/>
  <c r="I25" i="2"/>
  <c r="Q25" i="2"/>
  <c r="M26" i="2"/>
  <c r="I27" i="2"/>
  <c r="Q27" i="2"/>
  <c r="M28" i="2"/>
  <c r="I29" i="2"/>
  <c r="Q29" i="2"/>
  <c r="H61" i="2"/>
  <c r="I70" i="2"/>
  <c r="H36" i="2"/>
  <c r="H37" i="2"/>
  <c r="H39" i="2"/>
  <c r="H125" i="2"/>
  <c r="I37" i="2"/>
  <c r="H53" i="2"/>
  <c r="I62" i="2"/>
  <c r="H117" i="2"/>
  <c r="I126" i="2"/>
  <c r="I54" i="2"/>
  <c r="H109" i="2"/>
  <c r="I118" i="2"/>
  <c r="H35" i="2"/>
  <c r="I36" i="2"/>
  <c r="I40" i="2"/>
  <c r="I46" i="2"/>
  <c r="H101" i="2"/>
  <c r="I110" i="2"/>
  <c r="I128" i="2"/>
  <c r="H127" i="2"/>
  <c r="I120" i="2"/>
  <c r="H119" i="2"/>
  <c r="I112" i="2"/>
  <c r="H111" i="2"/>
  <c r="I104" i="2"/>
  <c r="H103" i="2"/>
  <c r="I96" i="2"/>
  <c r="H95" i="2"/>
  <c r="I88" i="2"/>
  <c r="H87" i="2"/>
  <c r="I80" i="2"/>
  <c r="H79" i="2"/>
  <c r="I72" i="2"/>
  <c r="H71" i="2"/>
  <c r="I64" i="2"/>
  <c r="H63" i="2"/>
  <c r="I56" i="2"/>
  <c r="H55" i="2"/>
  <c r="I48" i="2"/>
  <c r="H47" i="2"/>
  <c r="I129" i="2"/>
  <c r="H128" i="2"/>
  <c r="I121" i="2"/>
  <c r="H120" i="2"/>
  <c r="I113" i="2"/>
  <c r="H112" i="2"/>
  <c r="I105" i="2"/>
  <c r="H104" i="2"/>
  <c r="I97" i="2"/>
  <c r="H96" i="2"/>
  <c r="I89" i="2"/>
  <c r="H88" i="2"/>
  <c r="I81" i="2"/>
  <c r="H80" i="2"/>
  <c r="I73" i="2"/>
  <c r="H72" i="2"/>
  <c r="I65" i="2"/>
  <c r="H64" i="2"/>
  <c r="I57" i="2"/>
  <c r="H56" i="2"/>
  <c r="I49" i="2"/>
  <c r="H48" i="2"/>
  <c r="I41" i="2"/>
  <c r="H40" i="2"/>
  <c r="I130" i="2"/>
  <c r="H129" i="2"/>
  <c r="I122" i="2"/>
  <c r="H121" i="2"/>
  <c r="I114" i="2"/>
  <c r="H113" i="2"/>
  <c r="I106" i="2"/>
  <c r="H105" i="2"/>
  <c r="I98" i="2"/>
  <c r="H97" i="2"/>
  <c r="I90" i="2"/>
  <c r="H89" i="2"/>
  <c r="I82" i="2"/>
  <c r="H81" i="2"/>
  <c r="I74" i="2"/>
  <c r="H73" i="2"/>
  <c r="I66" i="2"/>
  <c r="H65" i="2"/>
  <c r="I58" i="2"/>
  <c r="H57" i="2"/>
  <c r="I50" i="2"/>
  <c r="H49" i="2"/>
  <c r="I42" i="2"/>
  <c r="H41" i="2"/>
  <c r="I131" i="2"/>
  <c r="H130" i="2"/>
  <c r="I123" i="2"/>
  <c r="H122" i="2"/>
  <c r="I115" i="2"/>
  <c r="H114" i="2"/>
  <c r="I107" i="2"/>
  <c r="H106" i="2"/>
  <c r="I99" i="2"/>
  <c r="H98" i="2"/>
  <c r="I91" i="2"/>
  <c r="H90" i="2"/>
  <c r="I83" i="2"/>
  <c r="H82" i="2"/>
  <c r="I75" i="2"/>
  <c r="H74" i="2"/>
  <c r="I67" i="2"/>
  <c r="H66" i="2"/>
  <c r="I59" i="2"/>
  <c r="H58" i="2"/>
  <c r="I51" i="2"/>
  <c r="H50" i="2"/>
  <c r="I43" i="2"/>
  <c r="H42" i="2"/>
  <c r="I132" i="2"/>
  <c r="H131" i="2"/>
  <c r="I124" i="2"/>
  <c r="H123" i="2"/>
  <c r="I116" i="2"/>
  <c r="H115" i="2"/>
  <c r="I108" i="2"/>
  <c r="H107" i="2"/>
  <c r="I100" i="2"/>
  <c r="H99" i="2"/>
  <c r="I92" i="2"/>
  <c r="H91" i="2"/>
  <c r="I84" i="2"/>
  <c r="H83" i="2"/>
  <c r="I76" i="2"/>
  <c r="H75" i="2"/>
  <c r="I68" i="2"/>
  <c r="H67" i="2"/>
  <c r="I60" i="2"/>
  <c r="H59" i="2"/>
  <c r="I52" i="2"/>
  <c r="H51" i="2"/>
  <c r="I44" i="2"/>
  <c r="H43" i="2"/>
  <c r="I133" i="2"/>
  <c r="H132" i="2"/>
  <c r="I125" i="2"/>
  <c r="H124" i="2"/>
  <c r="I117" i="2"/>
  <c r="H116" i="2"/>
  <c r="I109" i="2"/>
  <c r="H108" i="2"/>
  <c r="I101" i="2"/>
  <c r="H100" i="2"/>
  <c r="I93" i="2"/>
  <c r="H92" i="2"/>
  <c r="I85" i="2"/>
  <c r="H84" i="2"/>
  <c r="I77" i="2"/>
  <c r="H76" i="2"/>
  <c r="I69" i="2"/>
  <c r="H68" i="2"/>
  <c r="I61" i="2"/>
  <c r="H60" i="2"/>
  <c r="I53" i="2"/>
  <c r="H52" i="2"/>
  <c r="I45" i="2"/>
  <c r="H44" i="2"/>
  <c r="I127" i="2"/>
  <c r="H126" i="2"/>
  <c r="I119" i="2"/>
  <c r="H118" i="2"/>
  <c r="I111" i="2"/>
  <c r="H110" i="2"/>
  <c r="I103" i="2"/>
  <c r="H102" i="2"/>
  <c r="I95" i="2"/>
  <c r="H94" i="2"/>
  <c r="I87" i="2"/>
  <c r="H86" i="2"/>
  <c r="I79" i="2"/>
  <c r="H78" i="2"/>
  <c r="I71" i="2"/>
  <c r="H70" i="2"/>
  <c r="I63" i="2"/>
  <c r="H62" i="2"/>
  <c r="I55" i="2"/>
  <c r="H54" i="2"/>
  <c r="I47" i="2"/>
  <c r="H46" i="2"/>
  <c r="I39" i="2"/>
  <c r="H38" i="2"/>
  <c r="H34" i="2"/>
  <c r="I35" i="2"/>
  <c r="H93" i="2"/>
  <c r="I102" i="2"/>
  <c r="H45" i="2"/>
  <c r="H19" i="2"/>
  <c r="I34" i="2"/>
  <c r="I38" i="2"/>
  <c r="H85" i="2"/>
  <c r="I94" i="2"/>
  <c r="I19" i="2"/>
  <c r="H77" i="2"/>
  <c r="I86" i="2"/>
  <c r="H69" i="2"/>
  <c r="I78" i="2"/>
  <c r="H133" i="2"/>
  <c r="AJ19" i="2" l="1"/>
  <c r="V19" i="2" a="1"/>
  <c r="V19" i="2" l="1"/>
  <c r="AC19" i="2"/>
  <c r="W30" i="2"/>
  <c r="AE24" i="2"/>
  <c r="AA19" i="2"/>
  <c r="AB29" i="2"/>
  <c r="V30" i="2"/>
  <c r="AD24" i="2"/>
  <c r="Z19" i="2"/>
  <c r="AB25" i="2"/>
  <c r="AC26" i="2"/>
  <c r="Y21" i="2"/>
  <c r="X29" i="2"/>
  <c r="X23" i="2"/>
  <c r="AE29" i="2"/>
  <c r="AA24" i="2"/>
  <c r="W19" i="2"/>
  <c r="AD25" i="2"/>
  <c r="Z20" i="2"/>
  <c r="AF28" i="2"/>
  <c r="AA29" i="2"/>
  <c r="W24" i="2"/>
  <c r="AC29" i="2"/>
  <c r="AB27" i="2"/>
  <c r="Z29" i="2"/>
  <c r="V24" i="2"/>
  <c r="AG30" i="2"/>
  <c r="AF20" i="2"/>
  <c r="AG25" i="2"/>
  <c r="AC20" i="2"/>
  <c r="AB28" i="2"/>
  <c r="AB22" i="2"/>
  <c r="W29" i="2"/>
  <c r="AE23" i="2"/>
  <c r="Z30" i="2"/>
  <c r="V25" i="2"/>
  <c r="AD19" i="2"/>
  <c r="AG24" i="2"/>
  <c r="W26" i="2"/>
  <c r="AE20" i="2"/>
  <c r="Y20" i="2"/>
  <c r="X20" i="2"/>
  <c r="V26" i="2"/>
  <c r="X30" i="2"/>
  <c r="AC22" i="2"/>
  <c r="AB30" i="2"/>
  <c r="AA20" i="2"/>
  <c r="AF26" i="2"/>
  <c r="AE28" i="2"/>
  <c r="AA23" i="2"/>
  <c r="AG26" i="2"/>
  <c r="X26" i="2"/>
  <c r="AD28" i="2"/>
  <c r="Z23" i="2"/>
  <c r="Y28" i="2"/>
  <c r="AC30" i="2"/>
  <c r="Y25" i="2"/>
  <c r="AG19" i="2"/>
  <c r="AF27" i="2"/>
  <c r="AF21" i="2"/>
  <c r="AA28" i="2"/>
  <c r="W23" i="2"/>
  <c r="AD29" i="2"/>
  <c r="Z24" i="2"/>
  <c r="AB24" i="2"/>
  <c r="Y30" i="2"/>
  <c r="AF24" i="2"/>
  <c r="W28" i="2"/>
  <c r="AE22" i="2"/>
  <c r="Y24" i="2"/>
  <c r="X24" i="2"/>
  <c r="V28" i="2"/>
  <c r="AD22" i="2"/>
  <c r="AC25" i="2"/>
  <c r="AG29" i="2"/>
  <c r="AC24" i="2"/>
  <c r="Y19" i="2"/>
  <c r="AB26" i="2"/>
  <c r="X21" i="2"/>
  <c r="AE27" i="2"/>
  <c r="AA22" i="2"/>
  <c r="V29" i="2"/>
  <c r="AD23" i="2"/>
  <c r="AB19" i="2"/>
  <c r="AG27" i="2"/>
  <c r="X19" i="2"/>
  <c r="V27" i="2"/>
  <c r="AG28" i="2"/>
  <c r="AB23" i="2"/>
  <c r="AA27" i="2"/>
  <c r="W22" i="2"/>
  <c r="AG22" i="2"/>
  <c r="AF22" i="2"/>
  <c r="Z27" i="2"/>
  <c r="V22" i="2"/>
  <c r="AC23" i="2"/>
  <c r="Y29" i="2"/>
  <c r="AG23" i="2"/>
  <c r="X27" i="2"/>
  <c r="AF25" i="2"/>
  <c r="AB20" i="2"/>
  <c r="W27" i="2"/>
  <c r="AE21" i="2"/>
  <c r="Z28" i="2"/>
  <c r="V23" i="2"/>
  <c r="Y26" i="2"/>
  <c r="X22" i="2"/>
  <c r="AE26" i="2"/>
  <c r="AA21" i="2"/>
  <c r="AC21" i="2"/>
  <c r="AB21" i="2"/>
  <c r="AD26" i="2"/>
  <c r="Z21" i="2"/>
  <c r="AG20" i="2"/>
  <c r="AC28" i="2"/>
  <c r="Y23" i="2"/>
  <c r="AC27" i="2"/>
  <c r="X25" i="2"/>
  <c r="AF19" i="2"/>
  <c r="AA26" i="2"/>
  <c r="W21" i="2"/>
  <c r="AD27" i="2"/>
  <c r="Z22" i="2"/>
  <c r="AD20" i="2"/>
  <c r="AE25" i="2"/>
  <c r="AD21" i="2"/>
  <c r="Y22" i="2"/>
  <c r="AE30" i="2"/>
  <c r="AA25" i="2"/>
  <c r="W20" i="2"/>
  <c r="AF30" i="2"/>
  <c r="AD30" i="2"/>
  <c r="Z25" i="2"/>
  <c r="V20" i="2"/>
  <c r="X28" i="2"/>
  <c r="Y27" i="2"/>
  <c r="AG21" i="2"/>
  <c r="AF29" i="2"/>
  <c r="AF23" i="2"/>
  <c r="AA30" i="2"/>
  <c r="W25" i="2"/>
  <c r="AE19" i="2"/>
  <c r="Z26" i="2"/>
  <c r="V21" i="2"/>
  <c r="AK19" i="2" l="1" a="1"/>
  <c r="AK19" i="2" l="1"/>
  <c r="AK25" i="2"/>
  <c r="AK28" i="2"/>
  <c r="AK24" i="2"/>
  <c r="AK20" i="2"/>
  <c r="AK29" i="2"/>
  <c r="AK23" i="2"/>
  <c r="AK27" i="2"/>
  <c r="AK30" i="2"/>
  <c r="AK22" i="2"/>
  <c r="AK26" i="2"/>
  <c r="AK21" i="2"/>
  <c r="E94" i="2" l="1"/>
  <c r="B94" i="2" s="1"/>
  <c r="E38" i="2"/>
  <c r="B38" i="2" s="1"/>
  <c r="E86" i="2"/>
  <c r="B86" i="2" s="1"/>
  <c r="E78" i="2"/>
  <c r="B78" i="2" s="1"/>
  <c r="E126" i="2"/>
  <c r="B126" i="2" s="1"/>
  <c r="E62" i="2"/>
  <c r="B62" i="2" s="1"/>
  <c r="E118" i="2"/>
  <c r="B118" i="2" s="1"/>
  <c r="E54" i="2"/>
  <c r="B54" i="2" s="1"/>
  <c r="E102" i="2"/>
  <c r="B102" i="2" s="1"/>
  <c r="E46" i="2"/>
  <c r="B46" i="2" s="1"/>
  <c r="E110" i="2"/>
  <c r="B110" i="2" s="1"/>
  <c r="E70" i="2"/>
  <c r="B70" i="2" s="1"/>
  <c r="E116" i="2"/>
  <c r="B116" i="2" s="1"/>
  <c r="E92" i="2"/>
  <c r="B92" i="2" s="1"/>
  <c r="E57" i="2"/>
  <c r="B57" i="2" s="1"/>
  <c r="E127" i="2"/>
  <c r="B127" i="2" s="1"/>
  <c r="E39" i="2"/>
  <c r="B39" i="2" s="1"/>
  <c r="E67" i="2"/>
  <c r="B67" i="2" s="1"/>
  <c r="E129" i="2"/>
  <c r="E82" i="2"/>
  <c r="B82" i="2" s="1"/>
  <c r="E41" i="2"/>
  <c r="B41" i="2" s="1"/>
  <c r="E114" i="2"/>
  <c r="B114" i="2" s="1"/>
  <c r="E124" i="2"/>
  <c r="B124" i="2" s="1"/>
  <c r="E89" i="2"/>
  <c r="B89" i="2" s="1"/>
  <c r="E125" i="2"/>
  <c r="B125" i="2" s="1"/>
  <c r="E99" i="2"/>
  <c r="B99" i="2" s="1"/>
  <c r="E112" i="2"/>
  <c r="B112" i="2" s="1"/>
  <c r="E73" i="2"/>
  <c r="B73" i="2" s="1"/>
  <c r="E55" i="2"/>
  <c r="B55" i="2" s="1"/>
  <c r="E59" i="2"/>
  <c r="B59" i="2" s="1"/>
  <c r="E121" i="2"/>
  <c r="B121" i="2" s="1"/>
  <c r="E51" i="2"/>
  <c r="B51" i="2" s="1"/>
  <c r="E113" i="2"/>
  <c r="B113" i="2" s="1"/>
  <c r="E131" i="2"/>
  <c r="B131" i="2" s="1"/>
  <c r="E96" i="2"/>
  <c r="B96" i="2" s="1"/>
  <c r="E85" i="2"/>
  <c r="B85" i="2" s="1"/>
  <c r="E108" i="2"/>
  <c r="B108" i="2" s="1"/>
  <c r="E105" i="2"/>
  <c r="B105" i="2" s="1"/>
  <c r="E84" i="2"/>
  <c r="B84" i="2" s="1"/>
  <c r="E63" i="2"/>
  <c r="B63" i="2" s="1"/>
  <c r="E37" i="2"/>
  <c r="B37" i="2" s="1"/>
  <c r="E43" i="2"/>
  <c r="B43" i="2" s="1"/>
  <c r="E45" i="2"/>
  <c r="B45" i="2" s="1"/>
  <c r="E91" i="2"/>
  <c r="B91" i="2" s="1"/>
  <c r="E56" i="2"/>
  <c r="B56" i="2" s="1"/>
  <c r="E81" i="2"/>
  <c r="B81" i="2" s="1"/>
  <c r="E53" i="2"/>
  <c r="B53" i="2" s="1"/>
  <c r="E66" i="2"/>
  <c r="B66" i="2" s="1"/>
  <c r="E128" i="2"/>
  <c r="B128" i="2" s="1"/>
  <c r="E34" i="2"/>
  <c r="E75" i="2"/>
  <c r="B75" i="2" s="1"/>
  <c r="E40" i="2"/>
  <c r="B40" i="2" s="1"/>
  <c r="E49" i="2"/>
  <c r="B49" i="2" s="1"/>
  <c r="E60" i="2"/>
  <c r="B60" i="2" s="1"/>
  <c r="E103" i="2"/>
  <c r="B103" i="2" s="1"/>
  <c r="E104" i="2"/>
  <c r="B104" i="2" s="1"/>
  <c r="E90" i="2"/>
  <c r="B90" i="2" s="1"/>
  <c r="E65" i="2"/>
  <c r="B65" i="2" s="1"/>
  <c r="E47" i="2"/>
  <c r="B47" i="2" s="1"/>
  <c r="E35" i="2"/>
  <c r="B35" i="2" s="1"/>
  <c r="E123" i="2"/>
  <c r="B123" i="2" s="1"/>
  <c r="E88" i="2"/>
  <c r="B88" i="2" s="1"/>
  <c r="E87" i="2"/>
  <c r="B87" i="2" s="1"/>
  <c r="E133" i="2"/>
  <c r="B133" i="2" s="1"/>
  <c r="E98" i="2"/>
  <c r="B98" i="2" s="1"/>
  <c r="E71" i="2"/>
  <c r="B71" i="2" s="1"/>
  <c r="E101" i="2"/>
  <c r="B101" i="2" s="1"/>
  <c r="E107" i="2"/>
  <c r="B107" i="2" s="1"/>
  <c r="E72" i="2"/>
  <c r="B72" i="2" s="1"/>
  <c r="E69" i="2"/>
  <c r="E120" i="2"/>
  <c r="B120" i="2" s="1"/>
  <c r="E130" i="2"/>
  <c r="B130" i="2" s="1"/>
  <c r="E42" i="2"/>
  <c r="B42" i="2" s="1"/>
  <c r="E48" i="2"/>
  <c r="B48" i="2" s="1"/>
  <c r="E100" i="2"/>
  <c r="B100" i="2" s="1"/>
  <c r="E77" i="2"/>
  <c r="B77" i="2" s="1"/>
  <c r="E115" i="2"/>
  <c r="B115" i="2" s="1"/>
  <c r="E58" i="2"/>
  <c r="B58" i="2" s="1"/>
  <c r="E68" i="2"/>
  <c r="B68" i="2" s="1"/>
  <c r="E36" i="2"/>
  <c r="B36" i="2" s="1"/>
  <c r="E76" i="2"/>
  <c r="B76" i="2" s="1"/>
  <c r="E93" i="2"/>
  <c r="B93" i="2" s="1"/>
  <c r="E74" i="2"/>
  <c r="B74" i="2" s="1"/>
  <c r="E119" i="2"/>
  <c r="B119" i="2" s="1"/>
  <c r="E122" i="2"/>
  <c r="B122" i="2" s="1"/>
  <c r="E95" i="2"/>
  <c r="B95" i="2" s="1"/>
  <c r="E109" i="2"/>
  <c r="B109" i="2" s="1"/>
  <c r="E132" i="2"/>
  <c r="B132" i="2" s="1"/>
  <c r="E97" i="2"/>
  <c r="B97" i="2" s="1"/>
  <c r="E52" i="2"/>
  <c r="B52" i="2" s="1"/>
  <c r="E50" i="2"/>
  <c r="B50" i="2" s="1"/>
  <c r="E106" i="2"/>
  <c r="B106" i="2" s="1"/>
  <c r="E79" i="2"/>
  <c r="B79" i="2" s="1"/>
  <c r="E61" i="2"/>
  <c r="B61" i="2" s="1"/>
  <c r="E80" i="2"/>
  <c r="B80" i="2" s="1"/>
  <c r="E111" i="2"/>
  <c r="B111" i="2" s="1"/>
  <c r="E83" i="2"/>
  <c r="B83" i="2" s="1"/>
  <c r="E64" i="2"/>
  <c r="B64" i="2" s="1"/>
  <c r="E44" i="2"/>
  <c r="B44" i="2" s="1"/>
  <c r="E117" i="2"/>
  <c r="B117" i="2" s="1"/>
  <c r="F67" i="11" l="1"/>
  <c r="F30" i="11"/>
  <c r="F43" i="11"/>
  <c r="F60" i="11"/>
  <c r="F37" i="11"/>
  <c r="F53" i="11"/>
  <c r="F77" i="11"/>
  <c r="F103" i="11"/>
  <c r="F31" i="11"/>
  <c r="F71" i="11"/>
  <c r="F86" i="11"/>
  <c r="F39" i="11"/>
  <c r="F64" i="11"/>
  <c r="F34" i="11"/>
  <c r="F51" i="11"/>
  <c r="F69" i="11"/>
  <c r="F94" i="11"/>
  <c r="F48" i="11"/>
  <c r="F14" i="11"/>
  <c r="F44" i="11"/>
  <c r="F70" i="11"/>
  <c r="F95" i="11"/>
  <c r="F62" i="11"/>
  <c r="F100" i="11"/>
  <c r="F80" i="11"/>
  <c r="F85" i="11"/>
  <c r="F27" i="11"/>
  <c r="F97" i="11"/>
  <c r="F11" i="11"/>
  <c r="F88" i="11"/>
  <c r="F74" i="11"/>
  <c r="F98" i="11"/>
  <c r="F66" i="11"/>
  <c r="F36" i="11"/>
  <c r="F55" i="11"/>
  <c r="F89" i="11"/>
  <c r="F83" i="11"/>
  <c r="F78" i="11"/>
  <c r="F104" i="11"/>
  <c r="F91" i="11"/>
  <c r="F8" i="11"/>
  <c r="F49" i="11"/>
  <c r="F102" i="11"/>
  <c r="F79" i="11"/>
  <c r="F105" i="11"/>
  <c r="F76" i="11"/>
  <c r="F38" i="11"/>
  <c r="F63" i="11"/>
  <c r="F35" i="11"/>
  <c r="F57" i="11"/>
  <c r="F45" i="11"/>
  <c r="F61" i="11"/>
  <c r="F54" i="11"/>
  <c r="F99" i="11"/>
  <c r="F42" i="11"/>
  <c r="F26" i="11"/>
  <c r="F50" i="11"/>
  <c r="F52" i="11"/>
  <c r="F81" i="11"/>
  <c r="F46" i="11"/>
  <c r="F40" i="11"/>
  <c r="F72" i="11"/>
  <c r="F92" i="11"/>
  <c r="F73" i="11"/>
  <c r="F75" i="11"/>
  <c r="F47" i="11"/>
  <c r="F56" i="11"/>
  <c r="F68" i="11"/>
  <c r="F93" i="11"/>
  <c r="F84" i="11"/>
  <c r="F96" i="11"/>
  <c r="F29" i="11"/>
  <c r="F82" i="11"/>
  <c r="F90" i="11"/>
  <c r="F58" i="11"/>
  <c r="F16" i="11"/>
  <c r="F7" i="11"/>
  <c r="F12" i="11"/>
  <c r="F23" i="11"/>
  <c r="F22" i="11"/>
  <c r="C87" i="2"/>
  <c r="I59" i="11" s="1"/>
  <c r="F59" i="11"/>
  <c r="F19" i="11"/>
  <c r="F25" i="11"/>
  <c r="F17" i="11"/>
  <c r="C61" i="2"/>
  <c r="I33" i="11" s="1"/>
  <c r="F33" i="11"/>
  <c r="F24" i="11"/>
  <c r="C93" i="2"/>
  <c r="I65" i="11" s="1"/>
  <c r="F65" i="11"/>
  <c r="F20" i="11"/>
  <c r="C60" i="2"/>
  <c r="I32" i="11" s="1"/>
  <c r="F32" i="11"/>
  <c r="F15" i="11"/>
  <c r="F18" i="11"/>
  <c r="F10" i="11"/>
  <c r="C115" i="2"/>
  <c r="I87" i="11" s="1"/>
  <c r="F87" i="11"/>
  <c r="F21" i="11"/>
  <c r="C56" i="2"/>
  <c r="I28" i="11" s="1"/>
  <c r="F28" i="11"/>
  <c r="F9" i="11"/>
  <c r="F13" i="11"/>
  <c r="C36" i="2"/>
  <c r="I8" i="11" s="1"/>
  <c r="C42" i="2"/>
  <c r="I14" i="11" s="1"/>
  <c r="C39" i="2"/>
  <c r="I11" i="11" s="1"/>
  <c r="C97" i="2"/>
  <c r="I69" i="11" s="1"/>
  <c r="C122" i="2"/>
  <c r="I94" i="11" s="1"/>
  <c r="C76" i="2"/>
  <c r="I48" i="11" s="1"/>
  <c r="C111" i="2"/>
  <c r="I83" i="11" s="1"/>
  <c r="C72" i="2"/>
  <c r="I44" i="11" s="1"/>
  <c r="C117" i="2"/>
  <c r="I89" i="11" s="1"/>
  <c r="C106" i="2"/>
  <c r="I78" i="11" s="1"/>
  <c r="C132" i="2"/>
  <c r="I104" i="11" s="1"/>
  <c r="C63" i="2"/>
  <c r="I35" i="11" s="1"/>
  <c r="C44" i="2"/>
  <c r="I16" i="11" s="1"/>
  <c r="C50" i="2"/>
  <c r="I22" i="11" s="1"/>
  <c r="C109" i="2"/>
  <c r="I81" i="11" s="1"/>
  <c r="C68" i="2"/>
  <c r="I40" i="11" s="1"/>
  <c r="C100" i="2"/>
  <c r="I72" i="11" s="1"/>
  <c r="C47" i="2"/>
  <c r="I19" i="11" s="1"/>
  <c r="C103" i="2"/>
  <c r="I75" i="11" s="1"/>
  <c r="C113" i="2"/>
  <c r="I85" i="11" s="1"/>
  <c r="C119" i="2"/>
  <c r="I91" i="11" s="1"/>
  <c r="C40" i="2"/>
  <c r="I12" i="11" s="1"/>
  <c r="C95" i="2"/>
  <c r="I67" i="11" s="1"/>
  <c r="C58" i="2"/>
  <c r="I30" i="11" s="1"/>
  <c r="C104" i="2"/>
  <c r="I76" i="11" s="1"/>
  <c r="C85" i="2"/>
  <c r="I57" i="11" s="1"/>
  <c r="C127" i="2"/>
  <c r="I99" i="11" s="1"/>
  <c r="C48" i="2"/>
  <c r="I20" i="11" s="1"/>
  <c r="C77" i="2"/>
  <c r="I49" i="11" s="1"/>
  <c r="C66" i="2"/>
  <c r="I38" i="11" s="1"/>
  <c r="C91" i="2"/>
  <c r="I63" i="11" s="1"/>
  <c r="C51" i="2"/>
  <c r="I23" i="11" s="1"/>
  <c r="C73" i="2"/>
  <c r="I45" i="11" s="1"/>
  <c r="C89" i="2"/>
  <c r="I61" i="11" s="1"/>
  <c r="C82" i="2"/>
  <c r="I54" i="11" s="1"/>
  <c r="C54" i="2"/>
  <c r="I26" i="11" s="1"/>
  <c r="C80" i="2"/>
  <c r="I52" i="11" s="1"/>
  <c r="C133" i="2"/>
  <c r="I105" i="11" s="1"/>
  <c r="C74" i="2"/>
  <c r="I46" i="11" s="1"/>
  <c r="C120" i="2"/>
  <c r="I92" i="11" s="1"/>
  <c r="C101" i="2"/>
  <c r="I73" i="11" s="1"/>
  <c r="C75" i="2"/>
  <c r="I47" i="11" s="1"/>
  <c r="C53" i="2"/>
  <c r="I25" i="11" s="1"/>
  <c r="C45" i="2"/>
  <c r="I17" i="11" s="1"/>
  <c r="C84" i="2"/>
  <c r="I56" i="11" s="1"/>
  <c r="C96" i="2"/>
  <c r="I68" i="11" s="1"/>
  <c r="C121" i="2"/>
  <c r="I93" i="11" s="1"/>
  <c r="C112" i="2"/>
  <c r="I84" i="11" s="1"/>
  <c r="C124" i="2"/>
  <c r="I96" i="11" s="1"/>
  <c r="B129" i="2"/>
  <c r="C57" i="2"/>
  <c r="I29" i="11" s="1"/>
  <c r="C110" i="2"/>
  <c r="I82" i="11" s="1"/>
  <c r="C118" i="2"/>
  <c r="I90" i="11" s="1"/>
  <c r="C86" i="2"/>
  <c r="I58" i="11" s="1"/>
  <c r="C107" i="2"/>
  <c r="I79" i="11" s="1"/>
  <c r="C64" i="2"/>
  <c r="I36" i="11" s="1"/>
  <c r="C52" i="2"/>
  <c r="I24" i="11" s="1"/>
  <c r="B69" i="2"/>
  <c r="C71" i="2"/>
  <c r="I43" i="11" s="1"/>
  <c r="C88" i="2"/>
  <c r="I60" i="11" s="1"/>
  <c r="C65" i="2"/>
  <c r="I37" i="11" s="1"/>
  <c r="B34" i="2"/>
  <c r="C81" i="2"/>
  <c r="I53" i="11" s="1"/>
  <c r="C43" i="2"/>
  <c r="I15" i="11" s="1"/>
  <c r="C105" i="2"/>
  <c r="I77" i="11" s="1"/>
  <c r="C131" i="2"/>
  <c r="I103" i="11" s="1"/>
  <c r="C59" i="2"/>
  <c r="I31" i="11" s="1"/>
  <c r="C99" i="2"/>
  <c r="I71" i="11" s="1"/>
  <c r="C114" i="2"/>
  <c r="I86" i="11" s="1"/>
  <c r="C67" i="2"/>
  <c r="I39" i="11" s="1"/>
  <c r="C92" i="2"/>
  <c r="I64" i="11" s="1"/>
  <c r="C46" i="2"/>
  <c r="I18" i="11" s="1"/>
  <c r="C62" i="2"/>
  <c r="I34" i="11" s="1"/>
  <c r="C38" i="2"/>
  <c r="I10" i="11" s="1"/>
  <c r="C78" i="2"/>
  <c r="I50" i="11" s="1"/>
  <c r="C83" i="2"/>
  <c r="I55" i="11" s="1"/>
  <c r="C79" i="2"/>
  <c r="I51" i="11" s="1"/>
  <c r="C98" i="2"/>
  <c r="I70" i="11" s="1"/>
  <c r="C123" i="2"/>
  <c r="I95" i="11" s="1"/>
  <c r="C90" i="2"/>
  <c r="I62" i="11" s="1"/>
  <c r="C49" i="2"/>
  <c r="I21" i="11" s="1"/>
  <c r="C128" i="2"/>
  <c r="I100" i="11" s="1"/>
  <c r="C37" i="2"/>
  <c r="I9" i="11" s="1"/>
  <c r="C108" i="2"/>
  <c r="I80" i="11" s="1"/>
  <c r="C55" i="2"/>
  <c r="I27" i="11" s="1"/>
  <c r="C125" i="2"/>
  <c r="I97" i="11" s="1"/>
  <c r="C41" i="2"/>
  <c r="I13" i="11" s="1"/>
  <c r="C116" i="2"/>
  <c r="I88" i="11" s="1"/>
  <c r="C102" i="2"/>
  <c r="I74" i="11" s="1"/>
  <c r="C126" i="2"/>
  <c r="I98" i="11" s="1"/>
  <c r="C94" i="2"/>
  <c r="I66" i="11" s="1"/>
  <c r="C21" i="2"/>
  <c r="C25" i="2"/>
  <c r="C30" i="2"/>
  <c r="C26" i="2"/>
  <c r="C27" i="2"/>
  <c r="C22" i="2"/>
  <c r="C24" i="2"/>
  <c r="B24" i="11" l="1"/>
  <c r="M24" i="11" s="1"/>
  <c r="C24" i="11" s="1"/>
  <c r="D24" i="11"/>
  <c r="D22" i="11"/>
  <c r="B22" i="11"/>
  <c r="M22" i="11" s="1"/>
  <c r="C22" i="11" s="1"/>
  <c r="B68" i="11"/>
  <c r="M68" i="11" s="1"/>
  <c r="C68" i="11" s="1"/>
  <c r="D68" i="11"/>
  <c r="B26" i="11"/>
  <c r="M26" i="11" s="1"/>
  <c r="C26" i="11" s="1"/>
  <c r="D26" i="11"/>
  <c r="D79" i="11"/>
  <c r="B79" i="11"/>
  <c r="M79" i="11" s="1"/>
  <c r="C79" i="11" s="1"/>
  <c r="B91" i="11"/>
  <c r="M91" i="11" s="1"/>
  <c r="C91" i="11" s="1"/>
  <c r="D91" i="11"/>
  <c r="D98" i="11"/>
  <c r="B98" i="11"/>
  <c r="M98" i="11" s="1"/>
  <c r="C98" i="11" s="1"/>
  <c r="B100" i="11"/>
  <c r="M100" i="11" s="1"/>
  <c r="C100" i="11" s="1"/>
  <c r="D100" i="11"/>
  <c r="D44" i="11"/>
  <c r="B44" i="11"/>
  <c r="M44" i="11" s="1"/>
  <c r="C44" i="11" s="1"/>
  <c r="D69" i="11"/>
  <c r="B69" i="11"/>
  <c r="M69" i="11" s="1"/>
  <c r="C69" i="11" s="1"/>
  <c r="D39" i="11"/>
  <c r="B39" i="11"/>
  <c r="M39" i="11" s="1"/>
  <c r="C39" i="11" s="1"/>
  <c r="B103" i="11"/>
  <c r="M103" i="11" s="1"/>
  <c r="C103" i="11" s="1"/>
  <c r="D103" i="11"/>
  <c r="B60" i="11"/>
  <c r="M60" i="11" s="1"/>
  <c r="C60" i="11" s="1"/>
  <c r="D60" i="11"/>
  <c r="B13" i="11"/>
  <c r="M13" i="11" s="1"/>
  <c r="C13" i="11" s="1"/>
  <c r="D13" i="11"/>
  <c r="D21" i="11"/>
  <c r="B21" i="11"/>
  <c r="M21" i="11" s="1"/>
  <c r="C21" i="11" s="1"/>
  <c r="D18" i="11"/>
  <c r="B18" i="11"/>
  <c r="M18" i="11" s="1"/>
  <c r="C18" i="11" s="1"/>
  <c r="D20" i="11"/>
  <c r="B20" i="11"/>
  <c r="M20" i="11" s="1"/>
  <c r="C20" i="11" s="1"/>
  <c r="D33" i="11"/>
  <c r="B33" i="11"/>
  <c r="M33" i="11" s="1"/>
  <c r="C33" i="11" s="1"/>
  <c r="B19" i="11"/>
  <c r="M19" i="11" s="1"/>
  <c r="C19" i="11" s="1"/>
  <c r="D19" i="11"/>
  <c r="B23" i="11"/>
  <c r="M23" i="11" s="1"/>
  <c r="C23" i="11" s="1"/>
  <c r="D23" i="11"/>
  <c r="D58" i="11"/>
  <c r="B58" i="11"/>
  <c r="M58" i="11" s="1"/>
  <c r="C58" i="11" s="1"/>
  <c r="D96" i="11"/>
  <c r="B96" i="11"/>
  <c r="M96" i="11" s="1"/>
  <c r="C96" i="11" s="1"/>
  <c r="D56" i="11"/>
  <c r="B56" i="11"/>
  <c r="M56" i="11" s="1"/>
  <c r="C56" i="11" s="1"/>
  <c r="B92" i="11"/>
  <c r="M92" i="11" s="1"/>
  <c r="C92" i="11" s="1"/>
  <c r="D92" i="11"/>
  <c r="D81" i="11"/>
  <c r="B81" i="11"/>
  <c r="M81" i="11" s="1"/>
  <c r="C81" i="11" s="1"/>
  <c r="B42" i="11"/>
  <c r="M42" i="11" s="1"/>
  <c r="C42" i="11" s="1"/>
  <c r="D42" i="11"/>
  <c r="B45" i="11"/>
  <c r="M45" i="11" s="1"/>
  <c r="C45" i="11" s="1"/>
  <c r="D45" i="11"/>
  <c r="D38" i="11"/>
  <c r="B38" i="11"/>
  <c r="M38" i="11" s="1"/>
  <c r="C38" i="11" s="1"/>
  <c r="B102" i="11"/>
  <c r="M102" i="11" s="1"/>
  <c r="C102" i="11" s="1"/>
  <c r="D102" i="11"/>
  <c r="D104" i="11"/>
  <c r="B104" i="11"/>
  <c r="M104" i="11" s="1"/>
  <c r="C104" i="11" s="1"/>
  <c r="D55" i="11"/>
  <c r="B55" i="11"/>
  <c r="M55" i="11" s="1"/>
  <c r="C55" i="11" s="1"/>
  <c r="B74" i="11"/>
  <c r="M74" i="11" s="1"/>
  <c r="C74" i="11" s="1"/>
  <c r="D74" i="11"/>
  <c r="D27" i="11"/>
  <c r="B27" i="11"/>
  <c r="M27" i="11" s="1"/>
  <c r="C27" i="11" s="1"/>
  <c r="B62" i="11"/>
  <c r="M62" i="11" s="1"/>
  <c r="C62" i="11" s="1"/>
  <c r="D62" i="11"/>
  <c r="D14" i="11"/>
  <c r="B14" i="11"/>
  <c r="M14" i="11" s="1"/>
  <c r="C14" i="11" s="1"/>
  <c r="B51" i="11"/>
  <c r="M51" i="11" s="1"/>
  <c r="C51" i="11" s="1"/>
  <c r="D51" i="11"/>
  <c r="D86" i="11"/>
  <c r="B86" i="11"/>
  <c r="M86" i="11" s="1"/>
  <c r="C86" i="11" s="1"/>
  <c r="B77" i="11"/>
  <c r="M77" i="11" s="1"/>
  <c r="C77" i="11" s="1"/>
  <c r="D77" i="11"/>
  <c r="D43" i="11"/>
  <c r="B43" i="11"/>
  <c r="M43" i="11" s="1"/>
  <c r="C43" i="11" s="1"/>
  <c r="D16" i="11"/>
  <c r="B16" i="11"/>
  <c r="M16" i="11" s="1"/>
  <c r="C16" i="11" s="1"/>
  <c r="B73" i="11"/>
  <c r="M73" i="11" s="1"/>
  <c r="C73" i="11" s="1"/>
  <c r="D73" i="11"/>
  <c r="D61" i="11"/>
  <c r="B61" i="11"/>
  <c r="M61" i="11" s="1"/>
  <c r="C61" i="11" s="1"/>
  <c r="D89" i="11"/>
  <c r="B89" i="11"/>
  <c r="M89" i="11" s="1"/>
  <c r="C89" i="11" s="1"/>
  <c r="B9" i="11"/>
  <c r="M9" i="11" s="1"/>
  <c r="C9" i="11" s="1"/>
  <c r="D9" i="11"/>
  <c r="B15" i="11"/>
  <c r="M15" i="11" s="1"/>
  <c r="C15" i="11" s="1"/>
  <c r="D15" i="11"/>
  <c r="B65" i="11"/>
  <c r="M65" i="11" s="1"/>
  <c r="C65" i="11" s="1"/>
  <c r="D65" i="11"/>
  <c r="B59" i="11"/>
  <c r="M59" i="11" s="1"/>
  <c r="C59" i="11" s="1"/>
  <c r="D59" i="11"/>
  <c r="B12" i="11"/>
  <c r="M12" i="11" s="1"/>
  <c r="C12" i="11" s="1"/>
  <c r="D12" i="11"/>
  <c r="B90" i="11"/>
  <c r="M90" i="11" s="1"/>
  <c r="C90" i="11" s="1"/>
  <c r="D90" i="11"/>
  <c r="B84" i="11"/>
  <c r="M84" i="11" s="1"/>
  <c r="C84" i="11" s="1"/>
  <c r="D84" i="11"/>
  <c r="D47" i="11"/>
  <c r="B47" i="11"/>
  <c r="M47" i="11" s="1"/>
  <c r="C47" i="11" s="1"/>
  <c r="D72" i="11"/>
  <c r="B72" i="11"/>
  <c r="M72" i="11" s="1"/>
  <c r="C72" i="11" s="1"/>
  <c r="D52" i="11"/>
  <c r="B52" i="11"/>
  <c r="M52" i="11" s="1"/>
  <c r="C52" i="11" s="1"/>
  <c r="D99" i="11"/>
  <c r="B99" i="11"/>
  <c r="M99" i="11" s="1"/>
  <c r="C99" i="11" s="1"/>
  <c r="D57" i="11"/>
  <c r="B57" i="11"/>
  <c r="M57" i="11" s="1"/>
  <c r="C57" i="11" s="1"/>
  <c r="B76" i="11"/>
  <c r="M76" i="11" s="1"/>
  <c r="C76" i="11" s="1"/>
  <c r="D76" i="11"/>
  <c r="B49" i="11"/>
  <c r="M49" i="11" s="1"/>
  <c r="C49" i="11" s="1"/>
  <c r="D49" i="11"/>
  <c r="B78" i="11"/>
  <c r="M78" i="11" s="1"/>
  <c r="C78" i="11" s="1"/>
  <c r="D78" i="11"/>
  <c r="B36" i="11"/>
  <c r="M36" i="11" s="1"/>
  <c r="C36" i="11" s="1"/>
  <c r="D36" i="11"/>
  <c r="B88" i="11"/>
  <c r="M88" i="11" s="1"/>
  <c r="C88" i="11" s="1"/>
  <c r="D88" i="11"/>
  <c r="B85" i="11"/>
  <c r="M85" i="11" s="1"/>
  <c r="C85" i="11" s="1"/>
  <c r="D85" i="11"/>
  <c r="D95" i="11"/>
  <c r="B95" i="11"/>
  <c r="M95" i="11" s="1"/>
  <c r="C95" i="11" s="1"/>
  <c r="D48" i="11"/>
  <c r="B48" i="11"/>
  <c r="M48" i="11" s="1"/>
  <c r="C48" i="11" s="1"/>
  <c r="B34" i="11"/>
  <c r="M34" i="11" s="1"/>
  <c r="C34" i="11" s="1"/>
  <c r="D34" i="11"/>
  <c r="B71" i="11"/>
  <c r="M71" i="11" s="1"/>
  <c r="C71" i="11" s="1"/>
  <c r="D71" i="11"/>
  <c r="B53" i="11"/>
  <c r="M53" i="11" s="1"/>
  <c r="C53" i="11" s="1"/>
  <c r="D53" i="11"/>
  <c r="B30" i="11"/>
  <c r="M30" i="11" s="1"/>
  <c r="C30" i="11" s="1"/>
  <c r="D30" i="11"/>
  <c r="D10" i="11"/>
  <c r="B10" i="11"/>
  <c r="M10" i="11" s="1"/>
  <c r="C10" i="11" s="1"/>
  <c r="D25" i="11"/>
  <c r="B25" i="11"/>
  <c r="M25" i="11" s="1"/>
  <c r="C25" i="11" s="1"/>
  <c r="B29" i="11"/>
  <c r="M29" i="11" s="1"/>
  <c r="C29" i="11" s="1"/>
  <c r="D29" i="11"/>
  <c r="D46" i="11"/>
  <c r="B46" i="11"/>
  <c r="M46" i="11" s="1"/>
  <c r="C46" i="11" s="1"/>
  <c r="B63" i="11"/>
  <c r="M63" i="11" s="1"/>
  <c r="C63" i="11" s="1"/>
  <c r="D63" i="11"/>
  <c r="D97" i="11"/>
  <c r="B97" i="11"/>
  <c r="M97" i="11" s="1"/>
  <c r="C97" i="11" s="1"/>
  <c r="D87" i="11"/>
  <c r="B87" i="11"/>
  <c r="M87" i="11" s="1"/>
  <c r="C87" i="11" s="1"/>
  <c r="D28" i="11"/>
  <c r="B28" i="11"/>
  <c r="M28" i="11" s="1"/>
  <c r="C28" i="11" s="1"/>
  <c r="D32" i="11"/>
  <c r="B32" i="11"/>
  <c r="M32" i="11" s="1"/>
  <c r="C32" i="11" s="1"/>
  <c r="B17" i="11"/>
  <c r="M17" i="11" s="1"/>
  <c r="C17" i="11" s="1"/>
  <c r="D17" i="11"/>
  <c r="B7" i="11"/>
  <c r="M7" i="11" s="1"/>
  <c r="C7" i="11" s="1"/>
  <c r="D7" i="11"/>
  <c r="D82" i="11"/>
  <c r="B82" i="11"/>
  <c r="M82" i="11" s="1"/>
  <c r="C82" i="11" s="1"/>
  <c r="D93" i="11"/>
  <c r="B93" i="11"/>
  <c r="M93" i="11" s="1"/>
  <c r="C93" i="11" s="1"/>
  <c r="B75" i="11"/>
  <c r="M75" i="11" s="1"/>
  <c r="C75" i="11" s="1"/>
  <c r="D75" i="11"/>
  <c r="D40" i="11"/>
  <c r="B40" i="11"/>
  <c r="M40" i="11" s="1"/>
  <c r="C40" i="11" s="1"/>
  <c r="B50" i="11"/>
  <c r="M50" i="11" s="1"/>
  <c r="C50" i="11" s="1"/>
  <c r="D50" i="11"/>
  <c r="B54" i="11"/>
  <c r="M54" i="11" s="1"/>
  <c r="C54" i="11" s="1"/>
  <c r="D54" i="11"/>
  <c r="B35" i="11"/>
  <c r="M35" i="11" s="1"/>
  <c r="C35" i="11" s="1"/>
  <c r="D35" i="11"/>
  <c r="D105" i="11"/>
  <c r="B105" i="11"/>
  <c r="M105" i="11" s="1"/>
  <c r="C105" i="11" s="1"/>
  <c r="D8" i="11"/>
  <c r="B8" i="11"/>
  <c r="M8" i="11" s="1"/>
  <c r="C8" i="11" s="1"/>
  <c r="B83" i="11"/>
  <c r="M83" i="11" s="1"/>
  <c r="C83" i="11" s="1"/>
  <c r="D83" i="11"/>
  <c r="B66" i="11"/>
  <c r="M66" i="11" s="1"/>
  <c r="C66" i="11" s="1"/>
  <c r="D66" i="11"/>
  <c r="B11" i="11"/>
  <c r="M11" i="11" s="1"/>
  <c r="C11" i="11" s="1"/>
  <c r="D11" i="11"/>
  <c r="B80" i="11"/>
  <c r="M80" i="11" s="1"/>
  <c r="C80" i="11" s="1"/>
  <c r="D80" i="11"/>
  <c r="D70" i="11"/>
  <c r="B70" i="11"/>
  <c r="M70" i="11" s="1"/>
  <c r="C70" i="11" s="1"/>
  <c r="D94" i="11"/>
  <c r="B94" i="11"/>
  <c r="M94" i="11" s="1"/>
  <c r="C94" i="11" s="1"/>
  <c r="B64" i="11"/>
  <c r="M64" i="11" s="1"/>
  <c r="C64" i="11" s="1"/>
  <c r="D64" i="11"/>
  <c r="D31" i="11"/>
  <c r="B31" i="11"/>
  <c r="M31" i="11" s="1"/>
  <c r="C31" i="11" s="1"/>
  <c r="D37" i="11"/>
  <c r="B37" i="11"/>
  <c r="M37" i="11" s="1"/>
  <c r="C37" i="11" s="1"/>
  <c r="B67" i="11"/>
  <c r="M67" i="11" s="1"/>
  <c r="C67" i="11" s="1"/>
  <c r="D67" i="11"/>
  <c r="F6" i="11"/>
  <c r="C69" i="2"/>
  <c r="I41" i="11" s="1"/>
  <c r="F41" i="11"/>
  <c r="C129" i="2"/>
  <c r="I101" i="11" s="1"/>
  <c r="F101" i="11"/>
  <c r="C34" i="2"/>
  <c r="I6" i="11" s="1"/>
  <c r="C19" i="2"/>
  <c r="C35" i="2"/>
  <c r="I7" i="11" s="1"/>
  <c r="C130" i="2"/>
  <c r="I102" i="11" s="1"/>
  <c r="C70" i="2"/>
  <c r="I42" i="11" s="1"/>
  <c r="C29" i="2"/>
  <c r="C20" i="2"/>
  <c r="C23" i="2"/>
  <c r="C28" i="2"/>
  <c r="B14" i="2"/>
  <c r="D101" i="11" l="1"/>
  <c r="B101" i="11"/>
  <c r="M101" i="11" s="1"/>
  <c r="C101" i="11" s="1"/>
  <c r="B6" i="11"/>
  <c r="M6" i="11" s="1"/>
  <c r="C6" i="11" s="1"/>
  <c r="D6" i="11"/>
  <c r="D41" i="11"/>
  <c r="B41" i="11"/>
  <c r="M41" i="11" s="1"/>
  <c r="C41" i="11" s="1"/>
  <c r="B15" i="2"/>
</calcChain>
</file>

<file path=xl/comments1.xml><?xml version="1.0" encoding="utf-8"?>
<comments xmlns="http://schemas.openxmlformats.org/spreadsheetml/2006/main">
  <authors>
    <author>Gilbert CHIN (MAS)</author>
  </authors>
  <commentList>
    <comment ref="B19" authorId="0" shapeId="0">
      <text>
        <r>
          <rPr>
            <b/>
            <sz val="9"/>
            <color indexed="81"/>
            <rFont val="Tahoma"/>
            <family val="2"/>
          </rPr>
          <t>MAS:</t>
        </r>
        <r>
          <rPr>
            <sz val="9"/>
            <color indexed="81"/>
            <rFont val="Tahoma"/>
            <family val="2"/>
          </rPr>
          <t xml:space="preserve">
Data extracted from Bloomberg ticker I107</t>
        </r>
      </text>
    </comment>
  </commentList>
</comments>
</file>

<file path=xl/comments2.xml><?xml version="1.0" encoding="utf-8"?>
<comments xmlns="http://schemas.openxmlformats.org/spreadsheetml/2006/main">
  <authors>
    <author>Gilbert CHIN (MAS)</author>
  </authors>
  <commentList>
    <comment ref="B19" authorId="0" shapeId="0">
      <text>
        <r>
          <rPr>
            <b/>
            <sz val="9"/>
            <color indexed="81"/>
            <rFont val="Tahoma"/>
            <family val="2"/>
          </rPr>
          <t>MAS:</t>
        </r>
        <r>
          <rPr>
            <sz val="9"/>
            <color indexed="81"/>
            <rFont val="Tahoma"/>
            <family val="2"/>
          </rPr>
          <t xml:space="preserve">
Data extracted from Bloomberg ticker I025</t>
        </r>
      </text>
    </comment>
  </commentList>
</comments>
</file>

<file path=xl/comments3.xml><?xml version="1.0" encoding="utf-8"?>
<comments xmlns="http://schemas.openxmlformats.org/spreadsheetml/2006/main">
  <authors>
    <author>Gilbert CHIN (MAS)</author>
  </authors>
  <commentList>
    <comment ref="F3" authorId="0" shapeId="0">
      <text>
        <r>
          <rPr>
            <b/>
            <sz val="9"/>
            <color indexed="81"/>
            <rFont val="Tahoma"/>
            <family val="2"/>
          </rPr>
          <t>MAS:</t>
        </r>
        <r>
          <rPr>
            <sz val="9"/>
            <color indexed="81"/>
            <rFont val="Tahoma"/>
            <family val="2"/>
          </rPr>
          <t xml:space="preserve">
For products not qualifying for MA or IP, the spot risk-free discount rates for Basis 5 will apply</t>
        </r>
      </text>
    </comment>
  </commentList>
</comments>
</file>

<file path=xl/sharedStrings.xml><?xml version="1.0" encoding="utf-8"?>
<sst xmlns="http://schemas.openxmlformats.org/spreadsheetml/2006/main" count="499" uniqueCount="89">
  <si>
    <t>p-u</t>
  </si>
  <si>
    <t>u</t>
  </si>
  <si>
    <t>c</t>
  </si>
  <si>
    <t>SGD</t>
  </si>
  <si>
    <t>USD</t>
  </si>
  <si>
    <t>Year</t>
  </si>
  <si>
    <t>W' = Inverse of W</t>
  </si>
  <si>
    <t>LN(1+UFR)</t>
  </si>
  <si>
    <t>W = Matrix of Wilson Functions</t>
  </si>
  <si>
    <t>Full set of Wilson Functions</t>
  </si>
  <si>
    <t>Generate Wilson Functions</t>
  </si>
  <si>
    <t>Alpha</t>
  </si>
  <si>
    <t>Price, P(t)</t>
  </si>
  <si>
    <t>Adj for MA or IP</t>
  </si>
  <si>
    <t>UFR incorporating MA or IP</t>
  </si>
  <si>
    <t>Generate Discount Yield Curve</t>
  </si>
  <si>
    <t>No MA/IP</t>
  </si>
  <si>
    <t>Spot Risk Free</t>
  </si>
  <si>
    <t>Risk Free only</t>
  </si>
  <si>
    <t>Fwd Risk Free</t>
  </si>
  <si>
    <t>Appllcation of Smith Wilson Method - SGD</t>
  </si>
  <si>
    <t>Control</t>
  </si>
  <si>
    <t>Spot Rates for Discounting SGD and USD Denominated Liabilities</t>
  </si>
  <si>
    <t>Fwd rate at Y(60)</t>
  </si>
  <si>
    <t>Full MA beyond LLP?</t>
  </si>
  <si>
    <t># of Years of full MA</t>
  </si>
  <si>
    <t>Set to Y if cash flows can be matched beyond LLP</t>
  </si>
  <si>
    <t>If cash flow matching can be done beyond LLP, input total years of cash flow matching</t>
  </si>
  <si>
    <t>Spread for MA/IP</t>
  </si>
  <si>
    <t>Amount of MA or IP applicable up to LLP</t>
  </si>
  <si>
    <t>Gap to UFR</t>
  </si>
  <si>
    <t>DO NOT CHANGE THIS VALUE</t>
  </si>
  <si>
    <t>LLP_SGD</t>
  </si>
  <si>
    <t>Appllcation of Smith Wilson Method - USD</t>
  </si>
  <si>
    <t>LLP_USD</t>
  </si>
  <si>
    <t>Input cells</t>
  </si>
  <si>
    <t>Parameters or labels</t>
  </si>
  <si>
    <t>Calculated cells</t>
  </si>
  <si>
    <t>The following set of colours are used to identify cells:</t>
  </si>
  <si>
    <t>Spot rates incl MA or IP</t>
  </si>
  <si>
    <t>Risk free forward</t>
  </si>
  <si>
    <t>Instructions for using this Workbook</t>
  </si>
  <si>
    <t>Colour convention</t>
  </si>
  <si>
    <t>Purpose of Workbook</t>
  </si>
  <si>
    <t>Recognition of MA beyond LLP</t>
  </si>
  <si>
    <t>Spread for MA/IP:</t>
  </si>
  <si>
    <t>UFR before adjustment:</t>
  </si>
  <si>
    <t>Full MA beyond LLP:</t>
  </si>
  <si>
    <t>Alpha:</t>
  </si>
  <si>
    <t># of Years of full MA:</t>
  </si>
  <si>
    <r>
      <t xml:space="preserve">For </t>
    </r>
    <r>
      <rPr>
        <u/>
        <sz val="11"/>
        <color theme="1"/>
        <rFont val="Calibri"/>
        <family val="2"/>
        <scheme val="minor"/>
      </rPr>
      <t>liabilities in other currencies</t>
    </r>
    <r>
      <rPr>
        <sz val="11"/>
        <color theme="1"/>
        <rFont val="Calibri"/>
        <family val="2"/>
        <scheme val="minor"/>
      </rPr>
      <t>, this workbook can be used or even modified (for example, for LLPs other than 20 years and 30 years) to derive the discount rates.</t>
    </r>
  </si>
  <si>
    <t>These tabs generates the spot discount rates for SGD and USD denominated liabilities respectively.</t>
  </si>
  <si>
    <t>Tab: "SW Method_SGD", "SW Method_USD"</t>
  </si>
  <si>
    <t>Tab: "Discount Rates"</t>
  </si>
  <si>
    <t>After inputting the required parameters in tabs "SW Method_SGD" or "SW Method_USD", the spot discount rates can be obtained from this tab for the relevant Basis.</t>
  </si>
  <si>
    <t>Where recognition of MA beyond LLP is possible, as explained above, this indicator can be set to "Y".</t>
  </si>
  <si>
    <t>Where the indicator for full recognition of MA beyond LLP as described above has been set to "Y", please input the total number of years where cash flow matching has been done.</t>
  </si>
  <si>
    <t>N</t>
  </si>
  <si>
    <t>Without any MA or IP</t>
  </si>
  <si>
    <t>Set to produce an acceptable level of divergence from UFR at convergence point. May need to be updated if this workbook is used or modified for other currencies</t>
  </si>
  <si>
    <t>Measure for the speed of convergence towards the UFR with the Smith-Wilson method. Alpha should be the lowest value (rounded up to the next 0.05) that produces a risk free forward rate at the convergence point that differs by the UFR by not more than 0.5 bp. For SGD, alpha is set to 0.15 and for USD, alpha is set to 0.20. A suitable alpha should be determined by the insurer based on the criteria specified, if this workbook is used or modified for other currencies.</t>
  </si>
  <si>
    <t>The spot risk-free discount rates applicable under Basis 5 have been pre-generated for both the Base Scenario and Credit Spread Widening Scenario.</t>
  </si>
  <si>
    <t xml:space="preserve">The Smith-Wilson method is used to extrapolate risk-free discount rates only in Segment 2 of the yield curve. </t>
  </si>
  <si>
    <t>The risk-free UFR per annum.</t>
  </si>
  <si>
    <t>The MA or IP is not subject to Smith-Wilson extrapolation, but is instead extrapolated after the LLP using specific sets of factors (same factors for SGD and USD denominated liabilities).</t>
  </si>
  <si>
    <t>MA/IP Extrapolation factors</t>
  </si>
  <si>
    <t>UFR</t>
  </si>
  <si>
    <t>Risk free spot: Basis 5</t>
  </si>
  <si>
    <t>SGD-10</t>
  </si>
  <si>
    <t>USD-10</t>
  </si>
  <si>
    <t>SGD-15</t>
  </si>
  <si>
    <t>USD-15</t>
  </si>
  <si>
    <t>Extrapolated MA/IP</t>
  </si>
  <si>
    <t>Amount of MA or IP applicable after extrapolation/tapering</t>
  </si>
  <si>
    <t>Basis 3a
10 Yr Extrapolation</t>
  </si>
  <si>
    <t>Basis 3b
15 Yr Extrapolation</t>
  </si>
  <si>
    <t>10-Yr</t>
  </si>
  <si>
    <t>15-Yr</t>
  </si>
  <si>
    <t>SGD/USD</t>
  </si>
  <si>
    <t>This workbook can be used to derive the discount rates for SGD and USD denominated liabilities. Depending on the Basis, this workbook incorporates the MA and IP into the risk-free discount rates.</t>
  </si>
  <si>
    <t>For Bases 3a and 3b, MA is recognised in full up to the LLP, and either tapers to 10 bps in 10 years (for Basis 3a) or 15 years (for Basis 3a).</t>
  </si>
  <si>
    <t>Contains the final set of spot discount rates and risk-free discount rates.</t>
  </si>
  <si>
    <t>For products not qualifying for MA or IP under Basis 3a or 3b, the spot risk-free discount rates for Basis 5 will apply.</t>
  </si>
  <si>
    <t>Year-end</t>
  </si>
  <si>
    <t>#</t>
  </si>
  <si>
    <t>Amount of MA or IP applicable up to LLP. This should be obtained from tab "MA" of workbook "MAS_MA_YE2018".</t>
  </si>
  <si>
    <t>DO NOT MODIFY THIS SECTION</t>
  </si>
  <si>
    <r>
      <t>However, where the insurer is able to satisfy the cash flow matching requirement</t>
    </r>
    <r>
      <rPr>
        <u/>
        <sz val="11"/>
        <color theme="1"/>
        <rFont val="Calibri"/>
        <family val="2"/>
        <scheme val="minor"/>
      </rPr>
      <t xml:space="preserve"> beyond the LLP</t>
    </r>
    <r>
      <rPr>
        <sz val="11"/>
        <color theme="1"/>
        <rFont val="Calibri"/>
        <family val="2"/>
        <scheme val="minor"/>
      </rPr>
      <t>, the tapering can commence immediately after the point where liability cash flows can be matched.</t>
    </r>
  </si>
  <si>
    <t>Please note that the cells under the Control columns should read "ok", otherwise investigation is needed to ascertain the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</si>
</sst>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
    <numFmt numFmtId="166" formatCode="0.00\ &quot;bps&quot;"/>
    <numFmt numFmtId="167" formatCode="0.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0"/>
      <color theme="1"/>
      <name val="Arial"/>
      <family val="2"/>
    </font>
    <font>
      <b/>
      <sz val="12"/>
      <color theme="1"/>
      <name val="Calibri"/>
      <family val="2"/>
      <scheme val="minor"/>
    </font>
    <font>
      <b/>
      <u/>
      <sz val="12"/>
      <color theme="1"/>
      <name val="Calibri"/>
      <family val="2"/>
      <scheme val="minor"/>
    </font>
    <font>
      <sz val="8"/>
      <color theme="1"/>
      <name val="Arial"/>
      <family val="2"/>
    </font>
    <font>
      <sz val="9"/>
      <color theme="1"/>
      <name val="Arial"/>
      <family val="2"/>
    </font>
    <font>
      <b/>
      <sz val="11"/>
      <name val="Arial"/>
      <family val="2"/>
    </font>
    <font>
      <b/>
      <u/>
      <sz val="16"/>
      <color theme="1"/>
      <name val="Calibri"/>
      <family val="2"/>
      <scheme val="minor"/>
    </font>
    <font>
      <u/>
      <sz val="11"/>
      <color theme="1"/>
      <name val="Calibri"/>
      <family val="2"/>
      <scheme val="minor"/>
    </font>
    <font>
      <sz val="9"/>
      <color indexed="81"/>
      <name val="Tahoma"/>
      <family val="2"/>
    </font>
    <font>
      <b/>
      <sz val="9"/>
      <color indexed="81"/>
      <name val="Tahoma"/>
      <family val="2"/>
    </font>
    <font>
      <sz val="11"/>
      <color rgb="FF0000FF"/>
      <name val="Calibri"/>
      <family val="2"/>
      <scheme val="minor"/>
    </font>
    <font>
      <sz val="11"/>
      <name val="Calibri"/>
      <family val="2"/>
      <scheme val="minor"/>
    </font>
    <font>
      <sz val="10"/>
      <color indexed="8"/>
      <name val="Arial"/>
      <family val="2"/>
    </font>
    <font>
      <b/>
      <sz val="11"/>
      <color rgb="FFFF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3499862666707357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5" fontId="19" fillId="33" borderId="0" applyBorder="0">
      <alignment vertical="center"/>
      <protection locked="0"/>
    </xf>
    <xf numFmtId="167" fontId="22" fillId="34" borderId="11" applyNumberFormat="0" applyBorder="0">
      <alignment vertical="center"/>
    </xf>
    <xf numFmtId="165" fontId="24" fillId="35" borderId="10" applyFont="0" applyBorder="0">
      <alignment vertical="center"/>
      <protection locked="0"/>
    </xf>
    <xf numFmtId="0" fontId="31" fillId="0" borderId="0"/>
  </cellStyleXfs>
  <cellXfs count="119">
    <xf numFmtId="0" fontId="0" fillId="0" borderId="0" xfId="0"/>
    <xf numFmtId="164" fontId="0" fillId="0" borderId="0" xfId="1" applyNumberFormat="1" applyFont="1"/>
    <xf numFmtId="0" fontId="0" fillId="0" borderId="0" xfId="0" quotePrefix="1"/>
    <xf numFmtId="164" fontId="0" fillId="0" borderId="0" xfId="0" applyNumberFormat="1"/>
    <xf numFmtId="0" fontId="16" fillId="0" borderId="0" xfId="0" applyFont="1" applyAlignment="1">
      <alignment horizontal="right"/>
    </xf>
    <xf numFmtId="0" fontId="16" fillId="0" borderId="0" xfId="0" applyFont="1"/>
    <xf numFmtId="0" fontId="18" fillId="0" borderId="0" xfId="0" applyFont="1"/>
    <xf numFmtId="0" fontId="0" fillId="0" borderId="0" xfId="0" applyAlignment="1">
      <alignment horizontal="right"/>
    </xf>
    <xf numFmtId="0" fontId="16" fillId="0" borderId="0" xfId="0" applyFont="1" applyAlignment="1">
      <alignment horizontal="center"/>
    </xf>
    <xf numFmtId="0" fontId="14" fillId="0" borderId="0" xfId="0" applyFont="1"/>
    <xf numFmtId="0" fontId="16" fillId="0" borderId="0" xfId="0" applyFont="1" applyAlignment="1">
      <alignment horizontal="center"/>
    </xf>
    <xf numFmtId="0" fontId="20" fillId="0" borderId="0" xfId="0" applyFont="1"/>
    <xf numFmtId="0" fontId="21" fillId="0" borderId="0" xfId="0" applyFont="1"/>
    <xf numFmtId="0" fontId="16" fillId="34" borderId="10" xfId="0" applyFont="1" applyFill="1" applyBorder="1" applyAlignment="1">
      <alignment horizontal="center"/>
    </xf>
    <xf numFmtId="0" fontId="0" fillId="34" borderId="14" xfId="0" applyFill="1" applyBorder="1" applyAlignment="1">
      <alignment horizontal="center"/>
    </xf>
    <xf numFmtId="0" fontId="0" fillId="34" borderId="16" xfId="0" applyFill="1" applyBorder="1" applyAlignment="1">
      <alignment horizontal="center"/>
    </xf>
    <xf numFmtId="0" fontId="0" fillId="34" borderId="15" xfId="0" applyFill="1" applyBorder="1" applyAlignment="1">
      <alignment horizontal="center"/>
    </xf>
    <xf numFmtId="164" fontId="0" fillId="35" borderId="12" xfId="1" applyNumberFormat="1" applyFont="1" applyFill="1" applyBorder="1"/>
    <xf numFmtId="164" fontId="0" fillId="35" borderId="17" xfId="1" applyNumberFormat="1" applyFont="1" applyFill="1" applyBorder="1"/>
    <xf numFmtId="164" fontId="0" fillId="35" borderId="13" xfId="1" applyNumberFormat="1" applyFont="1" applyFill="1" applyBorder="1"/>
    <xf numFmtId="0" fontId="22" fillId="34" borderId="0" xfId="44" applyNumberFormat="1" applyBorder="1">
      <alignment vertical="center"/>
    </xf>
    <xf numFmtId="165" fontId="19" fillId="33" borderId="0" xfId="43" applyBorder="1">
      <alignment vertical="center"/>
      <protection locked="0"/>
    </xf>
    <xf numFmtId="0" fontId="23" fillId="35" borderId="0" xfId="45" applyNumberFormat="1" applyFont="1" applyBorder="1">
      <alignment vertical="center"/>
      <protection locked="0"/>
    </xf>
    <xf numFmtId="0" fontId="0" fillId="34" borderId="14" xfId="0" applyFill="1" applyBorder="1"/>
    <xf numFmtId="0" fontId="0" fillId="34" borderId="16" xfId="0" applyFill="1" applyBorder="1"/>
    <xf numFmtId="0" fontId="0" fillId="34" borderId="15" xfId="0" applyFill="1" applyBorder="1"/>
    <xf numFmtId="0" fontId="16" fillId="34" borderId="14" xfId="0" applyFont="1" applyFill="1" applyBorder="1" applyAlignment="1">
      <alignment horizontal="center"/>
    </xf>
    <xf numFmtId="0" fontId="16" fillId="34" borderId="16" xfId="0" applyFont="1" applyFill="1" applyBorder="1" applyAlignment="1">
      <alignment horizontal="center"/>
    </xf>
    <xf numFmtId="0" fontId="16" fillId="34" borderId="15" xfId="0" applyFont="1" applyFill="1" applyBorder="1" applyAlignment="1">
      <alignment horizontal="center"/>
    </xf>
    <xf numFmtId="0" fontId="16" fillId="34" borderId="22" xfId="0" applyFont="1" applyFill="1" applyBorder="1" applyAlignment="1">
      <alignment horizontal="right"/>
    </xf>
    <xf numFmtId="0" fontId="16" fillId="34" borderId="23" xfId="0" applyFont="1" applyFill="1" applyBorder="1" applyAlignment="1">
      <alignment horizontal="right"/>
    </xf>
    <xf numFmtId="0" fontId="0" fillId="35" borderId="20" xfId="0" applyFill="1" applyBorder="1"/>
    <xf numFmtId="0" fontId="0" fillId="35" borderId="17" xfId="0" applyFill="1" applyBorder="1"/>
    <xf numFmtId="0" fontId="0" fillId="35" borderId="19" xfId="0" applyFill="1" applyBorder="1"/>
    <xf numFmtId="0" fontId="0" fillId="35" borderId="13" xfId="0" applyFill="1" applyBorder="1"/>
    <xf numFmtId="0" fontId="16" fillId="34" borderId="18" xfId="0" applyFont="1" applyFill="1" applyBorder="1"/>
    <xf numFmtId="0" fontId="0" fillId="34" borderId="11" xfId="0" applyFill="1" applyBorder="1"/>
    <xf numFmtId="0" fontId="0" fillId="34" borderId="12" xfId="0" applyFill="1" applyBorder="1"/>
    <xf numFmtId="0" fontId="16" fillId="34" borderId="19" xfId="0" applyFont="1" applyFill="1" applyBorder="1"/>
    <xf numFmtId="0" fontId="16" fillId="34" borderId="21" xfId="0" applyFont="1" applyFill="1" applyBorder="1"/>
    <xf numFmtId="0" fontId="16" fillId="34" borderId="13" xfId="0" applyFont="1" applyFill="1" applyBorder="1"/>
    <xf numFmtId="0" fontId="16" fillId="34" borderId="14" xfId="0" applyFont="1" applyFill="1" applyBorder="1"/>
    <xf numFmtId="0" fontId="16" fillId="34" borderId="16" xfId="0" applyFont="1" applyFill="1" applyBorder="1"/>
    <xf numFmtId="0" fontId="16" fillId="34" borderId="15" xfId="0" applyFont="1" applyFill="1" applyBorder="1"/>
    <xf numFmtId="0" fontId="0" fillId="35" borderId="11" xfId="0" quotePrefix="1" applyFill="1" applyBorder="1"/>
    <xf numFmtId="0" fontId="0" fillId="35" borderId="12" xfId="0" quotePrefix="1" applyFill="1" applyBorder="1"/>
    <xf numFmtId="0" fontId="0" fillId="35" borderId="0" xfId="0" quotePrefix="1" applyFill="1" applyBorder="1"/>
    <xf numFmtId="0" fontId="0" fillId="35" borderId="17" xfId="0" quotePrefix="1" applyFill="1" applyBorder="1"/>
    <xf numFmtId="0" fontId="0" fillId="35" borderId="21" xfId="0" quotePrefix="1" applyFill="1" applyBorder="1"/>
    <xf numFmtId="0" fontId="0" fillId="35" borderId="13" xfId="0" quotePrefix="1" applyFill="1" applyBorder="1"/>
    <xf numFmtId="0" fontId="0" fillId="35" borderId="0" xfId="0" applyFill="1" applyBorder="1"/>
    <xf numFmtId="0" fontId="0" fillId="35" borderId="21" xfId="0" applyFill="1" applyBorder="1"/>
    <xf numFmtId="0" fontId="16" fillId="34" borderId="23" xfId="0" applyFont="1" applyFill="1" applyBorder="1"/>
    <xf numFmtId="0" fontId="0" fillId="34" borderId="24" xfId="0" applyFill="1" applyBorder="1"/>
    <xf numFmtId="0" fontId="0" fillId="34" borderId="22" xfId="0" applyFill="1" applyBorder="1"/>
    <xf numFmtId="0" fontId="16" fillId="34" borderId="24" xfId="0" applyFont="1" applyFill="1" applyBorder="1" applyAlignment="1">
      <alignment horizontal="right"/>
    </xf>
    <xf numFmtId="164" fontId="0" fillId="35" borderId="11" xfId="1" applyNumberFormat="1" applyFont="1" applyFill="1" applyBorder="1"/>
    <xf numFmtId="164" fontId="0" fillId="35" borderId="11" xfId="0" applyNumberFormat="1" applyFill="1" applyBorder="1"/>
    <xf numFmtId="164" fontId="0" fillId="35" borderId="12" xfId="0" applyNumberFormat="1" applyFill="1" applyBorder="1"/>
    <xf numFmtId="164" fontId="0" fillId="35" borderId="0" xfId="1" applyNumberFormat="1" applyFont="1" applyFill="1" applyBorder="1"/>
    <xf numFmtId="164" fontId="0" fillId="35" borderId="0" xfId="0" applyNumberFormat="1" applyFill="1" applyBorder="1"/>
    <xf numFmtId="164" fontId="0" fillId="35" borderId="21" xfId="1" applyNumberFormat="1" applyFont="1" applyFill="1" applyBorder="1"/>
    <xf numFmtId="164" fontId="0" fillId="35" borderId="21" xfId="0" applyNumberFormat="1" applyFill="1" applyBorder="1"/>
    <xf numFmtId="0" fontId="0" fillId="35" borderId="20" xfId="0" quotePrefix="1" applyFill="1" applyBorder="1"/>
    <xf numFmtId="0" fontId="0" fillId="35" borderId="19" xfId="0" quotePrefix="1" applyFill="1" applyBorder="1"/>
    <xf numFmtId="0" fontId="0" fillId="0" borderId="0" xfId="0" applyFill="1" applyBorder="1"/>
    <xf numFmtId="164" fontId="0" fillId="35" borderId="17" xfId="0" applyNumberFormat="1" applyFill="1" applyBorder="1"/>
    <xf numFmtId="164" fontId="0" fillId="35" borderId="13" xfId="0" applyNumberFormat="1" applyFill="1" applyBorder="1"/>
    <xf numFmtId="166" fontId="0" fillId="35" borderId="13" xfId="0" applyNumberFormat="1" applyFill="1" applyBorder="1"/>
    <xf numFmtId="10" fontId="0" fillId="35" borderId="15" xfId="0" applyNumberFormat="1" applyFill="1" applyBorder="1"/>
    <xf numFmtId="10" fontId="0" fillId="35" borderId="16" xfId="0" applyNumberFormat="1" applyFill="1" applyBorder="1"/>
    <xf numFmtId="164" fontId="0" fillId="35" borderId="18" xfId="1" applyNumberFormat="1" applyFont="1" applyFill="1" applyBorder="1"/>
    <xf numFmtId="164" fontId="0" fillId="35" borderId="20" xfId="1" applyNumberFormat="1" applyFont="1" applyFill="1" applyBorder="1"/>
    <xf numFmtId="164" fontId="0" fillId="35" borderId="19" xfId="1" applyNumberFormat="1" applyFont="1" applyFill="1" applyBorder="1"/>
    <xf numFmtId="0" fontId="0" fillId="34" borderId="18" xfId="0" applyFill="1" applyBorder="1"/>
    <xf numFmtId="0" fontId="0" fillId="35" borderId="14" xfId="0" applyFill="1" applyBorder="1"/>
    <xf numFmtId="0" fontId="25" fillId="36" borderId="0" xfId="0" applyFont="1" applyFill="1" applyAlignment="1">
      <alignment vertical="top"/>
    </xf>
    <xf numFmtId="0" fontId="0" fillId="0" borderId="0" xfId="0" applyAlignment="1">
      <alignment horizontal="center"/>
    </xf>
    <xf numFmtId="0" fontId="23" fillId="0" borderId="0" xfId="44" applyNumberFormat="1" applyFont="1" applyFill="1" applyBorder="1" applyAlignment="1">
      <alignment horizontal="left" vertical="center" indent="1"/>
    </xf>
    <xf numFmtId="165" fontId="23" fillId="0" borderId="0" xfId="43" applyFont="1" applyFill="1" applyBorder="1" applyAlignment="1">
      <alignment horizontal="left" vertical="center" indent="1"/>
      <protection locked="0"/>
    </xf>
    <xf numFmtId="0" fontId="23" fillId="0" borderId="0" xfId="45" applyNumberFormat="1" applyFont="1" applyFill="1" applyBorder="1" applyAlignment="1">
      <alignment horizontal="left" vertical="center" indent="1"/>
      <protection locked="0"/>
    </xf>
    <xf numFmtId="164" fontId="0" fillId="0" borderId="0" xfId="1" applyNumberFormat="1" applyFont="1" applyAlignment="1">
      <alignment horizontal="right"/>
    </xf>
    <xf numFmtId="0" fontId="0" fillId="0" borderId="0" xfId="0" applyAlignment="1">
      <alignment vertical="top"/>
    </xf>
    <xf numFmtId="164" fontId="29" fillId="33" borderId="17" xfId="1" applyNumberFormat="1" applyFont="1" applyFill="1" applyBorder="1"/>
    <xf numFmtId="164" fontId="29" fillId="33" borderId="13" xfId="1" applyNumberFormat="1" applyFont="1" applyFill="1" applyBorder="1"/>
    <xf numFmtId="0" fontId="29" fillId="33" borderId="12" xfId="0" applyFont="1" applyFill="1" applyBorder="1" applyAlignment="1">
      <alignment horizontal="right"/>
    </xf>
    <xf numFmtId="0" fontId="29" fillId="33" borderId="13" xfId="0" applyFont="1" applyFill="1" applyBorder="1"/>
    <xf numFmtId="0" fontId="0" fillId="34" borderId="10" xfId="0" applyFill="1" applyBorder="1"/>
    <xf numFmtId="0" fontId="30" fillId="35" borderId="10" xfId="0" applyFont="1" applyFill="1" applyBorder="1"/>
    <xf numFmtId="9" fontId="0" fillId="0" borderId="0" xfId="0" applyNumberFormat="1"/>
    <xf numFmtId="9" fontId="0" fillId="37" borderId="0" xfId="0" applyNumberFormat="1" applyFill="1"/>
    <xf numFmtId="164" fontId="0" fillId="35" borderId="18" xfId="0" applyNumberFormat="1" applyFill="1" applyBorder="1"/>
    <xf numFmtId="164" fontId="0" fillId="35" borderId="20" xfId="0" applyNumberFormat="1" applyFill="1" applyBorder="1"/>
    <xf numFmtId="164" fontId="0" fillId="35" borderId="19" xfId="0" applyNumberFormat="1" applyFill="1" applyBorder="1"/>
    <xf numFmtId="0" fontId="16" fillId="0" borderId="0" xfId="0" applyFont="1" applyFill="1" applyBorder="1" applyAlignment="1">
      <alignment horizontal="right"/>
    </xf>
    <xf numFmtId="0" fontId="16" fillId="34" borderId="14" xfId="0" applyFont="1" applyFill="1" applyBorder="1" applyAlignment="1">
      <alignment horizontal="right"/>
    </xf>
    <xf numFmtId="0" fontId="16" fillId="34" borderId="15" xfId="0" applyFont="1" applyFill="1" applyBorder="1" applyAlignment="1">
      <alignment horizontal="right"/>
    </xf>
    <xf numFmtId="0" fontId="0" fillId="35" borderId="16" xfId="0" applyFill="1" applyBorder="1"/>
    <xf numFmtId="0" fontId="0" fillId="35" borderId="15" xfId="0" applyFill="1" applyBorder="1"/>
    <xf numFmtId="0" fontId="16" fillId="34" borderId="10" xfId="0" applyFont="1" applyFill="1" applyBorder="1" applyAlignment="1">
      <alignment horizontal="right"/>
    </xf>
    <xf numFmtId="164" fontId="0" fillId="35" borderId="14" xfId="0" applyNumberFormat="1" applyFill="1" applyBorder="1"/>
    <xf numFmtId="164" fontId="0" fillId="35" borderId="16" xfId="1" applyNumberFormat="1" applyFont="1" applyFill="1" applyBorder="1"/>
    <xf numFmtId="164" fontId="0" fillId="35" borderId="15" xfId="1" applyNumberFormat="1" applyFont="1" applyFill="1" applyBorder="1"/>
    <xf numFmtId="10" fontId="29" fillId="33" borderId="14" xfId="0" applyNumberFormat="1" applyFont="1" applyFill="1" applyBorder="1"/>
    <xf numFmtId="10" fontId="29" fillId="33" borderId="15" xfId="0" applyNumberFormat="1" applyFont="1" applyFill="1" applyBorder="1"/>
    <xf numFmtId="0" fontId="0" fillId="38" borderId="0" xfId="0" applyFill="1" applyAlignment="1">
      <alignment horizontal="center"/>
    </xf>
    <xf numFmtId="0" fontId="32" fillId="0" borderId="0" xfId="0" applyFont="1"/>
    <xf numFmtId="0" fontId="0" fillId="0" borderId="0" xfId="0" applyAlignment="1">
      <alignment horizontal="left" wrapText="1"/>
    </xf>
    <xf numFmtId="0" fontId="16" fillId="34" borderId="23" xfId="0" applyFont="1" applyFill="1" applyBorder="1" applyAlignment="1">
      <alignment horizontal="center" vertical="center" wrapText="1"/>
    </xf>
    <xf numFmtId="0" fontId="16" fillId="34" borderId="22" xfId="0" applyFont="1" applyFill="1" applyBorder="1" applyAlignment="1">
      <alignment horizontal="center" vertical="center" wrapText="1"/>
    </xf>
    <xf numFmtId="0" fontId="16" fillId="34" borderId="24" xfId="0" applyFont="1" applyFill="1" applyBorder="1" applyAlignment="1">
      <alignment horizontal="center" vertical="center" wrapText="1"/>
    </xf>
    <xf numFmtId="0" fontId="16" fillId="34" borderId="22" xfId="0" applyFont="1" applyFill="1" applyBorder="1" applyAlignment="1">
      <alignment horizontal="center" vertical="center"/>
    </xf>
    <xf numFmtId="0" fontId="16" fillId="34" borderId="18" xfId="0" applyFont="1" applyFill="1" applyBorder="1" applyAlignment="1">
      <alignment horizontal="center" vertical="center"/>
    </xf>
    <xf numFmtId="0" fontId="16" fillId="34" borderId="12" xfId="0" applyFont="1" applyFill="1" applyBorder="1" applyAlignment="1">
      <alignment horizontal="center" vertical="center"/>
    </xf>
    <xf numFmtId="0" fontId="16" fillId="34" borderId="19" xfId="0" applyFont="1" applyFill="1" applyBorder="1" applyAlignment="1">
      <alignment horizontal="center" vertical="center"/>
    </xf>
    <xf numFmtId="0" fontId="16" fillId="34" borderId="13" xfId="0" applyFont="1" applyFill="1" applyBorder="1" applyAlignment="1">
      <alignment horizontal="center" vertical="center"/>
    </xf>
    <xf numFmtId="0" fontId="16" fillId="0" borderId="0" xfId="0" applyFont="1" applyFill="1" applyBorder="1" applyAlignment="1">
      <alignment horizontal="center"/>
    </xf>
    <xf numFmtId="0" fontId="16" fillId="0" borderId="0" xfId="0" applyFont="1" applyFill="1" applyAlignment="1">
      <alignment horizontal="center" wrapText="1"/>
    </xf>
    <xf numFmtId="0" fontId="16" fillId="0" borderId="0" xfId="0" applyFont="1" applyFill="1" applyAlignment="1">
      <alignment horizontal="center"/>
    </xf>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AIS_FT.Amount" xfId="43"/>
    <cellStyle name="IAIS_FT.ICS.Param" xfId="44"/>
    <cellStyle name="IAIS_FT.LocalCalc" xfId="45"/>
    <cellStyle name="Input" xfId="10" builtinId="20" customBuiltin="1"/>
    <cellStyle name="Linked Cell" xfId="13" builtinId="24" customBuiltin="1"/>
    <cellStyle name="Neutral" xfId="9" builtinId="28" customBuiltin="1"/>
    <cellStyle name="Normal" xfId="0" builtinId="0"/>
    <cellStyle name="Normal 2" xfId="46"/>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9">
    <dxf>
      <fill>
        <patternFill>
          <bgColor theme="5" tint="0.79998168889431442"/>
        </patternFill>
      </fill>
    </dxf>
    <dxf>
      <fill>
        <patternFill>
          <bgColor theme="5" tint="0.79998168889431442"/>
        </patternFill>
      </fill>
    </dxf>
    <dxf>
      <fill>
        <patternFill>
          <bgColor theme="1"/>
        </patternFill>
      </fill>
    </dxf>
    <dxf>
      <font>
        <color auto="1"/>
      </font>
    </dxf>
    <dxf>
      <font>
        <b/>
        <i val="0"/>
        <color rgb="FFFF0000"/>
      </font>
      <fill>
        <patternFill>
          <bgColor theme="5" tint="0.59996337778862885"/>
        </patternFill>
      </fill>
    </dxf>
    <dxf>
      <font>
        <b/>
        <i val="0"/>
        <color rgb="FFFF0000"/>
      </font>
      <fill>
        <patternFill>
          <bgColor theme="5" tint="0.59996337778862885"/>
        </patternFill>
      </fill>
    </dxf>
    <dxf>
      <fill>
        <patternFill>
          <bgColor theme="1"/>
        </patternFill>
      </fill>
    </dxf>
    <dxf>
      <font>
        <color auto="1"/>
      </font>
    </dxf>
    <dxf>
      <font>
        <b/>
        <i val="0"/>
        <color rgb="FFFF0000"/>
      </font>
      <fill>
        <patternFill>
          <bgColor theme="5" tint="0.59996337778862885"/>
        </patternFill>
      </fill>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Application of Smith Wilson Method_SGD</a:t>
            </a:r>
          </a:p>
        </c:rich>
      </c:tx>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'Discount Rates'!$I$4:$J$4</c:f>
              <c:strCache>
                <c:ptCount val="1"/>
                <c:pt idx="0">
                  <c:v>Risk free forward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6517-450B-BE94-A607459A8616}"/>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6517-450B-BE94-A607459A8616}"/>
                </c:ext>
              </c:extLst>
            </c:dLbl>
            <c:dLbl>
              <c:idx val="19"/>
              <c:layout>
                <c:manualLayout>
                  <c:x val="-2.5794216230934398E-2"/>
                  <c:y val="-4.2821161521196478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6517-450B-BE94-A607459A86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'Discount Rates'!$A$6:$A$75</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numCache>
            </c:numRef>
          </c:cat>
          <c:val>
            <c:numRef>
              <c:f>'Discount Rates'!$I$6:$I$75</c:f>
              <c:numCache>
                <c:formatCode>0.000%</c:formatCode>
                <c:ptCount val="70"/>
                <c:pt idx="0">
                  <c:v>1.9049999999993128E-2</c:v>
                </c:pt>
                <c:pt idx="1">
                  <c:v>1.8170189980863949E-2</c:v>
                </c:pt>
                <c:pt idx="2">
                  <c:v>1.9090075400805429E-2</c:v>
                </c:pt>
                <c:pt idx="3">
                  <c:v>1.909003769447315E-2</c:v>
                </c:pt>
                <c:pt idx="4">
                  <c:v>2.030082567542113E-2</c:v>
                </c:pt>
                <c:pt idx="5">
                  <c:v>2.1482239794755165E-2</c:v>
                </c:pt>
                <c:pt idx="6">
                  <c:v>2.1421502237187973E-2</c:v>
                </c:pt>
                <c:pt idx="7">
                  <c:v>2.148121132444869E-2</c:v>
                </c:pt>
                <c:pt idx="8">
                  <c:v>2.1450903851325309E-2</c:v>
                </c:pt>
                <c:pt idx="9">
                  <c:v>2.5582880734832614E-2</c:v>
                </c:pt>
                <c:pt idx="10">
                  <c:v>2.7251293677369892E-2</c:v>
                </c:pt>
                <c:pt idx="11">
                  <c:v>2.7667113637750207E-2</c:v>
                </c:pt>
                <c:pt idx="12">
                  <c:v>2.771277240083303E-2</c:v>
                </c:pt>
                <c:pt idx="13">
                  <c:v>2.740157073532612E-2</c:v>
                </c:pt>
                <c:pt idx="14">
                  <c:v>2.6739376885227761E-2</c:v>
                </c:pt>
                <c:pt idx="15">
                  <c:v>2.5882582809213739E-2</c:v>
                </c:pt>
                <c:pt idx="16">
                  <c:v>2.5439836654189696E-2</c:v>
                </c:pt>
                <c:pt idx="17">
                  <c:v>2.5532104866756056E-2</c:v>
                </c:pt>
                <c:pt idx="18">
                  <c:v>2.613311701066201E-2</c:v>
                </c:pt>
                <c:pt idx="19">
                  <c:v>2.723121934299666E-2</c:v>
                </c:pt>
                <c:pt idx="20">
                  <c:v>2.870258604003828E-2</c:v>
                </c:pt>
                <c:pt idx="21">
                  <c:v>3.0058863054541307E-2</c:v>
                </c:pt>
                <c:pt idx="22">
                  <c:v>3.1209712626339758E-2</c:v>
                </c:pt>
                <c:pt idx="23">
                  <c:v>3.2188268424735877E-2</c:v>
                </c:pt>
                <c:pt idx="24">
                  <c:v>3.3021786678274934E-2</c:v>
                </c:pt>
                <c:pt idx="25">
                  <c:v>3.3732826664390814E-2</c:v>
                </c:pt>
                <c:pt idx="26">
                  <c:v>3.4340159608946097E-2</c:v>
                </c:pt>
                <c:pt idx="27">
                  <c:v>3.485947683517554E-2</c:v>
                </c:pt>
                <c:pt idx="28">
                  <c:v>3.530394749776633E-2</c:v>
                </c:pt>
                <c:pt idx="29">
                  <c:v>3.5684662188889549E-2</c:v>
                </c:pt>
                <c:pt idx="30">
                  <c:v>3.6010988929479071E-2</c:v>
                </c:pt>
                <c:pt idx="31">
                  <c:v>3.6290861163223553E-2</c:v>
                </c:pt>
                <c:pt idx="32">
                  <c:v>3.6531012441947119E-2</c:v>
                </c:pt>
                <c:pt idx="33">
                  <c:v>3.6737168923541397E-2</c:v>
                </c:pt>
                <c:pt idx="34">
                  <c:v>3.6914208192996956E-2</c:v>
                </c:pt>
                <c:pt idx="35">
                  <c:v>3.7066290983621686E-2</c:v>
                </c:pt>
                <c:pt idx="36">
                  <c:v>3.71969709311879E-2</c:v>
                </c:pt>
                <c:pt idx="37">
                  <c:v>3.7309286400945663E-2</c:v>
                </c:pt>
                <c:pt idx="38">
                  <c:v>3.7405837595635649E-2</c:v>
                </c:pt>
                <c:pt idx="39">
                  <c:v>3.7488851511158661E-2</c:v>
                </c:pt>
                <c:pt idx="40">
                  <c:v>3.7560236809296876E-2</c:v>
                </c:pt>
                <c:pt idx="41">
                  <c:v>3.7621630286904129E-2</c:v>
                </c:pt>
                <c:pt idx="42">
                  <c:v>3.7674436313410276E-2</c:v>
                </c:pt>
                <c:pt idx="43">
                  <c:v>3.7719860363745639E-2</c:v>
                </c:pt>
                <c:pt idx="44">
                  <c:v>3.7758937577279772E-2</c:v>
                </c:pt>
                <c:pt idx="45">
                  <c:v>3.779255711540741E-2</c:v>
                </c:pt>
                <c:pt idx="46">
                  <c:v>3.7821482961544417E-2</c:v>
                </c:pt>
                <c:pt idx="47">
                  <c:v>3.7846371702046966E-2</c:v>
                </c:pt>
                <c:pt idx="48">
                  <c:v>3.7867787740851089E-2</c:v>
                </c:pt>
                <c:pt idx="49">
                  <c:v>3.7886216328102407E-2</c:v>
                </c:pt>
                <c:pt idx="50">
                  <c:v>3.7902074725186141E-2</c:v>
                </c:pt>
                <c:pt idx="51">
                  <c:v>3.7915721778216005E-2</c:v>
                </c:pt>
                <c:pt idx="52">
                  <c:v>3.7927466131182141E-2</c:v>
                </c:pt>
                <c:pt idx="53">
                  <c:v>3.7937573275208525E-2</c:v>
                </c:pt>
                <c:pt idx="54">
                  <c:v>3.7946271601235759E-2</c:v>
                </c:pt>
                <c:pt idx="55">
                  <c:v>3.7953757598787607E-2</c:v>
                </c:pt>
                <c:pt idx="56">
                  <c:v>3.796020032251346E-2</c:v>
                </c:pt>
                <c:pt idx="57">
                  <c:v>3.7965745230597037E-2</c:v>
                </c:pt>
                <c:pt idx="58">
                  <c:v>3.7970517484152477E-2</c:v>
                </c:pt>
                <c:pt idx="59">
                  <c:v>3.797462478381286E-2</c:v>
                </c:pt>
                <c:pt idx="60">
                  <c:v>3.7978159808546907E-2</c:v>
                </c:pt>
                <c:pt idx="61">
                  <c:v>3.7981202313436491E-2</c:v>
                </c:pt>
                <c:pt idx="62">
                  <c:v>3.798382093343089E-2</c:v>
                </c:pt>
                <c:pt idx="63">
                  <c:v>3.7986074735153252E-2</c:v>
                </c:pt>
                <c:pt idx="64">
                  <c:v>3.7988014551870064E-2</c:v>
                </c:pt>
                <c:pt idx="65">
                  <c:v>3.7989684131734647E-2</c:v>
                </c:pt>
                <c:pt idx="66">
                  <c:v>3.7991121125824368E-2</c:v>
                </c:pt>
                <c:pt idx="67">
                  <c:v>3.7992357938451127E-2</c:v>
                </c:pt>
                <c:pt idx="68">
                  <c:v>3.799342245835069E-2</c:v>
                </c:pt>
                <c:pt idx="69">
                  <c:v>3.7994338688301488E-2</c:v>
                </c:pt>
              </c:numCache>
            </c:numRef>
          </c:val>
          <c:smooth val="0"/>
          <c:extLst>
            <c:ext xmlns:c16="http://schemas.microsoft.com/office/drawing/2014/chart" uri="{C3380CC4-5D6E-409C-BE32-E72D297353CC}">
              <c16:uniqueId val="{00000003-6517-450B-BE94-A607459A8616}"/>
            </c:ext>
          </c:extLst>
        </c:ser>
        <c:ser>
          <c:idx val="1"/>
          <c:order val="1"/>
          <c:tx>
            <c:strRef>
              <c:f>'Discount Rates'!$F$3:$G$3</c:f>
              <c:strCache>
                <c:ptCount val="1"/>
                <c:pt idx="0">
                  <c:v>Risk free spot: Basis 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'Discount Rates'!$A$6:$A$75</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numCache>
            </c:numRef>
          </c:cat>
          <c:val>
            <c:numRef>
              <c:f>'Discount Rates'!$F$6:$F$75</c:f>
              <c:numCache>
                <c:formatCode>0.000%</c:formatCode>
                <c:ptCount val="70"/>
                <c:pt idx="0">
                  <c:v>1.9050000000000001E-2</c:v>
                </c:pt>
                <c:pt idx="1">
                  <c:v>1.8610000000000002E-2</c:v>
                </c:pt>
                <c:pt idx="2">
                  <c:v>1.8769999999999998E-2</c:v>
                </c:pt>
                <c:pt idx="3">
                  <c:v>1.8849999999999999E-2</c:v>
                </c:pt>
                <c:pt idx="4">
                  <c:v>1.9140000000000001E-2</c:v>
                </c:pt>
                <c:pt idx="5">
                  <c:v>1.9529999999999999E-2</c:v>
                </c:pt>
                <c:pt idx="6">
                  <c:v>1.9800000000000002E-2</c:v>
                </c:pt>
                <c:pt idx="7">
                  <c:v>2.001E-2</c:v>
                </c:pt>
                <c:pt idx="8">
                  <c:v>2.017E-2</c:v>
                </c:pt>
                <c:pt idx="9">
                  <c:v>2.0709999999999999E-2</c:v>
                </c:pt>
                <c:pt idx="10">
                  <c:v>2.1299999999999999E-2</c:v>
                </c:pt>
                <c:pt idx="11">
                  <c:v>2.1829999999999999E-2</c:v>
                </c:pt>
                <c:pt idx="12">
                  <c:v>2.2280000000000001E-2</c:v>
                </c:pt>
                <c:pt idx="13">
                  <c:v>2.265E-2</c:v>
                </c:pt>
                <c:pt idx="14">
                  <c:v>2.2919999999999999E-2</c:v>
                </c:pt>
                <c:pt idx="15">
                  <c:v>2.3099999999999999E-2</c:v>
                </c:pt>
                <c:pt idx="16">
                  <c:v>2.324E-2</c:v>
                </c:pt>
                <c:pt idx="17">
                  <c:v>2.3369999999999998E-2</c:v>
                </c:pt>
                <c:pt idx="18">
                  <c:v>2.351E-2</c:v>
                </c:pt>
                <c:pt idx="19">
                  <c:v>2.3699999999999999E-2</c:v>
                </c:pt>
                <c:pt idx="20">
                  <c:v>2.3939999999999999E-2</c:v>
                </c:pt>
                <c:pt idx="21">
                  <c:v>2.4219999999999998E-2</c:v>
                </c:pt>
                <c:pt idx="22">
                  <c:v>2.452E-2</c:v>
                </c:pt>
                <c:pt idx="23">
                  <c:v>2.4840000000000001E-2</c:v>
                </c:pt>
                <c:pt idx="24">
                  <c:v>2.5159999999999998E-2</c:v>
                </c:pt>
                <c:pt idx="25">
                  <c:v>2.5489999999999999E-2</c:v>
                </c:pt>
                <c:pt idx="26">
                  <c:v>2.5819999999999999E-2</c:v>
                </c:pt>
                <c:pt idx="27">
                  <c:v>2.614E-2</c:v>
                </c:pt>
                <c:pt idx="28">
                  <c:v>2.6450000000000001E-2</c:v>
                </c:pt>
                <c:pt idx="29">
                  <c:v>2.6759999999999999E-2</c:v>
                </c:pt>
                <c:pt idx="30">
                  <c:v>2.7060000000000001E-2</c:v>
                </c:pt>
                <c:pt idx="31">
                  <c:v>2.734E-2</c:v>
                </c:pt>
                <c:pt idx="32">
                  <c:v>2.7619999999999999E-2</c:v>
                </c:pt>
                <c:pt idx="33">
                  <c:v>2.7890000000000002E-2</c:v>
                </c:pt>
                <c:pt idx="34">
                  <c:v>2.8150000000000001E-2</c:v>
                </c:pt>
                <c:pt idx="35">
                  <c:v>2.8389999999999999E-2</c:v>
                </c:pt>
                <c:pt idx="36">
                  <c:v>2.8629999999999999E-2</c:v>
                </c:pt>
                <c:pt idx="37">
                  <c:v>2.886E-2</c:v>
                </c:pt>
                <c:pt idx="38">
                  <c:v>2.9080000000000002E-2</c:v>
                </c:pt>
                <c:pt idx="39">
                  <c:v>2.928E-2</c:v>
                </c:pt>
                <c:pt idx="40">
                  <c:v>2.9489999999999999E-2</c:v>
                </c:pt>
                <c:pt idx="41">
                  <c:v>2.9680000000000002E-2</c:v>
                </c:pt>
                <c:pt idx="42">
                  <c:v>2.9860000000000001E-2</c:v>
                </c:pt>
                <c:pt idx="43">
                  <c:v>3.0040000000000001E-2</c:v>
                </c:pt>
                <c:pt idx="44">
                  <c:v>3.0210000000000001E-2</c:v>
                </c:pt>
                <c:pt idx="45">
                  <c:v>3.0380000000000001E-2</c:v>
                </c:pt>
                <c:pt idx="46">
                  <c:v>3.0530000000000002E-2</c:v>
                </c:pt>
                <c:pt idx="47">
                  <c:v>3.0689999999999999E-2</c:v>
                </c:pt>
                <c:pt idx="48">
                  <c:v>3.083E-2</c:v>
                </c:pt>
                <c:pt idx="49">
                  <c:v>3.0970000000000001E-2</c:v>
                </c:pt>
                <c:pt idx="50">
                  <c:v>3.1109999999999999E-2</c:v>
                </c:pt>
                <c:pt idx="51">
                  <c:v>3.124E-2</c:v>
                </c:pt>
                <c:pt idx="52">
                  <c:v>3.1359999999999999E-2</c:v>
                </c:pt>
                <c:pt idx="53">
                  <c:v>3.1489999999999997E-2</c:v>
                </c:pt>
                <c:pt idx="54">
                  <c:v>3.1600000000000003E-2</c:v>
                </c:pt>
                <c:pt idx="55">
                  <c:v>3.1719999999999998E-2</c:v>
                </c:pt>
                <c:pt idx="56">
                  <c:v>3.1829999999999997E-2</c:v>
                </c:pt>
                <c:pt idx="57">
                  <c:v>3.193E-2</c:v>
                </c:pt>
                <c:pt idx="58">
                  <c:v>3.2030000000000003E-2</c:v>
                </c:pt>
                <c:pt idx="59">
                  <c:v>3.2129999999999999E-2</c:v>
                </c:pt>
                <c:pt idx="60">
                  <c:v>3.2230000000000002E-2</c:v>
                </c:pt>
                <c:pt idx="61">
                  <c:v>3.2320000000000002E-2</c:v>
                </c:pt>
                <c:pt idx="62">
                  <c:v>3.2410000000000001E-2</c:v>
                </c:pt>
                <c:pt idx="63">
                  <c:v>3.2500000000000001E-2</c:v>
                </c:pt>
                <c:pt idx="64">
                  <c:v>3.2579999999999998E-2</c:v>
                </c:pt>
                <c:pt idx="65">
                  <c:v>3.2660000000000002E-2</c:v>
                </c:pt>
                <c:pt idx="66">
                  <c:v>3.2739999999999998E-2</c:v>
                </c:pt>
                <c:pt idx="67">
                  <c:v>3.2820000000000002E-2</c:v>
                </c:pt>
                <c:pt idx="68">
                  <c:v>3.2890000000000003E-2</c:v>
                </c:pt>
                <c:pt idx="69">
                  <c:v>3.2969999999999999E-2</c:v>
                </c:pt>
              </c:numCache>
            </c:numRef>
          </c:val>
          <c:smooth val="0"/>
          <c:extLst>
            <c:ext xmlns:c16="http://schemas.microsoft.com/office/drawing/2014/chart" uri="{C3380CC4-5D6E-409C-BE32-E72D297353CC}">
              <c16:uniqueId val="{00000004-6517-450B-BE94-A607459A8616}"/>
            </c:ext>
          </c:extLst>
        </c:ser>
        <c:ser>
          <c:idx val="2"/>
          <c:order val="2"/>
          <c:tx>
            <c:strRef>
              <c:f>'Discount Rates'!$B$4:$C$4</c:f>
              <c:strCache>
                <c:ptCount val="1"/>
                <c:pt idx="0">
                  <c:v>Basis 3a
10 Yr Extrapolation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'Discount Rates'!$B$6:$B$75</c:f>
              <c:numCache>
                <c:formatCode>0.000%</c:formatCode>
                <c:ptCount val="70"/>
                <c:pt idx="0">
                  <c:v>2.9049999999999999E-2</c:v>
                </c:pt>
                <c:pt idx="1">
                  <c:v>2.861E-2</c:v>
                </c:pt>
                <c:pt idx="2">
                  <c:v>2.877E-2</c:v>
                </c:pt>
                <c:pt idx="3">
                  <c:v>2.8850000000000001E-2</c:v>
                </c:pt>
                <c:pt idx="4">
                  <c:v>2.9139999999999999E-2</c:v>
                </c:pt>
                <c:pt idx="5">
                  <c:v>2.9530000000000001E-2</c:v>
                </c:pt>
                <c:pt idx="6">
                  <c:v>2.98E-2</c:v>
                </c:pt>
                <c:pt idx="7">
                  <c:v>3.0009999999999998E-2</c:v>
                </c:pt>
                <c:pt idx="8">
                  <c:v>3.0169999999999999E-2</c:v>
                </c:pt>
                <c:pt idx="9">
                  <c:v>3.0710000000000001E-2</c:v>
                </c:pt>
                <c:pt idx="10">
                  <c:v>3.1300000000000001E-2</c:v>
                </c:pt>
                <c:pt idx="11">
                  <c:v>3.1829999999999997E-2</c:v>
                </c:pt>
                <c:pt idx="12">
                  <c:v>3.2280000000000003E-2</c:v>
                </c:pt>
                <c:pt idx="13">
                  <c:v>3.2649999999999998E-2</c:v>
                </c:pt>
                <c:pt idx="14">
                  <c:v>3.2919999999999998E-2</c:v>
                </c:pt>
                <c:pt idx="15">
                  <c:v>3.3099999999999997E-2</c:v>
                </c:pt>
                <c:pt idx="16">
                  <c:v>3.3239999999999999E-2</c:v>
                </c:pt>
                <c:pt idx="17">
                  <c:v>3.3369999999999997E-2</c:v>
                </c:pt>
                <c:pt idx="18">
                  <c:v>3.3509999999999998E-2</c:v>
                </c:pt>
                <c:pt idx="19">
                  <c:v>3.3700000000000001E-2</c:v>
                </c:pt>
                <c:pt idx="20">
                  <c:v>3.3489999999999999E-2</c:v>
                </c:pt>
                <c:pt idx="21">
                  <c:v>3.3320000000000002E-2</c:v>
                </c:pt>
                <c:pt idx="22">
                  <c:v>3.2719999999999999E-2</c:v>
                </c:pt>
                <c:pt idx="23">
                  <c:v>3.2140000000000002E-2</c:v>
                </c:pt>
                <c:pt idx="24">
                  <c:v>3.1109999999999999E-2</c:v>
                </c:pt>
                <c:pt idx="25">
                  <c:v>3.0089999999999999E-2</c:v>
                </c:pt>
                <c:pt idx="26">
                  <c:v>2.9069999999999999E-2</c:v>
                </c:pt>
                <c:pt idx="27">
                  <c:v>2.8219999999999999E-2</c:v>
                </c:pt>
                <c:pt idx="28">
                  <c:v>2.7720000000000002E-2</c:v>
                </c:pt>
                <c:pt idx="29">
                  <c:v>2.776E-2</c:v>
                </c:pt>
                <c:pt idx="30">
                  <c:v>2.8060000000000002E-2</c:v>
                </c:pt>
                <c:pt idx="31">
                  <c:v>2.8340000000000001E-2</c:v>
                </c:pt>
                <c:pt idx="32">
                  <c:v>2.862E-2</c:v>
                </c:pt>
                <c:pt idx="33">
                  <c:v>2.8889999999999999E-2</c:v>
                </c:pt>
                <c:pt idx="34">
                  <c:v>2.9149999999999999E-2</c:v>
                </c:pt>
                <c:pt idx="35">
                  <c:v>2.9389999999999999E-2</c:v>
                </c:pt>
                <c:pt idx="36">
                  <c:v>2.963E-2</c:v>
                </c:pt>
                <c:pt idx="37">
                  <c:v>2.9860000000000001E-2</c:v>
                </c:pt>
                <c:pt idx="38">
                  <c:v>3.0079999999999999E-2</c:v>
                </c:pt>
                <c:pt idx="39">
                  <c:v>3.0280000000000001E-2</c:v>
                </c:pt>
                <c:pt idx="40">
                  <c:v>3.049E-2</c:v>
                </c:pt>
                <c:pt idx="41">
                  <c:v>3.0679999999999999E-2</c:v>
                </c:pt>
                <c:pt idx="42">
                  <c:v>3.0859999999999999E-2</c:v>
                </c:pt>
                <c:pt idx="43">
                  <c:v>3.1040000000000002E-2</c:v>
                </c:pt>
                <c:pt idx="44">
                  <c:v>3.1210000000000002E-2</c:v>
                </c:pt>
                <c:pt idx="45">
                  <c:v>3.1379999999999998E-2</c:v>
                </c:pt>
                <c:pt idx="46">
                  <c:v>3.1530000000000002E-2</c:v>
                </c:pt>
                <c:pt idx="47">
                  <c:v>3.1690000000000003E-2</c:v>
                </c:pt>
                <c:pt idx="48">
                  <c:v>3.1829999999999997E-2</c:v>
                </c:pt>
                <c:pt idx="49">
                  <c:v>3.1969999999999998E-2</c:v>
                </c:pt>
                <c:pt idx="50">
                  <c:v>3.211E-2</c:v>
                </c:pt>
                <c:pt idx="51">
                  <c:v>3.2239999999999998E-2</c:v>
                </c:pt>
                <c:pt idx="52">
                  <c:v>3.236E-2</c:v>
                </c:pt>
                <c:pt idx="53">
                  <c:v>3.2489999999999998E-2</c:v>
                </c:pt>
                <c:pt idx="54">
                  <c:v>3.2599999999999997E-2</c:v>
                </c:pt>
                <c:pt idx="55">
                  <c:v>3.2719999999999999E-2</c:v>
                </c:pt>
                <c:pt idx="56">
                  <c:v>3.2829999999999998E-2</c:v>
                </c:pt>
                <c:pt idx="57">
                  <c:v>3.2930000000000001E-2</c:v>
                </c:pt>
                <c:pt idx="58">
                  <c:v>3.3029999999999997E-2</c:v>
                </c:pt>
                <c:pt idx="59">
                  <c:v>3.313E-2</c:v>
                </c:pt>
                <c:pt idx="60">
                  <c:v>3.3230000000000003E-2</c:v>
                </c:pt>
                <c:pt idx="61">
                  <c:v>3.3320000000000002E-2</c:v>
                </c:pt>
                <c:pt idx="62">
                  <c:v>3.3410000000000002E-2</c:v>
                </c:pt>
                <c:pt idx="63">
                  <c:v>3.3500000000000002E-2</c:v>
                </c:pt>
                <c:pt idx="64">
                  <c:v>3.3579999999999999E-2</c:v>
                </c:pt>
                <c:pt idx="65">
                  <c:v>3.3660000000000002E-2</c:v>
                </c:pt>
                <c:pt idx="66">
                  <c:v>3.3739999999999999E-2</c:v>
                </c:pt>
                <c:pt idx="67">
                  <c:v>3.3820000000000003E-2</c:v>
                </c:pt>
                <c:pt idx="68">
                  <c:v>3.3890000000000003E-2</c:v>
                </c:pt>
                <c:pt idx="69">
                  <c:v>3.397E-2</c:v>
                </c:pt>
              </c:numCache>
            </c:numRef>
          </c:val>
          <c:smooth val="0"/>
          <c:extLst>
            <c:ext xmlns:c16="http://schemas.microsoft.com/office/drawing/2014/chart" uri="{C3380CC4-5D6E-409C-BE32-E72D297353CC}">
              <c16:uniqueId val="{00000000-7164-4957-A3FC-20DE3E41E152}"/>
            </c:ext>
          </c:extLst>
        </c:ser>
        <c:ser>
          <c:idx val="3"/>
          <c:order val="3"/>
          <c:tx>
            <c:strRef>
              <c:f>'Discount Rates'!$D$4:$E$4</c:f>
              <c:strCache>
                <c:ptCount val="1"/>
                <c:pt idx="0">
                  <c:v>Basis 3b
15 Yr Extrapolation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'Discount Rates'!$D$6:$D$75</c:f>
              <c:numCache>
                <c:formatCode>0.000%</c:formatCode>
                <c:ptCount val="70"/>
                <c:pt idx="0">
                  <c:v>2.9049999999999999E-2</c:v>
                </c:pt>
                <c:pt idx="1">
                  <c:v>2.861E-2</c:v>
                </c:pt>
                <c:pt idx="2">
                  <c:v>2.877E-2</c:v>
                </c:pt>
                <c:pt idx="3">
                  <c:v>2.8850000000000001E-2</c:v>
                </c:pt>
                <c:pt idx="4">
                  <c:v>2.9139999999999999E-2</c:v>
                </c:pt>
                <c:pt idx="5">
                  <c:v>2.9530000000000001E-2</c:v>
                </c:pt>
                <c:pt idx="6">
                  <c:v>2.98E-2</c:v>
                </c:pt>
                <c:pt idx="7">
                  <c:v>3.0009999999999998E-2</c:v>
                </c:pt>
                <c:pt idx="8">
                  <c:v>3.0169999999999999E-2</c:v>
                </c:pt>
                <c:pt idx="9">
                  <c:v>3.0710000000000001E-2</c:v>
                </c:pt>
                <c:pt idx="10">
                  <c:v>3.1300000000000001E-2</c:v>
                </c:pt>
                <c:pt idx="11">
                  <c:v>3.1829999999999997E-2</c:v>
                </c:pt>
                <c:pt idx="12">
                  <c:v>3.2280000000000003E-2</c:v>
                </c:pt>
                <c:pt idx="13">
                  <c:v>3.2649999999999998E-2</c:v>
                </c:pt>
                <c:pt idx="14">
                  <c:v>3.2919999999999998E-2</c:v>
                </c:pt>
                <c:pt idx="15">
                  <c:v>3.3099999999999997E-2</c:v>
                </c:pt>
                <c:pt idx="16">
                  <c:v>3.3239999999999999E-2</c:v>
                </c:pt>
                <c:pt idx="17">
                  <c:v>3.3369999999999997E-2</c:v>
                </c:pt>
                <c:pt idx="18">
                  <c:v>3.3509999999999998E-2</c:v>
                </c:pt>
                <c:pt idx="19">
                  <c:v>3.3700000000000001E-2</c:v>
                </c:pt>
                <c:pt idx="20">
                  <c:v>3.3489999999999999E-2</c:v>
                </c:pt>
                <c:pt idx="21">
                  <c:v>3.3320000000000002E-2</c:v>
                </c:pt>
                <c:pt idx="22">
                  <c:v>3.2719999999999999E-2</c:v>
                </c:pt>
                <c:pt idx="23">
                  <c:v>3.2140000000000002E-2</c:v>
                </c:pt>
                <c:pt idx="24">
                  <c:v>3.1109999999999999E-2</c:v>
                </c:pt>
                <c:pt idx="25">
                  <c:v>3.0089999999999999E-2</c:v>
                </c:pt>
                <c:pt idx="26">
                  <c:v>2.9520000000000001E-2</c:v>
                </c:pt>
                <c:pt idx="27">
                  <c:v>2.894E-2</c:v>
                </c:pt>
                <c:pt idx="28">
                  <c:v>2.8799999999999999E-2</c:v>
                </c:pt>
                <c:pt idx="29">
                  <c:v>2.8660000000000001E-2</c:v>
                </c:pt>
                <c:pt idx="30">
                  <c:v>2.86E-2</c:v>
                </c:pt>
                <c:pt idx="31">
                  <c:v>2.87E-2</c:v>
                </c:pt>
                <c:pt idx="32">
                  <c:v>2.8799999999999999E-2</c:v>
                </c:pt>
                <c:pt idx="33">
                  <c:v>2.8979999999999999E-2</c:v>
                </c:pt>
                <c:pt idx="34">
                  <c:v>2.9149999999999999E-2</c:v>
                </c:pt>
                <c:pt idx="35">
                  <c:v>2.9389999999999999E-2</c:v>
                </c:pt>
                <c:pt idx="36">
                  <c:v>2.963E-2</c:v>
                </c:pt>
                <c:pt idx="37">
                  <c:v>2.9860000000000001E-2</c:v>
                </c:pt>
                <c:pt idx="38">
                  <c:v>3.0079999999999999E-2</c:v>
                </c:pt>
                <c:pt idx="39">
                  <c:v>3.0280000000000001E-2</c:v>
                </c:pt>
                <c:pt idx="40">
                  <c:v>3.049E-2</c:v>
                </c:pt>
                <c:pt idx="41">
                  <c:v>3.0679999999999999E-2</c:v>
                </c:pt>
                <c:pt idx="42">
                  <c:v>3.0859999999999999E-2</c:v>
                </c:pt>
                <c:pt idx="43">
                  <c:v>3.1040000000000002E-2</c:v>
                </c:pt>
                <c:pt idx="44">
                  <c:v>3.1210000000000002E-2</c:v>
                </c:pt>
                <c:pt idx="45">
                  <c:v>3.1379999999999998E-2</c:v>
                </c:pt>
                <c:pt idx="46">
                  <c:v>3.1530000000000002E-2</c:v>
                </c:pt>
                <c:pt idx="47">
                  <c:v>3.1690000000000003E-2</c:v>
                </c:pt>
                <c:pt idx="48">
                  <c:v>3.1829999999999997E-2</c:v>
                </c:pt>
                <c:pt idx="49">
                  <c:v>3.1969999999999998E-2</c:v>
                </c:pt>
                <c:pt idx="50">
                  <c:v>3.211E-2</c:v>
                </c:pt>
                <c:pt idx="51">
                  <c:v>3.2239999999999998E-2</c:v>
                </c:pt>
                <c:pt idx="52">
                  <c:v>3.236E-2</c:v>
                </c:pt>
                <c:pt idx="53">
                  <c:v>3.2489999999999998E-2</c:v>
                </c:pt>
                <c:pt idx="54">
                  <c:v>3.2599999999999997E-2</c:v>
                </c:pt>
                <c:pt idx="55">
                  <c:v>3.2719999999999999E-2</c:v>
                </c:pt>
                <c:pt idx="56">
                  <c:v>3.2829999999999998E-2</c:v>
                </c:pt>
                <c:pt idx="57">
                  <c:v>3.2930000000000001E-2</c:v>
                </c:pt>
                <c:pt idx="58">
                  <c:v>3.3029999999999997E-2</c:v>
                </c:pt>
                <c:pt idx="59">
                  <c:v>3.313E-2</c:v>
                </c:pt>
                <c:pt idx="60">
                  <c:v>3.3230000000000003E-2</c:v>
                </c:pt>
                <c:pt idx="61">
                  <c:v>3.3320000000000002E-2</c:v>
                </c:pt>
                <c:pt idx="62">
                  <c:v>3.3410000000000002E-2</c:v>
                </c:pt>
                <c:pt idx="63">
                  <c:v>3.3500000000000002E-2</c:v>
                </c:pt>
                <c:pt idx="64">
                  <c:v>3.3579999999999999E-2</c:v>
                </c:pt>
                <c:pt idx="65">
                  <c:v>3.3660000000000002E-2</c:v>
                </c:pt>
                <c:pt idx="66">
                  <c:v>3.3739999999999999E-2</c:v>
                </c:pt>
                <c:pt idx="67">
                  <c:v>3.3820000000000003E-2</c:v>
                </c:pt>
                <c:pt idx="68">
                  <c:v>3.3890000000000003E-2</c:v>
                </c:pt>
                <c:pt idx="69">
                  <c:v>3.397E-2</c:v>
                </c:pt>
              </c:numCache>
            </c:numRef>
          </c:val>
          <c:smooth val="0"/>
          <c:extLst>
            <c:ext xmlns:c16="http://schemas.microsoft.com/office/drawing/2014/chart" uri="{C3380CC4-5D6E-409C-BE32-E72D297353CC}">
              <c16:uniqueId val="{00000002-7164-4957-A3FC-20DE3E41E152}"/>
            </c:ext>
          </c:extLst>
        </c:ser>
        <c:dLbls>
          <c:showLegendKey val="0"/>
          <c:showVal val="0"/>
          <c:showCatName val="0"/>
          <c:showSerName val="0"/>
          <c:showPercent val="0"/>
          <c:showBubbleSize val="0"/>
        </c:dLbls>
        <c:marker val="1"/>
        <c:smooth val="0"/>
        <c:axId val="173998512"/>
        <c:axId val="173999072"/>
      </c:lineChart>
      <c:catAx>
        <c:axId val="17399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99072"/>
        <c:crosses val="autoZero"/>
        <c:auto val="1"/>
        <c:lblAlgn val="ctr"/>
        <c:lblOffset val="100"/>
        <c:noMultiLvlLbl val="0"/>
      </c:catAx>
      <c:valAx>
        <c:axId val="173999072"/>
        <c:scaling>
          <c:orientation val="minMax"/>
          <c:min val="1.0000000000000002E-2"/>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98512"/>
        <c:crosses val="autoZero"/>
        <c:crossBetween val="between"/>
      </c:valAx>
      <c:spPr>
        <a:noFill/>
        <a:ln>
          <a:noFill/>
        </a:ln>
        <a:effectLst/>
      </c:spPr>
    </c:plotArea>
    <c:legend>
      <c:legendPos val="r"/>
      <c:layout>
        <c:manualLayout>
          <c:xMode val="edge"/>
          <c:yMode val="edge"/>
          <c:x val="6.8788300190346582E-2"/>
          <c:y val="0.7943950358922256"/>
          <c:w val="0.90944859150504553"/>
          <c:h val="0.16849329078940417"/>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Application of Smith Wilson Method_USD</a:t>
            </a:r>
          </a:p>
        </c:rich>
      </c:tx>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'Discount Rates'!$I$4:$J$4</c:f>
              <c:strCache>
                <c:ptCount val="1"/>
                <c:pt idx="0">
                  <c:v>Risk free forward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D25-43DA-8FDE-DFD0ACA9A0D8}"/>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D25-43DA-8FDE-DFD0ACA9A0D8}"/>
                </c:ext>
              </c:extLst>
            </c:dLbl>
            <c:dLbl>
              <c:idx val="19"/>
              <c:layout>
                <c:manualLayout>
                  <c:x val="-2.5794216230934398E-2"/>
                  <c:y val="-4.2821161521196478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CD25-43DA-8FDE-DFD0ACA9A0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'Discount Rates'!$A$6:$A$75</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numCache>
            </c:numRef>
          </c:cat>
          <c:val>
            <c:numRef>
              <c:f>'Discount Rates'!$J$6:$J$75</c:f>
              <c:numCache>
                <c:formatCode>0.000%</c:formatCode>
                <c:ptCount val="70"/>
                <c:pt idx="0">
                  <c:v>2.5670000000010518E-2</c:v>
                </c:pt>
                <c:pt idx="1">
                  <c:v>2.3750898534627307E-2</c:v>
                </c:pt>
                <c:pt idx="2">
                  <c:v>2.3840246192786685E-2</c:v>
                </c:pt>
                <c:pt idx="3">
                  <c:v>2.5740637961327861E-2</c:v>
                </c:pt>
                <c:pt idx="4">
                  <c:v>2.5750390415305358E-2</c:v>
                </c:pt>
                <c:pt idx="5">
                  <c:v>2.7713098590153695E-2</c:v>
                </c:pt>
                <c:pt idx="6">
                  <c:v>2.7722231426482224E-2</c:v>
                </c:pt>
                <c:pt idx="7">
                  <c:v>2.9425781306196219E-2</c:v>
                </c:pt>
                <c:pt idx="8">
                  <c:v>2.9354300829615987E-2</c:v>
                </c:pt>
                <c:pt idx="9">
                  <c:v>2.9854777851320957E-2</c:v>
                </c:pt>
                <c:pt idx="10">
                  <c:v>3.1120260677054867E-2</c:v>
                </c:pt>
                <c:pt idx="11">
                  <c:v>3.2173953311364745E-2</c:v>
                </c:pt>
                <c:pt idx="12">
                  <c:v>3.2848507232553725E-2</c:v>
                </c:pt>
                <c:pt idx="13">
                  <c:v>3.3178161603530265E-2</c:v>
                </c:pt>
                <c:pt idx="14">
                  <c:v>3.3181709202046328E-2</c:v>
                </c:pt>
                <c:pt idx="15">
                  <c:v>3.292803823829904E-2</c:v>
                </c:pt>
                <c:pt idx="16">
                  <c:v>3.2664668246126016E-2</c:v>
                </c:pt>
                <c:pt idx="17">
                  <c:v>3.2443380802313682E-2</c:v>
                </c:pt>
                <c:pt idx="18">
                  <c:v>3.2253536993595677E-2</c:v>
                </c:pt>
                <c:pt idx="19">
                  <c:v>3.2085827182354087E-2</c:v>
                </c:pt>
                <c:pt idx="20">
                  <c:v>3.1944184339605552E-2</c:v>
                </c:pt>
                <c:pt idx="21">
                  <c:v>3.1869999878865185E-2</c:v>
                </c:pt>
                <c:pt idx="22">
                  <c:v>3.1869493535400029E-2</c:v>
                </c:pt>
                <c:pt idx="23">
                  <c:v>3.1939490245898483E-2</c:v>
                </c:pt>
                <c:pt idx="24">
                  <c:v>3.2079725158443262E-2</c:v>
                </c:pt>
                <c:pt idx="25">
                  <c:v>3.2292847965032845E-2</c:v>
                </c:pt>
                <c:pt idx="26">
                  <c:v>3.2584552670488653E-2</c:v>
                </c:pt>
                <c:pt idx="27">
                  <c:v>3.2963847290171655E-2</c:v>
                </c:pt>
                <c:pt idx="28">
                  <c:v>3.3443486667019906E-2</c:v>
                </c:pt>
                <c:pt idx="29">
                  <c:v>3.4040603705339567E-2</c:v>
                </c:pt>
                <c:pt idx="30">
                  <c:v>3.4726957613131937E-2</c:v>
                </c:pt>
                <c:pt idx="31">
                  <c:v>3.532715984800272E-2</c:v>
                </c:pt>
                <c:pt idx="32">
                  <c:v>3.5816267366869825E-2</c:v>
                </c:pt>
                <c:pt idx="33">
                  <c:v>3.6215185166938779E-2</c:v>
                </c:pt>
                <c:pt idx="34">
                  <c:v>3.6540771490380042E-2</c:v>
                </c:pt>
                <c:pt idx="35">
                  <c:v>3.6806658253609958E-2</c:v>
                </c:pt>
                <c:pt idx="36">
                  <c:v>3.7023893181449274E-2</c:v>
                </c:pt>
                <c:pt idx="37">
                  <c:v>3.7201446145568529E-2</c:v>
                </c:pt>
                <c:pt idx="38">
                  <c:v>3.7346610948738812E-2</c:v>
                </c:pt>
                <c:pt idx="39">
                  <c:v>3.7465325842793051E-2</c:v>
                </c:pt>
                <c:pt idx="40">
                  <c:v>3.7562430360195354E-2</c:v>
                </c:pt>
                <c:pt idx="41">
                  <c:v>3.7641871882386324E-2</c:v>
                </c:pt>
                <c:pt idx="42">
                  <c:v>3.7706872298215455E-2</c:v>
                </c:pt>
                <c:pt idx="43">
                  <c:v>3.7760062811089012E-2</c:v>
                </c:pt>
                <c:pt idx="44">
                  <c:v>3.7803593215080422E-2</c:v>
                </c:pt>
                <c:pt idx="45">
                  <c:v>3.7839220632579718E-2</c:v>
                </c:pt>
                <c:pt idx="46">
                  <c:v>3.7868381678762164E-2</c:v>
                </c:pt>
                <c:pt idx="47">
                  <c:v>3.7892251218669237E-2</c:v>
                </c:pt>
                <c:pt idx="48">
                  <c:v>3.7911790255860112E-2</c:v>
                </c:pt>
                <c:pt idx="49">
                  <c:v>3.7927784994193026E-2</c:v>
                </c:pt>
                <c:pt idx="50">
                  <c:v>3.7940878721462568E-2</c:v>
                </c:pt>
                <c:pt idx="51">
                  <c:v>3.7951597848214336E-2</c:v>
                </c:pt>
                <c:pt idx="52">
                  <c:v>3.7960373182675644E-2</c:v>
                </c:pt>
                <c:pt idx="53">
                  <c:v>3.7967557320029321E-2</c:v>
                </c:pt>
                <c:pt idx="54">
                  <c:v>3.7973438859886022E-2</c:v>
                </c:pt>
                <c:pt idx="55">
                  <c:v>3.7978254033342429E-2</c:v>
                </c:pt>
                <c:pt idx="56">
                  <c:v>3.7982196213707686E-2</c:v>
                </c:pt>
                <c:pt idx="57">
                  <c:v>3.7985423697328935E-2</c:v>
                </c:pt>
                <c:pt idx="58">
                  <c:v>3.7988066069960746E-2</c:v>
                </c:pt>
                <c:pt idx="59">
                  <c:v>3.7990229416433596E-2</c:v>
                </c:pt>
                <c:pt idx="60">
                  <c:v>3.7992000584406549E-2</c:v>
                </c:pt>
                <c:pt idx="61">
                  <c:v>3.7993450673775353E-2</c:v>
                </c:pt>
                <c:pt idx="62">
                  <c:v>3.7994637892903249E-2</c:v>
                </c:pt>
                <c:pt idx="63">
                  <c:v>3.7995609896587901E-2</c:v>
                </c:pt>
                <c:pt idx="64">
                  <c:v>3.7996405699770142E-2</c:v>
                </c:pt>
                <c:pt idx="65">
                  <c:v>3.7997057244207655E-2</c:v>
                </c:pt>
                <c:pt idx="66">
                  <c:v>3.7997590680942883E-2</c:v>
                </c:pt>
                <c:pt idx="67">
                  <c:v>3.799802742011571E-2</c:v>
                </c:pt>
                <c:pt idx="68">
                  <c:v>3.7998384990717504E-2</c:v>
                </c:pt>
                <c:pt idx="69">
                  <c:v>3.7998677743910303E-2</c:v>
                </c:pt>
              </c:numCache>
            </c:numRef>
          </c:val>
          <c:smooth val="0"/>
          <c:extLst>
            <c:ext xmlns:c16="http://schemas.microsoft.com/office/drawing/2014/chart" uri="{C3380CC4-5D6E-409C-BE32-E72D297353CC}">
              <c16:uniqueId val="{00000003-CD25-43DA-8FDE-DFD0ACA9A0D8}"/>
            </c:ext>
          </c:extLst>
        </c:ser>
        <c:ser>
          <c:idx val="1"/>
          <c:order val="1"/>
          <c:tx>
            <c:strRef>
              <c:f>'Discount Rates'!$F$3:$G$3</c:f>
              <c:strCache>
                <c:ptCount val="1"/>
                <c:pt idx="0">
                  <c:v>Risk free spot: Basis 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'Discount Rates'!$A$6:$A$75</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numCache>
            </c:numRef>
          </c:cat>
          <c:val>
            <c:numRef>
              <c:f>'Discount Rates'!$G$6:$G$75</c:f>
              <c:numCache>
                <c:formatCode>0.000%</c:formatCode>
                <c:ptCount val="70"/>
                <c:pt idx="0">
                  <c:v>2.5669999999999998E-2</c:v>
                </c:pt>
                <c:pt idx="1">
                  <c:v>2.4709999999999999E-2</c:v>
                </c:pt>
                <c:pt idx="2">
                  <c:v>2.4420000000000001E-2</c:v>
                </c:pt>
                <c:pt idx="3">
                  <c:v>2.4750000000000001E-2</c:v>
                </c:pt>
                <c:pt idx="4">
                  <c:v>2.495E-2</c:v>
                </c:pt>
                <c:pt idx="5">
                  <c:v>2.5409999999999999E-2</c:v>
                </c:pt>
                <c:pt idx="6">
                  <c:v>2.5739999999999999E-2</c:v>
                </c:pt>
                <c:pt idx="7">
                  <c:v>2.6200000000000001E-2</c:v>
                </c:pt>
                <c:pt idx="8">
                  <c:v>2.6550000000000001E-2</c:v>
                </c:pt>
                <c:pt idx="9">
                  <c:v>2.6880000000000001E-2</c:v>
                </c:pt>
                <c:pt idx="10">
                  <c:v>2.726E-2</c:v>
                </c:pt>
                <c:pt idx="11">
                  <c:v>2.767E-2</c:v>
                </c:pt>
                <c:pt idx="12">
                  <c:v>2.8070000000000001E-2</c:v>
                </c:pt>
                <c:pt idx="13">
                  <c:v>2.843E-2</c:v>
                </c:pt>
                <c:pt idx="14">
                  <c:v>2.8750000000000001E-2</c:v>
                </c:pt>
                <c:pt idx="15">
                  <c:v>2.9010000000000001E-2</c:v>
                </c:pt>
                <c:pt idx="16">
                  <c:v>2.9229999999999999E-2</c:v>
                </c:pt>
                <c:pt idx="17">
                  <c:v>2.9399999999999999E-2</c:v>
                </c:pt>
                <c:pt idx="18">
                  <c:v>2.955E-2</c:v>
                </c:pt>
                <c:pt idx="19">
                  <c:v>2.9680000000000002E-2</c:v>
                </c:pt>
                <c:pt idx="20">
                  <c:v>2.9790000000000001E-2</c:v>
                </c:pt>
                <c:pt idx="21">
                  <c:v>2.988E-2</c:v>
                </c:pt>
                <c:pt idx="22">
                  <c:v>2.997E-2</c:v>
                </c:pt>
                <c:pt idx="23">
                  <c:v>3.005E-2</c:v>
                </c:pt>
                <c:pt idx="24">
                  <c:v>3.0130000000000001E-2</c:v>
                </c:pt>
                <c:pt idx="25">
                  <c:v>3.0210000000000001E-2</c:v>
                </c:pt>
                <c:pt idx="26">
                  <c:v>3.0300000000000001E-2</c:v>
                </c:pt>
                <c:pt idx="27">
                  <c:v>3.04E-2</c:v>
                </c:pt>
                <c:pt idx="28">
                  <c:v>3.0499999999999999E-2</c:v>
                </c:pt>
                <c:pt idx="29">
                  <c:v>3.0620000000000001E-2</c:v>
                </c:pt>
                <c:pt idx="30">
                  <c:v>3.075E-2</c:v>
                </c:pt>
                <c:pt idx="31">
                  <c:v>3.0890000000000001E-2</c:v>
                </c:pt>
                <c:pt idx="32">
                  <c:v>3.1040000000000002E-2</c:v>
                </c:pt>
                <c:pt idx="33">
                  <c:v>3.1199999999999999E-2</c:v>
                </c:pt>
                <c:pt idx="34">
                  <c:v>3.1350000000000003E-2</c:v>
                </c:pt>
                <c:pt idx="35">
                  <c:v>3.15E-2</c:v>
                </c:pt>
                <c:pt idx="36">
                  <c:v>3.1649999999999998E-2</c:v>
                </c:pt>
                <c:pt idx="37">
                  <c:v>3.1789999999999999E-2</c:v>
                </c:pt>
                <c:pt idx="38">
                  <c:v>3.1940000000000003E-2</c:v>
                </c:pt>
                <c:pt idx="39">
                  <c:v>3.2070000000000001E-2</c:v>
                </c:pt>
                <c:pt idx="40">
                  <c:v>3.2210000000000003E-2</c:v>
                </c:pt>
                <c:pt idx="41">
                  <c:v>3.2340000000000001E-2</c:v>
                </c:pt>
                <c:pt idx="42">
                  <c:v>3.2460000000000003E-2</c:v>
                </c:pt>
                <c:pt idx="43">
                  <c:v>3.2579999999999998E-2</c:v>
                </c:pt>
                <c:pt idx="44">
                  <c:v>3.27E-2</c:v>
                </c:pt>
                <c:pt idx="45">
                  <c:v>3.2809999999999999E-2</c:v>
                </c:pt>
                <c:pt idx="46">
                  <c:v>3.2919999999999998E-2</c:v>
                </c:pt>
                <c:pt idx="47">
                  <c:v>3.3020000000000001E-2</c:v>
                </c:pt>
                <c:pt idx="48">
                  <c:v>3.3119999999999997E-2</c:v>
                </c:pt>
                <c:pt idx="49">
                  <c:v>3.3210000000000003E-2</c:v>
                </c:pt>
                <c:pt idx="50">
                  <c:v>3.3309999999999999E-2</c:v>
                </c:pt>
                <c:pt idx="51">
                  <c:v>3.3399999999999999E-2</c:v>
                </c:pt>
                <c:pt idx="52">
                  <c:v>3.3480000000000003E-2</c:v>
                </c:pt>
                <c:pt idx="53">
                  <c:v>3.3570000000000003E-2</c:v>
                </c:pt>
                <c:pt idx="54">
                  <c:v>3.3649999999999999E-2</c:v>
                </c:pt>
                <c:pt idx="55">
                  <c:v>3.372E-2</c:v>
                </c:pt>
                <c:pt idx="56">
                  <c:v>3.3799999999999997E-2</c:v>
                </c:pt>
                <c:pt idx="57">
                  <c:v>3.3869999999999997E-2</c:v>
                </c:pt>
                <c:pt idx="58">
                  <c:v>3.3939999999999998E-2</c:v>
                </c:pt>
                <c:pt idx="59">
                  <c:v>3.4009999999999999E-2</c:v>
                </c:pt>
                <c:pt idx="60">
                  <c:v>3.4070000000000003E-2</c:v>
                </c:pt>
                <c:pt idx="61">
                  <c:v>3.4130000000000001E-2</c:v>
                </c:pt>
                <c:pt idx="62">
                  <c:v>3.4200000000000001E-2</c:v>
                </c:pt>
                <c:pt idx="63">
                  <c:v>3.4250000000000003E-2</c:v>
                </c:pt>
                <c:pt idx="64">
                  <c:v>3.431E-2</c:v>
                </c:pt>
                <c:pt idx="65">
                  <c:v>3.4369999999999998E-2</c:v>
                </c:pt>
                <c:pt idx="66">
                  <c:v>3.4419999999999999E-2</c:v>
                </c:pt>
                <c:pt idx="67">
                  <c:v>3.4470000000000001E-2</c:v>
                </c:pt>
                <c:pt idx="68">
                  <c:v>3.4529999999999998E-2</c:v>
                </c:pt>
                <c:pt idx="69">
                  <c:v>3.458E-2</c:v>
                </c:pt>
              </c:numCache>
            </c:numRef>
          </c:val>
          <c:smooth val="0"/>
          <c:extLst>
            <c:ext xmlns:c16="http://schemas.microsoft.com/office/drawing/2014/chart" uri="{C3380CC4-5D6E-409C-BE32-E72D297353CC}">
              <c16:uniqueId val="{00000004-CD25-43DA-8FDE-DFD0ACA9A0D8}"/>
            </c:ext>
          </c:extLst>
        </c:ser>
        <c:ser>
          <c:idx val="2"/>
          <c:order val="2"/>
          <c:tx>
            <c:strRef>
              <c:f>'Discount Rates'!$B$4:$C$4</c:f>
              <c:strCache>
                <c:ptCount val="1"/>
                <c:pt idx="0">
                  <c:v>Basis 3a
10 Yr Extrapolation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'Discount Rates'!$C$6:$C$75</c:f>
              <c:numCache>
                <c:formatCode>0.000%</c:formatCode>
                <c:ptCount val="70"/>
                <c:pt idx="0">
                  <c:v>3.567E-2</c:v>
                </c:pt>
                <c:pt idx="1">
                  <c:v>3.4709999999999998E-2</c:v>
                </c:pt>
                <c:pt idx="2">
                  <c:v>3.4419999999999999E-2</c:v>
                </c:pt>
                <c:pt idx="3">
                  <c:v>3.4750000000000003E-2</c:v>
                </c:pt>
                <c:pt idx="4">
                  <c:v>3.4950000000000002E-2</c:v>
                </c:pt>
                <c:pt idx="5">
                  <c:v>3.5409999999999997E-2</c:v>
                </c:pt>
                <c:pt idx="6">
                  <c:v>3.5740000000000001E-2</c:v>
                </c:pt>
                <c:pt idx="7">
                  <c:v>3.6200000000000003E-2</c:v>
                </c:pt>
                <c:pt idx="8">
                  <c:v>3.6549999999999999E-2</c:v>
                </c:pt>
                <c:pt idx="9">
                  <c:v>3.6880000000000003E-2</c:v>
                </c:pt>
                <c:pt idx="10">
                  <c:v>3.7260000000000001E-2</c:v>
                </c:pt>
                <c:pt idx="11">
                  <c:v>3.7670000000000002E-2</c:v>
                </c:pt>
                <c:pt idx="12">
                  <c:v>3.807E-2</c:v>
                </c:pt>
                <c:pt idx="13">
                  <c:v>3.8429999999999999E-2</c:v>
                </c:pt>
                <c:pt idx="14">
                  <c:v>3.875E-2</c:v>
                </c:pt>
                <c:pt idx="15">
                  <c:v>3.9010000000000003E-2</c:v>
                </c:pt>
                <c:pt idx="16">
                  <c:v>3.9230000000000001E-2</c:v>
                </c:pt>
                <c:pt idx="17">
                  <c:v>3.9399999999999998E-2</c:v>
                </c:pt>
                <c:pt idx="18">
                  <c:v>3.9550000000000002E-2</c:v>
                </c:pt>
                <c:pt idx="19">
                  <c:v>3.968E-2</c:v>
                </c:pt>
                <c:pt idx="20">
                  <c:v>3.9789999999999999E-2</c:v>
                </c:pt>
                <c:pt idx="21">
                  <c:v>3.9879999999999999E-2</c:v>
                </c:pt>
                <c:pt idx="22">
                  <c:v>3.9969999999999999E-2</c:v>
                </c:pt>
                <c:pt idx="23">
                  <c:v>4.0050000000000002E-2</c:v>
                </c:pt>
                <c:pt idx="24">
                  <c:v>4.0129999999999999E-2</c:v>
                </c:pt>
                <c:pt idx="25">
                  <c:v>4.0210000000000003E-2</c:v>
                </c:pt>
                <c:pt idx="26">
                  <c:v>4.0300000000000002E-2</c:v>
                </c:pt>
                <c:pt idx="27">
                  <c:v>4.0399999999999998E-2</c:v>
                </c:pt>
                <c:pt idx="28">
                  <c:v>4.0500000000000001E-2</c:v>
                </c:pt>
                <c:pt idx="29">
                  <c:v>4.0620000000000003E-2</c:v>
                </c:pt>
                <c:pt idx="30">
                  <c:v>4.0300000000000002E-2</c:v>
                </c:pt>
                <c:pt idx="31">
                  <c:v>3.9989999999999998E-2</c:v>
                </c:pt>
                <c:pt idx="32">
                  <c:v>3.9239999999999997E-2</c:v>
                </c:pt>
                <c:pt idx="33">
                  <c:v>3.85E-2</c:v>
                </c:pt>
                <c:pt idx="34">
                  <c:v>3.73E-2</c:v>
                </c:pt>
                <c:pt idx="35">
                  <c:v>3.61E-2</c:v>
                </c:pt>
                <c:pt idx="36">
                  <c:v>3.49E-2</c:v>
                </c:pt>
                <c:pt idx="37">
                  <c:v>3.3869999999999997E-2</c:v>
                </c:pt>
                <c:pt idx="38">
                  <c:v>3.3210000000000003E-2</c:v>
                </c:pt>
                <c:pt idx="39">
                  <c:v>3.3070000000000002E-2</c:v>
                </c:pt>
                <c:pt idx="40">
                  <c:v>3.3210000000000003E-2</c:v>
                </c:pt>
                <c:pt idx="41">
                  <c:v>3.3340000000000002E-2</c:v>
                </c:pt>
                <c:pt idx="42">
                  <c:v>3.3459999999999997E-2</c:v>
                </c:pt>
                <c:pt idx="43">
                  <c:v>3.3579999999999999E-2</c:v>
                </c:pt>
                <c:pt idx="44">
                  <c:v>3.3700000000000001E-2</c:v>
                </c:pt>
                <c:pt idx="45">
                  <c:v>3.381E-2</c:v>
                </c:pt>
                <c:pt idx="46">
                  <c:v>3.3919999999999999E-2</c:v>
                </c:pt>
                <c:pt idx="47">
                  <c:v>3.4020000000000002E-2</c:v>
                </c:pt>
                <c:pt idx="48">
                  <c:v>3.4119999999999998E-2</c:v>
                </c:pt>
                <c:pt idx="49">
                  <c:v>3.4209999999999997E-2</c:v>
                </c:pt>
                <c:pt idx="50">
                  <c:v>3.431E-2</c:v>
                </c:pt>
                <c:pt idx="51">
                  <c:v>3.44E-2</c:v>
                </c:pt>
                <c:pt idx="52">
                  <c:v>3.4479999999999997E-2</c:v>
                </c:pt>
                <c:pt idx="53">
                  <c:v>3.4569999999999997E-2</c:v>
                </c:pt>
                <c:pt idx="54">
                  <c:v>3.465E-2</c:v>
                </c:pt>
                <c:pt idx="55">
                  <c:v>3.4720000000000001E-2</c:v>
                </c:pt>
                <c:pt idx="56">
                  <c:v>3.4799999999999998E-2</c:v>
                </c:pt>
                <c:pt idx="57">
                  <c:v>3.4869999999999998E-2</c:v>
                </c:pt>
                <c:pt idx="58">
                  <c:v>3.4939999999999999E-2</c:v>
                </c:pt>
                <c:pt idx="59">
                  <c:v>3.5009999999999999E-2</c:v>
                </c:pt>
                <c:pt idx="60">
                  <c:v>3.5069999999999997E-2</c:v>
                </c:pt>
                <c:pt idx="61">
                  <c:v>3.5130000000000002E-2</c:v>
                </c:pt>
                <c:pt idx="62">
                  <c:v>3.5200000000000002E-2</c:v>
                </c:pt>
                <c:pt idx="63">
                  <c:v>3.5249999999999997E-2</c:v>
                </c:pt>
                <c:pt idx="64">
                  <c:v>3.5310000000000001E-2</c:v>
                </c:pt>
                <c:pt idx="65">
                  <c:v>3.5369999999999999E-2</c:v>
                </c:pt>
                <c:pt idx="66">
                  <c:v>3.542E-2</c:v>
                </c:pt>
                <c:pt idx="67">
                  <c:v>3.5470000000000002E-2</c:v>
                </c:pt>
                <c:pt idx="68">
                  <c:v>3.5529999999999999E-2</c:v>
                </c:pt>
                <c:pt idx="69">
                  <c:v>3.5580000000000001E-2</c:v>
                </c:pt>
              </c:numCache>
            </c:numRef>
          </c:val>
          <c:smooth val="0"/>
          <c:extLst>
            <c:ext xmlns:c16="http://schemas.microsoft.com/office/drawing/2014/chart" uri="{C3380CC4-5D6E-409C-BE32-E72D297353CC}">
              <c16:uniqueId val="{00000000-8AFE-43CA-A816-F8ACD495C876}"/>
            </c:ext>
          </c:extLst>
        </c:ser>
        <c:ser>
          <c:idx val="3"/>
          <c:order val="3"/>
          <c:tx>
            <c:strRef>
              <c:f>'Discount Rates'!$D$4:$E$4</c:f>
              <c:strCache>
                <c:ptCount val="1"/>
                <c:pt idx="0">
                  <c:v>Basis 3b
15 Yr Extrapolation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'Discount Rates'!$E$6:$E$75</c:f>
              <c:numCache>
                <c:formatCode>0.000%</c:formatCode>
                <c:ptCount val="70"/>
                <c:pt idx="0">
                  <c:v>3.567E-2</c:v>
                </c:pt>
                <c:pt idx="1">
                  <c:v>3.4709999999999998E-2</c:v>
                </c:pt>
                <c:pt idx="2">
                  <c:v>3.4419999999999999E-2</c:v>
                </c:pt>
                <c:pt idx="3">
                  <c:v>3.4750000000000003E-2</c:v>
                </c:pt>
                <c:pt idx="4">
                  <c:v>3.4950000000000002E-2</c:v>
                </c:pt>
                <c:pt idx="5">
                  <c:v>3.5409999999999997E-2</c:v>
                </c:pt>
                <c:pt idx="6">
                  <c:v>3.5740000000000001E-2</c:v>
                </c:pt>
                <c:pt idx="7">
                  <c:v>3.6200000000000003E-2</c:v>
                </c:pt>
                <c:pt idx="8">
                  <c:v>3.6549999999999999E-2</c:v>
                </c:pt>
                <c:pt idx="9">
                  <c:v>3.6880000000000003E-2</c:v>
                </c:pt>
                <c:pt idx="10">
                  <c:v>3.7260000000000001E-2</c:v>
                </c:pt>
                <c:pt idx="11">
                  <c:v>3.7670000000000002E-2</c:v>
                </c:pt>
                <c:pt idx="12">
                  <c:v>3.807E-2</c:v>
                </c:pt>
                <c:pt idx="13">
                  <c:v>3.8429999999999999E-2</c:v>
                </c:pt>
                <c:pt idx="14">
                  <c:v>3.875E-2</c:v>
                </c:pt>
                <c:pt idx="15">
                  <c:v>3.9010000000000003E-2</c:v>
                </c:pt>
                <c:pt idx="16">
                  <c:v>3.9230000000000001E-2</c:v>
                </c:pt>
                <c:pt idx="17">
                  <c:v>3.9399999999999998E-2</c:v>
                </c:pt>
                <c:pt idx="18">
                  <c:v>3.9550000000000002E-2</c:v>
                </c:pt>
                <c:pt idx="19">
                  <c:v>3.968E-2</c:v>
                </c:pt>
                <c:pt idx="20">
                  <c:v>3.9789999999999999E-2</c:v>
                </c:pt>
                <c:pt idx="21">
                  <c:v>3.9879999999999999E-2</c:v>
                </c:pt>
                <c:pt idx="22">
                  <c:v>3.9969999999999999E-2</c:v>
                </c:pt>
                <c:pt idx="23">
                  <c:v>4.0050000000000002E-2</c:v>
                </c:pt>
                <c:pt idx="24">
                  <c:v>4.0129999999999999E-2</c:v>
                </c:pt>
                <c:pt idx="25">
                  <c:v>4.0210000000000003E-2</c:v>
                </c:pt>
                <c:pt idx="26">
                  <c:v>4.0300000000000002E-2</c:v>
                </c:pt>
                <c:pt idx="27">
                  <c:v>4.0399999999999998E-2</c:v>
                </c:pt>
                <c:pt idx="28">
                  <c:v>4.0500000000000001E-2</c:v>
                </c:pt>
                <c:pt idx="29">
                  <c:v>4.0620000000000003E-2</c:v>
                </c:pt>
                <c:pt idx="30">
                  <c:v>4.0300000000000002E-2</c:v>
                </c:pt>
                <c:pt idx="31">
                  <c:v>3.9989999999999998E-2</c:v>
                </c:pt>
                <c:pt idx="32">
                  <c:v>3.9239999999999997E-2</c:v>
                </c:pt>
                <c:pt idx="33">
                  <c:v>3.85E-2</c:v>
                </c:pt>
                <c:pt idx="34">
                  <c:v>3.73E-2</c:v>
                </c:pt>
                <c:pt idx="35">
                  <c:v>3.61E-2</c:v>
                </c:pt>
                <c:pt idx="36">
                  <c:v>3.5349999999999999E-2</c:v>
                </c:pt>
                <c:pt idx="37">
                  <c:v>3.4590000000000003E-2</c:v>
                </c:pt>
                <c:pt idx="38">
                  <c:v>3.4290000000000001E-2</c:v>
                </c:pt>
                <c:pt idx="39">
                  <c:v>3.397E-2</c:v>
                </c:pt>
                <c:pt idx="40">
                  <c:v>3.3750000000000002E-2</c:v>
                </c:pt>
                <c:pt idx="41">
                  <c:v>3.3700000000000001E-2</c:v>
                </c:pt>
                <c:pt idx="42">
                  <c:v>3.3640000000000003E-2</c:v>
                </c:pt>
                <c:pt idx="43">
                  <c:v>3.3669999999999999E-2</c:v>
                </c:pt>
                <c:pt idx="44">
                  <c:v>3.3700000000000001E-2</c:v>
                </c:pt>
                <c:pt idx="45">
                  <c:v>3.381E-2</c:v>
                </c:pt>
                <c:pt idx="46">
                  <c:v>3.3919999999999999E-2</c:v>
                </c:pt>
                <c:pt idx="47">
                  <c:v>3.4020000000000002E-2</c:v>
                </c:pt>
                <c:pt idx="48">
                  <c:v>3.4119999999999998E-2</c:v>
                </c:pt>
                <c:pt idx="49">
                  <c:v>3.4209999999999997E-2</c:v>
                </c:pt>
                <c:pt idx="50">
                  <c:v>3.431E-2</c:v>
                </c:pt>
                <c:pt idx="51">
                  <c:v>3.44E-2</c:v>
                </c:pt>
                <c:pt idx="52">
                  <c:v>3.4479999999999997E-2</c:v>
                </c:pt>
                <c:pt idx="53">
                  <c:v>3.4569999999999997E-2</c:v>
                </c:pt>
                <c:pt idx="54">
                  <c:v>3.465E-2</c:v>
                </c:pt>
                <c:pt idx="55">
                  <c:v>3.4720000000000001E-2</c:v>
                </c:pt>
                <c:pt idx="56">
                  <c:v>3.4799999999999998E-2</c:v>
                </c:pt>
                <c:pt idx="57">
                  <c:v>3.4869999999999998E-2</c:v>
                </c:pt>
                <c:pt idx="58">
                  <c:v>3.4939999999999999E-2</c:v>
                </c:pt>
                <c:pt idx="59">
                  <c:v>3.5009999999999999E-2</c:v>
                </c:pt>
                <c:pt idx="60">
                  <c:v>3.5069999999999997E-2</c:v>
                </c:pt>
                <c:pt idx="61">
                  <c:v>3.5130000000000002E-2</c:v>
                </c:pt>
                <c:pt idx="62">
                  <c:v>3.5200000000000002E-2</c:v>
                </c:pt>
                <c:pt idx="63">
                  <c:v>3.5249999999999997E-2</c:v>
                </c:pt>
                <c:pt idx="64">
                  <c:v>3.5310000000000001E-2</c:v>
                </c:pt>
                <c:pt idx="65">
                  <c:v>3.5369999999999999E-2</c:v>
                </c:pt>
                <c:pt idx="66">
                  <c:v>3.542E-2</c:v>
                </c:pt>
                <c:pt idx="67">
                  <c:v>3.5470000000000002E-2</c:v>
                </c:pt>
                <c:pt idx="68">
                  <c:v>3.5529999999999999E-2</c:v>
                </c:pt>
                <c:pt idx="69">
                  <c:v>3.5580000000000001E-2</c:v>
                </c:pt>
              </c:numCache>
            </c:numRef>
          </c:val>
          <c:smooth val="0"/>
          <c:extLst>
            <c:ext xmlns:c16="http://schemas.microsoft.com/office/drawing/2014/chart" uri="{C3380CC4-5D6E-409C-BE32-E72D297353CC}">
              <c16:uniqueId val="{00000001-8AFE-43CA-A816-F8ACD495C876}"/>
            </c:ext>
          </c:extLst>
        </c:ser>
        <c:dLbls>
          <c:showLegendKey val="0"/>
          <c:showVal val="0"/>
          <c:showCatName val="0"/>
          <c:showSerName val="0"/>
          <c:showPercent val="0"/>
          <c:showBubbleSize val="0"/>
        </c:dLbls>
        <c:marker val="1"/>
        <c:smooth val="0"/>
        <c:axId val="173998512"/>
        <c:axId val="173999072"/>
      </c:lineChart>
      <c:catAx>
        <c:axId val="17399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99072"/>
        <c:crosses val="autoZero"/>
        <c:auto val="1"/>
        <c:lblAlgn val="ctr"/>
        <c:lblOffset val="100"/>
        <c:noMultiLvlLbl val="0"/>
      </c:catAx>
      <c:valAx>
        <c:axId val="173999072"/>
        <c:scaling>
          <c:orientation val="minMax"/>
          <c:min val="1.0000000000000002E-2"/>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98512"/>
        <c:crosses val="autoZero"/>
        <c:crossBetween val="between"/>
      </c:valAx>
      <c:spPr>
        <a:noFill/>
        <a:ln>
          <a:noFill/>
        </a:ln>
        <a:effectLst/>
      </c:spPr>
    </c:plotArea>
    <c:legend>
      <c:legendPos val="r"/>
      <c:layout>
        <c:manualLayout>
          <c:xMode val="edge"/>
          <c:yMode val="edge"/>
          <c:x val="7.0400447641415662E-2"/>
          <c:y val="0.80866875639929103"/>
          <c:w val="0.91106084566957968"/>
          <c:h val="0.16849329078940417"/>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0</xdr:colOff>
      <xdr:row>3</xdr:row>
      <xdr:rowOff>0</xdr:rowOff>
    </xdr:from>
    <xdr:to>
      <xdr:col>38</xdr:col>
      <xdr:colOff>11206</xdr:colOff>
      <xdr:row>25</xdr:row>
      <xdr:rowOff>67235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27</xdr:row>
      <xdr:rowOff>0</xdr:rowOff>
    </xdr:from>
    <xdr:to>
      <xdr:col>38</xdr:col>
      <xdr:colOff>11205</xdr:colOff>
      <xdr:row>50</xdr:row>
      <xdr:rowOff>67235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ColWidth="0" defaultRowHeight="15" zeroHeight="1" x14ac:dyDescent="0.25"/>
  <cols>
    <col min="1" max="1" width="5.7109375" customWidth="1"/>
    <col min="2" max="2" width="22.7109375" customWidth="1"/>
    <col min="3" max="22" width="9.140625" customWidth="1"/>
    <col min="23" max="16384" width="9.140625" hidden="1"/>
  </cols>
  <sheetData>
    <row r="1" spans="1:3" ht="21" x14ac:dyDescent="0.25">
      <c r="A1" s="76" t="s">
        <v>41</v>
      </c>
    </row>
    <row r="2" spans="1:3" x14ac:dyDescent="0.25"/>
    <row r="3" spans="1:3" x14ac:dyDescent="0.25">
      <c r="A3" s="77">
        <v>1</v>
      </c>
      <c r="B3" s="5" t="s">
        <v>42</v>
      </c>
    </row>
    <row r="4" spans="1:3" x14ac:dyDescent="0.25">
      <c r="B4" t="s">
        <v>38</v>
      </c>
    </row>
    <row r="5" spans="1:3" x14ac:dyDescent="0.25">
      <c r="B5" s="78" t="s">
        <v>36</v>
      </c>
      <c r="C5" s="20"/>
    </row>
    <row r="6" spans="1:3" x14ac:dyDescent="0.25">
      <c r="B6" s="79" t="s">
        <v>35</v>
      </c>
      <c r="C6" s="21"/>
    </row>
    <row r="7" spans="1:3" x14ac:dyDescent="0.25">
      <c r="B7" s="80" t="s">
        <v>37</v>
      </c>
      <c r="C7" s="22"/>
    </row>
    <row r="8" spans="1:3" x14ac:dyDescent="0.25"/>
    <row r="9" spans="1:3" x14ac:dyDescent="0.25">
      <c r="A9" s="77">
        <v>2</v>
      </c>
      <c r="B9" s="5" t="s">
        <v>43</v>
      </c>
    </row>
    <row r="10" spans="1:3" x14ac:dyDescent="0.25">
      <c r="A10" s="77"/>
      <c r="B10" t="s">
        <v>79</v>
      </c>
    </row>
    <row r="11" spans="1:3" x14ac:dyDescent="0.25">
      <c r="B11" t="s">
        <v>50</v>
      </c>
    </row>
    <row r="12" spans="1:3" x14ac:dyDescent="0.25">
      <c r="B12" t="s">
        <v>62</v>
      </c>
    </row>
    <row r="13" spans="1:3" x14ac:dyDescent="0.25">
      <c r="B13" t="s">
        <v>64</v>
      </c>
    </row>
    <row r="14" spans="1:3" x14ac:dyDescent="0.25"/>
    <row r="15" spans="1:3" x14ac:dyDescent="0.25">
      <c r="A15" s="77">
        <v>3</v>
      </c>
      <c r="B15" s="5" t="s">
        <v>44</v>
      </c>
    </row>
    <row r="16" spans="1:3" x14ac:dyDescent="0.25">
      <c r="B16" t="s">
        <v>80</v>
      </c>
    </row>
    <row r="17" spans="1:22" x14ac:dyDescent="0.25">
      <c r="B17" t="s">
        <v>87</v>
      </c>
    </row>
    <row r="18" spans="1:22" x14ac:dyDescent="0.25"/>
    <row r="19" spans="1:22" x14ac:dyDescent="0.25">
      <c r="A19" s="77">
        <v>4</v>
      </c>
      <c r="B19" s="5" t="s">
        <v>52</v>
      </c>
    </row>
    <row r="20" spans="1:22" x14ac:dyDescent="0.25">
      <c r="B20" t="s">
        <v>51</v>
      </c>
    </row>
    <row r="21" spans="1:22" x14ac:dyDescent="0.25">
      <c r="B21" t="s">
        <v>45</v>
      </c>
      <c r="C21" t="s">
        <v>85</v>
      </c>
    </row>
    <row r="22" spans="1:22" x14ac:dyDescent="0.25">
      <c r="B22" t="s">
        <v>46</v>
      </c>
      <c r="C22" t="s">
        <v>63</v>
      </c>
    </row>
    <row r="23" spans="1:22" x14ac:dyDescent="0.25">
      <c r="B23" t="s">
        <v>47</v>
      </c>
      <c r="C23" t="s">
        <v>55</v>
      </c>
    </row>
    <row r="24" spans="1:22" ht="18" customHeight="1" x14ac:dyDescent="0.25">
      <c r="B24" t="s">
        <v>49</v>
      </c>
      <c r="C24" t="s">
        <v>56</v>
      </c>
    </row>
    <row r="25" spans="1:22" ht="45" customHeight="1" x14ac:dyDescent="0.25">
      <c r="B25" s="82" t="s">
        <v>48</v>
      </c>
      <c r="C25" s="107" t="s">
        <v>60</v>
      </c>
      <c r="D25" s="107"/>
      <c r="E25" s="107"/>
      <c r="F25" s="107"/>
      <c r="G25" s="107"/>
      <c r="H25" s="107"/>
      <c r="I25" s="107"/>
      <c r="J25" s="107"/>
      <c r="K25" s="107"/>
      <c r="L25" s="107"/>
      <c r="M25" s="107"/>
      <c r="N25" s="107"/>
      <c r="O25" s="107"/>
      <c r="P25" s="107"/>
      <c r="Q25" s="107"/>
      <c r="R25" s="107"/>
      <c r="S25" s="107"/>
      <c r="T25" s="107"/>
      <c r="U25" s="107"/>
      <c r="V25" s="107"/>
    </row>
    <row r="26" spans="1:22" x14ac:dyDescent="0.25">
      <c r="B26" t="s">
        <v>88</v>
      </c>
    </row>
    <row r="27" spans="1:22" x14ac:dyDescent="0.25"/>
    <row r="28" spans="1:22" x14ac:dyDescent="0.25">
      <c r="A28" s="77">
        <v>5</v>
      </c>
      <c r="B28" s="5" t="s">
        <v>53</v>
      </c>
    </row>
    <row r="29" spans="1:22" x14ac:dyDescent="0.25">
      <c r="B29" t="s">
        <v>81</v>
      </c>
    </row>
    <row r="30" spans="1:22" x14ac:dyDescent="0.25">
      <c r="B30" t="s">
        <v>54</v>
      </c>
    </row>
    <row r="31" spans="1:22" x14ac:dyDescent="0.25">
      <c r="B31" t="s">
        <v>61</v>
      </c>
    </row>
    <row r="32" spans="1:22" x14ac:dyDescent="0.25">
      <c r="B32" t="s">
        <v>82</v>
      </c>
    </row>
    <row r="33" x14ac:dyDescent="0.25"/>
  </sheetData>
  <mergeCells count="1">
    <mergeCell ref="C25:V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AP136"/>
  <sheetViews>
    <sheetView showGridLines="0" tabSelected="1" zoomScale="85" zoomScaleNormal="85" workbookViewId="0"/>
  </sheetViews>
  <sheetFormatPr defaultRowHeight="15" x14ac:dyDescent="0.25"/>
  <cols>
    <col min="1" max="1" width="22.5703125" customWidth="1"/>
    <col min="2" max="3" width="16" customWidth="1"/>
    <col min="4" max="4" width="3.7109375" customWidth="1"/>
    <col min="5" max="5" width="12.7109375" customWidth="1"/>
    <col min="6" max="6" width="3.7109375" customWidth="1"/>
    <col min="7" max="7" width="5.28515625" customWidth="1"/>
    <col min="20" max="20" width="3.7109375" customWidth="1"/>
    <col min="21" max="21" width="5.28515625" customWidth="1"/>
    <col min="34" max="34" width="3.7109375" customWidth="1"/>
    <col min="42" max="42" width="9.140625" customWidth="1"/>
  </cols>
  <sheetData>
    <row r="1" spans="1:41" ht="15.75" x14ac:dyDescent="0.25">
      <c r="A1" s="11" t="s">
        <v>20</v>
      </c>
      <c r="I1" s="9"/>
      <c r="AO1" s="105" t="s">
        <v>84</v>
      </c>
    </row>
    <row r="2" spans="1:41" ht="15.75" x14ac:dyDescent="0.25">
      <c r="A2" s="11"/>
      <c r="AO2" s="105" t="s">
        <v>84</v>
      </c>
    </row>
    <row r="3" spans="1:41" x14ac:dyDescent="0.25">
      <c r="A3" t="s">
        <v>83</v>
      </c>
      <c r="B3">
        <v>2018</v>
      </c>
      <c r="I3" s="9"/>
      <c r="AO3" s="105" t="s">
        <v>84</v>
      </c>
    </row>
    <row r="4" spans="1:41" x14ac:dyDescent="0.25">
      <c r="A4" s="23" t="s">
        <v>28</v>
      </c>
      <c r="B4" s="103">
        <v>0.01</v>
      </c>
      <c r="C4" s="6" t="s">
        <v>29</v>
      </c>
      <c r="I4" s="9"/>
      <c r="AO4" s="105" t="s">
        <v>84</v>
      </c>
    </row>
    <row r="5" spans="1:41" x14ac:dyDescent="0.25">
      <c r="A5" s="25" t="s">
        <v>66</v>
      </c>
      <c r="B5" s="104">
        <v>3.7999999999999999E-2</v>
      </c>
      <c r="C5" s="6" t="s">
        <v>58</v>
      </c>
      <c r="D5" s="6"/>
      <c r="I5" s="9"/>
      <c r="AO5" s="105" t="s">
        <v>84</v>
      </c>
    </row>
    <row r="6" spans="1:41" x14ac:dyDescent="0.25">
      <c r="A6" s="23" t="s">
        <v>24</v>
      </c>
      <c r="B6" s="85" t="s">
        <v>57</v>
      </c>
      <c r="C6" s="6" t="s">
        <v>26</v>
      </c>
      <c r="D6" s="6"/>
      <c r="AO6" s="105" t="s">
        <v>84</v>
      </c>
    </row>
    <row r="7" spans="1:41" x14ac:dyDescent="0.25">
      <c r="A7" s="25" t="s">
        <v>25</v>
      </c>
      <c r="B7" s="86">
        <v>25</v>
      </c>
      <c r="C7" s="6" t="s">
        <v>27</v>
      </c>
      <c r="D7" s="6"/>
      <c r="AO7" s="105" t="s">
        <v>84</v>
      </c>
    </row>
    <row r="8" spans="1:41" x14ac:dyDescent="0.25">
      <c r="D8" s="6"/>
      <c r="AO8" s="105" t="s">
        <v>84</v>
      </c>
    </row>
    <row r="9" spans="1:41" x14ac:dyDescent="0.25">
      <c r="A9" s="87" t="s">
        <v>11</v>
      </c>
      <c r="B9" s="88">
        <v>0.15</v>
      </c>
      <c r="C9" s="6" t="s">
        <v>59</v>
      </c>
      <c r="D9" s="6"/>
      <c r="AO9" s="105" t="s">
        <v>84</v>
      </c>
    </row>
    <row r="10" spans="1:41" x14ac:dyDescent="0.25">
      <c r="A10" s="74" t="s">
        <v>32</v>
      </c>
      <c r="B10" s="75">
        <v>20</v>
      </c>
      <c r="C10" s="6" t="s">
        <v>31</v>
      </c>
      <c r="D10" s="6"/>
      <c r="AO10" s="105" t="s">
        <v>84</v>
      </c>
    </row>
    <row r="11" spans="1:41" x14ac:dyDescent="0.25">
      <c r="A11" s="24" t="s">
        <v>13</v>
      </c>
      <c r="B11" s="70">
        <v>1E-3</v>
      </c>
      <c r="C11" s="6" t="s">
        <v>73</v>
      </c>
      <c r="D11" s="6"/>
      <c r="AO11" s="105" t="s">
        <v>84</v>
      </c>
    </row>
    <row r="12" spans="1:41" x14ac:dyDescent="0.25">
      <c r="A12" s="24" t="s">
        <v>66</v>
      </c>
      <c r="B12" s="70">
        <f>B5</f>
        <v>3.7999999999999999E-2</v>
      </c>
      <c r="C12" s="6" t="s">
        <v>14</v>
      </c>
      <c r="D12" s="6"/>
      <c r="AO12" s="105" t="s">
        <v>84</v>
      </c>
    </row>
    <row r="13" spans="1:41" x14ac:dyDescent="0.25">
      <c r="A13" s="25" t="s">
        <v>7</v>
      </c>
      <c r="B13" s="69">
        <f>LN(1+B12)</f>
        <v>3.7295784743696929E-2</v>
      </c>
      <c r="AO13" s="105" t="s">
        <v>84</v>
      </c>
    </row>
    <row r="14" spans="1:41" x14ac:dyDescent="0.25">
      <c r="A14" s="23" t="s">
        <v>23</v>
      </c>
      <c r="B14" s="58">
        <f>C93</f>
        <v>3.797462478381286E-2</v>
      </c>
      <c r="AO14" s="105" t="s">
        <v>84</v>
      </c>
    </row>
    <row r="15" spans="1:41" x14ac:dyDescent="0.25">
      <c r="A15" s="25" t="s">
        <v>30</v>
      </c>
      <c r="B15" s="68">
        <f>ABS(B14-B12)*10000</f>
        <v>0.25375216187138727</v>
      </c>
      <c r="C15" s="6"/>
      <c r="D15" s="6"/>
      <c r="AO15" s="105" t="s">
        <v>84</v>
      </c>
    </row>
    <row r="16" spans="1:41" x14ac:dyDescent="0.25">
      <c r="E16" s="4"/>
      <c r="AO16" s="105" t="s">
        <v>84</v>
      </c>
    </row>
    <row r="17" spans="1:41" x14ac:dyDescent="0.25">
      <c r="A17" s="5" t="s">
        <v>10</v>
      </c>
      <c r="B17" s="81"/>
      <c r="C17" s="9"/>
      <c r="D17" s="9"/>
      <c r="E17" s="95" t="s">
        <v>12</v>
      </c>
      <c r="H17" s="35" t="s">
        <v>8</v>
      </c>
      <c r="I17" s="36"/>
      <c r="J17" s="36"/>
      <c r="K17" s="36"/>
      <c r="L17" s="36"/>
      <c r="M17" s="36"/>
      <c r="N17" s="36"/>
      <c r="O17" s="36"/>
      <c r="P17" s="36"/>
      <c r="Q17" s="36"/>
      <c r="R17" s="36"/>
      <c r="S17" s="37"/>
      <c r="V17" s="35" t="s">
        <v>6</v>
      </c>
      <c r="W17" s="36"/>
      <c r="X17" s="36"/>
      <c r="Y17" s="36"/>
      <c r="Z17" s="36"/>
      <c r="AA17" s="36"/>
      <c r="AB17" s="36"/>
      <c r="AC17" s="36"/>
      <c r="AD17" s="36"/>
      <c r="AE17" s="36"/>
      <c r="AF17" s="36"/>
      <c r="AG17" s="37"/>
      <c r="AI17" s="52" t="s">
        <v>18</v>
      </c>
      <c r="AJ17" s="53"/>
      <c r="AK17" s="54"/>
      <c r="AO17" s="105" t="s">
        <v>84</v>
      </c>
    </row>
    <row r="18" spans="1:41" x14ac:dyDescent="0.25">
      <c r="A18" s="13" t="s">
        <v>5</v>
      </c>
      <c r="B18" s="29" t="s">
        <v>17</v>
      </c>
      <c r="C18" s="13" t="s">
        <v>21</v>
      </c>
      <c r="D18" s="4"/>
      <c r="E18" s="96" t="s">
        <v>16</v>
      </c>
      <c r="F18" s="4"/>
      <c r="H18" s="38">
        <v>1</v>
      </c>
      <c r="I18" s="39">
        <v>2</v>
      </c>
      <c r="J18" s="39">
        <v>3</v>
      </c>
      <c r="K18" s="39">
        <v>4</v>
      </c>
      <c r="L18" s="39">
        <v>5</v>
      </c>
      <c r="M18" s="39">
        <v>6</v>
      </c>
      <c r="N18" s="39">
        <v>7</v>
      </c>
      <c r="O18" s="39">
        <v>8</v>
      </c>
      <c r="P18" s="39">
        <v>9</v>
      </c>
      <c r="Q18" s="39">
        <v>10</v>
      </c>
      <c r="R18" s="39">
        <v>15</v>
      </c>
      <c r="S18" s="40">
        <v>20</v>
      </c>
      <c r="V18" s="38">
        <v>1</v>
      </c>
      <c r="W18" s="39">
        <v>2</v>
      </c>
      <c r="X18" s="39">
        <v>3</v>
      </c>
      <c r="Y18" s="39">
        <v>4</v>
      </c>
      <c r="Z18" s="39">
        <v>5</v>
      </c>
      <c r="AA18" s="39">
        <v>6</v>
      </c>
      <c r="AB18" s="39">
        <v>7</v>
      </c>
      <c r="AC18" s="39">
        <v>8</v>
      </c>
      <c r="AD18" s="39">
        <v>9</v>
      </c>
      <c r="AE18" s="39">
        <v>10</v>
      </c>
      <c r="AF18" s="39">
        <v>15</v>
      </c>
      <c r="AG18" s="40">
        <v>20</v>
      </c>
      <c r="AI18" s="38" t="s">
        <v>1</v>
      </c>
      <c r="AJ18" s="39" t="s">
        <v>0</v>
      </c>
      <c r="AK18" s="40" t="s">
        <v>2</v>
      </c>
      <c r="AO18" s="105" t="s">
        <v>84</v>
      </c>
    </row>
    <row r="19" spans="1:41" x14ac:dyDescent="0.25">
      <c r="A19" s="27">
        <v>1</v>
      </c>
      <c r="B19" s="83">
        <v>1.9050000000000001E-2</v>
      </c>
      <c r="C19" s="27" t="str">
        <f t="shared" ref="C19:C28" si="0">IF(ROUND(B19,5)=ROUND(B34,5),"ok","Err")</f>
        <v>ok</v>
      </c>
      <c r="D19" s="4"/>
      <c r="E19" s="97">
        <f t="shared" ref="E19:E30" si="1">1/(1+B19)^A19</f>
        <v>0.98130611844364846</v>
      </c>
      <c r="G19" s="26">
        <v>1</v>
      </c>
      <c r="H19" s="44">
        <f t="shared" ref="H19:S30" si="2">EXP(-ufr_SGD*($G19+H$18))*(alpha_SGD*MIN($G19,H$18)-0.5*EXP(-alpha_SGD*MAX($G19,H$18))*(EXP(alpha_SGD*MIN($G19,H$18))-EXP(-alpha_SGD*MIN($G19,H$18))))</f>
        <v>1.8942154154516579E-2</v>
      </c>
      <c r="I19" s="44">
        <f t="shared" si="2"/>
        <v>3.4388894005506307E-2</v>
      </c>
      <c r="J19" s="44">
        <f t="shared" si="2"/>
        <v>4.6513376473693559E-2</v>
      </c>
      <c r="K19" s="44">
        <f t="shared" si="2"/>
        <v>5.5908086218365419E-2</v>
      </c>
      <c r="L19" s="44">
        <f t="shared" si="2"/>
        <v>6.3063393983152027E-2</v>
      </c>
      <c r="M19" s="44">
        <f t="shared" si="2"/>
        <v>6.8385031368559002E-2</v>
      </c>
      <c r="N19" s="44">
        <f t="shared" si="2"/>
        <v>7.2208579657570812E-2</v>
      </c>
      <c r="O19" s="44">
        <f t="shared" si="2"/>
        <v>7.4811482743702654E-2</v>
      </c>
      <c r="P19" s="44">
        <f t="shared" si="2"/>
        <v>7.6423007092001671E-2</v>
      </c>
      <c r="Q19" s="44">
        <f t="shared" si="2"/>
        <v>7.7232499424719922E-2</v>
      </c>
      <c r="R19" s="44">
        <f t="shared" si="2"/>
        <v>7.3853441411940043E-2</v>
      </c>
      <c r="S19" s="45">
        <f t="shared" si="2"/>
        <v>6.5115193505309588E-2</v>
      </c>
      <c r="T19" s="2"/>
      <c r="U19" s="26">
        <v>1</v>
      </c>
      <c r="V19" s="44">
        <f t="array" ref="V19:AG30">MINVERSE(W_SGD)</f>
        <v>3170.9020082255943</v>
      </c>
      <c r="W19" s="44">
        <v>-3160.8182187741327</v>
      </c>
      <c r="X19" s="44">
        <v>1429.6363598403814</v>
      </c>
      <c r="Y19" s="44">
        <v>-397.11074910368495</v>
      </c>
      <c r="Z19" s="44">
        <v>110.30551705116109</v>
      </c>
      <c r="AA19" s="44">
        <v>-30.639122286401825</v>
      </c>
      <c r="AB19" s="44">
        <v>8.5087258878172207</v>
      </c>
      <c r="AC19" s="44">
        <v>-2.3560335434681861</v>
      </c>
      <c r="AD19" s="44">
        <v>0.62558006414674727</v>
      </c>
      <c r="AE19" s="44">
        <v>-0.1210148347621626</v>
      </c>
      <c r="AF19" s="44">
        <v>3.7756754404292344E-3</v>
      </c>
      <c r="AG19" s="45">
        <v>-8.1466780862280536E-4</v>
      </c>
      <c r="AI19" s="31">
        <f t="shared" ref="AI19:AI30" si="3">EXP(-ufr_SGD*A19)</f>
        <v>0.96339113680154143</v>
      </c>
      <c r="AJ19" s="50">
        <f t="shared" ref="AJ19:AJ30" si="4">E19-AI19</f>
        <v>1.7914981642107031E-2</v>
      </c>
      <c r="AK19" s="32">
        <f t="array" ref="AK19:AK30">MMULT(V19:AG30,AJ19:AJ30)</f>
        <v>-1.969492306001591</v>
      </c>
      <c r="AO19" s="105" t="s">
        <v>84</v>
      </c>
    </row>
    <row r="20" spans="1:41" x14ac:dyDescent="0.25">
      <c r="A20" s="27">
        <v>2</v>
      </c>
      <c r="B20" s="83">
        <v>1.8610000000000002E-2</v>
      </c>
      <c r="C20" s="27" t="str">
        <f t="shared" si="0"/>
        <v>ok</v>
      </c>
      <c r="D20" s="4"/>
      <c r="E20" s="97">
        <f t="shared" si="1"/>
        <v>0.9637938019596618</v>
      </c>
      <c r="G20" s="27">
        <v>2</v>
      </c>
      <c r="H20" s="46">
        <f t="shared" si="2"/>
        <v>3.4388894005506307E-2</v>
      </c>
      <c r="I20" s="46">
        <f t="shared" si="2"/>
        <v>6.4094015610870539E-2</v>
      </c>
      <c r="J20" s="46">
        <f t="shared" si="2"/>
        <v>8.7825191892076757E-2</v>
      </c>
      <c r="K20" s="46">
        <f t="shared" si="2"/>
        <v>0.10623350442387425</v>
      </c>
      <c r="L20" s="46">
        <f t="shared" si="2"/>
        <v>0.12027458313957021</v>
      </c>
      <c r="M20" s="46">
        <f t="shared" si="2"/>
        <v>0.1307391334340566</v>
      </c>
      <c r="N20" s="46">
        <f t="shared" si="2"/>
        <v>0.13828116782112568</v>
      </c>
      <c r="O20" s="46">
        <f t="shared" si="2"/>
        <v>0.14344141329925772</v>
      </c>
      <c r="P20" s="46">
        <f t="shared" si="2"/>
        <v>0.14666671850589966</v>
      </c>
      <c r="Q20" s="46">
        <f t="shared" si="2"/>
        <v>0.14832614398303975</v>
      </c>
      <c r="R20" s="46">
        <f t="shared" si="2"/>
        <v>0.14210974479572602</v>
      </c>
      <c r="S20" s="47">
        <f t="shared" si="2"/>
        <v>0.12538841477966522</v>
      </c>
      <c r="T20" s="2"/>
      <c r="U20" s="27">
        <v>2</v>
      </c>
      <c r="V20" s="46">
        <v>-3160.8182187740726</v>
      </c>
      <c r="W20" s="46">
        <v>4846.1057031908431</v>
      </c>
      <c r="X20" s="46">
        <v>-3802.7153740124631</v>
      </c>
      <c r="Y20" s="46">
        <v>1650.6586351430869</v>
      </c>
      <c r="Z20" s="46">
        <v>-458.50371624382308</v>
      </c>
      <c r="AA20" s="46">
        <v>127.35674340153498</v>
      </c>
      <c r="AB20" s="46">
        <v>-35.367972015920017</v>
      </c>
      <c r="AC20" s="46">
        <v>9.793255718394084</v>
      </c>
      <c r="AD20" s="46">
        <v>-2.6003303570646361</v>
      </c>
      <c r="AE20" s="46">
        <v>0.50301882513851304</v>
      </c>
      <c r="AF20" s="46">
        <v>-1.5694239742877744E-2</v>
      </c>
      <c r="AG20" s="47">
        <v>3.3863058666520562E-3</v>
      </c>
      <c r="AI20" s="31">
        <f t="shared" si="3"/>
        <v>0.9281224824677663</v>
      </c>
      <c r="AJ20" s="50">
        <f t="shared" si="4"/>
        <v>3.5671319491895503E-2</v>
      </c>
      <c r="AK20" s="32">
        <v>2.2898550880554098</v>
      </c>
      <c r="AO20" s="105" t="s">
        <v>84</v>
      </c>
    </row>
    <row r="21" spans="1:41" x14ac:dyDescent="0.25">
      <c r="A21" s="27">
        <v>3</v>
      </c>
      <c r="B21" s="83">
        <v>1.8769999999999998E-2</v>
      </c>
      <c r="C21" s="27" t="str">
        <f t="shared" si="0"/>
        <v>ok</v>
      </c>
      <c r="D21" s="4"/>
      <c r="E21" s="97">
        <f t="shared" si="1"/>
        <v>0.94573956240384149</v>
      </c>
      <c r="G21" s="27">
        <v>3</v>
      </c>
      <c r="H21" s="46">
        <f t="shared" si="2"/>
        <v>4.6513376473693559E-2</v>
      </c>
      <c r="I21" s="46">
        <f t="shared" si="2"/>
        <v>8.7825191892076757E-2</v>
      </c>
      <c r="J21" s="46">
        <f t="shared" si="2"/>
        <v>0.12255049086324098</v>
      </c>
      <c r="K21" s="46">
        <f t="shared" si="2"/>
        <v>0.14989756649064129</v>
      </c>
      <c r="L21" s="46">
        <f t="shared" si="2"/>
        <v>0.17080628350470742</v>
      </c>
      <c r="M21" s="46">
        <f t="shared" si="2"/>
        <v>0.18644102742497629</v>
      </c>
      <c r="N21" s="46">
        <f t="shared" si="2"/>
        <v>0.19776493617050284</v>
      </c>
      <c r="O21" s="46">
        <f t="shared" si="2"/>
        <v>0.20557436018140485</v>
      </c>
      <c r="P21" s="46">
        <f t="shared" si="2"/>
        <v>0.2105274335231514</v>
      </c>
      <c r="Q21" s="46">
        <f t="shared" si="2"/>
        <v>0.21316776194317127</v>
      </c>
      <c r="R21" s="46">
        <f t="shared" si="2"/>
        <v>0.20489975650011552</v>
      </c>
      <c r="S21" s="47">
        <f t="shared" si="2"/>
        <v>0.18101635917803355</v>
      </c>
      <c r="T21" s="2"/>
      <c r="U21" s="27">
        <v>3</v>
      </c>
      <c r="V21" s="46">
        <v>1429.6363598401986</v>
      </c>
      <c r="W21" s="46">
        <v>-3802.7153740122658</v>
      </c>
      <c r="X21" s="46">
        <v>5331.7130303198619</v>
      </c>
      <c r="Y21" s="46">
        <v>-4127.851985723687</v>
      </c>
      <c r="Z21" s="46">
        <v>1787.0009683703449</v>
      </c>
      <c r="AA21" s="46">
        <v>-496.36811158738567</v>
      </c>
      <c r="AB21" s="46">
        <v>137.84533909998876</v>
      </c>
      <c r="AC21" s="46">
        <v>-38.168845391228658</v>
      </c>
      <c r="AD21" s="46">
        <v>10.134689655220864</v>
      </c>
      <c r="AE21" s="46">
        <v>-1.9604969321000332</v>
      </c>
      <c r="AF21" s="46">
        <v>6.1167708557127998E-2</v>
      </c>
      <c r="AG21" s="47">
        <v>-1.319799962255218E-2</v>
      </c>
      <c r="AI21" s="31">
        <f t="shared" si="3"/>
        <v>0.89414497347569</v>
      </c>
      <c r="AJ21" s="50">
        <f t="shared" si="4"/>
        <v>5.1594588928151497E-2</v>
      </c>
      <c r="AK21" s="32">
        <v>-1.9321736785466888</v>
      </c>
      <c r="AO21" s="105" t="s">
        <v>84</v>
      </c>
    </row>
    <row r="22" spans="1:41" x14ac:dyDescent="0.25">
      <c r="A22" s="27">
        <v>4</v>
      </c>
      <c r="B22" s="83">
        <v>1.8849999999999999E-2</v>
      </c>
      <c r="C22" s="27" t="str">
        <f t="shared" si="0"/>
        <v>ok</v>
      </c>
      <c r="D22" s="4"/>
      <c r="E22" s="97">
        <f t="shared" si="1"/>
        <v>0.92802355770586642</v>
      </c>
      <c r="G22" s="27">
        <v>4</v>
      </c>
      <c r="H22" s="46">
        <f t="shared" si="2"/>
        <v>5.5908086218365419E-2</v>
      </c>
      <c r="I22" s="46">
        <f t="shared" si="2"/>
        <v>0.10623350442387425</v>
      </c>
      <c r="J22" s="46">
        <f t="shared" si="2"/>
        <v>0.14989756649064129</v>
      </c>
      <c r="K22" s="46">
        <f t="shared" si="2"/>
        <v>0.18595044546520528</v>
      </c>
      <c r="L22" s="46">
        <f t="shared" si="2"/>
        <v>0.21393478427087362</v>
      </c>
      <c r="M22" s="46">
        <f t="shared" si="2"/>
        <v>0.23495215895948376</v>
      </c>
      <c r="N22" s="46">
        <f t="shared" si="2"/>
        <v>0.25027260863222978</v>
      </c>
      <c r="O22" s="46">
        <f t="shared" si="2"/>
        <v>0.26094631642680588</v>
      </c>
      <c r="P22" s="46">
        <f t="shared" si="2"/>
        <v>0.26784126857136281</v>
      </c>
      <c r="Q22" s="46">
        <f t="shared" si="2"/>
        <v>0.2716744772845926</v>
      </c>
      <c r="R22" s="46">
        <f t="shared" si="2"/>
        <v>0.2623576466312984</v>
      </c>
      <c r="S22" s="47">
        <f t="shared" si="2"/>
        <v>0.23218992761021873</v>
      </c>
      <c r="T22" s="2"/>
      <c r="U22" s="27">
        <v>4</v>
      </c>
      <c r="V22" s="46">
        <v>-397.11074910335549</v>
      </c>
      <c r="W22" s="46">
        <v>1650.6586351425781</v>
      </c>
      <c r="X22" s="46">
        <v>-4127.8519857232295</v>
      </c>
      <c r="Y22" s="46">
        <v>5753.1309401262297</v>
      </c>
      <c r="Z22" s="46">
        <v>-4449.8853884474602</v>
      </c>
      <c r="AA22" s="46">
        <v>1926.0190514269157</v>
      </c>
      <c r="AB22" s="46">
        <v>-534.87067977161701</v>
      </c>
      <c r="AC22" s="46">
        <v>148.10363858151769</v>
      </c>
      <c r="AD22" s="46">
        <v>-39.324857714409674</v>
      </c>
      <c r="AE22" s="46">
        <v>7.6071656404416848</v>
      </c>
      <c r="AF22" s="46">
        <v>-0.23734436062522882</v>
      </c>
      <c r="AG22" s="47">
        <v>5.1211184051356294E-2</v>
      </c>
      <c r="AI22" s="31">
        <f t="shared" si="3"/>
        <v>0.86141134246212903</v>
      </c>
      <c r="AJ22" s="50">
        <f t="shared" si="4"/>
        <v>6.6612215243737394E-2</v>
      </c>
      <c r="AK22" s="32">
        <v>0.96614968466354767</v>
      </c>
      <c r="AO22" s="105" t="s">
        <v>84</v>
      </c>
    </row>
    <row r="23" spans="1:41" x14ac:dyDescent="0.25">
      <c r="A23" s="27">
        <v>5</v>
      </c>
      <c r="B23" s="83">
        <v>1.9140000000000001E-2</v>
      </c>
      <c r="C23" s="27" t="str">
        <f t="shared" si="0"/>
        <v>ok</v>
      </c>
      <c r="D23" s="4"/>
      <c r="E23" s="97">
        <f t="shared" si="1"/>
        <v>0.90955876380039524</v>
      </c>
      <c r="G23" s="27">
        <v>5</v>
      </c>
      <c r="H23" s="46">
        <f t="shared" si="2"/>
        <v>6.3063393983152027E-2</v>
      </c>
      <c r="I23" s="46">
        <f t="shared" si="2"/>
        <v>0.12027458313957021</v>
      </c>
      <c r="J23" s="46">
        <f t="shared" si="2"/>
        <v>0.17080628350470742</v>
      </c>
      <c r="K23" s="46">
        <f t="shared" si="2"/>
        <v>0.21393478427087362</v>
      </c>
      <c r="L23" s="46">
        <f t="shared" si="2"/>
        <v>0.24900779615315505</v>
      </c>
      <c r="M23" s="46">
        <f t="shared" si="2"/>
        <v>0.27579018248840914</v>
      </c>
      <c r="N23" s="46">
        <f t="shared" si="2"/>
        <v>0.29546061395779677</v>
      </c>
      <c r="O23" s="46">
        <f t="shared" si="2"/>
        <v>0.30932671788550342</v>
      </c>
      <c r="P23" s="46">
        <f t="shared" si="2"/>
        <v>0.31846937604838399</v>
      </c>
      <c r="Q23" s="46">
        <f t="shared" si="2"/>
        <v>0.32378157766788429</v>
      </c>
      <c r="R23" s="46">
        <f t="shared" si="2"/>
        <v>0.31461654459206112</v>
      </c>
      <c r="S23" s="47">
        <f t="shared" si="2"/>
        <v>0.27909284043100963</v>
      </c>
      <c r="T23" s="2"/>
      <c r="U23" s="27">
        <v>5</v>
      </c>
      <c r="V23" s="46">
        <v>110.30551705081537</v>
      </c>
      <c r="W23" s="46">
        <v>-458.50371624306365</v>
      </c>
      <c r="X23" s="46">
        <v>1787.0009683692692</v>
      </c>
      <c r="Y23" s="46">
        <v>-4449.8853884466225</v>
      </c>
      <c r="Z23" s="46">
        <v>6199.3019927148689</v>
      </c>
      <c r="AA23" s="46">
        <v>-4794.5641486214226</v>
      </c>
      <c r="AB23" s="46">
        <v>2074.760675886102</v>
      </c>
      <c r="AC23" s="46">
        <v>-574.49326895549632</v>
      </c>
      <c r="AD23" s="46">
        <v>152.54092523845128</v>
      </c>
      <c r="AE23" s="46">
        <v>-29.508157250014797</v>
      </c>
      <c r="AF23" s="46">
        <v>0.92065758082889315</v>
      </c>
      <c r="AG23" s="47">
        <v>-0.19864792528422745</v>
      </c>
      <c r="AI23" s="31">
        <f t="shared" si="3"/>
        <v>0.8298760524683324</v>
      </c>
      <c r="AJ23" s="50">
        <f t="shared" si="4"/>
        <v>7.9682711332062839E-2</v>
      </c>
      <c r="AK23" s="32">
        <v>0.82474058188510024</v>
      </c>
      <c r="AO23" s="105" t="s">
        <v>84</v>
      </c>
    </row>
    <row r="24" spans="1:41" x14ac:dyDescent="0.25">
      <c r="A24" s="27">
        <v>6</v>
      </c>
      <c r="B24" s="83">
        <v>1.9530000000000002E-2</v>
      </c>
      <c r="C24" s="27" t="str">
        <f t="shared" si="0"/>
        <v>ok</v>
      </c>
      <c r="D24" s="4"/>
      <c r="E24" s="97">
        <f t="shared" si="1"/>
        <v>0.89043032601638328</v>
      </c>
      <c r="G24" s="27">
        <v>6</v>
      </c>
      <c r="H24" s="46">
        <f t="shared" si="2"/>
        <v>6.8385031368559002E-2</v>
      </c>
      <c r="I24" s="46">
        <f t="shared" si="2"/>
        <v>0.1307391334340566</v>
      </c>
      <c r="J24" s="46">
        <f t="shared" si="2"/>
        <v>0.18644102742497629</v>
      </c>
      <c r="K24" s="46">
        <f t="shared" si="2"/>
        <v>0.23495215895948376</v>
      </c>
      <c r="L24" s="46">
        <f t="shared" si="2"/>
        <v>0.27579018248840914</v>
      </c>
      <c r="M24" s="46">
        <f t="shared" si="2"/>
        <v>0.30850596684265313</v>
      </c>
      <c r="N24" s="46">
        <f t="shared" si="2"/>
        <v>0.33301015187945521</v>
      </c>
      <c r="O24" s="46">
        <f t="shared" si="2"/>
        <v>0.35050287155347831</v>
      </c>
      <c r="P24" s="46">
        <f t="shared" si="2"/>
        <v>0.36228515587161508</v>
      </c>
      <c r="Q24" s="46">
        <f t="shared" si="2"/>
        <v>0.3694320292999268</v>
      </c>
      <c r="R24" s="46">
        <f t="shared" si="2"/>
        <v>0.36180480302043372</v>
      </c>
      <c r="S24" s="47">
        <f t="shared" si="2"/>
        <v>0.32190048339854865</v>
      </c>
      <c r="T24" s="2"/>
      <c r="U24" s="27">
        <v>6</v>
      </c>
      <c r="V24" s="46">
        <v>-30.639122286415724</v>
      </c>
      <c r="W24" s="46">
        <v>127.35674340112715</v>
      </c>
      <c r="X24" s="46">
        <v>-496.36811158622612</v>
      </c>
      <c r="Y24" s="46">
        <v>1926.0190514255557</v>
      </c>
      <c r="Z24" s="46">
        <v>-4794.5641486208287</v>
      </c>
      <c r="AA24" s="46">
        <v>6678.9837412803427</v>
      </c>
      <c r="AB24" s="46">
        <v>-5164.0744388070216</v>
      </c>
      <c r="AC24" s="46">
        <v>2228.405990138679</v>
      </c>
      <c r="AD24" s="46">
        <v>-591.6920700612128</v>
      </c>
      <c r="AE24" s="46">
        <v>114.45939913978985</v>
      </c>
      <c r="AF24" s="46">
        <v>-3.5711451793359759</v>
      </c>
      <c r="AG24" s="47">
        <v>0.77053683750434609</v>
      </c>
      <c r="AI24" s="31">
        <f t="shared" si="3"/>
        <v>0.79949523359184238</v>
      </c>
      <c r="AJ24" s="50">
        <f t="shared" si="4"/>
        <v>9.0935092424540898E-2</v>
      </c>
      <c r="AK24" s="32">
        <v>-1.4295686160227299</v>
      </c>
      <c r="AO24" s="105" t="s">
        <v>84</v>
      </c>
    </row>
    <row r="25" spans="1:41" x14ac:dyDescent="0.25">
      <c r="A25" s="27">
        <v>7</v>
      </c>
      <c r="B25" s="83">
        <v>1.9799999999999998E-2</v>
      </c>
      <c r="C25" s="27" t="str">
        <f t="shared" si="0"/>
        <v>ok</v>
      </c>
      <c r="D25" s="4"/>
      <c r="E25" s="97">
        <f t="shared" si="1"/>
        <v>0.87175600285102217</v>
      </c>
      <c r="G25" s="27">
        <v>7</v>
      </c>
      <c r="H25" s="46">
        <f t="shared" si="2"/>
        <v>7.2208579657570812E-2</v>
      </c>
      <c r="I25" s="46">
        <f t="shared" si="2"/>
        <v>0.13828116782112568</v>
      </c>
      <c r="J25" s="46">
        <f t="shared" si="2"/>
        <v>0.19776493617050284</v>
      </c>
      <c r="K25" s="46">
        <f t="shared" si="2"/>
        <v>0.25027260863222978</v>
      </c>
      <c r="L25" s="46">
        <f t="shared" si="2"/>
        <v>0.29546061395779677</v>
      </c>
      <c r="M25" s="46">
        <f t="shared" si="2"/>
        <v>0.33301015187945521</v>
      </c>
      <c r="N25" s="46">
        <f t="shared" si="2"/>
        <v>0.36261055685763938</v>
      </c>
      <c r="O25" s="46">
        <f t="shared" si="2"/>
        <v>0.38426628342344316</v>
      </c>
      <c r="P25" s="46">
        <f t="shared" si="2"/>
        <v>0.39916303667023501</v>
      </c>
      <c r="Q25" s="46">
        <f t="shared" si="2"/>
        <v>0.40856728810888188</v>
      </c>
      <c r="R25" s="46">
        <f t="shared" si="2"/>
        <v>0.4040427534305911</v>
      </c>
      <c r="S25" s="47">
        <f t="shared" si="2"/>
        <v>0.36077893272421963</v>
      </c>
      <c r="T25" s="2"/>
      <c r="U25" s="27">
        <v>7</v>
      </c>
      <c r="V25" s="46">
        <v>8.5087258884768442</v>
      </c>
      <c r="W25" s="46">
        <v>-35.367972016665753</v>
      </c>
      <c r="X25" s="46">
        <v>137.84533909988326</v>
      </c>
      <c r="Y25" s="46">
        <v>-534.87067977071354</v>
      </c>
      <c r="Z25" s="46">
        <v>2074.7606758857514</v>
      </c>
      <c r="AA25" s="46">
        <v>-5164.07443880764</v>
      </c>
      <c r="AB25" s="46">
        <v>7189.1985066101533</v>
      </c>
      <c r="AC25" s="46">
        <v>-5536.708764031041</v>
      </c>
      <c r="AD25" s="46">
        <v>2295.1148157355906</v>
      </c>
      <c r="AE25" s="46">
        <v>-443.97664944041321</v>
      </c>
      <c r="AF25" s="46">
        <v>13.852117722897196</v>
      </c>
      <c r="AG25" s="47">
        <v>-2.988835918702502</v>
      </c>
      <c r="AI25" s="31">
        <f t="shared" si="3"/>
        <v>0.77022662195745895</v>
      </c>
      <c r="AJ25" s="50">
        <f t="shared" si="4"/>
        <v>0.10152938089356323</v>
      </c>
      <c r="AK25" s="32">
        <v>1.6990924967066099</v>
      </c>
      <c r="AO25" s="105" t="s">
        <v>84</v>
      </c>
    </row>
    <row r="26" spans="1:41" x14ac:dyDescent="0.25">
      <c r="A26" s="27">
        <v>8</v>
      </c>
      <c r="B26" s="83">
        <v>2.001E-2</v>
      </c>
      <c r="C26" s="27" t="str">
        <f t="shared" si="0"/>
        <v>ok</v>
      </c>
      <c r="D26" s="4"/>
      <c r="E26" s="97">
        <f t="shared" si="1"/>
        <v>0.8534234337219988</v>
      </c>
      <c r="G26" s="27">
        <v>8</v>
      </c>
      <c r="H26" s="46">
        <f t="shared" si="2"/>
        <v>7.4811482743702654E-2</v>
      </c>
      <c r="I26" s="46">
        <f t="shared" si="2"/>
        <v>0.14344141329925772</v>
      </c>
      <c r="J26" s="46">
        <f t="shared" si="2"/>
        <v>0.20557436018140485</v>
      </c>
      <c r="K26" s="46">
        <f t="shared" si="2"/>
        <v>0.26094631642680588</v>
      </c>
      <c r="L26" s="46">
        <f t="shared" si="2"/>
        <v>0.30932671788550342</v>
      </c>
      <c r="M26" s="46">
        <f t="shared" si="2"/>
        <v>0.35050287155347831</v>
      </c>
      <c r="N26" s="46">
        <f t="shared" si="2"/>
        <v>0.38426628342344316</v>
      </c>
      <c r="O26" s="46">
        <f t="shared" si="2"/>
        <v>0.41040045161167132</v>
      </c>
      <c r="P26" s="46">
        <f t="shared" si="2"/>
        <v>0.42896846677972506</v>
      </c>
      <c r="Q26" s="46">
        <f t="shared" si="2"/>
        <v>0.44111910907349344</v>
      </c>
      <c r="R26" s="46">
        <f t="shared" si="2"/>
        <v>0.44143983738096093</v>
      </c>
      <c r="S26" s="47">
        <f t="shared" si="2"/>
        <v>0.39588411425666842</v>
      </c>
      <c r="T26" s="2"/>
      <c r="U26" s="27">
        <v>8</v>
      </c>
      <c r="V26" s="46">
        <v>-2.3560335448208383</v>
      </c>
      <c r="W26" s="46">
        <v>9.793255720395516</v>
      </c>
      <c r="X26" s="46">
        <v>-38.168845392430647</v>
      </c>
      <c r="Y26" s="46">
        <v>148.1036385814879</v>
      </c>
      <c r="Z26" s="46">
        <v>-574.49326895579236</v>
      </c>
      <c r="AA26" s="46">
        <v>2228.4059901404762</v>
      </c>
      <c r="AB26" s="46">
        <v>-5536.7087640330119</v>
      </c>
      <c r="AC26" s="46">
        <v>7640.0909478540043</v>
      </c>
      <c r="AD26" s="46">
        <v>-5554.8417279042169</v>
      </c>
      <c r="AE26" s="46">
        <v>1722.1411593799096</v>
      </c>
      <c r="AF26" s="46">
        <v>-53.730983611752606</v>
      </c>
      <c r="AG26" s="47">
        <v>11.59339654615324</v>
      </c>
      <c r="AI26" s="31">
        <f t="shared" si="3"/>
        <v>0.74202950092240738</v>
      </c>
      <c r="AJ26" s="50">
        <f t="shared" si="4"/>
        <v>0.11139393279959142</v>
      </c>
      <c r="AK26" s="32">
        <v>-4.978780974243751</v>
      </c>
      <c r="AO26" s="105" t="s">
        <v>84</v>
      </c>
    </row>
    <row r="27" spans="1:41" x14ac:dyDescent="0.25">
      <c r="A27" s="27">
        <v>9</v>
      </c>
      <c r="B27" s="83">
        <v>2.017E-2</v>
      </c>
      <c r="C27" s="27" t="str">
        <f t="shared" si="0"/>
        <v>ok</v>
      </c>
      <c r="D27" s="4"/>
      <c r="E27" s="97">
        <f t="shared" si="1"/>
        <v>0.83550117827906245</v>
      </c>
      <c r="G27" s="27">
        <v>9</v>
      </c>
      <c r="H27" s="46">
        <f t="shared" si="2"/>
        <v>7.6423007092001671E-2</v>
      </c>
      <c r="I27" s="46">
        <f t="shared" si="2"/>
        <v>0.14666671850589966</v>
      </c>
      <c r="J27" s="46">
        <f t="shared" si="2"/>
        <v>0.2105274335231514</v>
      </c>
      <c r="K27" s="46">
        <f t="shared" si="2"/>
        <v>0.26784126857136281</v>
      </c>
      <c r="L27" s="46">
        <f t="shared" si="2"/>
        <v>0.31846937604838399</v>
      </c>
      <c r="M27" s="46">
        <f t="shared" si="2"/>
        <v>0.36228515587161508</v>
      </c>
      <c r="N27" s="46">
        <f t="shared" si="2"/>
        <v>0.39916303667023501</v>
      </c>
      <c r="O27" s="46">
        <f t="shared" si="2"/>
        <v>0.42896846677972506</v>
      </c>
      <c r="P27" s="46">
        <f t="shared" si="2"/>
        <v>0.45154880652545965</v>
      </c>
      <c r="Q27" s="46">
        <f t="shared" si="2"/>
        <v>0.46700209810247229</v>
      </c>
      <c r="R27" s="46">
        <f t="shared" si="2"/>
        <v>0.47409201364535614</v>
      </c>
      <c r="S27" s="47">
        <f t="shared" si="2"/>
        <v>0.42736105834535743</v>
      </c>
      <c r="T27" s="2"/>
      <c r="U27" s="27">
        <v>9</v>
      </c>
      <c r="V27" s="46">
        <v>0.62558006531182242</v>
      </c>
      <c r="W27" s="46">
        <v>-2.600330358898852</v>
      </c>
      <c r="X27" s="46">
        <v>10.134689656551238</v>
      </c>
      <c r="Y27" s="46">
        <v>-39.324857714754579</v>
      </c>
      <c r="Z27" s="46">
        <v>152.54092523899433</v>
      </c>
      <c r="AA27" s="46">
        <v>-591.69207006314684</v>
      </c>
      <c r="AB27" s="46">
        <v>2295.1148157382636</v>
      </c>
      <c r="AC27" s="46">
        <v>-5554.8417279058012</v>
      </c>
      <c r="AD27" s="46">
        <v>6638.8920476292888</v>
      </c>
      <c r="AE27" s="46">
        <v>-3073.076267698465</v>
      </c>
      <c r="AF27" s="46">
        <v>208.41712679723253</v>
      </c>
      <c r="AG27" s="47">
        <v>-44.969628984023785</v>
      </c>
      <c r="AI27" s="31">
        <f t="shared" si="3"/>
        <v>0.71486464443391851</v>
      </c>
      <c r="AJ27" s="50">
        <f t="shared" si="4"/>
        <v>0.12063653384514395</v>
      </c>
      <c r="AK27" s="32">
        <v>6.6283930994600571</v>
      </c>
      <c r="AO27" s="105" t="s">
        <v>84</v>
      </c>
    </row>
    <row r="28" spans="1:41" x14ac:dyDescent="0.25">
      <c r="A28" s="27">
        <v>10</v>
      </c>
      <c r="B28" s="83">
        <v>2.0710000000000003E-2</v>
      </c>
      <c r="C28" s="27" t="str">
        <f t="shared" si="0"/>
        <v>ok</v>
      </c>
      <c r="D28" s="4"/>
      <c r="E28" s="97">
        <f t="shared" si="1"/>
        <v>0.81465983293365951</v>
      </c>
      <c r="G28" s="27">
        <v>10</v>
      </c>
      <c r="H28" s="46">
        <f t="shared" si="2"/>
        <v>7.7232499424719922E-2</v>
      </c>
      <c r="I28" s="46">
        <f t="shared" si="2"/>
        <v>0.14832614398303975</v>
      </c>
      <c r="J28" s="46">
        <f t="shared" si="2"/>
        <v>0.21316776194317127</v>
      </c>
      <c r="K28" s="46">
        <f t="shared" si="2"/>
        <v>0.2716744772845926</v>
      </c>
      <c r="L28" s="46">
        <f t="shared" si="2"/>
        <v>0.32378157766788429</v>
      </c>
      <c r="M28" s="46">
        <f t="shared" si="2"/>
        <v>0.3694320292999268</v>
      </c>
      <c r="N28" s="46">
        <f t="shared" si="2"/>
        <v>0.40856728810888188</v>
      </c>
      <c r="O28" s="46">
        <f t="shared" si="2"/>
        <v>0.44111910907349344</v>
      </c>
      <c r="P28" s="46">
        <f t="shared" si="2"/>
        <v>0.46700209810247229</v>
      </c>
      <c r="Q28" s="46">
        <f t="shared" si="2"/>
        <v>0.48610678511065342</v>
      </c>
      <c r="R28" s="46">
        <f t="shared" si="2"/>
        <v>0.50207935526126524</v>
      </c>
      <c r="S28" s="47">
        <f t="shared" si="2"/>
        <v>0.45534321715783188</v>
      </c>
      <c r="T28" s="2"/>
      <c r="U28" s="27">
        <v>10</v>
      </c>
      <c r="V28" s="46">
        <v>-0.12101483520971203</v>
      </c>
      <c r="W28" s="46">
        <v>0.50301882584470603</v>
      </c>
      <c r="X28" s="46">
        <v>-1.9604969326052994</v>
      </c>
      <c r="Y28" s="46">
        <v>7.6071656405803418</v>
      </c>
      <c r="Z28" s="46">
        <v>-29.508157250245652</v>
      </c>
      <c r="AA28" s="46">
        <v>114.45939914057526</v>
      </c>
      <c r="AB28" s="46">
        <v>-443.97664944160061</v>
      </c>
      <c r="AC28" s="46">
        <v>1722.1411593808373</v>
      </c>
      <c r="AD28" s="46">
        <v>-3073.0762676987656</v>
      </c>
      <c r="AE28" s="46">
        <v>1876.0061230987717</v>
      </c>
      <c r="AF28" s="46">
        <v>-227.76270318700534</v>
      </c>
      <c r="AG28" s="47">
        <v>56.72397930788533</v>
      </c>
      <c r="AI28" s="31">
        <f t="shared" si="3"/>
        <v>0.68869426246042242</v>
      </c>
      <c r="AJ28" s="50">
        <f t="shared" si="4"/>
        <v>0.12596557047323709</v>
      </c>
      <c r="AK28" s="32">
        <v>-2.5269357872649696</v>
      </c>
      <c r="AO28" s="105" t="s">
        <v>84</v>
      </c>
    </row>
    <row r="29" spans="1:41" x14ac:dyDescent="0.25">
      <c r="A29" s="27">
        <v>15</v>
      </c>
      <c r="B29" s="83">
        <v>2.2919999999999999E-2</v>
      </c>
      <c r="C29" s="27" t="str">
        <f>IF(ROUND(B29,5)=ROUND(B48,5),"ok","Err")</f>
        <v>ok</v>
      </c>
      <c r="D29" s="4"/>
      <c r="E29" s="97">
        <f t="shared" si="1"/>
        <v>0.71182780897468101</v>
      </c>
      <c r="G29" s="27">
        <v>15</v>
      </c>
      <c r="H29" s="46">
        <f t="shared" si="2"/>
        <v>7.3853441411940043E-2</v>
      </c>
      <c r="I29" s="46">
        <f t="shared" si="2"/>
        <v>0.14210974479572602</v>
      </c>
      <c r="J29" s="46">
        <f t="shared" si="2"/>
        <v>0.20489975650011552</v>
      </c>
      <c r="K29" s="46">
        <f t="shared" si="2"/>
        <v>0.2623576466312984</v>
      </c>
      <c r="L29" s="46">
        <f t="shared" si="2"/>
        <v>0.31461654459206112</v>
      </c>
      <c r="M29" s="46">
        <f t="shared" si="2"/>
        <v>0.36180480302043372</v>
      </c>
      <c r="N29" s="46">
        <f t="shared" si="2"/>
        <v>0.4040427534305911</v>
      </c>
      <c r="O29" s="46">
        <f t="shared" si="2"/>
        <v>0.44143983738096093</v>
      </c>
      <c r="P29" s="46">
        <f t="shared" si="2"/>
        <v>0.47409201364535614</v>
      </c>
      <c r="Q29" s="46">
        <f t="shared" si="2"/>
        <v>0.50207935526126524</v>
      </c>
      <c r="R29" s="46">
        <f t="shared" si="2"/>
        <v>0.57344756187094426</v>
      </c>
      <c r="S29" s="47">
        <f t="shared" si="2"/>
        <v>0.54661058187858225</v>
      </c>
      <c r="T29" s="2"/>
      <c r="U29" s="27">
        <v>15</v>
      </c>
      <c r="V29" s="46">
        <v>3.7756754673746134E-3</v>
      </c>
      <c r="W29" s="46">
        <v>-1.5694239780735728E-2</v>
      </c>
      <c r="X29" s="46">
        <v>6.1167708575420351E-2</v>
      </c>
      <c r="Y29" s="46">
        <v>-0.23734436061401726</v>
      </c>
      <c r="Z29" s="46">
        <v>0.92065758080912585</v>
      </c>
      <c r="AA29" s="46">
        <v>-3.5711451793324227</v>
      </c>
      <c r="AB29" s="46">
        <v>13.852117722920413</v>
      </c>
      <c r="AC29" s="46">
        <v>-53.730983611782356</v>
      </c>
      <c r="AD29" s="46">
        <v>208.41712679724205</v>
      </c>
      <c r="AE29" s="46">
        <v>-227.76270318700332</v>
      </c>
      <c r="AF29" s="46">
        <v>112.58868115996935</v>
      </c>
      <c r="AG29" s="47">
        <v>-52.764088811464639</v>
      </c>
      <c r="AI29" s="31">
        <f t="shared" si="3"/>
        <v>0.57153087588824492</v>
      </c>
      <c r="AJ29" s="50">
        <f t="shared" si="4"/>
        <v>0.14029693308643609</v>
      </c>
      <c r="AK29" s="32">
        <v>-0.59729296065514248</v>
      </c>
      <c r="AO29" s="105" t="s">
        <v>84</v>
      </c>
    </row>
    <row r="30" spans="1:41" x14ac:dyDescent="0.25">
      <c r="A30" s="28">
        <v>20</v>
      </c>
      <c r="B30" s="84">
        <v>2.3700000000000002E-2</v>
      </c>
      <c r="C30" s="28" t="str">
        <f>IF(ROUND(B30,5)=ROUND(B53,5),"ok","Err")</f>
        <v>ok</v>
      </c>
      <c r="D30" s="4"/>
      <c r="E30" s="98">
        <f t="shared" si="1"/>
        <v>0.62595906657878542</v>
      </c>
      <c r="G30" s="28">
        <v>20</v>
      </c>
      <c r="H30" s="48">
        <f t="shared" si="2"/>
        <v>6.5115193505309588E-2</v>
      </c>
      <c r="I30" s="48">
        <f t="shared" si="2"/>
        <v>0.12538841477966522</v>
      </c>
      <c r="J30" s="48">
        <f t="shared" si="2"/>
        <v>0.18101635917803355</v>
      </c>
      <c r="K30" s="48">
        <f t="shared" si="2"/>
        <v>0.23218992761021873</v>
      </c>
      <c r="L30" s="48">
        <f t="shared" si="2"/>
        <v>0.27909284043100963</v>
      </c>
      <c r="M30" s="48">
        <f t="shared" si="2"/>
        <v>0.32190048339854865</v>
      </c>
      <c r="N30" s="48">
        <f t="shared" si="2"/>
        <v>0.36077893272421963</v>
      </c>
      <c r="O30" s="48">
        <f t="shared" si="2"/>
        <v>0.39588411425666842</v>
      </c>
      <c r="P30" s="48">
        <f t="shared" si="2"/>
        <v>0.42736105834535743</v>
      </c>
      <c r="Q30" s="48">
        <f t="shared" si="2"/>
        <v>0.45534321715783188</v>
      </c>
      <c r="R30" s="48">
        <f t="shared" si="2"/>
        <v>0.54661058187858225</v>
      </c>
      <c r="S30" s="49">
        <f t="shared" si="2"/>
        <v>0.5626795306185064</v>
      </c>
      <c r="T30" s="2"/>
      <c r="U30" s="28">
        <v>20</v>
      </c>
      <c r="V30" s="48">
        <v>-8.1466781470561594E-4</v>
      </c>
      <c r="W30" s="48">
        <v>3.3863058732904912E-3</v>
      </c>
      <c r="X30" s="48">
        <v>-1.3197999621956141E-2</v>
      </c>
      <c r="Y30" s="48">
        <v>5.1211184041058636E-2</v>
      </c>
      <c r="Z30" s="48">
        <v>-0.19864792526883704</v>
      </c>
      <c r="AA30" s="48">
        <v>0.7705368374904028</v>
      </c>
      <c r="AB30" s="48">
        <v>-2.9888359186934199</v>
      </c>
      <c r="AC30" s="48">
        <v>11.593396546145447</v>
      </c>
      <c r="AD30" s="48">
        <v>-44.969628984014797</v>
      </c>
      <c r="AE30" s="48">
        <v>56.723979307880654</v>
      </c>
      <c r="AF30" s="48">
        <v>-52.764088811464383</v>
      </c>
      <c r="AG30" s="49">
        <v>34.685814132370048</v>
      </c>
      <c r="AI30" s="33">
        <f t="shared" si="3"/>
        <v>0.47429978714590515</v>
      </c>
      <c r="AJ30" s="51">
        <f t="shared" si="4"/>
        <v>0.15165927943288027</v>
      </c>
      <c r="AK30" s="34">
        <v>0.62312993750444878</v>
      </c>
      <c r="AO30" s="105" t="s">
        <v>84</v>
      </c>
    </row>
    <row r="31" spans="1:41" x14ac:dyDescent="0.25">
      <c r="C31" s="4"/>
      <c r="D31" s="4"/>
      <c r="G31" s="77"/>
      <c r="AO31" s="105" t="s">
        <v>84</v>
      </c>
    </row>
    <row r="32" spans="1:41" x14ac:dyDescent="0.25">
      <c r="A32" s="5" t="s">
        <v>15</v>
      </c>
      <c r="C32" s="4"/>
      <c r="D32" s="8"/>
      <c r="E32" s="95" t="s">
        <v>12</v>
      </c>
      <c r="G32" s="77"/>
      <c r="H32" s="35" t="s">
        <v>9</v>
      </c>
      <c r="I32" s="36"/>
      <c r="J32" s="36"/>
      <c r="K32" s="36"/>
      <c r="L32" s="36"/>
      <c r="M32" s="36"/>
      <c r="N32" s="36"/>
      <c r="O32" s="36"/>
      <c r="P32" s="36"/>
      <c r="Q32" s="36"/>
      <c r="R32" s="36"/>
      <c r="S32" s="37"/>
      <c r="AO32" s="105" t="s">
        <v>84</v>
      </c>
    </row>
    <row r="33" spans="1:42" x14ac:dyDescent="0.25">
      <c r="A33" s="13" t="s">
        <v>5</v>
      </c>
      <c r="B33" s="55" t="s">
        <v>17</v>
      </c>
      <c r="C33" s="99" t="s">
        <v>19</v>
      </c>
      <c r="D33" s="4"/>
      <c r="E33" s="96" t="s">
        <v>16</v>
      </c>
      <c r="F33" s="4"/>
      <c r="G33" s="77"/>
      <c r="H33" s="38">
        <v>1</v>
      </c>
      <c r="I33" s="39">
        <v>2</v>
      </c>
      <c r="J33" s="39">
        <v>3</v>
      </c>
      <c r="K33" s="39">
        <v>4</v>
      </c>
      <c r="L33" s="39">
        <v>5</v>
      </c>
      <c r="M33" s="39">
        <v>6</v>
      </c>
      <c r="N33" s="39">
        <v>7</v>
      </c>
      <c r="O33" s="39">
        <v>8</v>
      </c>
      <c r="P33" s="39">
        <v>9</v>
      </c>
      <c r="Q33" s="39">
        <v>10</v>
      </c>
      <c r="R33" s="39">
        <v>15</v>
      </c>
      <c r="S33" s="40">
        <v>20</v>
      </c>
      <c r="V33" s="4"/>
      <c r="AO33" s="105" t="s">
        <v>84</v>
      </c>
      <c r="AP33" s="7"/>
    </row>
    <row r="34" spans="1:42" x14ac:dyDescent="0.25">
      <c r="A34" s="26">
        <v>1</v>
      </c>
      <c r="B34" s="56">
        <f t="shared" ref="B34:B65" si="5">(1/E34)^(1/A34)-1</f>
        <v>1.9049999999993128E-2</v>
      </c>
      <c r="C34" s="100">
        <f>B34</f>
        <v>1.9049999999993128E-2</v>
      </c>
      <c r="D34" s="3"/>
      <c r="E34" s="97">
        <f t="shared" ref="E34:E65" si="6">EXP(-ufr_SGD*A34)+MMULT(H34:S34,$AK$19:$AK$30)</f>
        <v>0.98130611844365512</v>
      </c>
      <c r="G34" s="26">
        <v>1</v>
      </c>
      <c r="H34" s="63">
        <f t="shared" ref="H34:S43" si="7">EXP(-ufr_SGD*($A34+H$33))*(alpha_SGD*MIN($A34,H$33)-0.5*EXP(-alpha_SGD*MAX($A34,H$33))*(EXP(alpha_SGD*MIN($A34,H$33))-EXP(-alpha_SGD*MIN($A34,H$33))))</f>
        <v>1.8942154154516579E-2</v>
      </c>
      <c r="I34" s="46">
        <f t="shared" si="7"/>
        <v>3.4388894005506307E-2</v>
      </c>
      <c r="J34" s="46">
        <f t="shared" si="7"/>
        <v>4.6513376473693559E-2</v>
      </c>
      <c r="K34" s="46">
        <f t="shared" si="7"/>
        <v>5.5908086218365419E-2</v>
      </c>
      <c r="L34" s="46">
        <f t="shared" si="7"/>
        <v>6.3063393983152027E-2</v>
      </c>
      <c r="M34" s="46">
        <f t="shared" si="7"/>
        <v>6.8385031368559002E-2</v>
      </c>
      <c r="N34" s="46">
        <f t="shared" si="7"/>
        <v>7.2208579657570812E-2</v>
      </c>
      <c r="O34" s="46">
        <f t="shared" si="7"/>
        <v>7.4811482743702654E-2</v>
      </c>
      <c r="P34" s="46">
        <f t="shared" si="7"/>
        <v>7.6423007092001671E-2</v>
      </c>
      <c r="Q34" s="46">
        <f t="shared" si="7"/>
        <v>7.7232499424719922E-2</v>
      </c>
      <c r="R34" s="46">
        <f t="shared" si="7"/>
        <v>7.3853441411940043E-2</v>
      </c>
      <c r="S34" s="47">
        <f t="shared" si="7"/>
        <v>6.5115193505309588E-2</v>
      </c>
      <c r="T34" s="2"/>
      <c r="X34" s="1"/>
      <c r="AO34" s="105" t="s">
        <v>84</v>
      </c>
    </row>
    <row r="35" spans="1:42" x14ac:dyDescent="0.25">
      <c r="A35" s="27">
        <v>2</v>
      </c>
      <c r="B35" s="59">
        <f t="shared" si="5"/>
        <v>1.8609999999996241E-2</v>
      </c>
      <c r="C35" s="101">
        <f t="shared" ref="C35:C66" si="8">(1+B35)^A35/(1+B34)^A34-1</f>
        <v>1.8170189980863949E-2</v>
      </c>
      <c r="D35" s="3"/>
      <c r="E35" s="97">
        <f t="shared" si="6"/>
        <v>0.96379380195966879</v>
      </c>
      <c r="G35" s="27">
        <v>2</v>
      </c>
      <c r="H35" s="63">
        <f t="shared" si="7"/>
        <v>3.4388894005506307E-2</v>
      </c>
      <c r="I35" s="46">
        <f t="shared" si="7"/>
        <v>6.4094015610870539E-2</v>
      </c>
      <c r="J35" s="46">
        <f t="shared" si="7"/>
        <v>8.7825191892076757E-2</v>
      </c>
      <c r="K35" s="46">
        <f t="shared" si="7"/>
        <v>0.10623350442387425</v>
      </c>
      <c r="L35" s="46">
        <f t="shared" si="7"/>
        <v>0.12027458313957021</v>
      </c>
      <c r="M35" s="46">
        <f t="shared" si="7"/>
        <v>0.1307391334340566</v>
      </c>
      <c r="N35" s="46">
        <f t="shared" si="7"/>
        <v>0.13828116782112568</v>
      </c>
      <c r="O35" s="46">
        <f t="shared" si="7"/>
        <v>0.14344141329925772</v>
      </c>
      <c r="P35" s="46">
        <f t="shared" si="7"/>
        <v>0.14666671850589966</v>
      </c>
      <c r="Q35" s="46">
        <f t="shared" si="7"/>
        <v>0.14832614398303975</v>
      </c>
      <c r="R35" s="46">
        <f t="shared" si="7"/>
        <v>0.14210974479572602</v>
      </c>
      <c r="S35" s="47">
        <f t="shared" si="7"/>
        <v>0.12538841477966522</v>
      </c>
      <c r="T35" s="2"/>
      <c r="X35" s="1"/>
      <c r="AO35" s="105" t="s">
        <v>84</v>
      </c>
      <c r="AP35" s="7"/>
    </row>
    <row r="36" spans="1:42" x14ac:dyDescent="0.25">
      <c r="A36" s="27">
        <v>3</v>
      </c>
      <c r="B36" s="59">
        <f t="shared" si="5"/>
        <v>1.876999999999529E-2</v>
      </c>
      <c r="C36" s="101">
        <f t="shared" si="8"/>
        <v>1.9090075400805429E-2</v>
      </c>
      <c r="D36" s="3"/>
      <c r="E36" s="97">
        <f t="shared" si="6"/>
        <v>0.94573956240385471</v>
      </c>
      <c r="G36" s="27">
        <v>3</v>
      </c>
      <c r="H36" s="63">
        <f t="shared" si="7"/>
        <v>4.6513376473693559E-2</v>
      </c>
      <c r="I36" s="46">
        <f t="shared" si="7"/>
        <v>8.7825191892076757E-2</v>
      </c>
      <c r="J36" s="46">
        <f t="shared" si="7"/>
        <v>0.12255049086324098</v>
      </c>
      <c r="K36" s="46">
        <f t="shared" si="7"/>
        <v>0.14989756649064129</v>
      </c>
      <c r="L36" s="46">
        <f t="shared" si="7"/>
        <v>0.17080628350470742</v>
      </c>
      <c r="M36" s="46">
        <f t="shared" si="7"/>
        <v>0.18644102742497629</v>
      </c>
      <c r="N36" s="46">
        <f t="shared" si="7"/>
        <v>0.19776493617050284</v>
      </c>
      <c r="O36" s="46">
        <f t="shared" si="7"/>
        <v>0.20557436018140485</v>
      </c>
      <c r="P36" s="46">
        <f t="shared" si="7"/>
        <v>0.2105274335231514</v>
      </c>
      <c r="Q36" s="46">
        <f t="shared" si="7"/>
        <v>0.21316776194317127</v>
      </c>
      <c r="R36" s="46">
        <f t="shared" si="7"/>
        <v>0.20489975650011552</v>
      </c>
      <c r="S36" s="47">
        <f t="shared" si="7"/>
        <v>0.18101635917803355</v>
      </c>
      <c r="T36" s="2"/>
      <c r="X36" s="1"/>
      <c r="AO36" s="105" t="s">
        <v>84</v>
      </c>
    </row>
    <row r="37" spans="1:42" x14ac:dyDescent="0.25">
      <c r="A37" s="27">
        <v>4</v>
      </c>
      <c r="B37" s="59">
        <f t="shared" si="5"/>
        <v>1.8849999999993594E-2</v>
      </c>
      <c r="C37" s="101">
        <f t="shared" si="8"/>
        <v>1.909003769447315E-2</v>
      </c>
      <c r="D37" s="3"/>
      <c r="E37" s="97">
        <f t="shared" si="6"/>
        <v>0.92802355770589018</v>
      </c>
      <c r="G37" s="27">
        <v>4</v>
      </c>
      <c r="H37" s="63">
        <f t="shared" si="7"/>
        <v>5.5908086218365419E-2</v>
      </c>
      <c r="I37" s="46">
        <f t="shared" si="7"/>
        <v>0.10623350442387425</v>
      </c>
      <c r="J37" s="46">
        <f t="shared" si="7"/>
        <v>0.14989756649064129</v>
      </c>
      <c r="K37" s="46">
        <f t="shared" si="7"/>
        <v>0.18595044546520528</v>
      </c>
      <c r="L37" s="46">
        <f t="shared" si="7"/>
        <v>0.21393478427087362</v>
      </c>
      <c r="M37" s="46">
        <f t="shared" si="7"/>
        <v>0.23495215895948376</v>
      </c>
      <c r="N37" s="46">
        <f t="shared" si="7"/>
        <v>0.25027260863222978</v>
      </c>
      <c r="O37" s="46">
        <f t="shared" si="7"/>
        <v>0.26094631642680588</v>
      </c>
      <c r="P37" s="46">
        <f t="shared" si="7"/>
        <v>0.26784126857136281</v>
      </c>
      <c r="Q37" s="46">
        <f t="shared" si="7"/>
        <v>0.2716744772845926</v>
      </c>
      <c r="R37" s="46">
        <f t="shared" si="7"/>
        <v>0.2623576466312984</v>
      </c>
      <c r="S37" s="47">
        <f t="shared" si="7"/>
        <v>0.23218992761021873</v>
      </c>
      <c r="T37" s="2"/>
      <c r="X37" s="1"/>
      <c r="AO37" s="105" t="s">
        <v>84</v>
      </c>
      <c r="AP37" s="7"/>
    </row>
    <row r="38" spans="1:42" x14ac:dyDescent="0.25">
      <c r="A38" s="27">
        <v>5</v>
      </c>
      <c r="B38" s="59">
        <f t="shared" si="5"/>
        <v>1.9139999999993051E-2</v>
      </c>
      <c r="C38" s="101">
        <f t="shared" si="8"/>
        <v>2.030082567542113E-2</v>
      </c>
      <c r="D38" s="3"/>
      <c r="E38" s="97">
        <f t="shared" si="6"/>
        <v>0.90955876380042622</v>
      </c>
      <c r="G38" s="27">
        <v>5</v>
      </c>
      <c r="H38" s="63">
        <f t="shared" si="7"/>
        <v>6.3063393983152027E-2</v>
      </c>
      <c r="I38" s="46">
        <f t="shared" si="7"/>
        <v>0.12027458313957021</v>
      </c>
      <c r="J38" s="46">
        <f t="shared" si="7"/>
        <v>0.17080628350470742</v>
      </c>
      <c r="K38" s="46">
        <f t="shared" si="7"/>
        <v>0.21393478427087362</v>
      </c>
      <c r="L38" s="46">
        <f t="shared" si="7"/>
        <v>0.24900779615315505</v>
      </c>
      <c r="M38" s="46">
        <f t="shared" si="7"/>
        <v>0.27579018248840914</v>
      </c>
      <c r="N38" s="46">
        <f t="shared" si="7"/>
        <v>0.29546061395779677</v>
      </c>
      <c r="O38" s="46">
        <f t="shared" si="7"/>
        <v>0.30932671788550342</v>
      </c>
      <c r="P38" s="46">
        <f t="shared" si="7"/>
        <v>0.31846937604838399</v>
      </c>
      <c r="Q38" s="46">
        <f t="shared" si="7"/>
        <v>0.32378157766788429</v>
      </c>
      <c r="R38" s="46">
        <f t="shared" si="7"/>
        <v>0.31461654459206112</v>
      </c>
      <c r="S38" s="47">
        <f t="shared" si="7"/>
        <v>0.27909284043100963</v>
      </c>
      <c r="T38" s="2"/>
      <c r="X38" s="1"/>
      <c r="AO38" s="105" t="s">
        <v>84</v>
      </c>
    </row>
    <row r="39" spans="1:42" x14ac:dyDescent="0.25">
      <c r="A39" s="27">
        <v>6</v>
      </c>
      <c r="B39" s="59">
        <f t="shared" si="5"/>
        <v>1.9529999999993164E-2</v>
      </c>
      <c r="C39" s="101">
        <f t="shared" si="8"/>
        <v>2.1482239794755165E-2</v>
      </c>
      <c r="D39" s="3"/>
      <c r="E39" s="97">
        <f t="shared" si="6"/>
        <v>0.89043032601641958</v>
      </c>
      <c r="G39" s="27">
        <v>6</v>
      </c>
      <c r="H39" s="63">
        <f t="shared" si="7"/>
        <v>6.8385031368559002E-2</v>
      </c>
      <c r="I39" s="46">
        <f t="shared" si="7"/>
        <v>0.1307391334340566</v>
      </c>
      <c r="J39" s="46">
        <f t="shared" si="7"/>
        <v>0.18644102742497629</v>
      </c>
      <c r="K39" s="46">
        <f t="shared" si="7"/>
        <v>0.23495215895948376</v>
      </c>
      <c r="L39" s="46">
        <f t="shared" si="7"/>
        <v>0.27579018248840914</v>
      </c>
      <c r="M39" s="46">
        <f t="shared" si="7"/>
        <v>0.30850596684265313</v>
      </c>
      <c r="N39" s="46">
        <f t="shared" si="7"/>
        <v>0.33301015187945521</v>
      </c>
      <c r="O39" s="46">
        <f t="shared" si="7"/>
        <v>0.35050287155347831</v>
      </c>
      <c r="P39" s="46">
        <f t="shared" si="7"/>
        <v>0.36228515587161508</v>
      </c>
      <c r="Q39" s="46">
        <f t="shared" si="7"/>
        <v>0.3694320292999268</v>
      </c>
      <c r="R39" s="46">
        <f t="shared" si="7"/>
        <v>0.36180480302043372</v>
      </c>
      <c r="S39" s="47">
        <f t="shared" si="7"/>
        <v>0.32190048339854865</v>
      </c>
      <c r="T39" s="2"/>
      <c r="X39" s="1"/>
      <c r="AO39" s="105" t="s">
        <v>84</v>
      </c>
      <c r="AP39" s="7"/>
    </row>
    <row r="40" spans="1:42" x14ac:dyDescent="0.25">
      <c r="A40" s="27">
        <v>7</v>
      </c>
      <c r="B40" s="59">
        <f t="shared" si="5"/>
        <v>1.9799999999993156E-2</v>
      </c>
      <c r="C40" s="101">
        <f t="shared" si="8"/>
        <v>2.1421502237187973E-2</v>
      </c>
      <c r="D40" s="3"/>
      <c r="E40" s="97">
        <f t="shared" si="6"/>
        <v>0.87175600285106281</v>
      </c>
      <c r="G40" s="27">
        <v>7</v>
      </c>
      <c r="H40" s="63">
        <f t="shared" si="7"/>
        <v>7.2208579657570812E-2</v>
      </c>
      <c r="I40" s="46">
        <f t="shared" si="7"/>
        <v>0.13828116782112568</v>
      </c>
      <c r="J40" s="46">
        <f t="shared" si="7"/>
        <v>0.19776493617050284</v>
      </c>
      <c r="K40" s="46">
        <f t="shared" si="7"/>
        <v>0.25027260863222978</v>
      </c>
      <c r="L40" s="46">
        <f t="shared" si="7"/>
        <v>0.29546061395779677</v>
      </c>
      <c r="M40" s="46">
        <f t="shared" si="7"/>
        <v>0.33301015187945521</v>
      </c>
      <c r="N40" s="46">
        <f t="shared" si="7"/>
        <v>0.36261055685763938</v>
      </c>
      <c r="O40" s="46">
        <f t="shared" si="7"/>
        <v>0.38426628342344316</v>
      </c>
      <c r="P40" s="46">
        <f t="shared" si="7"/>
        <v>0.39916303667023501</v>
      </c>
      <c r="Q40" s="46">
        <f t="shared" si="7"/>
        <v>0.40856728810888188</v>
      </c>
      <c r="R40" s="46">
        <f t="shared" si="7"/>
        <v>0.4040427534305911</v>
      </c>
      <c r="S40" s="47">
        <f t="shared" si="7"/>
        <v>0.36077893272421963</v>
      </c>
      <c r="T40" s="2"/>
      <c r="X40" s="1"/>
      <c r="AO40" s="105" t="s">
        <v>84</v>
      </c>
    </row>
    <row r="41" spans="1:42" x14ac:dyDescent="0.25">
      <c r="A41" s="27">
        <v>8</v>
      </c>
      <c r="B41" s="59">
        <f t="shared" si="5"/>
        <v>2.0009999999993422E-2</v>
      </c>
      <c r="C41" s="101">
        <f t="shared" si="8"/>
        <v>2.148121132444869E-2</v>
      </c>
      <c r="D41" s="3"/>
      <c r="E41" s="97">
        <f t="shared" si="6"/>
        <v>0.85342343372204255</v>
      </c>
      <c r="G41" s="27">
        <v>8</v>
      </c>
      <c r="H41" s="63">
        <f t="shared" si="7"/>
        <v>7.4811482743702654E-2</v>
      </c>
      <c r="I41" s="46">
        <f t="shared" si="7"/>
        <v>0.14344141329925772</v>
      </c>
      <c r="J41" s="46">
        <f t="shared" si="7"/>
        <v>0.20557436018140485</v>
      </c>
      <c r="K41" s="46">
        <f t="shared" si="7"/>
        <v>0.26094631642680588</v>
      </c>
      <c r="L41" s="46">
        <f t="shared" si="7"/>
        <v>0.30932671788550342</v>
      </c>
      <c r="M41" s="46">
        <f t="shared" si="7"/>
        <v>0.35050287155347831</v>
      </c>
      <c r="N41" s="46">
        <f t="shared" si="7"/>
        <v>0.38426628342344316</v>
      </c>
      <c r="O41" s="46">
        <f t="shared" si="7"/>
        <v>0.41040045161167132</v>
      </c>
      <c r="P41" s="46">
        <f t="shared" si="7"/>
        <v>0.42896846677972506</v>
      </c>
      <c r="Q41" s="46">
        <f t="shared" si="7"/>
        <v>0.44111910907349344</v>
      </c>
      <c r="R41" s="46">
        <f t="shared" si="7"/>
        <v>0.44143983738096093</v>
      </c>
      <c r="S41" s="47">
        <f t="shared" si="7"/>
        <v>0.39588411425666842</v>
      </c>
      <c r="T41" s="2"/>
      <c r="X41" s="1"/>
      <c r="AO41" s="105" t="s">
        <v>84</v>
      </c>
      <c r="AP41" s="7"/>
    </row>
    <row r="42" spans="1:42" x14ac:dyDescent="0.25">
      <c r="A42" s="27">
        <v>9</v>
      </c>
      <c r="B42" s="59">
        <f t="shared" si="5"/>
        <v>2.0169999999993804E-2</v>
      </c>
      <c r="C42" s="101">
        <f t="shared" si="8"/>
        <v>2.1450903851325309E-2</v>
      </c>
      <c r="D42" s="3"/>
      <c r="E42" s="97">
        <f t="shared" si="6"/>
        <v>0.83550117827910864</v>
      </c>
      <c r="G42" s="27">
        <v>9</v>
      </c>
      <c r="H42" s="63">
        <f t="shared" si="7"/>
        <v>7.6423007092001671E-2</v>
      </c>
      <c r="I42" s="46">
        <f t="shared" si="7"/>
        <v>0.14666671850589966</v>
      </c>
      <c r="J42" s="46">
        <f t="shared" si="7"/>
        <v>0.2105274335231514</v>
      </c>
      <c r="K42" s="46">
        <f t="shared" si="7"/>
        <v>0.26784126857136281</v>
      </c>
      <c r="L42" s="46">
        <f t="shared" si="7"/>
        <v>0.31846937604838399</v>
      </c>
      <c r="M42" s="46">
        <f t="shared" si="7"/>
        <v>0.36228515587161508</v>
      </c>
      <c r="N42" s="46">
        <f t="shared" si="7"/>
        <v>0.39916303667023501</v>
      </c>
      <c r="O42" s="46">
        <f t="shared" si="7"/>
        <v>0.42896846677972506</v>
      </c>
      <c r="P42" s="46">
        <f t="shared" si="7"/>
        <v>0.45154880652545965</v>
      </c>
      <c r="Q42" s="46">
        <f t="shared" si="7"/>
        <v>0.46700209810247229</v>
      </c>
      <c r="R42" s="46">
        <f t="shared" si="7"/>
        <v>0.47409201364535614</v>
      </c>
      <c r="S42" s="47">
        <f t="shared" si="7"/>
        <v>0.42736105834535743</v>
      </c>
      <c r="T42" s="2"/>
      <c r="X42" s="1"/>
      <c r="AO42" s="105" t="s">
        <v>84</v>
      </c>
    </row>
    <row r="43" spans="1:42" x14ac:dyDescent="0.25">
      <c r="A43" s="27">
        <v>10</v>
      </c>
      <c r="B43" s="59">
        <f t="shared" si="5"/>
        <v>2.0709999999994011E-2</v>
      </c>
      <c r="C43" s="101">
        <f t="shared" si="8"/>
        <v>2.5582880734832614E-2</v>
      </c>
      <c r="D43" s="3"/>
      <c r="E43" s="97">
        <f t="shared" si="6"/>
        <v>0.81465983293370758</v>
      </c>
      <c r="G43" s="27">
        <v>10</v>
      </c>
      <c r="H43" s="63">
        <f t="shared" si="7"/>
        <v>7.7232499424719922E-2</v>
      </c>
      <c r="I43" s="46">
        <f t="shared" si="7"/>
        <v>0.14832614398303975</v>
      </c>
      <c r="J43" s="46">
        <f t="shared" si="7"/>
        <v>0.21316776194317127</v>
      </c>
      <c r="K43" s="46">
        <f t="shared" si="7"/>
        <v>0.2716744772845926</v>
      </c>
      <c r="L43" s="46">
        <f t="shared" si="7"/>
        <v>0.32378157766788429</v>
      </c>
      <c r="M43" s="46">
        <f t="shared" si="7"/>
        <v>0.3694320292999268</v>
      </c>
      <c r="N43" s="46">
        <f t="shared" si="7"/>
        <v>0.40856728810888188</v>
      </c>
      <c r="O43" s="46">
        <f t="shared" si="7"/>
        <v>0.44111910907349344</v>
      </c>
      <c r="P43" s="46">
        <f t="shared" si="7"/>
        <v>0.46700209810247229</v>
      </c>
      <c r="Q43" s="46">
        <f t="shared" si="7"/>
        <v>0.48610678511065342</v>
      </c>
      <c r="R43" s="46">
        <f t="shared" si="7"/>
        <v>0.50207935526126524</v>
      </c>
      <c r="S43" s="47">
        <f t="shared" si="7"/>
        <v>0.45534321715783188</v>
      </c>
      <c r="T43" s="2"/>
      <c r="X43" s="1"/>
      <c r="AO43" s="105" t="s">
        <v>84</v>
      </c>
      <c r="AP43" s="7"/>
    </row>
    <row r="44" spans="1:42" x14ac:dyDescent="0.25">
      <c r="A44" s="27">
        <v>11</v>
      </c>
      <c r="B44" s="59">
        <f t="shared" si="5"/>
        <v>2.1302937847256898E-2</v>
      </c>
      <c r="C44" s="101">
        <f t="shared" si="8"/>
        <v>2.7251293677369892E-2</v>
      </c>
      <c r="D44" s="3"/>
      <c r="E44" s="97">
        <f t="shared" si="6"/>
        <v>0.79304824238028027</v>
      </c>
      <c r="G44" s="27">
        <v>11</v>
      </c>
      <c r="H44" s="63">
        <f t="shared" ref="H44:S53" si="9">EXP(-ufr_SGD*($A44+H$33))*(alpha_SGD*MIN($A44,H$33)-0.5*EXP(-alpha_SGD*MAX($A44,H$33))*(EXP(alpha_SGD*MIN($A44,H$33))-EXP(-alpha_SGD*MIN($A44,H$33))))</f>
        <v>7.7396232923159461E-2</v>
      </c>
      <c r="I44" s="46">
        <f t="shared" si="9"/>
        <v>0.14872430216133598</v>
      </c>
      <c r="J44" s="46">
        <f t="shared" si="9"/>
        <v>0.21394406202392782</v>
      </c>
      <c r="K44" s="46">
        <f t="shared" si="9"/>
        <v>0.27303786697090926</v>
      </c>
      <c r="L44" s="46">
        <f t="shared" si="9"/>
        <v>0.32600063169244886</v>
      </c>
      <c r="M44" s="46">
        <f t="shared" si="9"/>
        <v>0.37283125152254337</v>
      </c>
      <c r="N44" s="46">
        <f t="shared" si="9"/>
        <v>0.41352509270669552</v>
      </c>
      <c r="O44" s="46">
        <f t="shared" si="9"/>
        <v>0.44806730550922091</v>
      </c>
      <c r="P44" s="46">
        <f t="shared" si="9"/>
        <v>0.4764267484201466</v>
      </c>
      <c r="Q44" s="46">
        <f t="shared" si="9"/>
        <v>0.49855034011383159</v>
      </c>
      <c r="R44" s="46">
        <f t="shared" si="9"/>
        <v>0.52546376098315883</v>
      </c>
      <c r="S44" s="47">
        <f t="shared" si="9"/>
        <v>0.47995181537872711</v>
      </c>
      <c r="T44" s="2"/>
      <c r="X44" s="1"/>
      <c r="AO44" s="105" t="s">
        <v>84</v>
      </c>
    </row>
    <row r="45" spans="1:42" x14ac:dyDescent="0.25">
      <c r="A45" s="27">
        <v>12</v>
      </c>
      <c r="B45" s="59">
        <f t="shared" si="5"/>
        <v>2.1831777121288365E-2</v>
      </c>
      <c r="C45" s="101">
        <f t="shared" si="8"/>
        <v>2.7667113637750207E-2</v>
      </c>
      <c r="D45" s="3"/>
      <c r="E45" s="97">
        <f t="shared" si="6"/>
        <v>0.77169759726283094</v>
      </c>
      <c r="G45" s="27">
        <v>12</v>
      </c>
      <c r="H45" s="63">
        <f t="shared" si="9"/>
        <v>7.70430830680746E-2</v>
      </c>
      <c r="I45" s="46">
        <f t="shared" si="9"/>
        <v>0.14811241688981389</v>
      </c>
      <c r="J45" s="46">
        <f t="shared" si="9"/>
        <v>0.2132264430993806</v>
      </c>
      <c r="K45" s="46">
        <f t="shared" si="9"/>
        <v>0.27241973536682573</v>
      </c>
      <c r="L45" s="46">
        <f t="shared" si="9"/>
        <v>0.32573487278084073</v>
      </c>
      <c r="M45" s="46">
        <f t="shared" si="9"/>
        <v>0.37321543614219849</v>
      </c>
      <c r="N45" s="46">
        <f t="shared" si="9"/>
        <v>0.4148998865191495</v>
      </c>
      <c r="O45" s="46">
        <f t="shared" si="9"/>
        <v>0.45081612144853805</v>
      </c>
      <c r="P45" s="46">
        <f t="shared" si="9"/>
        <v>0.48097653340717061</v>
      </c>
      <c r="Q45" s="46">
        <f t="shared" si="9"/>
        <v>0.50537341871236152</v>
      </c>
      <c r="R45" s="46">
        <f t="shared" si="9"/>
        <v>0.54428671399328943</v>
      </c>
      <c r="S45" s="47">
        <f t="shared" si="9"/>
        <v>0.50129520846029263</v>
      </c>
      <c r="T45" s="2"/>
      <c r="X45" s="1"/>
      <c r="AO45" s="105" t="s">
        <v>84</v>
      </c>
      <c r="AP45" s="7"/>
    </row>
    <row r="46" spans="1:42" x14ac:dyDescent="0.25">
      <c r="A46" s="27">
        <v>13</v>
      </c>
      <c r="B46" s="59">
        <f t="shared" si="5"/>
        <v>2.228296411398234E-2</v>
      </c>
      <c r="C46" s="101">
        <f t="shared" si="8"/>
        <v>2.771277240083303E-2</v>
      </c>
      <c r="D46" s="3"/>
      <c r="E46" s="97">
        <f t="shared" si="6"/>
        <v>0.75088839799088292</v>
      </c>
      <c r="G46" s="27">
        <v>13</v>
      </c>
      <c r="H46" s="63">
        <f t="shared" si="9"/>
        <v>7.627923305551769E-2</v>
      </c>
      <c r="I46" s="46">
        <f t="shared" si="9"/>
        <v>0.14669749208822705</v>
      </c>
      <c r="J46" s="46">
        <f t="shared" si="9"/>
        <v>0.21131990546001483</v>
      </c>
      <c r="K46" s="46">
        <f t="shared" si="9"/>
        <v>0.27022254557726577</v>
      </c>
      <c r="L46" s="46">
        <f t="shared" si="9"/>
        <v>0.32348580163161311</v>
      </c>
      <c r="M46" s="46">
        <f t="shared" si="9"/>
        <v>0.37118867856615828</v>
      </c>
      <c r="N46" s="46">
        <f t="shared" si="9"/>
        <v>0.41340382293047406</v>
      </c>
      <c r="O46" s="46">
        <f t="shared" si="9"/>
        <v>0.4501931061570571</v>
      </c>
      <c r="P46" s="46">
        <f t="shared" si="9"/>
        <v>0.48160362002991614</v>
      </c>
      <c r="Q46" s="46">
        <f t="shared" si="9"/>
        <v>0.50766395862262959</v>
      </c>
      <c r="R46" s="46">
        <f t="shared" si="9"/>
        <v>0.55856702705606942</v>
      </c>
      <c r="S46" s="47">
        <f t="shared" si="9"/>
        <v>0.5194682250563728</v>
      </c>
      <c r="T46" s="2"/>
      <c r="X46" s="1"/>
      <c r="AO46" s="105" t="s">
        <v>84</v>
      </c>
    </row>
    <row r="47" spans="1:42" x14ac:dyDescent="0.25">
      <c r="A47" s="27">
        <v>14</v>
      </c>
      <c r="B47" s="59">
        <f t="shared" si="5"/>
        <v>2.2647731655719872E-2</v>
      </c>
      <c r="C47" s="101">
        <f t="shared" si="8"/>
        <v>2.740157073532612E-2</v>
      </c>
      <c r="D47" s="3"/>
      <c r="E47" s="97">
        <f t="shared" si="6"/>
        <v>0.73086164103629248</v>
      </c>
      <c r="G47" s="27">
        <v>14</v>
      </c>
      <c r="H47" s="63">
        <f t="shared" si="9"/>
        <v>7.5192074574115336E-2</v>
      </c>
      <c r="I47" s="46">
        <f t="shared" si="9"/>
        <v>0.14464991255616444</v>
      </c>
      <c r="J47" s="46">
        <f t="shared" si="9"/>
        <v>0.2084755304088175</v>
      </c>
      <c r="K47" s="46">
        <f t="shared" si="9"/>
        <v>0.26677767582014555</v>
      </c>
      <c r="L47" s="46">
        <f t="shared" si="9"/>
        <v>0.31966643963441349</v>
      </c>
      <c r="M47" s="46">
        <f t="shared" si="9"/>
        <v>0.3672486310962948</v>
      </c>
      <c r="N47" s="46">
        <f t="shared" si="9"/>
        <v>0.40962375132006223</v>
      </c>
      <c r="O47" s="46">
        <f t="shared" si="9"/>
        <v>0.44688042465450539</v>
      </c>
      <c r="P47" s="46">
        <f t="shared" si="9"/>
        <v>0.4790931677043882</v>
      </c>
      <c r="Q47" s="46">
        <f t="shared" si="9"/>
        <v>0.50631939193639564</v>
      </c>
      <c r="R47" s="46">
        <f t="shared" si="9"/>
        <v>0.5682985179179153</v>
      </c>
      <c r="S47" s="47">
        <f t="shared" si="9"/>
        <v>0.53455147206138909</v>
      </c>
      <c r="T47" s="2"/>
      <c r="X47" s="1"/>
      <c r="AO47" s="105" t="s">
        <v>84</v>
      </c>
      <c r="AP47" s="7"/>
    </row>
    <row r="48" spans="1:42" x14ac:dyDescent="0.25">
      <c r="A48" s="27">
        <v>15</v>
      </c>
      <c r="B48" s="59">
        <f t="shared" si="5"/>
        <v>2.2919999999995389E-2</v>
      </c>
      <c r="C48" s="101">
        <f t="shared" si="8"/>
        <v>2.6739376885227761E-2</v>
      </c>
      <c r="D48" s="3"/>
      <c r="E48" s="97">
        <f t="shared" si="6"/>
        <v>0.71182780897473052</v>
      </c>
      <c r="G48" s="27">
        <v>15</v>
      </c>
      <c r="H48" s="63">
        <f t="shared" si="9"/>
        <v>7.3853441411940043E-2</v>
      </c>
      <c r="I48" s="46">
        <f t="shared" si="9"/>
        <v>0.14210974479572602</v>
      </c>
      <c r="J48" s="46">
        <f t="shared" si="9"/>
        <v>0.20489975650011552</v>
      </c>
      <c r="K48" s="46">
        <f t="shared" si="9"/>
        <v>0.2623576466312984</v>
      </c>
      <c r="L48" s="46">
        <f t="shared" si="9"/>
        <v>0.31461654459206112</v>
      </c>
      <c r="M48" s="46">
        <f t="shared" si="9"/>
        <v>0.36180480302043372</v>
      </c>
      <c r="N48" s="46">
        <f t="shared" si="9"/>
        <v>0.4040427534305911</v>
      </c>
      <c r="O48" s="46">
        <f t="shared" si="9"/>
        <v>0.44143983738096093</v>
      </c>
      <c r="P48" s="46">
        <f t="shared" si="9"/>
        <v>0.47409201364535614</v>
      </c>
      <c r="Q48" s="46">
        <f t="shared" si="9"/>
        <v>0.50207935526126524</v>
      </c>
      <c r="R48" s="46">
        <f t="shared" si="9"/>
        <v>0.57344756187094426</v>
      </c>
      <c r="S48" s="47">
        <f t="shared" si="9"/>
        <v>0.54661058187858225</v>
      </c>
      <c r="T48" s="2"/>
      <c r="X48" s="1"/>
      <c r="AO48" s="105" t="s">
        <v>84</v>
      </c>
    </row>
    <row r="49" spans="1:42" x14ac:dyDescent="0.25">
      <c r="A49" s="27">
        <v>16</v>
      </c>
      <c r="B49" s="59">
        <f t="shared" si="5"/>
        <v>2.310491052060426E-2</v>
      </c>
      <c r="C49" s="101">
        <f t="shared" si="8"/>
        <v>2.5882582809213739E-2</v>
      </c>
      <c r="D49" s="3"/>
      <c r="E49" s="97">
        <f t="shared" si="6"/>
        <v>0.69386869501722415</v>
      </c>
      <c r="G49" s="27">
        <v>16</v>
      </c>
      <c r="H49" s="63">
        <f t="shared" si="9"/>
        <v>7.2322289880096702E-2</v>
      </c>
      <c r="I49" s="46">
        <f t="shared" si="9"/>
        <v>0.13919195995178044</v>
      </c>
      <c r="J49" s="46">
        <f t="shared" si="9"/>
        <v>0.20076206893715237</v>
      </c>
      <c r="K49" s="46">
        <f t="shared" si="9"/>
        <v>0.25718625650281468</v>
      </c>
      <c r="L49" s="46">
        <f t="shared" si="9"/>
        <v>0.30861522379115125</v>
      </c>
      <c r="M49" s="46">
        <f t="shared" si="9"/>
        <v>0.35519373064682341</v>
      </c>
      <c r="N49" s="46">
        <f t="shared" si="9"/>
        <v>0.39705799637611194</v>
      </c>
      <c r="O49" s="46">
        <f t="shared" si="9"/>
        <v>0.43433340788587876</v>
      </c>
      <c r="P49" s="46">
        <f t="shared" si="9"/>
        <v>0.4671324528483069</v>
      </c>
      <c r="Q49" s="46">
        <f t="shared" si="9"/>
        <v>0.49555280664025153</v>
      </c>
      <c r="R49" s="46">
        <f t="shared" si="9"/>
        <v>0.57412768219201904</v>
      </c>
      <c r="S49" s="47">
        <f t="shared" si="9"/>
        <v>0.55569538222502113</v>
      </c>
      <c r="T49" s="2"/>
      <c r="X49" s="1"/>
      <c r="AO49" s="105" t="s">
        <v>84</v>
      </c>
      <c r="AP49" s="7"/>
    </row>
    <row r="50" spans="1:42" x14ac:dyDescent="0.25">
      <c r="A50" s="27">
        <v>17</v>
      </c>
      <c r="B50" s="59">
        <f t="shared" si="5"/>
        <v>2.3242111825246825E-2</v>
      </c>
      <c r="C50" s="101">
        <f t="shared" si="8"/>
        <v>2.5439836654189696E-2</v>
      </c>
      <c r="D50" s="3"/>
      <c r="E50" s="97">
        <f t="shared" si="6"/>
        <v>0.67665470973039454</v>
      </c>
      <c r="G50" s="27">
        <v>17</v>
      </c>
      <c r="H50" s="63">
        <f t="shared" si="9"/>
        <v>7.0646920569742908E-2</v>
      </c>
      <c r="I50" s="46">
        <f t="shared" si="9"/>
        <v>0.13599076303575117</v>
      </c>
      <c r="J50" s="46">
        <f t="shared" si="9"/>
        <v>0.19620137325288697</v>
      </c>
      <c r="K50" s="46">
        <f t="shared" si="9"/>
        <v>0.25144698331262422</v>
      </c>
      <c r="L50" s="46">
        <f t="shared" si="9"/>
        <v>0.30189138909659313</v>
      </c>
      <c r="M50" s="46">
        <f t="shared" si="9"/>
        <v>0.3476915520604143</v>
      </c>
      <c r="N50" s="46">
        <f t="shared" si="9"/>
        <v>0.38899553159368394</v>
      </c>
      <c r="O50" s="46">
        <f t="shared" si="9"/>
        <v>0.42594066839839684</v>
      </c>
      <c r="P50" s="46">
        <f t="shared" si="9"/>
        <v>0.45865195076330811</v>
      </c>
      <c r="Q50" s="46">
        <f t="shared" si="9"/>
        <v>0.48724050481112885</v>
      </c>
      <c r="R50" s="46">
        <f t="shared" si="9"/>
        <v>0.57108105625114547</v>
      </c>
      <c r="S50" s="47">
        <f t="shared" si="9"/>
        <v>0.5618389689967096</v>
      </c>
      <c r="T50" s="2"/>
      <c r="X50" s="1"/>
      <c r="AO50" s="105" t="s">
        <v>84</v>
      </c>
    </row>
    <row r="51" spans="1:42" x14ac:dyDescent="0.25">
      <c r="A51" s="27">
        <v>18</v>
      </c>
      <c r="B51" s="59">
        <f t="shared" si="5"/>
        <v>2.3369199404654317E-2</v>
      </c>
      <c r="C51" s="101">
        <f t="shared" si="8"/>
        <v>2.5532104866756056E-2</v>
      </c>
      <c r="D51" s="3"/>
      <c r="E51" s="97">
        <f t="shared" si="6"/>
        <v>0.65980841215917907</v>
      </c>
      <c r="G51" s="27">
        <v>18</v>
      </c>
      <c r="H51" s="63">
        <f t="shared" si="9"/>
        <v>6.8866819814482422E-2</v>
      </c>
      <c r="I51" s="46">
        <f t="shared" si="9"/>
        <v>0.13258318114077952</v>
      </c>
      <c r="J51" s="46">
        <f t="shared" si="9"/>
        <v>0.19133127808673669</v>
      </c>
      <c r="K51" s="46">
        <f t="shared" si="9"/>
        <v>0.2452899478616633</v>
      </c>
      <c r="L51" s="46">
        <f t="shared" si="9"/>
        <v>0.29463242278916962</v>
      </c>
      <c r="M51" s="46">
        <f t="shared" si="9"/>
        <v>0.3395244300327393</v>
      </c>
      <c r="N51" s="46">
        <f t="shared" si="9"/>
        <v>0.3801225615495048</v>
      </c>
      <c r="O51" s="46">
        <f t="shared" si="9"/>
        <v>0.41657284846917975</v>
      </c>
      <c r="P51" s="46">
        <f t="shared" si="9"/>
        <v>0.4490094835702011</v>
      </c>
      <c r="Q51" s="46">
        <f t="shared" si="9"/>
        <v>0.47755364314660359</v>
      </c>
      <c r="R51" s="46">
        <f t="shared" si="9"/>
        <v>0.56507639739199333</v>
      </c>
      <c r="S51" s="47">
        <f t="shared" si="9"/>
        <v>0.56505666250423159</v>
      </c>
      <c r="T51" s="2"/>
      <c r="X51" s="1"/>
      <c r="AO51" s="105" t="s">
        <v>84</v>
      </c>
      <c r="AP51" s="7"/>
    </row>
    <row r="52" spans="1:42" x14ac:dyDescent="0.25">
      <c r="A52" s="27">
        <v>19</v>
      </c>
      <c r="B52" s="59">
        <f t="shared" si="5"/>
        <v>2.3514482975053541E-2</v>
      </c>
      <c r="C52" s="101">
        <f t="shared" si="8"/>
        <v>2.613311701066201E-2</v>
      </c>
      <c r="D52" s="3"/>
      <c r="E52" s="97">
        <f t="shared" si="6"/>
        <v>0.64300469522057624</v>
      </c>
      <c r="G52" s="27">
        <v>19</v>
      </c>
      <c r="H52" s="63">
        <f t="shared" si="9"/>
        <v>6.7014185842886653E-2</v>
      </c>
      <c r="I52" s="46">
        <f t="shared" si="9"/>
        <v>0.12903203727118737</v>
      </c>
      <c r="J52" s="46">
        <f t="shared" si="9"/>
        <v>0.18624447346846285</v>
      </c>
      <c r="K52" s="46">
        <f t="shared" si="9"/>
        <v>0.23883768521961843</v>
      </c>
      <c r="L52" s="46">
        <f t="shared" si="9"/>
        <v>0.28699135988252289</v>
      </c>
      <c r="M52" s="46">
        <f t="shared" si="9"/>
        <v>0.330877190772699</v>
      </c>
      <c r="N52" s="46">
        <f t="shared" si="9"/>
        <v>0.37065760687802091</v>
      </c>
      <c r="O52" s="46">
        <f t="shared" si="9"/>
        <v>0.40648466849963416</v>
      </c>
      <c r="P52" s="46">
        <f t="shared" si="9"/>
        <v>0.43849908226536205</v>
      </c>
      <c r="Q52" s="46">
        <f t="shared" si="9"/>
        <v>0.46682929527513484</v>
      </c>
      <c r="R52" s="46">
        <f t="shared" si="9"/>
        <v>0.5567462825845696</v>
      </c>
      <c r="S52" s="47">
        <f t="shared" si="9"/>
        <v>0.56534482677491671</v>
      </c>
      <c r="T52" s="2"/>
      <c r="X52" s="1"/>
      <c r="AO52" s="105" t="s">
        <v>84</v>
      </c>
    </row>
    <row r="53" spans="1:42" x14ac:dyDescent="0.25">
      <c r="A53" s="27">
        <v>20</v>
      </c>
      <c r="B53" s="59">
        <f t="shared" si="5"/>
        <v>2.3699999999996502E-2</v>
      </c>
      <c r="C53" s="101">
        <f t="shared" si="8"/>
        <v>2.723121934299666E-2</v>
      </c>
      <c r="D53" s="3"/>
      <c r="E53" s="97">
        <f t="shared" si="6"/>
        <v>0.62595906657883027</v>
      </c>
      <c r="G53" s="27">
        <v>20</v>
      </c>
      <c r="H53" s="63">
        <f t="shared" si="9"/>
        <v>6.5115193505309588E-2</v>
      </c>
      <c r="I53" s="46">
        <f t="shared" si="9"/>
        <v>0.12538841477966522</v>
      </c>
      <c r="J53" s="46">
        <f t="shared" si="9"/>
        <v>0.18101635917803355</v>
      </c>
      <c r="K53" s="46">
        <f t="shared" si="9"/>
        <v>0.23218992761021873</v>
      </c>
      <c r="L53" s="46">
        <f t="shared" si="9"/>
        <v>0.27909284043100963</v>
      </c>
      <c r="M53" s="46">
        <f t="shared" si="9"/>
        <v>0.32190048339854865</v>
      </c>
      <c r="N53" s="46">
        <f t="shared" si="9"/>
        <v>0.36077893272421963</v>
      </c>
      <c r="O53" s="46">
        <f t="shared" si="9"/>
        <v>0.39588411425666842</v>
      </c>
      <c r="P53" s="46">
        <f t="shared" si="9"/>
        <v>0.42736105834535743</v>
      </c>
      <c r="Q53" s="46">
        <f t="shared" si="9"/>
        <v>0.45534321715783188</v>
      </c>
      <c r="R53" s="46">
        <f t="shared" si="9"/>
        <v>0.54661058187858225</v>
      </c>
      <c r="S53" s="47">
        <f t="shared" si="9"/>
        <v>0.5626795306185064</v>
      </c>
      <c r="T53" s="2"/>
      <c r="X53" s="1"/>
      <c r="AO53" s="105" t="s">
        <v>84</v>
      </c>
      <c r="AP53" s="7"/>
    </row>
    <row r="54" spans="1:42" x14ac:dyDescent="0.25">
      <c r="A54" s="27">
        <v>21</v>
      </c>
      <c r="B54" s="59">
        <f t="shared" si="5"/>
        <v>2.3937665797411301E-2</v>
      </c>
      <c r="C54" s="101">
        <f t="shared" si="8"/>
        <v>2.870258604003828E-2</v>
      </c>
      <c r="D54" s="3"/>
      <c r="E54" s="97">
        <f t="shared" si="6"/>
        <v>0.60849372313570449</v>
      </c>
      <c r="G54" s="27">
        <v>21</v>
      </c>
      <c r="H54" s="63">
        <f t="shared" ref="H54:S63" si="10">EXP(-ufr_SGD*($A54+H$33))*(alpha_SGD*MIN($A54,H$33)-0.5*EXP(-alpha_SGD*MAX($A54,H$33))*(EXP(alpha_SGD*MIN($A54,H$33))-EXP(-alpha_SGD*MIN($A54,H$33))))</f>
        <v>6.3191042254609045E-2</v>
      </c>
      <c r="I54" s="46">
        <f t="shared" si="10"/>
        <v>0.12169369947054272</v>
      </c>
      <c r="J54" s="46">
        <f t="shared" si="10"/>
        <v>0.17570805134676781</v>
      </c>
      <c r="K54" s="46">
        <f t="shared" si="10"/>
        <v>0.22542756776571579</v>
      </c>
      <c r="L54" s="46">
        <f t="shared" si="10"/>
        <v>0.27103804203518861</v>
      </c>
      <c r="M54" s="46">
        <f t="shared" si="10"/>
        <v>0.31271671293211029</v>
      </c>
      <c r="N54" s="46">
        <f t="shared" si="10"/>
        <v>0.35063153177491335</v>
      </c>
      <c r="O54" s="46">
        <f t="shared" si="10"/>
        <v>0.38494053739446393</v>
      </c>
      <c r="P54" s="46">
        <f t="shared" si="10"/>
        <v>0.41579130725931873</v>
      </c>
      <c r="Q54" s="46">
        <f t="shared" si="10"/>
        <v>0.44332045734083619</v>
      </c>
      <c r="R54" s="46">
        <f t="shared" si="10"/>
        <v>0.53509587958434524</v>
      </c>
      <c r="S54" s="47">
        <f t="shared" si="10"/>
        <v>0.5571370726678524</v>
      </c>
      <c r="T54" s="2"/>
      <c r="X54" s="1"/>
      <c r="AO54" s="105" t="s">
        <v>84</v>
      </c>
    </row>
    <row r="55" spans="1:42" x14ac:dyDescent="0.25">
      <c r="A55" s="27">
        <v>22</v>
      </c>
      <c r="B55" s="59">
        <f t="shared" si="5"/>
        <v>2.4215111256092881E-2</v>
      </c>
      <c r="C55" s="101">
        <f t="shared" si="8"/>
        <v>3.0058863054541307E-2</v>
      </c>
      <c r="D55" s="3"/>
      <c r="E55" s="97">
        <f t="shared" si="6"/>
        <v>0.5907368452044337</v>
      </c>
      <c r="G55" s="27">
        <v>22</v>
      </c>
      <c r="H55" s="63">
        <f t="shared" si="10"/>
        <v>6.1258824428025827E-2</v>
      </c>
      <c r="I55" s="46">
        <f t="shared" si="10"/>
        <v>0.11798127155584021</v>
      </c>
      <c r="J55" s="46">
        <f t="shared" si="10"/>
        <v>0.17036887357140884</v>
      </c>
      <c r="K55" s="46">
        <f t="shared" si="10"/>
        <v>0.2186159428231173</v>
      </c>
      <c r="L55" s="46">
        <f t="shared" si="10"/>
        <v>0.26290876684368825</v>
      </c>
      <c r="M55" s="46">
        <f t="shared" si="10"/>
        <v>0.30342495643238038</v>
      </c>
      <c r="N55" s="46">
        <f t="shared" si="10"/>
        <v>0.34033291064810001</v>
      </c>
      <c r="O55" s="46">
        <f t="shared" si="10"/>
        <v>0.37379136806827479</v>
      </c>
      <c r="P55" s="46">
        <f t="shared" si="10"/>
        <v>0.40394901812831696</v>
      </c>
      <c r="Q55" s="46">
        <f t="shared" si="10"/>
        <v>0.43094414994096414</v>
      </c>
      <c r="R55" s="46">
        <f t="shared" si="10"/>
        <v>0.52255157203783853</v>
      </c>
      <c r="S55" s="47">
        <f t="shared" si="10"/>
        <v>0.54922582696973654</v>
      </c>
      <c r="T55" s="2"/>
      <c r="X55" s="1"/>
      <c r="AO55" s="105" t="s">
        <v>84</v>
      </c>
      <c r="AP55" s="7"/>
    </row>
    <row r="56" spans="1:42" x14ac:dyDescent="0.25">
      <c r="A56" s="27">
        <v>23</v>
      </c>
      <c r="B56" s="59">
        <f t="shared" si="5"/>
        <v>2.4518235480669892E-2</v>
      </c>
      <c r="C56" s="101">
        <f t="shared" si="8"/>
        <v>3.1209712626339758E-2</v>
      </c>
      <c r="D56" s="3"/>
      <c r="E56" s="97">
        <f t="shared" si="6"/>
        <v>0.57285810826966688</v>
      </c>
      <c r="G56" s="27">
        <v>23</v>
      </c>
      <c r="H56" s="63">
        <f t="shared" si="10"/>
        <v>5.9332244548766948E-2</v>
      </c>
      <c r="I56" s="46">
        <f t="shared" si="10"/>
        <v>0.11427790731931881</v>
      </c>
      <c r="J56" s="46">
        <f t="shared" si="10"/>
        <v>0.16503842065869148</v>
      </c>
      <c r="K56" s="46">
        <f t="shared" si="10"/>
        <v>0.2118075549066345</v>
      </c>
      <c r="L56" s="46">
        <f t="shared" si="10"/>
        <v>0.25477082757550129</v>
      </c>
      <c r="M56" s="46">
        <f t="shared" si="10"/>
        <v>0.29410503607789307</v>
      </c>
      <c r="N56" s="46">
        <f t="shared" si="10"/>
        <v>0.32997788417256158</v>
      </c>
      <c r="O56" s="46">
        <f t="shared" si="10"/>
        <v>0.36254767685548622</v>
      </c>
      <c r="P56" s="46">
        <f t="shared" si="10"/>
        <v>0.3919630621154771</v>
      </c>
      <c r="Q56" s="46">
        <f t="shared" si="10"/>
        <v>0.41836280094035766</v>
      </c>
      <c r="R56" s="46">
        <f t="shared" si="10"/>
        <v>0.50926320982327911</v>
      </c>
      <c r="S56" s="47">
        <f t="shared" si="10"/>
        <v>0.53947176096739757</v>
      </c>
      <c r="T56" s="2"/>
      <c r="X56" s="1"/>
      <c r="AO56" s="105" t="s">
        <v>84</v>
      </c>
    </row>
    <row r="57" spans="1:42" x14ac:dyDescent="0.25">
      <c r="A57" s="27">
        <v>24</v>
      </c>
      <c r="B57" s="59">
        <f t="shared" si="5"/>
        <v>2.4836679321666333E-2</v>
      </c>
      <c r="C57" s="101">
        <f t="shared" si="8"/>
        <v>3.2188268424735877E-2</v>
      </c>
      <c r="D57" s="3"/>
      <c r="E57" s="97">
        <f t="shared" si="6"/>
        <v>0.55499381827302519</v>
      </c>
      <c r="G57" s="27">
        <v>24</v>
      </c>
      <c r="H57" s="63">
        <f t="shared" si="10"/>
        <v>5.7422215118122448E-2</v>
      </c>
      <c r="I57" s="46">
        <f t="shared" si="10"/>
        <v>0.1106049401185676</v>
      </c>
      <c r="J57" s="46">
        <f t="shared" si="10"/>
        <v>0.159748268064729</v>
      </c>
      <c r="K57" s="46">
        <f t="shared" si="10"/>
        <v>0.20504432469978262</v>
      </c>
      <c r="L57" s="46">
        <f t="shared" si="10"/>
        <v>0.2466768523977633</v>
      </c>
      <c r="M57" s="46">
        <f t="shared" si="10"/>
        <v>0.28482089331560828</v>
      </c>
      <c r="N57" s="46">
        <f t="shared" si="10"/>
        <v>0.3196425471501772</v>
      </c>
      <c r="O57" s="46">
        <f t="shared" si="10"/>
        <v>0.35129878267662623</v>
      </c>
      <c r="P57" s="46">
        <f t="shared" si="10"/>
        <v>0.37993728530072274</v>
      </c>
      <c r="Q57" s="46">
        <f t="shared" si="10"/>
        <v>0.4056963253123318</v>
      </c>
      <c r="R57" s="46">
        <f t="shared" si="10"/>
        <v>0.49546355532451458</v>
      </c>
      <c r="S57" s="47">
        <f t="shared" si="10"/>
        <v>0.52830656264896925</v>
      </c>
      <c r="T57" s="2"/>
      <c r="X57" s="1"/>
      <c r="AO57" s="105" t="s">
        <v>84</v>
      </c>
      <c r="AP57" s="7"/>
    </row>
    <row r="58" spans="1:42" x14ac:dyDescent="0.25">
      <c r="A58" s="27">
        <v>25</v>
      </c>
      <c r="B58" s="59">
        <f t="shared" si="5"/>
        <v>2.5162834977714432E-2</v>
      </c>
      <c r="C58" s="101">
        <f t="shared" si="8"/>
        <v>3.3021786678274934E-2</v>
      </c>
      <c r="D58" s="3"/>
      <c r="E58" s="97">
        <f t="shared" si="6"/>
        <v>0.53725277184872611</v>
      </c>
      <c r="G58" s="27">
        <v>25</v>
      </c>
      <c r="H58" s="63">
        <f t="shared" si="10"/>
        <v>5.5537350017581429E-2</v>
      </c>
      <c r="I58" s="46">
        <f t="shared" si="10"/>
        <v>0.1069792218765314</v>
      </c>
      <c r="J58" s="46">
        <f t="shared" si="10"/>
        <v>0.15452338761152198</v>
      </c>
      <c r="K58" s="46">
        <f t="shared" si="10"/>
        <v>0.19835945785855244</v>
      </c>
      <c r="L58" s="46">
        <f t="shared" si="10"/>
        <v>0.23866860802215584</v>
      </c>
      <c r="M58" s="46">
        <f t="shared" si="10"/>
        <v>0.27562338357403793</v>
      </c>
      <c r="N58" s="46">
        <f t="shared" si="10"/>
        <v>0.30938756422169661</v>
      </c>
      <c r="O58" s="46">
        <f t="shared" si="10"/>
        <v>0.34011606980802989</v>
      </c>
      <c r="P58" s="46">
        <f t="shared" si="10"/>
        <v>0.36795489333178244</v>
      </c>
      <c r="Q58" s="46">
        <f t="shared" si="10"/>
        <v>0.39304104850893945</v>
      </c>
      <c r="R58" s="46">
        <f t="shared" si="10"/>
        <v>0.48134174604293806</v>
      </c>
      <c r="S58" s="47">
        <f t="shared" si="10"/>
        <v>0.51608390629344914</v>
      </c>
      <c r="T58" s="2"/>
      <c r="X58" s="1"/>
      <c r="AO58" s="105" t="s">
        <v>84</v>
      </c>
    </row>
    <row r="59" spans="1:42" x14ac:dyDescent="0.25">
      <c r="A59" s="27">
        <v>26</v>
      </c>
      <c r="B59" s="59">
        <f t="shared" si="5"/>
        <v>2.5491132497119207E-2</v>
      </c>
      <c r="C59" s="101">
        <f t="shared" si="8"/>
        <v>3.3732826664390814E-2</v>
      </c>
      <c r="D59" s="3"/>
      <c r="E59" s="97">
        <f t="shared" si="6"/>
        <v>0.51972110974004104</v>
      </c>
      <c r="G59" s="27">
        <v>26</v>
      </c>
      <c r="H59" s="63">
        <f t="shared" si="10"/>
        <v>5.3684373032301495E-2</v>
      </c>
      <c r="I59" s="46">
        <f t="shared" si="10"/>
        <v>0.10341391918347731</v>
      </c>
      <c r="J59" s="46">
        <f t="shared" si="10"/>
        <v>0.14938331971290628</v>
      </c>
      <c r="K59" s="46">
        <f t="shared" si="10"/>
        <v>0.1917789904752015</v>
      </c>
      <c r="L59" s="46">
        <f t="shared" si="10"/>
        <v>0.23077892340793107</v>
      </c>
      <c r="M59" s="46">
        <f t="shared" si="10"/>
        <v>0.26655259062357683</v>
      </c>
      <c r="N59" s="46">
        <f t="shared" si="10"/>
        <v>0.29926089443358889</v>
      </c>
      <c r="O59" s="46">
        <f t="shared" si="10"/>
        <v>0.32905614921614423</v>
      </c>
      <c r="P59" s="46">
        <f t="shared" si="10"/>
        <v>0.35608208313097739</v>
      </c>
      <c r="Q59" s="46">
        <f t="shared" si="10"/>
        <v>0.38047384936318612</v>
      </c>
      <c r="R59" s="46">
        <f t="shared" si="10"/>
        <v>0.46705088742447237</v>
      </c>
      <c r="S59" s="47">
        <f t="shared" si="10"/>
        <v>0.50309293404673794</v>
      </c>
      <c r="T59" s="2"/>
      <c r="X59" s="1"/>
      <c r="AO59" s="105" t="s">
        <v>84</v>
      </c>
      <c r="AP59" s="7"/>
    </row>
    <row r="60" spans="1:42" x14ac:dyDescent="0.25">
      <c r="A60" s="27">
        <v>27</v>
      </c>
      <c r="B60" s="59">
        <f t="shared" si="5"/>
        <v>2.5817520201767419E-2</v>
      </c>
      <c r="C60" s="101">
        <f t="shared" si="8"/>
        <v>3.4340159608946097E-2</v>
      </c>
      <c r="D60" s="3"/>
      <c r="E60" s="97">
        <f t="shared" si="6"/>
        <v>0.50246633557816422</v>
      </c>
      <c r="G60" s="27">
        <v>27</v>
      </c>
      <c r="H60" s="63">
        <f t="shared" si="10"/>
        <v>5.1868456015478397E-2</v>
      </c>
      <c r="I60" s="46">
        <f t="shared" si="10"/>
        <v>9.9919172300855244E-2</v>
      </c>
      <c r="J60" s="46">
        <f t="shared" si="10"/>
        <v>0.14434314376015678</v>
      </c>
      <c r="K60" s="46">
        <f t="shared" si="10"/>
        <v>0.1853230684905097</v>
      </c>
      <c r="L60" s="46">
        <f t="shared" si="10"/>
        <v>0.22303328238393352</v>
      </c>
      <c r="M60" s="46">
        <f t="shared" si="10"/>
        <v>0.25763974273929491</v>
      </c>
      <c r="N60" s="46">
        <f t="shared" si="10"/>
        <v>0.28930004718381624</v>
      </c>
      <c r="O60" s="46">
        <f t="shared" si="10"/>
        <v>0.31816347634079528</v>
      </c>
      <c r="P60" s="46">
        <f t="shared" si="10"/>
        <v>0.34437105040970156</v>
      </c>
      <c r="Q60" s="46">
        <f t="shared" si="10"/>
        <v>0.36805559121188725</v>
      </c>
      <c r="R60" s="46">
        <f t="shared" si="10"/>
        <v>0.45271434363496077</v>
      </c>
      <c r="S60" s="47">
        <f t="shared" si="10"/>
        <v>0.48956942908634088</v>
      </c>
      <c r="T60" s="2"/>
      <c r="X60" s="1"/>
      <c r="AO60" s="105" t="s">
        <v>84</v>
      </c>
    </row>
    <row r="61" spans="1:42" x14ac:dyDescent="0.25">
      <c r="A61" s="27">
        <v>28</v>
      </c>
      <c r="B61" s="59">
        <f t="shared" si="5"/>
        <v>2.6139082719583318E-2</v>
      </c>
      <c r="C61" s="101">
        <f t="shared" si="8"/>
        <v>3.485947683517554E-2</v>
      </c>
      <c r="D61" s="3"/>
      <c r="E61" s="97">
        <f t="shared" si="6"/>
        <v>0.48554064278834574</v>
      </c>
      <c r="G61" s="27">
        <v>28</v>
      </c>
      <c r="H61" s="63">
        <f t="shared" si="10"/>
        <v>5.0093498732389968E-2</v>
      </c>
      <c r="I61" s="46">
        <f t="shared" si="10"/>
        <v>9.6502640524722821E-2</v>
      </c>
      <c r="J61" s="46">
        <f t="shared" si="10"/>
        <v>0.13941428120128535</v>
      </c>
      <c r="K61" s="46">
        <f t="shared" si="10"/>
        <v>0.17900700657280574</v>
      </c>
      <c r="L61" s="46">
        <f t="shared" si="10"/>
        <v>0.21545114183064315</v>
      </c>
      <c r="M61" s="46">
        <f t="shared" si="10"/>
        <v>0.24890879878515845</v>
      </c>
      <c r="N61" s="46">
        <f t="shared" si="10"/>
        <v>0.2795339497071197</v>
      </c>
      <c r="O61" s="46">
        <f t="shared" si="10"/>
        <v>0.30747251829821542</v>
      </c>
      <c r="P61" s="46">
        <f t="shared" si="10"/>
        <v>0.33286247974606425</v>
      </c>
      <c r="Q61" s="46">
        <f t="shared" si="10"/>
        <v>0.35583396296468239</v>
      </c>
      <c r="R61" s="46">
        <f t="shared" si="10"/>
        <v>0.43843094886622219</v>
      </c>
      <c r="S61" s="47">
        <f t="shared" si="10"/>
        <v>0.47570507486501989</v>
      </c>
      <c r="T61" s="2"/>
      <c r="X61" s="1"/>
      <c r="AO61" s="105" t="s">
        <v>84</v>
      </c>
      <c r="AP61" s="7"/>
    </row>
    <row r="62" spans="1:42" x14ac:dyDescent="0.25">
      <c r="A62" s="27">
        <v>29</v>
      </c>
      <c r="B62" s="59">
        <f t="shared" si="5"/>
        <v>2.6453757830712687E-2</v>
      </c>
      <c r="C62" s="101">
        <f t="shared" si="8"/>
        <v>3.530394749776633E-2</v>
      </c>
      <c r="D62" s="3"/>
      <c r="E62" s="97">
        <f t="shared" si="6"/>
        <v>0.46898366799610303</v>
      </c>
      <c r="G62" s="27">
        <v>29</v>
      </c>
      <c r="H62" s="63">
        <f t="shared" si="10"/>
        <v>4.8362360365866879E-2</v>
      </c>
      <c r="I62" s="46">
        <f t="shared" si="10"/>
        <v>9.3169953358292798E-2</v>
      </c>
      <c r="J62" s="46">
        <f t="shared" si="10"/>
        <v>0.13460515994742758</v>
      </c>
      <c r="K62" s="46">
        <f t="shared" si="10"/>
        <v>0.17284216420468362</v>
      </c>
      <c r="L62" s="46">
        <f t="shared" si="10"/>
        <v>0.208047022385524</v>
      </c>
      <c r="M62" s="46">
        <f t="shared" si="10"/>
        <v>0.24037776069993996</v>
      </c>
      <c r="N62" s="46">
        <f t="shared" si="10"/>
        <v>0.26998449256448104</v>
      </c>
      <c r="O62" s="46">
        <f t="shared" si="10"/>
        <v>0.2970095475902626</v>
      </c>
      <c r="P62" s="46">
        <f t="shared" si="10"/>
        <v>0.32158760574195322</v>
      </c>
      <c r="Q62" s="46">
        <f t="shared" si="10"/>
        <v>0.34384583104822292</v>
      </c>
      <c r="R62" s="46">
        <f t="shared" si="10"/>
        <v>0.42427932373068722</v>
      </c>
      <c r="S62" s="47">
        <f t="shared" si="10"/>
        <v>0.46165512753644805</v>
      </c>
      <c r="T62" s="2"/>
      <c r="X62" s="1"/>
      <c r="AO62" s="105" t="s">
        <v>84</v>
      </c>
    </row>
    <row r="63" spans="1:42" x14ac:dyDescent="0.25">
      <c r="A63" s="27">
        <v>30</v>
      </c>
      <c r="B63" s="59">
        <f t="shared" si="5"/>
        <v>2.6760125034284377E-2</v>
      </c>
      <c r="C63" s="101">
        <f t="shared" si="8"/>
        <v>3.5684662188889549E-2</v>
      </c>
      <c r="D63" s="3"/>
      <c r="E63" s="97">
        <f t="shared" si="6"/>
        <v>0.45282476908069547</v>
      </c>
      <c r="G63" s="27">
        <v>30</v>
      </c>
      <c r="H63" s="63">
        <f t="shared" si="10"/>
        <v>4.667705095929111E-2</v>
      </c>
      <c r="I63" s="46">
        <f t="shared" si="10"/>
        <v>8.9925083619696436E-2</v>
      </c>
      <c r="J63" s="46">
        <f t="shared" si="10"/>
        <v>0.12992176384699214</v>
      </c>
      <c r="K63" s="46">
        <f t="shared" si="10"/>
        <v>0.16683667026942497</v>
      </c>
      <c r="L63" s="46">
        <f t="shared" si="10"/>
        <v>0.20083141061032092</v>
      </c>
      <c r="M63" s="46">
        <f t="shared" si="10"/>
        <v>0.23205975921440949</v>
      </c>
      <c r="N63" s="46">
        <f t="shared" si="10"/>
        <v>0.26066780824494196</v>
      </c>
      <c r="O63" s="46">
        <f t="shared" si="10"/>
        <v>0.28679412623514416</v>
      </c>
      <c r="P63" s="46">
        <f t="shared" si="10"/>
        <v>0.31056991865203187</v>
      </c>
      <c r="Q63" s="46">
        <f t="shared" si="10"/>
        <v>0.33211918591034328</v>
      </c>
      <c r="R63" s="46">
        <f t="shared" si="10"/>
        <v>0.41032144977305163</v>
      </c>
      <c r="S63" s="47">
        <f t="shared" si="10"/>
        <v>0.44754477278879368</v>
      </c>
      <c r="T63" s="2"/>
      <c r="X63" s="1"/>
      <c r="AO63" s="105" t="s">
        <v>84</v>
      </c>
      <c r="AP63" s="7"/>
    </row>
    <row r="64" spans="1:42" x14ac:dyDescent="0.25">
      <c r="A64" s="27">
        <v>31</v>
      </c>
      <c r="B64" s="59">
        <f t="shared" si="5"/>
        <v>2.7057246677248292E-2</v>
      </c>
      <c r="C64" s="101">
        <f t="shared" si="8"/>
        <v>3.6010988929479071E-2</v>
      </c>
      <c r="D64" s="3"/>
      <c r="E64" s="97">
        <f t="shared" si="6"/>
        <v>0.43708490925236665</v>
      </c>
      <c r="G64" s="27">
        <v>31</v>
      </c>
      <c r="H64" s="63">
        <f t="shared" ref="H64:S73" si="11">EXP(-ufr_SGD*($A64+H$33))*(alpha_SGD*MIN($A64,H$33)-0.5*EXP(-alpha_SGD*MAX($A64,H$33))*(EXP(alpha_SGD*MIN($A64,H$33))-EXP(-alpha_SGD*MIN($A64,H$33))))</f>
        <v>4.5038889658927356E-2</v>
      </c>
      <c r="I64" s="46">
        <f t="shared" si="11"/>
        <v>8.6770655855299139E-2</v>
      </c>
      <c r="J64" s="46">
        <f t="shared" si="11"/>
        <v>0.12536808691128187</v>
      </c>
      <c r="K64" s="46">
        <f t="shared" si="11"/>
        <v>0.16099602208182989</v>
      </c>
      <c r="L64" s="46">
        <f t="shared" si="11"/>
        <v>0.19381150490504498</v>
      </c>
      <c r="M64" s="46">
        <f t="shared" si="11"/>
        <v>0.22396395162722527</v>
      </c>
      <c r="N64" s="46">
        <f t="shared" si="11"/>
        <v>0.2515953285713477</v>
      </c>
      <c r="O64" s="46">
        <f t="shared" si="11"/>
        <v>0.27684033331365632</v>
      </c>
      <c r="P64" s="46">
        <f t="shared" si="11"/>
        <v>0.2998265753367923</v>
      </c>
      <c r="Q64" s="46">
        <f t="shared" si="11"/>
        <v>0.32067475247034349</v>
      </c>
      <c r="R64" s="46">
        <f t="shared" si="11"/>
        <v>0.39660562898344365</v>
      </c>
      <c r="S64" s="47">
        <f t="shared" si="11"/>
        <v>0.43347439197920956</v>
      </c>
      <c r="T64" s="2"/>
      <c r="X64" s="1"/>
      <c r="AO64" s="105" t="s">
        <v>84</v>
      </c>
    </row>
    <row r="65" spans="1:42" x14ac:dyDescent="0.25">
      <c r="A65" s="27">
        <v>32</v>
      </c>
      <c r="B65" s="59">
        <f t="shared" si="5"/>
        <v>2.7344547942088182E-2</v>
      </c>
      <c r="C65" s="101">
        <f t="shared" si="8"/>
        <v>3.6290861163223553E-2</v>
      </c>
      <c r="D65" s="3"/>
      <c r="E65" s="97">
        <f t="shared" si="6"/>
        <v>0.42177821462378218</v>
      </c>
      <c r="G65" s="27">
        <v>32</v>
      </c>
      <c r="H65" s="63">
        <f t="shared" si="11"/>
        <v>4.3448635444687446E-2</v>
      </c>
      <c r="I65" s="46">
        <f t="shared" si="11"/>
        <v>8.3708201143883221E-2</v>
      </c>
      <c r="J65" s="46">
        <f t="shared" si="11"/>
        <v>0.12094650861134511</v>
      </c>
      <c r="K65" s="46">
        <f t="shared" si="11"/>
        <v>0.15532358037426369</v>
      </c>
      <c r="L65" s="46">
        <f t="shared" si="11"/>
        <v>0.18699183193609423</v>
      </c>
      <c r="M65" s="46">
        <f t="shared" si="11"/>
        <v>0.21609626383168182</v>
      </c>
      <c r="N65" s="46">
        <f t="shared" si="11"/>
        <v>0.24277465879348026</v>
      </c>
      <c r="O65" s="46">
        <f t="shared" si="11"/>
        <v>0.26715777986918887</v>
      </c>
      <c r="P65" s="46">
        <f t="shared" si="11"/>
        <v>0.28936956599348196</v>
      </c>
      <c r="Q65" s="46">
        <f t="shared" si="11"/>
        <v>0.30952732204526501</v>
      </c>
      <c r="R65" s="46">
        <f t="shared" si="11"/>
        <v>0.38316893351831283</v>
      </c>
      <c r="S65" s="47">
        <f t="shared" si="11"/>
        <v>0.41952392404326133</v>
      </c>
      <c r="T65" s="2"/>
      <c r="X65" s="1"/>
      <c r="AO65" s="105" t="s">
        <v>84</v>
      </c>
      <c r="AP65" s="7"/>
    </row>
    <row r="66" spans="1:42" x14ac:dyDescent="0.25">
      <c r="A66" s="27">
        <v>33</v>
      </c>
      <c r="B66" s="59">
        <f t="shared" ref="B66:B97" si="12">(1/E66)^(1/A66)-1</f>
        <v>2.7621725789043206E-2</v>
      </c>
      <c r="C66" s="101">
        <f t="shared" si="8"/>
        <v>3.6531012441947119E-2</v>
      </c>
      <c r="D66" s="3"/>
      <c r="E66" s="97">
        <f t="shared" ref="E66:E97" si="13">EXP(-ufr_SGD*A66)+MMULT(H66:S66,$AK$19:$AK$30)</f>
        <v>0.40691326121552729</v>
      </c>
      <c r="G66" s="27">
        <v>33</v>
      </c>
      <c r="H66" s="63">
        <f t="shared" si="11"/>
        <v>4.1906595066047742E-2</v>
      </c>
      <c r="I66" s="46">
        <f t="shared" si="11"/>
        <v>8.073836748232896E-2</v>
      </c>
      <c r="J66" s="46">
        <f t="shared" si="11"/>
        <v>0.11665810377650208</v>
      </c>
      <c r="K66" s="46">
        <f t="shared" si="11"/>
        <v>0.14982097807224165</v>
      </c>
      <c r="L66" s="46">
        <f t="shared" si="11"/>
        <v>0.18037475577114107</v>
      </c>
      <c r="M66" s="46">
        <f t="shared" si="11"/>
        <v>0.2084600032836523</v>
      </c>
      <c r="N66" s="46">
        <f t="shared" si="11"/>
        <v>0.23421029977772631</v>
      </c>
      <c r="O66" s="46">
        <f t="shared" si="11"/>
        <v>0.25775244759087718</v>
      </c>
      <c r="P66" s="46">
        <f t="shared" si="11"/>
        <v>0.27920667849664121</v>
      </c>
      <c r="Q66" s="46">
        <f t="shared" si="11"/>
        <v>0.29868685345103674</v>
      </c>
      <c r="R66" s="46">
        <f t="shared" si="11"/>
        <v>0.37003923285988055</v>
      </c>
      <c r="S66" s="47">
        <f t="shared" si="11"/>
        <v>0.40575647779664581</v>
      </c>
      <c r="T66" s="2"/>
      <c r="X66" s="1"/>
      <c r="AO66" s="105" t="s">
        <v>84</v>
      </c>
    </row>
    <row r="67" spans="1:42" x14ac:dyDescent="0.25">
      <c r="A67" s="27">
        <v>34</v>
      </c>
      <c r="B67" s="59">
        <f t="shared" si="12"/>
        <v>2.788867962514141E-2</v>
      </c>
      <c r="C67" s="101">
        <f t="shared" ref="C67:C98" si="14">(1+B67)^A67/(1+B66)^A66-1</f>
        <v>3.6737168923541397E-2</v>
      </c>
      <c r="D67" s="3"/>
      <c r="E67" s="97">
        <f t="shared" si="13"/>
        <v>0.39249413777460018</v>
      </c>
      <c r="G67" s="27">
        <v>34</v>
      </c>
      <c r="H67" s="63">
        <f t="shared" si="11"/>
        <v>4.041271209356867E-2</v>
      </c>
      <c r="I67" s="46">
        <f t="shared" si="11"/>
        <v>7.7861093372401768E-2</v>
      </c>
      <c r="J67" s="46">
        <f t="shared" si="11"/>
        <v>0.11250289831216487</v>
      </c>
      <c r="K67" s="46">
        <f t="shared" si="11"/>
        <v>0.14448845764542725</v>
      </c>
      <c r="L67" s="46">
        <f t="shared" si="11"/>
        <v>0.17396089812008689</v>
      </c>
      <c r="M67" s="46">
        <f t="shared" si="11"/>
        <v>0.20105636503908486</v>
      </c>
      <c r="N67" s="46">
        <f t="shared" si="11"/>
        <v>0.22590424433406953</v>
      </c>
      <c r="O67" s="46">
        <f t="shared" si="11"/>
        <v>0.24862738148309557</v>
      </c>
      <c r="P67" s="46">
        <f t="shared" si="11"/>
        <v>0.26934229503073387</v>
      </c>
      <c r="Q67" s="46">
        <f t="shared" si="11"/>
        <v>0.28815938282569276</v>
      </c>
      <c r="R67" s="46">
        <f t="shared" si="11"/>
        <v>0.35723687074005978</v>
      </c>
      <c r="S67" s="47">
        <f t="shared" si="11"/>
        <v>0.39222132283128425</v>
      </c>
      <c r="T67" s="2"/>
      <c r="X67" s="1"/>
      <c r="AO67" s="105" t="s">
        <v>84</v>
      </c>
      <c r="AP67" s="7"/>
    </row>
    <row r="68" spans="1:42" x14ac:dyDescent="0.25">
      <c r="A68" s="27">
        <v>35</v>
      </c>
      <c r="B68" s="59">
        <f t="shared" si="12"/>
        <v>2.8145458379048804E-2</v>
      </c>
      <c r="C68" s="101">
        <f t="shared" si="14"/>
        <v>3.6914208192996956E-2</v>
      </c>
      <c r="D68" s="3"/>
      <c r="E68" s="97">
        <f t="shared" si="13"/>
        <v>0.37852132285716289</v>
      </c>
      <c r="G68" s="27">
        <v>35</v>
      </c>
      <c r="H68" s="63">
        <f t="shared" si="11"/>
        <v>3.8966640327930097E-2</v>
      </c>
      <c r="I68" s="46">
        <f t="shared" si="11"/>
        <v>7.5075750925609017E-2</v>
      </c>
      <c r="J68" s="46">
        <f t="shared" si="11"/>
        <v>0.10848008003684589</v>
      </c>
      <c r="K68" s="46">
        <f t="shared" si="11"/>
        <v>0.13932514929223433</v>
      </c>
      <c r="L68" s="46">
        <f t="shared" si="11"/>
        <v>0.16774948493606903</v>
      </c>
      <c r="M68" s="46">
        <f t="shared" si="11"/>
        <v>0.19388484920674462</v>
      </c>
      <c r="N68" s="46">
        <f t="shared" si="11"/>
        <v>0.21785646926989347</v>
      </c>
      <c r="O68" s="46">
        <f t="shared" si="11"/>
        <v>0.23978326156188751</v>
      </c>
      <c r="P68" s="46">
        <f t="shared" si="11"/>
        <v>0.25977804976936164</v>
      </c>
      <c r="Q68" s="46">
        <f t="shared" si="11"/>
        <v>0.2779477749626777</v>
      </c>
      <c r="R68" s="46">
        <f t="shared" si="11"/>
        <v>0.34477605179582027</v>
      </c>
      <c r="S68" s="47">
        <f t="shared" si="11"/>
        <v>0.37895636530461191</v>
      </c>
      <c r="T68" s="2"/>
      <c r="X68" s="1"/>
      <c r="AO68" s="105" t="s">
        <v>84</v>
      </c>
    </row>
    <row r="69" spans="1:42" x14ac:dyDescent="0.25">
      <c r="A69" s="27">
        <v>36</v>
      </c>
      <c r="B69" s="59">
        <f t="shared" si="12"/>
        <v>2.8392220032712023E-2</v>
      </c>
      <c r="C69" s="101">
        <f t="shared" si="14"/>
        <v>3.7066290983621686E-2</v>
      </c>
      <c r="D69" s="3"/>
      <c r="E69" s="97">
        <f t="shared" si="13"/>
        <v>0.36499240805343969</v>
      </c>
      <c r="G69" s="27">
        <v>36</v>
      </c>
      <c r="H69" s="63">
        <f t="shared" si="11"/>
        <v>3.7567804254070948E-2</v>
      </c>
      <c r="I69" s="46">
        <f t="shared" si="11"/>
        <v>7.2381263722984882E-2</v>
      </c>
      <c r="J69" s="46">
        <f t="shared" si="11"/>
        <v>0.10458817234813714</v>
      </c>
      <c r="K69" s="46">
        <f t="shared" si="11"/>
        <v>0.13432930012035577</v>
      </c>
      <c r="L69" s="46">
        <f t="shared" si="11"/>
        <v>0.16173863202250807</v>
      </c>
      <c r="M69" s="46">
        <f t="shared" si="11"/>
        <v>0.18694360502542609</v>
      </c>
      <c r="N69" s="46">
        <f t="shared" si="11"/>
        <v>0.21006534106919847</v>
      </c>
      <c r="O69" s="46">
        <f t="shared" si="11"/>
        <v>0.23121887433824673</v>
      </c>
      <c r="P69" s="46">
        <f t="shared" si="11"/>
        <v>0.25051337144022412</v>
      </c>
      <c r="Q69" s="46">
        <f t="shared" si="11"/>
        <v>0.26805234333771083</v>
      </c>
      <c r="R69" s="46">
        <f t="shared" si="11"/>
        <v>0.33266598767516842</v>
      </c>
      <c r="S69" s="47">
        <f t="shared" si="11"/>
        <v>0.36599019675895944</v>
      </c>
      <c r="T69" s="2"/>
      <c r="X69" s="1"/>
      <c r="AO69" s="105" t="s">
        <v>84</v>
      </c>
      <c r="AP69" s="7"/>
    </row>
    <row r="70" spans="1:42" x14ac:dyDescent="0.25">
      <c r="A70" s="27">
        <v>37</v>
      </c>
      <c r="B70" s="59">
        <f t="shared" si="12"/>
        <v>2.8629200657322773E-2</v>
      </c>
      <c r="C70" s="101">
        <f t="shared" si="14"/>
        <v>3.71969709311879E-2</v>
      </c>
      <c r="D70" s="3"/>
      <c r="E70" s="97">
        <f t="shared" si="13"/>
        <v>0.35190269378221672</v>
      </c>
      <c r="G70" s="27">
        <v>37</v>
      </c>
      <c r="H70" s="63">
        <f t="shared" si="11"/>
        <v>3.6215448768397815E-2</v>
      </c>
      <c r="I70" s="46">
        <f t="shared" si="11"/>
        <v>6.9776203771080625E-2</v>
      </c>
      <c r="J70" s="46">
        <f t="shared" si="11"/>
        <v>0.1008251771089872</v>
      </c>
      <c r="K70" s="46">
        <f t="shared" si="11"/>
        <v>0.12949846274772703</v>
      </c>
      <c r="L70" s="46">
        <f t="shared" si="11"/>
        <v>0.15592558012973479</v>
      </c>
      <c r="M70" s="46">
        <f t="shared" si="11"/>
        <v>0.18022971417421682</v>
      </c>
      <c r="N70" s="46">
        <f t="shared" si="11"/>
        <v>0.20252795003548271</v>
      </c>
      <c r="O70" s="46">
        <f t="shared" si="11"/>
        <v>0.22293150129876987</v>
      </c>
      <c r="P70" s="46">
        <f t="shared" si="11"/>
        <v>0.24154593053935197</v>
      </c>
      <c r="Q70" s="46">
        <f t="shared" si="11"/>
        <v>0.25847136136555909</v>
      </c>
      <c r="R70" s="46">
        <f t="shared" si="11"/>
        <v>0.3209118438156412</v>
      </c>
      <c r="S70" s="47">
        <f t="shared" si="11"/>
        <v>0.35334378904829389</v>
      </c>
      <c r="T70" s="2"/>
      <c r="X70" s="1"/>
      <c r="AO70" s="105" t="s">
        <v>84</v>
      </c>
    </row>
    <row r="71" spans="1:42" x14ac:dyDescent="0.25">
      <c r="A71" s="27">
        <v>38</v>
      </c>
      <c r="B71" s="59">
        <f t="shared" si="12"/>
        <v>2.8856690731277057E-2</v>
      </c>
      <c r="C71" s="101">
        <f t="shared" si="14"/>
        <v>3.7309286400945663E-2</v>
      </c>
      <c r="D71" s="3"/>
      <c r="E71" s="97">
        <f t="shared" si="13"/>
        <v>0.3392456795631128</v>
      </c>
      <c r="G71" s="27">
        <v>38</v>
      </c>
      <c r="H71" s="63">
        <f t="shared" si="11"/>
        <v>3.4908680025929201E-2</v>
      </c>
      <c r="I71" s="46">
        <f t="shared" si="11"/>
        <v>6.7258871152866009E-2</v>
      </c>
      <c r="J71" s="46">
        <f t="shared" si="11"/>
        <v>9.7188692052399467E-2</v>
      </c>
      <c r="K71" s="46">
        <f t="shared" si="11"/>
        <v>0.12482965030751794</v>
      </c>
      <c r="L71" s="46">
        <f t="shared" si="11"/>
        <v>0.15030688823172608</v>
      </c>
      <c r="M71" s="46">
        <f t="shared" si="11"/>
        <v>0.17373942376804663</v>
      </c>
      <c r="N71" s="46">
        <f t="shared" si="11"/>
        <v>0.19524038519901754</v>
      </c>
      <c r="O71" s="46">
        <f t="shared" si="11"/>
        <v>0.21491723865117582</v>
      </c>
      <c r="P71" s="46">
        <f t="shared" si="11"/>
        <v>0.232872007578769</v>
      </c>
      <c r="Q71" s="46">
        <f t="shared" si="11"/>
        <v>0.24920148356983421</v>
      </c>
      <c r="R71" s="46">
        <f t="shared" si="11"/>
        <v>0.30951552107148578</v>
      </c>
      <c r="S71" s="47">
        <f t="shared" si="11"/>
        <v>0.34103189596238176</v>
      </c>
      <c r="T71" s="2"/>
      <c r="X71" s="1"/>
      <c r="AO71" s="105" t="s">
        <v>84</v>
      </c>
      <c r="AP71" s="7"/>
    </row>
    <row r="72" spans="1:42" x14ac:dyDescent="0.25">
      <c r="A72" s="27">
        <v>39</v>
      </c>
      <c r="B72" s="59">
        <f t="shared" si="12"/>
        <v>2.9075017057121677E-2</v>
      </c>
      <c r="C72" s="101">
        <f t="shared" si="14"/>
        <v>3.7405837595635649E-2</v>
      </c>
      <c r="D72" s="3"/>
      <c r="E72" s="97">
        <f t="shared" si="13"/>
        <v>0.32701346692763356</v>
      </c>
      <c r="G72" s="27">
        <v>39</v>
      </c>
      <c r="H72" s="63">
        <f t="shared" si="11"/>
        <v>3.3646498938256414E-2</v>
      </c>
      <c r="I72" s="46">
        <f t="shared" si="11"/>
        <v>6.4827359356545725E-2</v>
      </c>
      <c r="J72" s="46">
        <f t="shared" si="11"/>
        <v>9.3676007096250166E-2</v>
      </c>
      <c r="K72" s="46">
        <f t="shared" si="11"/>
        <v>0.12031946364601437</v>
      </c>
      <c r="L72" s="46">
        <f t="shared" si="11"/>
        <v>0.14487859218680735</v>
      </c>
      <c r="M72" s="46">
        <f t="shared" si="11"/>
        <v>0.1674683377028221</v>
      </c>
      <c r="N72" s="46">
        <f t="shared" si="11"/>
        <v>0.18819796018525464</v>
      </c>
      <c r="O72" s="46">
        <f t="shared" si="11"/>
        <v>0.20717126016196372</v>
      </c>
      <c r="P72" s="46">
        <f t="shared" si="11"/>
        <v>0.22448679594971088</v>
      </c>
      <c r="Q72" s="46">
        <f t="shared" si="11"/>
        <v>0.24023809215397871</v>
      </c>
      <c r="R72" s="46">
        <f t="shared" si="11"/>
        <v>0.29847630052356283</v>
      </c>
      <c r="S72" s="47">
        <f t="shared" si="11"/>
        <v>0.32906421178426176</v>
      </c>
      <c r="T72" s="2"/>
      <c r="X72" s="1"/>
      <c r="AO72" s="105" t="s">
        <v>84</v>
      </c>
    </row>
    <row r="73" spans="1:42" x14ac:dyDescent="0.25">
      <c r="A73" s="27">
        <v>40</v>
      </c>
      <c r="B73" s="59">
        <f t="shared" si="12"/>
        <v>2.928452899582612E-2</v>
      </c>
      <c r="C73" s="101">
        <f t="shared" si="14"/>
        <v>3.7488851511158661E-2</v>
      </c>
      <c r="D73" s="3"/>
      <c r="E73" s="97">
        <f t="shared" si="13"/>
        <v>0.31519709002301111</v>
      </c>
      <c r="G73" s="27">
        <v>40</v>
      </c>
      <c r="H73" s="63">
        <f t="shared" si="11"/>
        <v>3.2427828591207394E-2</v>
      </c>
      <c r="I73" s="46">
        <f t="shared" si="11"/>
        <v>6.2479608754796148E-2</v>
      </c>
      <c r="J73" s="46">
        <f t="shared" si="11"/>
        <v>9.0284183208373309E-2</v>
      </c>
      <c r="K73" s="46">
        <f t="shared" si="11"/>
        <v>0.11596419551165041</v>
      </c>
      <c r="L73" s="46">
        <f t="shared" si="11"/>
        <v>0.13963633475351644</v>
      </c>
      <c r="M73" s="46">
        <f t="shared" si="11"/>
        <v>0.16141157353199068</v>
      </c>
      <c r="N73" s="46">
        <f t="shared" si="11"/>
        <v>0.18139539849658212</v>
      </c>
      <c r="O73" s="46">
        <f t="shared" si="11"/>
        <v>0.19968803289017256</v>
      </c>
      <c r="P73" s="46">
        <f t="shared" si="11"/>
        <v>0.21638465066021634</v>
      </c>
      <c r="Q73" s="46">
        <f t="shared" si="11"/>
        <v>0.23157558181250229</v>
      </c>
      <c r="R73" s="46">
        <f t="shared" si="11"/>
        <v>0.28779137496190565</v>
      </c>
      <c r="S73" s="47">
        <f t="shared" si="11"/>
        <v>0.31744632843144688</v>
      </c>
      <c r="T73" s="2"/>
      <c r="X73" s="1"/>
      <c r="AO73" s="105" t="s">
        <v>84</v>
      </c>
      <c r="AP73" s="7"/>
    </row>
    <row r="74" spans="1:42" x14ac:dyDescent="0.25">
      <c r="A74" s="27">
        <v>41</v>
      </c>
      <c r="B74" s="59">
        <f t="shared" si="12"/>
        <v>2.9485588037473587E-2</v>
      </c>
      <c r="C74" s="101">
        <f t="shared" si="14"/>
        <v>3.7560236809296876E-2</v>
      </c>
      <c r="D74" s="3"/>
      <c r="E74" s="97">
        <f t="shared" si="13"/>
        <v>0.30378678638678736</v>
      </c>
      <c r="G74" s="27">
        <v>41</v>
      </c>
      <c r="H74" s="63">
        <f t="shared" ref="H74:S83" si="15">EXP(-ufr_SGD*($A74+H$33))*(alpha_SGD*MIN($A74,H$33)-0.5*EXP(-alpha_SGD*MAX($A74,H$33))*(EXP(alpha_SGD*MIN($A74,H$33))-EXP(-alpha_SGD*MIN($A74,H$33))))</f>
        <v>3.1251536633872534E-2</v>
      </c>
      <c r="I74" s="46">
        <f t="shared" si="15"/>
        <v>6.0213450283656739E-2</v>
      </c>
      <c r="J74" s="46">
        <f t="shared" si="15"/>
        <v>8.7010116838926788E-2</v>
      </c>
      <c r="K74" s="46">
        <f t="shared" si="15"/>
        <v>0.11175991571211748</v>
      </c>
      <c r="L74" s="46">
        <f t="shared" si="15"/>
        <v>0.13457547191078631</v>
      </c>
      <c r="M74" s="46">
        <f t="shared" si="15"/>
        <v>0.15556389082722236</v>
      </c>
      <c r="N74" s="46">
        <f t="shared" si="15"/>
        <v>0.17482698521320378</v>
      </c>
      <c r="O74" s="46">
        <f t="shared" si="15"/>
        <v>0.19246149394359663</v>
      </c>
      <c r="P74" s="46">
        <f t="shared" si="15"/>
        <v>0.20855929227955364</v>
      </c>
      <c r="Q74" s="46">
        <f t="shared" si="15"/>
        <v>0.22320759342502561</v>
      </c>
      <c r="R74" s="46">
        <f t="shared" si="15"/>
        <v>0.27745628651430743</v>
      </c>
      <c r="S74" s="47">
        <f t="shared" si="15"/>
        <v>0.30618052571240323</v>
      </c>
      <c r="T74" s="2"/>
      <c r="X74" s="1"/>
      <c r="AO74" s="105" t="s">
        <v>84</v>
      </c>
    </row>
    <row r="75" spans="1:42" x14ac:dyDescent="0.25">
      <c r="A75" s="27">
        <v>42</v>
      </c>
      <c r="B75" s="59">
        <f t="shared" si="12"/>
        <v>2.9678559954289252E-2</v>
      </c>
      <c r="C75" s="101">
        <f t="shared" si="14"/>
        <v>3.7621630286904129E-2</v>
      </c>
      <c r="D75" s="3"/>
      <c r="E75" s="97">
        <f t="shared" si="13"/>
        <v>0.29277221823410771</v>
      </c>
      <c r="G75" s="27">
        <v>42</v>
      </c>
      <c r="H75" s="63">
        <f t="shared" si="15"/>
        <v>3.0116453510546131E-2</v>
      </c>
      <c r="I75" s="46">
        <f t="shared" si="15"/>
        <v>5.8026641019372743E-2</v>
      </c>
      <c r="J75" s="46">
        <f t="shared" si="15"/>
        <v>8.3850592420404324E-2</v>
      </c>
      <c r="K75" s="46">
        <f t="shared" si="15"/>
        <v>0.10770254053549105</v>
      </c>
      <c r="L75" s="46">
        <f t="shared" si="15"/>
        <v>0.12969115958420746</v>
      </c>
      <c r="M75" s="46">
        <f t="shared" si="15"/>
        <v>0.14991979595677432</v>
      </c>
      <c r="N75" s="46">
        <f t="shared" si="15"/>
        <v>0.16848669091962531</v>
      </c>
      <c r="O75" s="46">
        <f t="shared" si="15"/>
        <v>0.1854851949928559</v>
      </c>
      <c r="P75" s="46">
        <f t="shared" si="15"/>
        <v>0.20100397382473106</v>
      </c>
      <c r="Q75" s="46">
        <f t="shared" si="15"/>
        <v>0.21512720545448902</v>
      </c>
      <c r="R75" s="46">
        <f t="shared" si="15"/>
        <v>0.26746528656394786</v>
      </c>
      <c r="S75" s="47">
        <f t="shared" si="15"/>
        <v>0.29526642332707442</v>
      </c>
      <c r="T75" s="2"/>
      <c r="X75" s="1"/>
      <c r="AO75" s="105" t="s">
        <v>84</v>
      </c>
      <c r="AP75" s="7"/>
    </row>
    <row r="76" spans="1:42" x14ac:dyDescent="0.25">
      <c r="A76" s="27">
        <v>43</v>
      </c>
      <c r="B76" s="59">
        <f t="shared" si="12"/>
        <v>2.9863808954006643E-2</v>
      </c>
      <c r="C76" s="101">
        <f t="shared" si="14"/>
        <v>3.7674436313410276E-2</v>
      </c>
      <c r="D76" s="3"/>
      <c r="E76" s="97">
        <f t="shared" si="13"/>
        <v>0.28214265282881168</v>
      </c>
      <c r="G76" s="27">
        <v>43</v>
      </c>
      <c r="H76" s="63">
        <f t="shared" si="15"/>
        <v>2.9021387257810633E-2</v>
      </c>
      <c r="I76" s="46">
        <f t="shared" si="15"/>
        <v>5.5916893060520563E-2</v>
      </c>
      <c r="J76" s="46">
        <f t="shared" si="15"/>
        <v>8.080232500730207E-2</v>
      </c>
      <c r="K76" s="46">
        <f t="shared" si="15"/>
        <v>0.10378788916670718</v>
      </c>
      <c r="L76" s="46">
        <f t="shared" si="15"/>
        <v>0.12497842417754938</v>
      </c>
      <c r="M76" s="46">
        <f t="shared" si="15"/>
        <v>0.14447362737013697</v>
      </c>
      <c r="N76" s="46">
        <f t="shared" si="15"/>
        <v>0.16236827266888415</v>
      </c>
      <c r="O76" s="46">
        <f t="shared" si="15"/>
        <v>0.17875242012544712</v>
      </c>
      <c r="P76" s="46">
        <f t="shared" si="15"/>
        <v>0.19371161700005635</v>
      </c>
      <c r="Q76" s="46">
        <f t="shared" si="15"/>
        <v>0.20732709036086949</v>
      </c>
      <c r="R76" s="46">
        <f t="shared" si="15"/>
        <v>0.25781163133769586</v>
      </c>
      <c r="S76" s="47">
        <f t="shared" si="15"/>
        <v>0.28470151834582513</v>
      </c>
      <c r="T76" s="2"/>
      <c r="X76" s="1"/>
      <c r="AO76" s="105" t="s">
        <v>84</v>
      </c>
    </row>
    <row r="77" spans="1:42" x14ac:dyDescent="0.25">
      <c r="A77" s="27">
        <v>44</v>
      </c>
      <c r="B77" s="59">
        <f t="shared" si="12"/>
        <v>3.0041693382840684E-2</v>
      </c>
      <c r="C77" s="101">
        <f t="shared" si="14"/>
        <v>3.7719860363745639E-2</v>
      </c>
      <c r="D77" s="3"/>
      <c r="E77" s="97">
        <f t="shared" si="13"/>
        <v>0.27188710904107904</v>
      </c>
      <c r="G77" s="27">
        <v>44</v>
      </c>
      <c r="H77" s="63">
        <f t="shared" si="15"/>
        <v>2.7965135465187408E-2</v>
      </c>
      <c r="I77" s="46">
        <f t="shared" si="15"/>
        <v>5.388189688151352E-2</v>
      </c>
      <c r="J77" s="46">
        <f t="shared" si="15"/>
        <v>7.78619947723036E-2</v>
      </c>
      <c r="K77" s="46">
        <f t="shared" si="15"/>
        <v>0.10001172936260866</v>
      </c>
      <c r="L77" s="46">
        <f t="shared" si="15"/>
        <v>0.12043221972621278</v>
      </c>
      <c r="M77" s="46">
        <f t="shared" si="15"/>
        <v>0.13921962477699837</v>
      </c>
      <c r="N77" s="46">
        <f t="shared" si="15"/>
        <v>0.15646535597223976</v>
      </c>
      <c r="O77" s="46">
        <f t="shared" si="15"/>
        <v>0.1722562816657171</v>
      </c>
      <c r="P77" s="46">
        <f t="shared" si="15"/>
        <v>0.18667492310272521</v>
      </c>
      <c r="Q77" s="46">
        <f t="shared" si="15"/>
        <v>0.19979964208976941</v>
      </c>
      <c r="R77" s="46">
        <f t="shared" si="15"/>
        <v>0.24848782425715044</v>
      </c>
      <c r="S77" s="47">
        <f t="shared" si="15"/>
        <v>0.27448162784290814</v>
      </c>
      <c r="T77" s="2"/>
      <c r="X77" s="1"/>
      <c r="AO77" s="105" t="s">
        <v>84</v>
      </c>
      <c r="AP77" s="7"/>
    </row>
    <row r="78" spans="1:42" x14ac:dyDescent="0.25">
      <c r="A78" s="27">
        <v>45</v>
      </c>
      <c r="B78" s="59">
        <f t="shared" si="12"/>
        <v>3.021256262796479E-2</v>
      </c>
      <c r="C78" s="101">
        <f t="shared" si="14"/>
        <v>3.7758937577279772E-2</v>
      </c>
      <c r="D78" s="3"/>
      <c r="E78" s="97">
        <f t="shared" si="13"/>
        <v>0.26199447597706904</v>
      </c>
      <c r="G78" s="27">
        <v>45</v>
      </c>
      <c r="H78" s="63">
        <f t="shared" si="15"/>
        <v>2.6946494895135922E-2</v>
      </c>
      <c r="I78" s="46">
        <f t="shared" si="15"/>
        <v>5.1919340123585775E-2</v>
      </c>
      <c r="J78" s="46">
        <f t="shared" si="15"/>
        <v>7.5026274781406707E-2</v>
      </c>
      <c r="K78" s="46">
        <f t="shared" si="15"/>
        <v>9.636981426068178E-2</v>
      </c>
      <c r="L78" s="46">
        <f t="shared" si="15"/>
        <v>0.1160474740063405</v>
      </c>
      <c r="M78" s="46">
        <f t="shared" si="15"/>
        <v>0.13415198502774131</v>
      </c>
      <c r="N78" s="46">
        <f t="shared" si="15"/>
        <v>0.15077150111852791</v>
      </c>
      <c r="O78" s="46">
        <f t="shared" si="15"/>
        <v>0.16598979779393208</v>
      </c>
      <c r="P78" s="46">
        <f t="shared" si="15"/>
        <v>0.17988646299708411</v>
      </c>
      <c r="Q78" s="46">
        <f t="shared" si="15"/>
        <v>0.19253707965721853</v>
      </c>
      <c r="R78" s="46">
        <f t="shared" si="15"/>
        <v>0.23948581424611257</v>
      </c>
      <c r="S78" s="47">
        <f t="shared" si="15"/>
        <v>0.26460125299562232</v>
      </c>
      <c r="T78" s="2"/>
      <c r="X78" s="1"/>
      <c r="AO78" s="105" t="s">
        <v>84</v>
      </c>
    </row>
    <row r="79" spans="1:42" x14ac:dyDescent="0.25">
      <c r="A79" s="27">
        <v>46</v>
      </c>
      <c r="B79" s="59">
        <f t="shared" si="12"/>
        <v>3.037675494688985E-2</v>
      </c>
      <c r="C79" s="101">
        <f t="shared" si="14"/>
        <v>3.779255711540741E-2</v>
      </c>
      <c r="D79" s="3"/>
      <c r="E79" s="97">
        <f t="shared" si="13"/>
        <v>0.25245360855669774</v>
      </c>
      <c r="G79" s="27">
        <v>46</v>
      </c>
      <c r="H79" s="63">
        <f t="shared" si="15"/>
        <v>2.5964269173088667E-2</v>
      </c>
      <c r="I79" s="46">
        <f t="shared" si="15"/>
        <v>5.0026922623542733E-2</v>
      </c>
      <c r="J79" s="46">
        <f t="shared" si="15"/>
        <v>7.2291853226309821E-2</v>
      </c>
      <c r="K79" s="46">
        <f t="shared" si="15"/>
        <v>9.2857911874849708E-2</v>
      </c>
      <c r="L79" s="46">
        <f t="shared" si="15"/>
        <v>0.11181912553292675</v>
      </c>
      <c r="M79" s="46">
        <f t="shared" si="15"/>
        <v>0.12926490702114754</v>
      </c>
      <c r="N79" s="46">
        <f t="shared" si="15"/>
        <v>0.14528025656070004</v>
      </c>
      <c r="O79" s="46">
        <f t="shared" si="15"/>
        <v>0.15994595514035168</v>
      </c>
      <c r="P79" s="46">
        <f t="shared" si="15"/>
        <v>0.17333874980546457</v>
      </c>
      <c r="Q79" s="46">
        <f t="shared" si="15"/>
        <v>0.18553153099141706</v>
      </c>
      <c r="R79" s="46">
        <f t="shared" si="15"/>
        <v>0.23079715761419894</v>
      </c>
      <c r="S79" s="47">
        <f t="shared" si="15"/>
        <v>0.25505387817027386</v>
      </c>
      <c r="T79" s="2"/>
      <c r="X79" s="1"/>
      <c r="AO79" s="105" t="s">
        <v>84</v>
      </c>
      <c r="AP79" s="7"/>
    </row>
    <row r="80" spans="1:42" x14ac:dyDescent="0.25">
      <c r="A80" s="27">
        <v>47</v>
      </c>
      <c r="B80" s="59">
        <f t="shared" si="12"/>
        <v>3.0534596011072335E-2</v>
      </c>
      <c r="C80" s="101">
        <f t="shared" si="14"/>
        <v>3.7821482961544417E-2</v>
      </c>
      <c r="D80" s="3"/>
      <c r="E80" s="97">
        <f t="shared" si="13"/>
        <v>0.24325340407898915</v>
      </c>
      <c r="G80" s="27">
        <v>47</v>
      </c>
      <c r="H80" s="63">
        <f t="shared" si="15"/>
        <v>2.5017274887664181E-2</v>
      </c>
      <c r="I80" s="46">
        <f t="shared" si="15"/>
        <v>4.8202368343107441E-2</v>
      </c>
      <c r="J80" s="46">
        <f t="shared" si="15"/>
        <v>6.9655451090007092E-2</v>
      </c>
      <c r="K80" s="46">
        <f t="shared" si="15"/>
        <v>8.9471828564943318E-2</v>
      </c>
      <c r="L80" s="46">
        <f t="shared" si="15"/>
        <v>0.10774215304832784</v>
      </c>
      <c r="M80" s="46">
        <f t="shared" si="15"/>
        <v>0.1245526275657689</v>
      </c>
      <c r="N80" s="46">
        <f t="shared" si="15"/>
        <v>0.13998520163726441</v>
      </c>
      <c r="O80" s="46">
        <f t="shared" si="15"/>
        <v>0.15411775898530869</v>
      </c>
      <c r="P80" s="46">
        <f t="shared" si="15"/>
        <v>0.16702429733775853</v>
      </c>
      <c r="Q80" s="46">
        <f t="shared" si="15"/>
        <v>0.17877510047863551</v>
      </c>
      <c r="R80" s="46">
        <f t="shared" si="15"/>
        <v>0.2224131498312982</v>
      </c>
      <c r="S80" s="47">
        <f t="shared" si="15"/>
        <v>0.24583221620269868</v>
      </c>
      <c r="T80" s="2"/>
      <c r="X80" s="1"/>
      <c r="AO80" s="105" t="s">
        <v>84</v>
      </c>
    </row>
    <row r="81" spans="1:42" x14ac:dyDescent="0.25">
      <c r="A81" s="27">
        <v>48</v>
      </c>
      <c r="B81" s="59">
        <f t="shared" si="12"/>
        <v>3.0686397997592652E-2</v>
      </c>
      <c r="C81" s="101">
        <f t="shared" si="14"/>
        <v>3.7846371702046966E-2</v>
      </c>
      <c r="D81" s="3"/>
      <c r="E81" s="97">
        <f t="shared" si="13"/>
        <v>0.23438286312073034</v>
      </c>
      <c r="G81" s="27">
        <v>48</v>
      </c>
      <c r="H81" s="63">
        <f t="shared" si="15"/>
        <v>2.4104346382719091E-2</v>
      </c>
      <c r="I81" s="46">
        <f t="shared" si="15"/>
        <v>4.6443434747739147E-2</v>
      </c>
      <c r="J81" s="46">
        <f t="shared" si="15"/>
        <v>6.7113836053775799E-2</v>
      </c>
      <c r="K81" s="46">
        <f t="shared" si="15"/>
        <v>8.6207427545338694E-2</v>
      </c>
      <c r="L81" s="46">
        <f t="shared" si="15"/>
        <v>0.10381159882739974</v>
      </c>
      <c r="M81" s="46">
        <f t="shared" si="15"/>
        <v>0.12000944979046797</v>
      </c>
      <c r="N81" s="46">
        <f t="shared" si="15"/>
        <v>0.1348799805068624</v>
      </c>
      <c r="O81" s="46">
        <f t="shared" si="15"/>
        <v>0.14849827324454604</v>
      </c>
      <c r="P81" s="46">
        <f t="shared" si="15"/>
        <v>0.16093566676314225</v>
      </c>
      <c r="Q81" s="46">
        <f t="shared" si="15"/>
        <v>0.17225992306894902</v>
      </c>
      <c r="R81" s="46">
        <f t="shared" si="15"/>
        <v>0.21432493242558931</v>
      </c>
      <c r="S81" s="47">
        <f t="shared" si="15"/>
        <v>0.236928409163014</v>
      </c>
      <c r="T81" s="2"/>
      <c r="X81" s="1"/>
      <c r="AO81" s="105" t="s">
        <v>84</v>
      </c>
      <c r="AP81" s="7"/>
    </row>
    <row r="82" spans="1:42" x14ac:dyDescent="0.25">
      <c r="A82" s="27">
        <v>49</v>
      </c>
      <c r="B82" s="59">
        <f t="shared" si="12"/>
        <v>3.0832459098979692E-2</v>
      </c>
      <c r="C82" s="101">
        <f t="shared" si="14"/>
        <v>3.7867787740851089E-2</v>
      </c>
      <c r="D82" s="3"/>
      <c r="E82" s="97">
        <f t="shared" si="13"/>
        <v>0.22583113753912304</v>
      </c>
      <c r="G82" s="27">
        <v>49</v>
      </c>
      <c r="H82" s="63">
        <f t="shared" si="15"/>
        <v>2.3224339474421766E-2</v>
      </c>
      <c r="I82" s="46">
        <f t="shared" si="15"/>
        <v>4.4747920089337416E-2</v>
      </c>
      <c r="J82" s="46">
        <f t="shared" si="15"/>
        <v>6.4663833314670599E-2</v>
      </c>
      <c r="K82" s="46">
        <f t="shared" si="15"/>
        <v>8.3060643314939217E-2</v>
      </c>
      <c r="L82" s="46">
        <f t="shared" si="15"/>
        <v>0.10002258689737178</v>
      </c>
      <c r="M82" s="46">
        <f t="shared" si="15"/>
        <v>0.11562976542527188</v>
      </c>
      <c r="N82" s="46">
        <f t="shared" si="15"/>
        <v>0.12995832885133729</v>
      </c>
      <c r="O82" s="46">
        <f t="shared" si="15"/>
        <v>0.14308065204456172</v>
      </c>
      <c r="P82" s="46">
        <f t="shared" si="15"/>
        <v>0.15506550359729895</v>
      </c>
      <c r="Q82" s="46">
        <f t="shared" si="15"/>
        <v>0.16597820730708274</v>
      </c>
      <c r="R82" s="46">
        <f t="shared" si="15"/>
        <v>0.2065235793407878</v>
      </c>
      <c r="S82" s="47">
        <f t="shared" si="15"/>
        <v>0.22833419230393215</v>
      </c>
      <c r="T82" s="2"/>
      <c r="X82" s="1"/>
      <c r="AO82" s="105" t="s">
        <v>84</v>
      </c>
    </row>
    <row r="83" spans="1:42" x14ac:dyDescent="0.25">
      <c r="A83" s="27">
        <v>50</v>
      </c>
      <c r="B83" s="59">
        <f t="shared" si="12"/>
        <v>3.0973063349537755E-2</v>
      </c>
      <c r="C83" s="101">
        <f t="shared" si="14"/>
        <v>3.7886216328102407E-2</v>
      </c>
      <c r="D83" s="3"/>
      <c r="E83" s="97">
        <f t="shared" si="13"/>
        <v>0.21758756787240435</v>
      </c>
      <c r="G83" s="27">
        <v>50</v>
      </c>
      <c r="H83" s="63">
        <f t="shared" si="15"/>
        <v>2.2376134286345259E-2</v>
      </c>
      <c r="I83" s="46">
        <f t="shared" si="15"/>
        <v>4.311366896894369E-2</v>
      </c>
      <c r="J83" s="46">
        <f t="shared" si="15"/>
        <v>6.2302333867359214E-2</v>
      </c>
      <c r="K83" s="46">
        <f t="shared" si="15"/>
        <v>8.0027492738725878E-2</v>
      </c>
      <c r="L83" s="46">
        <f t="shared" si="15"/>
        <v>9.6370337081468846E-2</v>
      </c>
      <c r="M83" s="46">
        <f t="shared" si="15"/>
        <v>0.11140807204625394</v>
      </c>
      <c r="N83" s="46">
        <f t="shared" si="15"/>
        <v>0.12521409463499752</v>
      </c>
      <c r="O83" s="46">
        <f t="shared" si="15"/>
        <v>0.13785816438225976</v>
      </c>
      <c r="P83" s="46">
        <f t="shared" si="15"/>
        <v>0.14940656672197522</v>
      </c>
      <c r="Q83" s="46">
        <f t="shared" si="15"/>
        <v>0.15992226924709979</v>
      </c>
      <c r="R83" s="46">
        <f t="shared" si="15"/>
        <v>0.19900016634457354</v>
      </c>
      <c r="S83" s="47">
        <f t="shared" si="15"/>
        <v>0.22004102757339841</v>
      </c>
      <c r="T83" s="2"/>
      <c r="X83" s="1"/>
      <c r="AO83" s="105" t="s">
        <v>84</v>
      </c>
      <c r="AP83" s="7"/>
    </row>
    <row r="84" spans="1:42" x14ac:dyDescent="0.25">
      <c r="A84" s="27">
        <v>51</v>
      </c>
      <c r="B84" s="59">
        <f t="shared" si="12"/>
        <v>3.1108480688700535E-2</v>
      </c>
      <c r="C84" s="101">
        <f t="shared" si="14"/>
        <v>3.7902074725186141E-2</v>
      </c>
      <c r="D84" s="3"/>
      <c r="E84" s="97">
        <f t="shared" si="13"/>
        <v>0.20964171203725296</v>
      </c>
      <c r="G84" s="27">
        <v>51</v>
      </c>
      <c r="H84" s="63">
        <f t="shared" ref="H84:S93" si="16">EXP(-ufr_SGD*($A84+H$33))*(alpha_SGD*MIN($A84,H$33)-0.5*EXP(-alpha_SGD*MAX($A84,H$33))*(EXP(alpha_SGD*MIN($A84,H$33))-EXP(-alpha_SGD*MIN($A84,H$33))))</f>
        <v>2.1558637362269227E-2</v>
      </c>
      <c r="I84" s="46">
        <f t="shared" si="16"/>
        <v>4.1538576490649001E-2</v>
      </c>
      <c r="J84" s="46">
        <f t="shared" si="16"/>
        <v>6.0026300708581462E-2</v>
      </c>
      <c r="K84" s="46">
        <f t="shared" si="16"/>
        <v>7.7104083385146807E-2</v>
      </c>
      <c r="L84" s="46">
        <f t="shared" si="16"/>
        <v>9.285017561855477E-2</v>
      </c>
      <c r="M84" s="46">
        <f t="shared" si="16"/>
        <v>0.10733898618963697</v>
      </c>
      <c r="N84" s="46">
        <f t="shared" si="16"/>
        <v>0.12064125398591125</v>
      </c>
      <c r="O84" s="46">
        <f t="shared" si="16"/>
        <v>0.13282421310585765</v>
      </c>
      <c r="P84" s="46">
        <f t="shared" si="16"/>
        <v>0.14395175085817258</v>
      </c>
      <c r="Q84" s="46">
        <f t="shared" si="16"/>
        <v>0.15408455887265346</v>
      </c>
      <c r="R84" s="46">
        <f t="shared" si="16"/>
        <v>0.19174582646358224</v>
      </c>
      <c r="S84" s="47">
        <f t="shared" si="16"/>
        <v>0.21204021197908329</v>
      </c>
      <c r="T84" s="2"/>
      <c r="X84" s="1"/>
      <c r="AO84" s="105" t="s">
        <v>84</v>
      </c>
    </row>
    <row r="85" spans="1:42" x14ac:dyDescent="0.25">
      <c r="A85" s="27">
        <v>52</v>
      </c>
      <c r="B85" s="59">
        <f t="shared" si="12"/>
        <v>3.1238967199313405E-2</v>
      </c>
      <c r="C85" s="101">
        <f t="shared" si="14"/>
        <v>3.7915721778216005E-2</v>
      </c>
      <c r="D85" s="3"/>
      <c r="E85" s="97">
        <f t="shared" si="13"/>
        <v>0.20198336689426238</v>
      </c>
      <c r="G85" s="27">
        <v>52</v>
      </c>
      <c r="H85" s="63">
        <f t="shared" si="16"/>
        <v>2.077078318877414E-2</v>
      </c>
      <c r="I85" s="46">
        <f t="shared" si="16"/>
        <v>4.0020591264123592E-2</v>
      </c>
      <c r="J85" s="46">
        <f t="shared" si="16"/>
        <v>5.7832773343316123E-2</v>
      </c>
      <c r="K85" s="46">
        <f t="shared" si="16"/>
        <v>7.4286619619222644E-2</v>
      </c>
      <c r="L85" s="46">
        <f t="shared" si="16"/>
        <v>8.9457542981152813E-2</v>
      </c>
      <c r="M85" s="46">
        <f t="shared" si="16"/>
        <v>0.10341725308405539</v>
      </c>
      <c r="N85" s="46">
        <f t="shared" si="16"/>
        <v>0.1162339230811691</v>
      </c>
      <c r="O85" s="46">
        <f t="shared" si="16"/>
        <v>0.12797234924068854</v>
      </c>
      <c r="P85" s="46">
        <f t="shared" si="16"/>
        <v>0.13869410366930407</v>
      </c>
      <c r="Q85" s="46">
        <f t="shared" si="16"/>
        <v>0.14845768036516321</v>
      </c>
      <c r="R85" s="46">
        <f t="shared" si="16"/>
        <v>0.18475179390919691</v>
      </c>
      <c r="S85" s="47">
        <f t="shared" si="16"/>
        <v>0.20432296518588361</v>
      </c>
      <c r="T85" s="2"/>
      <c r="X85" s="1"/>
      <c r="AO85" s="105" t="s">
        <v>84</v>
      </c>
      <c r="AP85" s="7"/>
    </row>
    <row r="86" spans="1:42" x14ac:dyDescent="0.25">
      <c r="A86" s="27">
        <v>53</v>
      </c>
      <c r="B86" s="59">
        <f t="shared" si="12"/>
        <v>3.1364765472412959E-2</v>
      </c>
      <c r="C86" s="101">
        <f t="shared" si="14"/>
        <v>3.7927466131182141E-2</v>
      </c>
      <c r="D86" s="3"/>
      <c r="E86" s="97">
        <f t="shared" si="13"/>
        <v>0.19460258398127134</v>
      </c>
      <c r="G86" s="27">
        <v>53</v>
      </c>
      <c r="H86" s="63">
        <f t="shared" si="16"/>
        <v>2.001153523683194E-2</v>
      </c>
      <c r="I86" s="46">
        <f t="shared" si="16"/>
        <v>3.8557717468602586E-2</v>
      </c>
      <c r="J86" s="46">
        <f t="shared" si="16"/>
        <v>5.5718870906103571E-2</v>
      </c>
      <c r="K86" s="46">
        <f t="shared" si="16"/>
        <v>7.1571406864722922E-2</v>
      </c>
      <c r="L86" s="46">
        <f t="shared" si="16"/>
        <v>8.618799940652587E-2</v>
      </c>
      <c r="M86" s="46">
        <f t="shared" si="16"/>
        <v>9.9637753620404376E-2</v>
      </c>
      <c r="N86" s="46">
        <f t="shared" si="16"/>
        <v>0.11198636676563106</v>
      </c>
      <c r="O86" s="46">
        <f t="shared" si="16"/>
        <v>0.12329628250672992</v>
      </c>
      <c r="P86" s="46">
        <f t="shared" si="16"/>
        <v>0.13362683846759446</v>
      </c>
      <c r="Q86" s="46">
        <f t="shared" si="16"/>
        <v>0.14303440733071826</v>
      </c>
      <c r="R86" s="46">
        <f t="shared" si="16"/>
        <v>0.17800943853464019</v>
      </c>
      <c r="S86" s="47">
        <f t="shared" si="16"/>
        <v>0.19688049997613549</v>
      </c>
      <c r="T86" s="2"/>
      <c r="X86" s="1"/>
      <c r="AO86" s="105" t="s">
        <v>84</v>
      </c>
    </row>
    <row r="87" spans="1:42" x14ac:dyDescent="0.25">
      <c r="A87" s="27">
        <v>54</v>
      </c>
      <c r="B87" s="59">
        <f t="shared" si="12"/>
        <v>3.1486105060829939E-2</v>
      </c>
      <c r="C87" s="101">
        <f t="shared" si="14"/>
        <v>3.7937573275208525E-2</v>
      </c>
      <c r="D87" s="3"/>
      <c r="E87" s="97">
        <f t="shared" si="13"/>
        <v>0.18748968048936149</v>
      </c>
      <c r="G87" s="27">
        <v>54</v>
      </c>
      <c r="H87" s="63">
        <f t="shared" si="16"/>
        <v>1.9279886612637784E-2</v>
      </c>
      <c r="I87" s="46">
        <f t="shared" si="16"/>
        <v>3.714801615421702E-2</v>
      </c>
      <c r="J87" s="46">
        <f t="shared" si="16"/>
        <v>5.368179415657888E-2</v>
      </c>
      <c r="K87" s="46">
        <f t="shared" si="16"/>
        <v>6.8954854377068109E-2</v>
      </c>
      <c r="L87" s="46">
        <f t="shared" si="16"/>
        <v>8.3037228566267121E-2</v>
      </c>
      <c r="M87" s="46">
        <f t="shared" si="16"/>
        <v>9.599550907137544E-2</v>
      </c>
      <c r="N87" s="46">
        <f t="shared" si="16"/>
        <v>0.10789300450734923</v>
      </c>
      <c r="O87" s="46">
        <f t="shared" si="16"/>
        <v>0.11878988872815791</v>
      </c>
      <c r="P87" s="46">
        <f t="shared" si="16"/>
        <v>0.12874334332871523</v>
      </c>
      <c r="Q87" s="46">
        <f t="shared" si="16"/>
        <v>0.13780769390458669</v>
      </c>
      <c r="R87" s="46">
        <f t="shared" si="16"/>
        <v>0.17151029251261332</v>
      </c>
      <c r="S87" s="47">
        <f t="shared" si="16"/>
        <v>0.18970407857925692</v>
      </c>
      <c r="T87" s="2"/>
      <c r="X87" s="1"/>
      <c r="AO87" s="105" t="s">
        <v>84</v>
      </c>
      <c r="AP87" s="7"/>
    </row>
    <row r="88" spans="1:42" x14ac:dyDescent="0.25">
      <c r="A88" s="27">
        <v>55</v>
      </c>
      <c r="B88" s="59">
        <f t="shared" si="12"/>
        <v>3.1603202992415369E-2</v>
      </c>
      <c r="C88" s="101">
        <f t="shared" si="14"/>
        <v>3.7946271601235759E-2</v>
      </c>
      <c r="D88" s="3"/>
      <c r="E88" s="97">
        <f t="shared" si="13"/>
        <v>0.18063524636985573</v>
      </c>
      <c r="G88" s="27">
        <v>55</v>
      </c>
      <c r="H88" s="63">
        <f t="shared" si="16"/>
        <v>1.8574860392217386E-2</v>
      </c>
      <c r="I88" s="46">
        <f t="shared" si="16"/>
        <v>3.5789605925947134E-2</v>
      </c>
      <c r="J88" s="46">
        <f t="shared" si="16"/>
        <v>5.1718826563198858E-2</v>
      </c>
      <c r="K88" s="46">
        <f t="shared" si="16"/>
        <v>6.6433476809197575E-2</v>
      </c>
      <c r="L88" s="46">
        <f t="shared" si="16"/>
        <v>8.000103972590808E-2</v>
      </c>
      <c r="M88" s="46">
        <f t="shared" si="16"/>
        <v>9.2485683983834985E-2</v>
      </c>
      <c r="N88" s="46">
        <f t="shared" si="16"/>
        <v>0.1039484141881766</v>
      </c>
      <c r="O88" s="46">
        <f t="shared" si="16"/>
        <v>0.11444721471378889</v>
      </c>
      <c r="P88" s="46">
        <f t="shared" si="16"/>
        <v>0.12403718728017134</v>
      </c>
      <c r="Q88" s="46">
        <f t="shared" si="16"/>
        <v>0.13277068249314636</v>
      </c>
      <c r="R88" s="46">
        <f t="shared" si="16"/>
        <v>0.16524607063156665</v>
      </c>
      <c r="S88" s="47">
        <f t="shared" si="16"/>
        <v>0.18278505736107137</v>
      </c>
      <c r="T88" s="2"/>
      <c r="X88" s="1"/>
      <c r="AO88" s="105" t="s">
        <v>84</v>
      </c>
    </row>
    <row r="89" spans="1:42" x14ac:dyDescent="0.25">
      <c r="A89" s="27">
        <v>56</v>
      </c>
      <c r="B89" s="59">
        <f t="shared" si="12"/>
        <v>3.1716264320369669E-2</v>
      </c>
      <c r="C89" s="101">
        <f t="shared" si="14"/>
        <v>3.7953757598787607E-2</v>
      </c>
      <c r="D89" s="3"/>
      <c r="E89" s="97">
        <f t="shared" si="13"/>
        <v>0.17403014830616242</v>
      </c>
      <c r="G89" s="27">
        <v>56</v>
      </c>
      <c r="H89" s="63">
        <f t="shared" si="16"/>
        <v>1.7895509701328707E-2</v>
      </c>
      <c r="I89" s="46">
        <f t="shared" si="16"/>
        <v>3.4480663130111264E-2</v>
      </c>
      <c r="J89" s="46">
        <f t="shared" si="16"/>
        <v>4.9827334651803078E-2</v>
      </c>
      <c r="K89" s="46">
        <f t="shared" si="16"/>
        <v>6.4003894803416297E-2</v>
      </c>
      <c r="L89" s="46">
        <f t="shared" si="16"/>
        <v>7.7075368684785081E-2</v>
      </c>
      <c r="M89" s="46">
        <f t="shared" si="16"/>
        <v>8.9103587593506839E-2</v>
      </c>
      <c r="N89" s="46">
        <f t="shared" si="16"/>
        <v>0.10014733414132831</v>
      </c>
      <c r="O89" s="46">
        <f t="shared" si="16"/>
        <v>0.11026248108664177</v>
      </c>
      <c r="P89" s="46">
        <f t="shared" si="16"/>
        <v>0.11950212411338244</v>
      </c>
      <c r="Q89" s="46">
        <f t="shared" si="16"/>
        <v>0.12791670878123659</v>
      </c>
      <c r="R89" s="46">
        <f t="shared" si="16"/>
        <v>0.1592086853673523</v>
      </c>
      <c r="S89" s="47">
        <f t="shared" si="16"/>
        <v>0.17611492193491352</v>
      </c>
      <c r="T89" s="2"/>
      <c r="X89" s="1"/>
      <c r="AO89" s="105" t="s">
        <v>84</v>
      </c>
      <c r="AP89" s="7"/>
    </row>
    <row r="90" spans="1:42" x14ac:dyDescent="0.25">
      <c r="A90" s="27">
        <v>57</v>
      </c>
      <c r="B90" s="59">
        <f t="shared" si="12"/>
        <v>3.1825482693420781E-2</v>
      </c>
      <c r="C90" s="101">
        <f t="shared" si="14"/>
        <v>3.796020032251346E-2</v>
      </c>
      <c r="D90" s="3"/>
      <c r="E90" s="97">
        <f t="shared" si="13"/>
        <v>0.16766553115628963</v>
      </c>
      <c r="G90" s="27">
        <v>57</v>
      </c>
      <c r="H90" s="63">
        <f t="shared" si="16"/>
        <v>1.7240917591394279E-2</v>
      </c>
      <c r="I90" s="46">
        <f t="shared" si="16"/>
        <v>3.3219421642293148E-2</v>
      </c>
      <c r="J90" s="46">
        <f t="shared" si="16"/>
        <v>4.8004767764713956E-2</v>
      </c>
      <c r="K90" s="46">
        <f t="shared" si="16"/>
        <v>6.1662834801451474E-2</v>
      </c>
      <c r="L90" s="46">
        <f t="shared" si="16"/>
        <v>7.4256277735647136E-2</v>
      </c>
      <c r="M90" s="46">
        <f t="shared" si="16"/>
        <v>8.5844674050363085E-2</v>
      </c>
      <c r="N90" s="46">
        <f t="shared" si="16"/>
        <v>9.6484663775793345E-2</v>
      </c>
      <c r="O90" s="46">
        <f t="shared" si="16"/>
        <v>0.10623008345747775</v>
      </c>
      <c r="P90" s="46">
        <f t="shared" si="16"/>
        <v>0.11513209427363377</v>
      </c>
      <c r="Q90" s="46">
        <f t="shared" si="16"/>
        <v>0.12323930452370169</v>
      </c>
      <c r="R90" s="46">
        <f t="shared" si="16"/>
        <v>0.1533902576869895</v>
      </c>
      <c r="S90" s="47">
        <f t="shared" si="16"/>
        <v>0.16968531440170564</v>
      </c>
      <c r="T90" s="2"/>
      <c r="X90" s="1"/>
      <c r="AO90" s="105" t="s">
        <v>84</v>
      </c>
    </row>
    <row r="91" spans="1:42" x14ac:dyDescent="0.25">
      <c r="A91" s="27">
        <v>58</v>
      </c>
      <c r="B91" s="59">
        <f t="shared" si="12"/>
        <v>3.1931040932743127E-2</v>
      </c>
      <c r="C91" s="101">
        <f t="shared" si="14"/>
        <v>3.7965745230597037E-2</v>
      </c>
      <c r="D91" s="3"/>
      <c r="E91" s="97">
        <f t="shared" si="13"/>
        <v>0.16153281736579914</v>
      </c>
      <c r="G91" s="27">
        <v>58</v>
      </c>
      <c r="H91" s="63">
        <f t="shared" si="16"/>
        <v>1.6610196753269954E-2</v>
      </c>
      <c r="I91" s="46">
        <f t="shared" si="16"/>
        <v>3.2004172338207355E-2</v>
      </c>
      <c r="J91" s="46">
        <f t="shared" si="16"/>
        <v>4.6248657350456385E-2</v>
      </c>
      <c r="K91" s="46">
        <f t="shared" si="16"/>
        <v>5.9407128231169545E-2</v>
      </c>
      <c r="L91" s="46">
        <f t="shared" si="16"/>
        <v>7.1539954841444958E-2</v>
      </c>
      <c r="M91" s="46">
        <f t="shared" si="16"/>
        <v>8.2704541692548442E-2</v>
      </c>
      <c r="N91" s="46">
        <f t="shared" si="16"/>
        <v>9.2955463067958488E-2</v>
      </c>
      <c r="O91" s="46">
        <f t="shared" si="16"/>
        <v>0.1023445922681018</v>
      </c>
      <c r="P91" s="46">
        <f t="shared" si="16"/>
        <v>0.11092122520273029</v>
      </c>
      <c r="Q91" s="46">
        <f t="shared" si="16"/>
        <v>0.11873219854939786</v>
      </c>
      <c r="R91" s="46">
        <f t="shared" si="16"/>
        <v>0.14778312437550703</v>
      </c>
      <c r="S91" s="47">
        <f t="shared" si="16"/>
        <v>0.16348805413199199</v>
      </c>
      <c r="T91" s="2"/>
      <c r="X91" s="1"/>
      <c r="AO91" s="105" t="s">
        <v>84</v>
      </c>
      <c r="AP91" s="7"/>
    </row>
    <row r="92" spans="1:42" x14ac:dyDescent="0.25">
      <c r="A92" s="27">
        <v>59</v>
      </c>
      <c r="B92" s="59">
        <f t="shared" si="12"/>
        <v>3.2033111605778153E-2</v>
      </c>
      <c r="C92" s="101">
        <f t="shared" si="14"/>
        <v>3.7970517484152477E-2</v>
      </c>
      <c r="D92" s="3"/>
      <c r="E92" s="97">
        <f t="shared" si="13"/>
        <v>0.15562370476314002</v>
      </c>
      <c r="G92" s="27">
        <v>59</v>
      </c>
      <c r="H92" s="63">
        <f t="shared" si="16"/>
        <v>1.6002489103260319E-2</v>
      </c>
      <c r="I92" s="46">
        <f t="shared" si="16"/>
        <v>3.083326231459077E-2</v>
      </c>
      <c r="J92" s="46">
        <f t="shared" si="16"/>
        <v>4.4556615882957847E-2</v>
      </c>
      <c r="K92" s="46">
        <f t="shared" si="16"/>
        <v>5.7233710200428729E-2</v>
      </c>
      <c r="L92" s="46">
        <f t="shared" si="16"/>
        <v>6.8922712191917729E-2</v>
      </c>
      <c r="M92" s="46">
        <f t="shared" si="16"/>
        <v>7.9678931564773028E-2</v>
      </c>
      <c r="N92" s="46">
        <f t="shared" si="16"/>
        <v>8.9554951151491674E-2</v>
      </c>
      <c r="O92" s="46">
        <f t="shared" si="16"/>
        <v>9.8600751572992446E-2</v>
      </c>
      <c r="P92" s="46">
        <f t="shared" si="16"/>
        <v>0.10686383044346194</v>
      </c>
      <c r="Q92" s="46">
        <f t="shared" si="16"/>
        <v>0.11438931633096169</v>
      </c>
      <c r="R92" s="46">
        <f t="shared" si="16"/>
        <v>0.14237984253945751</v>
      </c>
      <c r="S92" s="47">
        <f t="shared" si="16"/>
        <v>0.15751515325906915</v>
      </c>
      <c r="T92" s="2"/>
      <c r="X92" s="1"/>
      <c r="AO92" s="105" t="s">
        <v>84</v>
      </c>
    </row>
    <row r="93" spans="1:42" x14ac:dyDescent="0.25">
      <c r="A93" s="27">
        <v>60</v>
      </c>
      <c r="B93" s="59">
        <f t="shared" si="12"/>
        <v>3.2131857589679402E-2</v>
      </c>
      <c r="C93" s="101">
        <f t="shared" si="14"/>
        <v>3.797462478381286E-2</v>
      </c>
      <c r="D93" s="3"/>
      <c r="E93" s="97">
        <f t="shared" si="13"/>
        <v>0.14993016307653445</v>
      </c>
      <c r="G93" s="27">
        <v>60</v>
      </c>
      <c r="H93" s="63">
        <f t="shared" si="16"/>
        <v>1.5416965269667829E-2</v>
      </c>
      <c r="I93" s="46">
        <f t="shared" si="16"/>
        <v>2.9705093915275965E-2</v>
      </c>
      <c r="J93" s="46">
        <f t="shared" si="16"/>
        <v>4.2926335491519849E-2</v>
      </c>
      <c r="K93" s="46">
        <f t="shared" si="16"/>
        <v>5.5139617805377274E-2</v>
      </c>
      <c r="L93" s="46">
        <f t="shared" si="16"/>
        <v>6.6400984273761884E-2</v>
      </c>
      <c r="M93" s="46">
        <f t="shared" si="16"/>
        <v>7.6763725342418765E-2</v>
      </c>
      <c r="N93" s="46">
        <f t="shared" si="16"/>
        <v>8.6278504195694453E-2</v>
      </c>
      <c r="O93" s="46">
        <f t="shared" si="16"/>
        <v>9.4993476980441943E-2</v>
      </c>
      <c r="P93" s="46">
        <f t="shared" si="16"/>
        <v>0.10295440776055073</v>
      </c>
      <c r="Q93" s="46">
        <f t="shared" si="16"/>
        <v>0.1102047784115394</v>
      </c>
      <c r="R93" s="46">
        <f t="shared" si="16"/>
        <v>0.13717319182687823</v>
      </c>
      <c r="S93" s="47">
        <f t="shared" si="16"/>
        <v>0.15175882785023906</v>
      </c>
      <c r="T93" s="2"/>
      <c r="X93" s="1"/>
      <c r="AO93" s="105" t="s">
        <v>84</v>
      </c>
      <c r="AP93" s="7"/>
    </row>
    <row r="94" spans="1:42" x14ac:dyDescent="0.25">
      <c r="A94" s="27">
        <v>61</v>
      </c>
      <c r="B94" s="59">
        <f t="shared" si="12"/>
        <v>3.222743261911587E-2</v>
      </c>
      <c r="C94" s="101">
        <f t="shared" si="14"/>
        <v>3.7978159808546907E-2</v>
      </c>
      <c r="D94" s="3"/>
      <c r="E94" s="97">
        <f t="shared" si="13"/>
        <v>0.14444442945137476</v>
      </c>
      <c r="G94" s="27">
        <v>61</v>
      </c>
      <c r="H94" s="63">
        <f t="shared" ref="H94:S103" si="17">EXP(-ufr_SGD*($A94+H$33))*(alpha_SGD*MIN($A94,H$33)-0.5*EXP(-alpha_SGD*MAX($A94,H$33))*(EXP(alpha_SGD*MIN($A94,H$33))-EXP(-alpha_SGD*MIN($A94,H$33))))</f>
        <v>1.4852824003094614E-2</v>
      </c>
      <c r="I94" s="46">
        <f t="shared" si="17"/>
        <v>2.8618123607725483E-2</v>
      </c>
      <c r="J94" s="46">
        <f t="shared" si="17"/>
        <v>4.1355586368307801E-2</v>
      </c>
      <c r="K94" s="46">
        <f t="shared" si="17"/>
        <v>5.3121988141332843E-2</v>
      </c>
      <c r="L94" s="46">
        <f t="shared" si="17"/>
        <v>6.3971325564295314E-2</v>
      </c>
      <c r="M94" s="46">
        <f t="shared" si="17"/>
        <v>7.3954942793885037E-2</v>
      </c>
      <c r="N94" s="46">
        <f t="shared" si="17"/>
        <v>8.312165272871945E-2</v>
      </c>
      <c r="O94" s="46">
        <f t="shared" si="17"/>
        <v>9.1517852935151009E-2</v>
      </c>
      <c r="P94" s="46">
        <f t="shared" si="17"/>
        <v>9.9187636487671413E-2</v>
      </c>
      <c r="Q94" s="46">
        <f t="shared" si="17"/>
        <v>0.1061728979282439</v>
      </c>
      <c r="R94" s="46">
        <f t="shared" si="17"/>
        <v>0.13215617480917091</v>
      </c>
      <c r="S94" s="47">
        <f t="shared" si="17"/>
        <v>0.14621150555571083</v>
      </c>
      <c r="T94" s="2"/>
      <c r="X94" s="1"/>
      <c r="AO94" s="105" t="s">
        <v>84</v>
      </c>
    </row>
    <row r="95" spans="1:42" x14ac:dyDescent="0.25">
      <c r="A95" s="27">
        <v>62</v>
      </c>
      <c r="B95" s="59">
        <f t="shared" si="12"/>
        <v>3.2319981814743493E-2</v>
      </c>
      <c r="C95" s="101">
        <f t="shared" si="14"/>
        <v>3.7981202313436491E-2</v>
      </c>
      <c r="D95" s="3"/>
      <c r="E95" s="97">
        <f t="shared" si="13"/>
        <v>0.1391590031972052</v>
      </c>
      <c r="G95" s="27">
        <v>62</v>
      </c>
      <c r="H95" s="63">
        <f t="shared" si="17"/>
        <v>1.4309291529522044E-2</v>
      </c>
      <c r="I95" s="46">
        <f t="shared" si="17"/>
        <v>2.7570860747132733E-2</v>
      </c>
      <c r="J95" s="46">
        <f t="shared" si="17"/>
        <v>3.9842215008070815E-2</v>
      </c>
      <c r="K95" s="46">
        <f t="shared" si="17"/>
        <v>5.1178056088508672E-2</v>
      </c>
      <c r="L95" s="46">
        <f t="shared" si="17"/>
        <v>6.1630407938775139E-2</v>
      </c>
      <c r="M95" s="46">
        <f t="shared" si="17"/>
        <v>7.1248738889927388E-2</v>
      </c>
      <c r="N95" s="46">
        <f t="shared" si="17"/>
        <v>8.0080078534059712E-2</v>
      </c>
      <c r="O95" s="46">
        <f t="shared" si="17"/>
        <v>8.8169129491741716E-2</v>
      </c>
      <c r="P95" s="46">
        <f t="shared" si="17"/>
        <v>9.5558374272815175E-2</v>
      </c>
      <c r="Q95" s="46">
        <f t="shared" si="17"/>
        <v>0.10228817742952609</v>
      </c>
      <c r="R95" s="46">
        <f t="shared" si="17"/>
        <v>0.12732201589225745</v>
      </c>
      <c r="S95" s="47">
        <f t="shared" si="17"/>
        <v>0.14086583039587186</v>
      </c>
      <c r="T95" s="2"/>
      <c r="X95" s="1"/>
      <c r="AO95" s="105" t="s">
        <v>84</v>
      </c>
      <c r="AP95" s="7"/>
    </row>
    <row r="96" spans="1:42" x14ac:dyDescent="0.25">
      <c r="A96" s="27">
        <v>63</v>
      </c>
      <c r="B96" s="59">
        <f t="shared" si="12"/>
        <v>3.2409642189869192E-2</v>
      </c>
      <c r="C96" s="101">
        <f t="shared" si="14"/>
        <v>3.798382093343089E-2</v>
      </c>
      <c r="D96" s="3"/>
      <c r="E96" s="97">
        <f t="shared" si="13"/>
        <v>0.13406663995211812</v>
      </c>
      <c r="G96" s="27">
        <v>63</v>
      </c>
      <c r="H96" s="63">
        <f t="shared" si="17"/>
        <v>1.3785620861723738E-2</v>
      </c>
      <c r="I96" s="46">
        <f t="shared" si="17"/>
        <v>2.6561866258434232E-2</v>
      </c>
      <c r="J96" s="46">
        <f t="shared" si="17"/>
        <v>3.8384142324846646E-2</v>
      </c>
      <c r="K96" s="46">
        <f t="shared" si="17"/>
        <v>4.9305151931723239E-2</v>
      </c>
      <c r="L96" s="46">
        <f t="shared" si="17"/>
        <v>5.9375017865181193E-2</v>
      </c>
      <c r="M96" s="46">
        <f t="shared" si="17"/>
        <v>6.8641400649074591E-2</v>
      </c>
      <c r="N96" s="46">
        <f t="shared" si="17"/>
        <v>7.7149611225556136E-2</v>
      </c>
      <c r="O96" s="46">
        <f t="shared" si="17"/>
        <v>8.4942718701768047E-2</v>
      </c>
      <c r="P96" s="46">
        <f t="shared" si="17"/>
        <v>9.2061653363375337E-2</v>
      </c>
      <c r="Q96" s="46">
        <f t="shared" si="17"/>
        <v>9.8545305148395254E-2</v>
      </c>
      <c r="R96" s="46">
        <f t="shared" si="17"/>
        <v>0.12266415905966609</v>
      </c>
      <c r="S96" s="47">
        <f t="shared" si="17"/>
        <v>0.13571466523263201</v>
      </c>
      <c r="T96" s="2"/>
      <c r="X96" s="1"/>
      <c r="AO96" s="105" t="s">
        <v>84</v>
      </c>
    </row>
    <row r="97" spans="1:42" x14ac:dyDescent="0.25">
      <c r="A97" s="27">
        <v>64</v>
      </c>
      <c r="B97" s="59">
        <f t="shared" si="12"/>
        <v>3.2496543133782252E-2</v>
      </c>
      <c r="C97" s="101">
        <f t="shared" si="14"/>
        <v>3.7986074735153252E-2</v>
      </c>
      <c r="D97" s="3"/>
      <c r="E97" s="97">
        <f t="shared" si="13"/>
        <v>0.12916034541824156</v>
      </c>
      <c r="G97" s="27">
        <v>64</v>
      </c>
      <c r="H97" s="63">
        <f t="shared" si="17"/>
        <v>1.3281091081699259E-2</v>
      </c>
      <c r="I97" s="46">
        <f t="shared" si="17"/>
        <v>2.5589751260987184E-2</v>
      </c>
      <c r="J97" s="46">
        <f t="shared" si="17"/>
        <v>3.6979361682172841E-2</v>
      </c>
      <c r="K97" s="46">
        <f t="shared" si="17"/>
        <v>4.7500698862372667E-2</v>
      </c>
      <c r="L97" s="46">
        <f t="shared" si="17"/>
        <v>5.7202053446758841E-2</v>
      </c>
      <c r="M97" s="46">
        <f t="shared" si="17"/>
        <v>6.612934379193898E-2</v>
      </c>
      <c r="N97" s="46">
        <f t="shared" si="17"/>
        <v>7.4326224587006537E-2</v>
      </c>
      <c r="O97" s="46">
        <f t="shared" si="17"/>
        <v>8.1834190714564312E-2</v>
      </c>
      <c r="P97" s="46">
        <f t="shared" si="17"/>
        <v>8.8692676546772209E-2</v>
      </c>
      <c r="Q97" s="46">
        <f t="shared" si="17"/>
        <v>9.4939150864251295E-2</v>
      </c>
      <c r="R97" s="46">
        <f t="shared" si="17"/>
        <v>0.11817626469662727</v>
      </c>
      <c r="S97" s="47">
        <f t="shared" si="17"/>
        <v>0.13075109237525548</v>
      </c>
      <c r="T97" s="2"/>
      <c r="X97" s="1"/>
      <c r="AO97" s="105" t="s">
        <v>84</v>
      </c>
      <c r="AP97" s="7"/>
    </row>
    <row r="98" spans="1:42" x14ac:dyDescent="0.25">
      <c r="A98" s="27">
        <v>65</v>
      </c>
      <c r="B98" s="59">
        <f t="shared" ref="B98:B129" si="18">(1/E98)^(1/A98)-1</f>
        <v>3.2580806870957879E-2</v>
      </c>
      <c r="C98" s="101">
        <f t="shared" si="14"/>
        <v>3.7988014551870064E-2</v>
      </c>
      <c r="D98" s="3"/>
      <c r="E98" s="97">
        <f t="shared" ref="E98:E133" si="19">EXP(-ufr_SGD*A98)+MMULT(H98:S98,$AK$19:$AK$30)</f>
        <v>0.1244333687937651</v>
      </c>
      <c r="G98" s="27">
        <v>65</v>
      </c>
      <c r="H98" s="63">
        <f t="shared" si="17"/>
        <v>1.2795006604444726E-2</v>
      </c>
      <c r="I98" s="46">
        <f t="shared" si="17"/>
        <v>2.465317565604529E-2</v>
      </c>
      <c r="J98" s="46">
        <f t="shared" si="17"/>
        <v>3.5625936866520012E-2</v>
      </c>
      <c r="K98" s="46">
        <f t="shared" si="17"/>
        <v>4.5762210401969129E-2</v>
      </c>
      <c r="L98" s="46">
        <f t="shared" si="17"/>
        <v>5.5108521361438172E-2</v>
      </c>
      <c r="M98" s="46">
        <f t="shared" si="17"/>
        <v>6.3709109263782523E-2</v>
      </c>
      <c r="N98" s="46">
        <f t="shared" si="17"/>
        <v>7.1606032746616879E-2</v>
      </c>
      <c r="O98" s="46">
        <f t="shared" si="17"/>
        <v>7.883926967387532E-2</v>
      </c>
      <c r="P98" s="46">
        <f t="shared" si="17"/>
        <v>8.5446812841290409E-2</v>
      </c>
      <c r="Q98" s="46">
        <f t="shared" si="17"/>
        <v>9.1464761461958435E-2</v>
      </c>
      <c r="R98" s="46">
        <f t="shared" si="17"/>
        <v>0.1138522056998988</v>
      </c>
      <c r="S98" s="47">
        <f t="shared" si="17"/>
        <v>0.12596841269215273</v>
      </c>
      <c r="T98" s="2"/>
      <c r="X98" s="1"/>
      <c r="AO98" s="105" t="s">
        <v>84</v>
      </c>
    </row>
    <row r="99" spans="1:42" x14ac:dyDescent="0.25">
      <c r="A99" s="27">
        <v>66</v>
      </c>
      <c r="B99" s="59">
        <f t="shared" si="18"/>
        <v>3.2662548895877608E-2</v>
      </c>
      <c r="C99" s="101">
        <f t="shared" ref="C99:C130" si="20">(1+B99)^A99/(1+B98)^A98-1</f>
        <v>3.7989684131734647E-2</v>
      </c>
      <c r="D99" s="3"/>
      <c r="E99" s="97">
        <f t="shared" si="19"/>
        <v>0.11987919600362337</v>
      </c>
      <c r="G99" s="27">
        <v>66</v>
      </c>
      <c r="H99" s="63">
        <f t="shared" si="17"/>
        <v>1.2326696431418063E-2</v>
      </c>
      <c r="I99" s="46">
        <f t="shared" si="17"/>
        <v>2.3750846693348635E-2</v>
      </c>
      <c r="J99" s="46">
        <f t="shared" si="17"/>
        <v>3.4322000028040131E-2</v>
      </c>
      <c r="K99" s="46">
        <f t="shared" si="17"/>
        <v>4.4087287779133524E-2</v>
      </c>
      <c r="L99" s="46">
        <f t="shared" si="17"/>
        <v>5.3091533738010711E-2</v>
      </c>
      <c r="M99" s="46">
        <f t="shared" si="17"/>
        <v>6.1377359673584007E-2</v>
      </c>
      <c r="N99" s="46">
        <f t="shared" si="17"/>
        <v>6.898528624343811E-2</v>
      </c>
      <c r="O99" s="46">
        <f t="shared" si="17"/>
        <v>7.5953829477006574E-2</v>
      </c>
      <c r="P99" s="46">
        <f t="shared" si="17"/>
        <v>8.2319593014320402E-2</v>
      </c>
      <c r="Q99" s="46">
        <f t="shared" si="17"/>
        <v>8.8117356276830483E-2</v>
      </c>
      <c r="R99" s="46">
        <f t="shared" si="17"/>
        <v>0.10968606304132635</v>
      </c>
      <c r="S99" s="47">
        <f t="shared" si="17"/>
        <v>0.1213601435347248</v>
      </c>
      <c r="T99" s="2"/>
      <c r="X99" s="1"/>
      <c r="AO99" s="105" t="s">
        <v>84</v>
      </c>
      <c r="AP99" s="7"/>
    </row>
    <row r="100" spans="1:42" x14ac:dyDescent="0.25">
      <c r="A100" s="27">
        <v>67</v>
      </c>
      <c r="B100" s="59">
        <f t="shared" si="18"/>
        <v>3.2741878383641732E-2</v>
      </c>
      <c r="C100" s="101">
        <f t="shared" si="20"/>
        <v>3.7991121125824368E-2</v>
      </c>
      <c r="D100" s="3"/>
      <c r="E100" s="97">
        <f t="shared" si="19"/>
        <v>0.11549154281165583</v>
      </c>
      <c r="G100" s="27">
        <v>67</v>
      </c>
      <c r="H100" s="63">
        <f t="shared" si="17"/>
        <v>1.1875513400439928E-2</v>
      </c>
      <c r="I100" s="46">
        <f t="shared" si="17"/>
        <v>2.2881517529991759E-2</v>
      </c>
      <c r="J100" s="46">
        <f t="shared" si="17"/>
        <v>3.3065749608081126E-2</v>
      </c>
      <c r="K100" s="46">
        <f t="shared" si="17"/>
        <v>4.2473617285806231E-2</v>
      </c>
      <c r="L100" s="46">
        <f t="shared" si="17"/>
        <v>5.1148305001318312E-2</v>
      </c>
      <c r="M100" s="46">
        <f t="shared" si="17"/>
        <v>5.9130875688669746E-2</v>
      </c>
      <c r="N100" s="46">
        <f t="shared" si="17"/>
        <v>6.6460368032112152E-2</v>
      </c>
      <c r="O100" s="46">
        <f t="shared" si="17"/>
        <v>7.3173889450666788E-2</v>
      </c>
      <c r="P100" s="46">
        <f t="shared" si="17"/>
        <v>7.9306704990746144E-2</v>
      </c>
      <c r="Q100" s="46">
        <f t="shared" si="17"/>
        <v>8.4892322297701009E-2</v>
      </c>
      <c r="R100" s="46">
        <f t="shared" si="17"/>
        <v>0.10567212092276476</v>
      </c>
      <c r="S100" s="47">
        <f t="shared" si="17"/>
        <v>0.11692001572520593</v>
      </c>
      <c r="T100" s="2"/>
      <c r="X100" s="1"/>
      <c r="AO100" s="105" t="s">
        <v>84</v>
      </c>
    </row>
    <row r="101" spans="1:42" x14ac:dyDescent="0.25">
      <c r="A101" s="27">
        <v>68</v>
      </c>
      <c r="B101" s="59">
        <f t="shared" si="18"/>
        <v>3.281889857684761E-2</v>
      </c>
      <c r="C101" s="101">
        <f t="shared" si="20"/>
        <v>3.7992357938451127E-2</v>
      </c>
      <c r="D101" s="3"/>
      <c r="E101" s="97">
        <f t="shared" si="19"/>
        <v>0.11126434788116658</v>
      </c>
      <c r="G101" s="27">
        <v>68</v>
      </c>
      <c r="H101" s="63">
        <f t="shared" si="17"/>
        <v>1.1440833437437466E-2</v>
      </c>
      <c r="I101" s="46">
        <f t="shared" si="17"/>
        <v>2.2043985792134586E-2</v>
      </c>
      <c r="J101" s="46">
        <f t="shared" si="17"/>
        <v>3.1855448269088545E-2</v>
      </c>
      <c r="K101" s="46">
        <f t="shared" si="17"/>
        <v>4.0918967633387919E-2</v>
      </c>
      <c r="L101" s="46">
        <f t="shared" si="17"/>
        <v>4.9276148712414397E-2</v>
      </c>
      <c r="M101" s="46">
        <f t="shared" si="17"/>
        <v>5.6966552416390384E-2</v>
      </c>
      <c r="N101" s="46">
        <f t="shared" si="17"/>
        <v>6.4027789463318635E-2</v>
      </c>
      <c r="O101" s="46">
        <f t="shared" si="17"/>
        <v>7.0495609987298688E-2</v>
      </c>
      <c r="P101" s="46">
        <f t="shared" si="17"/>
        <v>7.6403989202288497E-2</v>
      </c>
      <c r="Q101" s="46">
        <f t="shared" si="17"/>
        <v>8.1785209286619462E-2</v>
      </c>
      <c r="R101" s="46">
        <f t="shared" si="17"/>
        <v>0.10180486163485664</v>
      </c>
      <c r="S101" s="47">
        <f t="shared" si="17"/>
        <v>0.11264196981562329</v>
      </c>
      <c r="T101" s="2"/>
      <c r="X101" s="1"/>
      <c r="AO101" s="105" t="s">
        <v>84</v>
      </c>
      <c r="AP101" s="7"/>
    </row>
    <row r="102" spans="1:42" x14ac:dyDescent="0.25">
      <c r="A102" s="27">
        <v>69</v>
      </c>
      <c r="B102" s="59">
        <f t="shared" si="18"/>
        <v>3.289370714942752E-2</v>
      </c>
      <c r="C102" s="101">
        <f t="shared" si="20"/>
        <v>3.799342245835069E-2</v>
      </c>
      <c r="D102" s="3"/>
      <c r="E102" s="97">
        <f t="shared" si="19"/>
        <v>0.10719176583764087</v>
      </c>
      <c r="G102" s="27">
        <v>69</v>
      </c>
      <c r="H102" s="63">
        <f t="shared" si="17"/>
        <v>1.102205481433906E-2</v>
      </c>
      <c r="I102" s="46">
        <f t="shared" si="17"/>
        <v>2.1237092147977574E-2</v>
      </c>
      <c r="J102" s="46">
        <f t="shared" si="17"/>
        <v>3.0689420839358217E-2</v>
      </c>
      <c r="K102" s="46">
        <f t="shared" si="17"/>
        <v>3.9421187325356058E-2</v>
      </c>
      <c r="L102" s="46">
        <f t="shared" si="17"/>
        <v>4.7472474424466553E-2</v>
      </c>
      <c r="M102" s="46">
        <f t="shared" si="17"/>
        <v>5.4881395798074439E-2</v>
      </c>
      <c r="N102" s="46">
        <f t="shared" si="17"/>
        <v>6.1684186269943785E-2</v>
      </c>
      <c r="O102" s="46">
        <f t="shared" si="17"/>
        <v>6.7915288177132521E-2</v>
      </c>
      <c r="P102" s="46">
        <f t="shared" si="17"/>
        <v>7.360743391876047E-2</v>
      </c>
      <c r="Q102" s="46">
        <f t="shared" si="17"/>
        <v>7.8791724862460888E-2</v>
      </c>
      <c r="R102" s="46">
        <f t="shared" si="17"/>
        <v>9.8078960211387012E-2</v>
      </c>
      <c r="S102" s="47">
        <f t="shared" si="17"/>
        <v>0.10852015178788602</v>
      </c>
      <c r="T102" s="2"/>
      <c r="X102" s="1"/>
      <c r="AO102" s="105" t="s">
        <v>84</v>
      </c>
    </row>
    <row r="103" spans="1:42" x14ac:dyDescent="0.25">
      <c r="A103" s="27">
        <v>70</v>
      </c>
      <c r="B103" s="59">
        <f t="shared" si="18"/>
        <v>3.2966396548303134E-2</v>
      </c>
      <c r="C103" s="101">
        <f t="shared" si="20"/>
        <v>3.7994338688301488E-2</v>
      </c>
      <c r="D103" s="3"/>
      <c r="E103" s="97">
        <f t="shared" si="19"/>
        <v>0.10326816037657449</v>
      </c>
      <c r="G103" s="27">
        <v>70</v>
      </c>
      <c r="H103" s="63">
        <f t="shared" si="17"/>
        <v>1.0618597416522888E-2</v>
      </c>
      <c r="I103" s="46">
        <f t="shared" si="17"/>
        <v>2.0459718898658261E-2</v>
      </c>
      <c r="J103" s="46">
        <f t="shared" si="17"/>
        <v>2.9566052282503745E-2</v>
      </c>
      <c r="K103" s="46">
        <f t="shared" si="17"/>
        <v>3.7978202059471527E-2</v>
      </c>
      <c r="L103" s="46">
        <f t="shared" si="17"/>
        <v>4.5734784570893881E-2</v>
      </c>
      <c r="M103" s="46">
        <f t="shared" si="17"/>
        <v>5.287251903533683E-2</v>
      </c>
      <c r="N103" s="46">
        <f t="shared" si="17"/>
        <v>5.9426314582918645E-2</v>
      </c>
      <c r="O103" s="46">
        <f t="shared" si="17"/>
        <v>6.5429353464133672E-2</v>
      </c>
      <c r="P103" s="46">
        <f t="shared" si="17"/>
        <v>7.0913170594066446E-2</v>
      </c>
      <c r="Q103" s="46">
        <f t="shared" si="17"/>
        <v>7.5907729586449479E-2</v>
      </c>
      <c r="R103" s="46">
        <f t="shared" si="17"/>
        <v>9.4489278953760705E-2</v>
      </c>
      <c r="S103" s="47">
        <f t="shared" si="17"/>
        <v>0.10454890833431144</v>
      </c>
      <c r="T103" s="2"/>
      <c r="X103" s="1"/>
      <c r="AO103" s="105" t="s">
        <v>84</v>
      </c>
      <c r="AP103" s="7"/>
    </row>
    <row r="104" spans="1:42" x14ac:dyDescent="0.25">
      <c r="A104" s="27">
        <v>71</v>
      </c>
      <c r="B104" s="59">
        <f t="shared" si="18"/>
        <v>3.3037054313809655E-2</v>
      </c>
      <c r="C104" s="101">
        <f t="shared" si="20"/>
        <v>3.799512728675758E-2</v>
      </c>
      <c r="D104" s="3"/>
      <c r="E104" s="97">
        <f t="shared" si="19"/>
        <v>9.9488097450429247E-2</v>
      </c>
      <c r="G104" s="27">
        <v>71</v>
      </c>
      <c r="H104" s="63">
        <f t="shared" ref="H104:S113" si="21">EXP(-ufr_SGD*($A104+H$33))*(alpha_SGD*MIN($A104,H$33)-0.5*EXP(-alpha_SGD*MAX($A104,H$33))*(EXP(alpha_SGD*MIN($A104,H$33))-EXP(-alpha_SGD*MIN($A104,H$33))))</f>
        <v>1.0229902022478098E-2</v>
      </c>
      <c r="I104" s="46">
        <f t="shared" si="21"/>
        <v>1.9710788592275128E-2</v>
      </c>
      <c r="J104" s="46">
        <f t="shared" si="21"/>
        <v>2.8483785699363755E-2</v>
      </c>
      <c r="K104" s="46">
        <f t="shared" si="21"/>
        <v>3.6588012169866707E-2</v>
      </c>
      <c r="L104" s="46">
        <f t="shared" si="21"/>
        <v>4.4060671398712538E-2</v>
      </c>
      <c r="M104" s="46">
        <f t="shared" si="21"/>
        <v>5.0937139064580264E-2</v>
      </c>
      <c r="N104" s="46">
        <f t="shared" si="21"/>
        <v>5.7251046995670414E-2</v>
      </c>
      <c r="O104" s="46">
        <f t="shared" si="21"/>
        <v>6.3034363348201339E-2</v>
      </c>
      <c r="P104" s="46">
        <f t="shared" si="21"/>
        <v>6.8317469253080146E-2</v>
      </c>
      <c r="Q104" s="46">
        <f t="shared" si="21"/>
        <v>7.3129232079940626E-2</v>
      </c>
      <c r="R104" s="46">
        <f t="shared" si="21"/>
        <v>9.1030861885966208E-2</v>
      </c>
      <c r="S104" s="47">
        <f t="shared" si="21"/>
        <v>0.10072278183249714</v>
      </c>
      <c r="T104" s="2"/>
      <c r="X104" s="1"/>
      <c r="AO104" s="105" t="s">
        <v>84</v>
      </c>
    </row>
    <row r="105" spans="1:42" x14ac:dyDescent="0.25">
      <c r="A105" s="27">
        <v>72</v>
      </c>
      <c r="B105" s="59">
        <f t="shared" si="18"/>
        <v>3.3105763379907449E-2</v>
      </c>
      <c r="C105" s="101">
        <f t="shared" si="20"/>
        <v>3.7995806033768842E-2</v>
      </c>
      <c r="D105" s="3"/>
      <c r="E105" s="97">
        <f t="shared" si="19"/>
        <v>9.5846338561401789E-2</v>
      </c>
      <c r="G105" s="27">
        <v>72</v>
      </c>
      <c r="H105" s="63">
        <f t="shared" si="21"/>
        <v>9.8554295977261001E-3</v>
      </c>
      <c r="I105" s="46">
        <f t="shared" si="21"/>
        <v>1.898926266505278E-2</v>
      </c>
      <c r="J105" s="46">
        <f t="shared" si="21"/>
        <v>2.7441120368317279E-2</v>
      </c>
      <c r="K105" s="46">
        <f t="shared" si="21"/>
        <v>3.5248690116986739E-2</v>
      </c>
      <c r="L105" s="46">
        <f t="shared" si="21"/>
        <v>4.2447813957171288E-2</v>
      </c>
      <c r="M105" s="46">
        <f t="shared" si="21"/>
        <v>4.907257309203894E-2</v>
      </c>
      <c r="N105" s="46">
        <f t="shared" si="21"/>
        <v>5.5155368692016551E-2</v>
      </c>
      <c r="O105" s="46">
        <f t="shared" si="21"/>
        <v>6.0726999151187816E-2</v>
      </c>
      <c r="P105" s="46">
        <f t="shared" si="21"/>
        <v>6.581673394002327E-2</v>
      </c>
      <c r="Q105" s="46">
        <f t="shared" si="21"/>
        <v>7.0452384198500126E-2</v>
      </c>
      <c r="R105" s="46">
        <f t="shared" si="21"/>
        <v>8.7698929188681177E-2</v>
      </c>
      <c r="S105" s="47">
        <f t="shared" si="21"/>
        <v>9.7036505107444382E-2</v>
      </c>
      <c r="T105" s="2"/>
      <c r="X105" s="1"/>
      <c r="AO105" s="105" t="s">
        <v>84</v>
      </c>
      <c r="AP105" s="7"/>
    </row>
    <row r="106" spans="1:42" x14ac:dyDescent="0.25">
      <c r="A106" s="27">
        <v>73</v>
      </c>
      <c r="B106" s="59">
        <f t="shared" si="18"/>
        <v>3.3172602355234559E-2</v>
      </c>
      <c r="C106" s="101">
        <f t="shared" si="20"/>
        <v>3.7996390232389654E-2</v>
      </c>
      <c r="D106" s="3"/>
      <c r="E106" s="97">
        <f t="shared" si="19"/>
        <v>9.233783418066116E-2</v>
      </c>
      <c r="G106" s="27">
        <v>73</v>
      </c>
      <c r="H106" s="63">
        <f t="shared" si="21"/>
        <v>9.4946606045483873E-3</v>
      </c>
      <c r="I106" s="46">
        <f t="shared" si="21"/>
        <v>1.8294140112685403E-2</v>
      </c>
      <c r="J106" s="46">
        <f t="shared" si="21"/>
        <v>2.6436609828534637E-2</v>
      </c>
      <c r="K106" s="46">
        <f t="shared" si="21"/>
        <v>3.3958378031453171E-2</v>
      </c>
      <c r="L106" s="46">
        <f t="shared" si="21"/>
        <v>4.0893975149384115E-2</v>
      </c>
      <c r="M106" s="46">
        <f t="shared" si="21"/>
        <v>4.7276235198852185E-2</v>
      </c>
      <c r="N106" s="46">
        <f t="shared" si="21"/>
        <v>5.313637364895156E-2</v>
      </c>
      <c r="O106" s="46">
        <f t="shared" si="21"/>
        <v>5.8504061860374781E-2</v>
      </c>
      <c r="P106" s="46">
        <f t="shared" si="21"/>
        <v>6.3407498244434465E-2</v>
      </c>
      <c r="Q106" s="46">
        <f t="shared" si="21"/>
        <v>6.7873476281131648E-2</v>
      </c>
      <c r="R106" s="46">
        <f t="shared" si="21"/>
        <v>8.4488871651518291E-2</v>
      </c>
      <c r="S106" s="47">
        <f t="shared" si="21"/>
        <v>9.348499605648096E-2</v>
      </c>
      <c r="T106" s="2"/>
      <c r="X106" s="1"/>
      <c r="AO106" s="105" t="s">
        <v>84</v>
      </c>
    </row>
    <row r="107" spans="1:42" x14ac:dyDescent="0.25">
      <c r="A107" s="27">
        <v>74</v>
      </c>
      <c r="B107" s="59">
        <f t="shared" si="18"/>
        <v>3.3237645786053704E-2</v>
      </c>
      <c r="C107" s="101">
        <f t="shared" si="20"/>
        <v>3.7996893053520164E-2</v>
      </c>
      <c r="D107" s="3"/>
      <c r="E107" s="97">
        <f t="shared" si="19"/>
        <v>8.8957717309757517E-2</v>
      </c>
      <c r="G107" s="27">
        <v>74</v>
      </c>
      <c r="H107" s="63">
        <f t="shared" si="21"/>
        <v>9.1470943286575557E-3</v>
      </c>
      <c r="I107" s="46">
        <f t="shared" si="21"/>
        <v>1.7624456194095729E-2</v>
      </c>
      <c r="J107" s="46">
        <f t="shared" si="21"/>
        <v>2.5468860009512474E-2</v>
      </c>
      <c r="K107" s="46">
        <f t="shared" si="21"/>
        <v>3.2715285316360677E-2</v>
      </c>
      <c r="L107" s="46">
        <f t="shared" si="21"/>
        <v>3.9396998852723658E-2</v>
      </c>
      <c r="M107" s="46">
        <f t="shared" si="21"/>
        <v>4.5545633023308975E-2</v>
      </c>
      <c r="N107" s="46">
        <f t="shared" si="21"/>
        <v>5.1191260923004155E-2</v>
      </c>
      <c r="O107" s="46">
        <f t="shared" si="21"/>
        <v>5.6362468059815797E-2</v>
      </c>
      <c r="P107" s="46">
        <f t="shared" si="21"/>
        <v>6.1086420917095555E-2</v>
      </c>
      <c r="Q107" s="46">
        <f t="shared" si="21"/>
        <v>6.5388932489241949E-2</v>
      </c>
      <c r="R107" s="46">
        <f t="shared" si="21"/>
        <v>8.1396245174451681E-2</v>
      </c>
      <c r="S107" s="47">
        <f t="shared" si="21"/>
        <v>9.0063352198191851E-2</v>
      </c>
      <c r="T107" s="2"/>
      <c r="X107" s="1"/>
      <c r="AO107" s="105" t="s">
        <v>84</v>
      </c>
      <c r="AP107" s="7"/>
    </row>
    <row r="108" spans="1:42" x14ac:dyDescent="0.25">
      <c r="A108" s="27">
        <v>75</v>
      </c>
      <c r="B108" s="59">
        <f t="shared" si="18"/>
        <v>3.3300964402147804E-2</v>
      </c>
      <c r="C108" s="101">
        <f t="shared" si="20"/>
        <v>3.7997325833255102E-2</v>
      </c>
      <c r="D108" s="3"/>
      <c r="E108" s="97">
        <f t="shared" si="19"/>
        <v>8.570129719587237E-2</v>
      </c>
      <c r="G108" s="27">
        <v>75</v>
      </c>
      <c r="H108" s="63">
        <f t="shared" si="21"/>
        <v>8.812248223613376E-3</v>
      </c>
      <c r="I108" s="46">
        <f t="shared" si="21"/>
        <v>1.6979281169194234E-2</v>
      </c>
      <c r="J108" s="46">
        <f t="shared" si="21"/>
        <v>2.4536527409277888E-2</v>
      </c>
      <c r="K108" s="46">
        <f t="shared" si="21"/>
        <v>3.1517686311245213E-2</v>
      </c>
      <c r="L108" s="46">
        <f t="shared" si="21"/>
        <v>3.7954807112149394E-2</v>
      </c>
      <c r="M108" s="46">
        <f t="shared" si="21"/>
        <v>4.3878364525485089E-2</v>
      </c>
      <c r="N108" s="46">
        <f t="shared" si="21"/>
        <v>4.9317331026575484E-2</v>
      </c>
      <c r="O108" s="46">
        <f t="shared" si="21"/>
        <v>5.4299245957310519E-2</v>
      </c>
      <c r="P108" s="46">
        <f t="shared" si="21"/>
        <v>5.8850281585233311E-2</v>
      </c>
      <c r="Q108" s="46">
        <f t="shared" si="21"/>
        <v>6.2995306246436844E-2</v>
      </c>
      <c r="R108" s="46">
        <f t="shared" si="21"/>
        <v>7.8416765342912337E-2</v>
      </c>
      <c r="S108" s="47">
        <f t="shared" si="21"/>
        <v>8.6766845194728701E-2</v>
      </c>
      <c r="T108" s="2"/>
      <c r="X108" s="1"/>
      <c r="AO108" s="105" t="s">
        <v>84</v>
      </c>
    </row>
    <row r="109" spans="1:42" x14ac:dyDescent="0.25">
      <c r="A109" s="27">
        <v>76</v>
      </c>
      <c r="B109" s="59">
        <f t="shared" si="18"/>
        <v>3.3362625346687214E-2</v>
      </c>
      <c r="C109" s="101">
        <f t="shared" si="20"/>
        <v>3.799769832847022E-2</v>
      </c>
      <c r="D109" s="3"/>
      <c r="E109" s="97">
        <f t="shared" si="19"/>
        <v>8.2564053209252003E-2</v>
      </c>
      <c r="G109" s="27">
        <v>76</v>
      </c>
      <c r="H109" s="63">
        <f t="shared" si="21"/>
        <v>8.4896572735137597E-3</v>
      </c>
      <c r="I109" s="46">
        <f t="shared" si="21"/>
        <v>1.6357719071691573E-2</v>
      </c>
      <c r="J109" s="46">
        <f t="shared" si="21"/>
        <v>2.3638317322863228E-2</v>
      </c>
      <c r="K109" s="46">
        <f t="shared" si="21"/>
        <v>3.0363918019924843E-2</v>
      </c>
      <c r="L109" s="46">
        <f t="shared" si="21"/>
        <v>3.6565397409348721E-2</v>
      </c>
      <c r="M109" s="46">
        <f t="shared" si="21"/>
        <v>4.2272114837929399E-2</v>
      </c>
      <c r="N109" s="46">
        <f t="shared" si="21"/>
        <v>4.7511982398815537E-2</v>
      </c>
      <c r="O109" s="46">
        <f t="shared" si="21"/>
        <v>5.2311531512616721E-2</v>
      </c>
      <c r="P109" s="46">
        <f t="shared" si="21"/>
        <v>5.6695976573818092E-2</v>
      </c>
      <c r="Q109" s="46">
        <f t="shared" si="21"/>
        <v>6.0689275787379537E-2</v>
      </c>
      <c r="R109" s="46">
        <f t="shared" si="21"/>
        <v>7.5546302095655271E-2</v>
      </c>
      <c r="S109" s="47">
        <f t="shared" si="21"/>
        <v>8.3590915387104683E-2</v>
      </c>
      <c r="T109" s="2"/>
      <c r="X109" s="1"/>
      <c r="AO109" s="105" t="s">
        <v>84</v>
      </c>
      <c r="AP109" s="7"/>
    </row>
    <row r="110" spans="1:42" x14ac:dyDescent="0.25">
      <c r="A110" s="27">
        <v>77</v>
      </c>
      <c r="B110" s="59">
        <f t="shared" si="18"/>
        <v>3.3422692391063435E-2</v>
      </c>
      <c r="C110" s="101">
        <f t="shared" si="20"/>
        <v>3.7998018936735933E-2</v>
      </c>
      <c r="D110" s="3"/>
      <c r="E110" s="97">
        <f t="shared" si="19"/>
        <v>7.9541628888488591E-2</v>
      </c>
      <c r="G110" s="27">
        <v>77</v>
      </c>
      <c r="H110" s="63">
        <f t="shared" si="21"/>
        <v>8.1788733742693617E-3</v>
      </c>
      <c r="I110" s="46">
        <f t="shared" si="21"/>
        <v>1.5758906517586602E-2</v>
      </c>
      <c r="J110" s="46">
        <f t="shared" si="21"/>
        <v>2.2772982122016165E-2</v>
      </c>
      <c r="K110" s="46">
        <f t="shared" si="21"/>
        <v>2.9252377903572095E-2</v>
      </c>
      <c r="L110" s="46">
        <f t="shared" si="21"/>
        <v>3.5226840009516466E-2</v>
      </c>
      <c r="M110" s="46">
        <f t="shared" si="21"/>
        <v>4.0724653204781892E-2</v>
      </c>
      <c r="N110" s="46">
        <f t="shared" si="21"/>
        <v>4.5772707974088438E-2</v>
      </c>
      <c r="O110" s="46">
        <f t="shared" si="21"/>
        <v>5.0396564670744722E-2</v>
      </c>
      <c r="P110" s="46">
        <f t="shared" si="21"/>
        <v>5.4620514837746333E-2</v>
      </c>
      <c r="Q110" s="46">
        <f t="shared" si="21"/>
        <v>5.8467639821604821E-2</v>
      </c>
      <c r="R110" s="46">
        <f t="shared" si="21"/>
        <v>7.2780874500076698E-2</v>
      </c>
      <c r="S110" s="47">
        <f t="shared" si="21"/>
        <v>8.0531166375031951E-2</v>
      </c>
      <c r="T110" s="2"/>
      <c r="X110" s="1"/>
      <c r="AO110" s="105" t="s">
        <v>84</v>
      </c>
    </row>
    <row r="111" spans="1:42" x14ac:dyDescent="0.25">
      <c r="A111" s="27">
        <v>78</v>
      </c>
      <c r="B111" s="59">
        <f t="shared" si="18"/>
        <v>3.3481226135645858E-2</v>
      </c>
      <c r="C111" s="101">
        <f t="shared" si="20"/>
        <v>3.7998294885825956E-2</v>
      </c>
      <c r="D111" s="3"/>
      <c r="E111" s="97">
        <f t="shared" si="19"/>
        <v>7.6629826157119385E-2</v>
      </c>
      <c r="G111" s="27">
        <v>78</v>
      </c>
      <c r="H111" s="63">
        <f t="shared" si="21"/>
        <v>7.8794647335924846E-3</v>
      </c>
      <c r="I111" s="46">
        <f t="shared" si="21"/>
        <v>1.5182011549603856E-2</v>
      </c>
      <c r="J111" s="46">
        <f t="shared" si="21"/>
        <v>2.193931958659541E-2</v>
      </c>
      <c r="K111" s="46">
        <f t="shared" si="21"/>
        <v>2.8181521739695781E-2</v>
      </c>
      <c r="L111" s="46">
        <f t="shared" si="21"/>
        <v>3.3937275386745305E-2</v>
      </c>
      <c r="M111" s="46">
        <f t="shared" si="21"/>
        <v>3.9233830010674146E-2</v>
      </c>
      <c r="N111" s="46">
        <f t="shared" si="21"/>
        <v>4.4097091849852284E-2</v>
      </c>
      <c r="O111" s="46">
        <f t="shared" si="21"/>
        <v>4.8551685702748794E-2</v>
      </c>
      <c r="P111" s="46">
        <f t="shared" si="21"/>
        <v>5.2621014008037363E-2</v>
      </c>
      <c r="Q111" s="46">
        <f t="shared" si="21"/>
        <v>5.6327313316278542E-2</v>
      </c>
      <c r="R111" s="46">
        <f t="shared" si="21"/>
        <v>7.0116645646036951E-2</v>
      </c>
      <c r="S111" s="47">
        <f t="shared" si="21"/>
        <v>7.7583359666234183E-2</v>
      </c>
      <c r="T111" s="2"/>
      <c r="X111" s="1"/>
      <c r="AO111" s="105" t="s">
        <v>84</v>
      </c>
      <c r="AP111" s="7"/>
    </row>
    <row r="112" spans="1:42" x14ac:dyDescent="0.25">
      <c r="A112" s="27">
        <v>79</v>
      </c>
      <c r="B112" s="59">
        <f t="shared" si="18"/>
        <v>3.3538284197375479E-2</v>
      </c>
      <c r="C112" s="101">
        <f t="shared" si="20"/>
        <v>3.7998532396726459E-2</v>
      </c>
      <c r="D112" s="3"/>
      <c r="E112" s="97">
        <f t="shared" si="19"/>
        <v>7.3824599713240818E-2</v>
      </c>
      <c r="G112" s="27">
        <v>79</v>
      </c>
      <c r="H112" s="63">
        <f t="shared" si="21"/>
        <v>7.5910152896874628E-3</v>
      </c>
      <c r="I112" s="46">
        <f t="shared" si="21"/>
        <v>1.4626232517574549E-2</v>
      </c>
      <c r="J112" s="46">
        <f t="shared" si="21"/>
        <v>2.1136171287688705E-2</v>
      </c>
      <c r="K112" s="46">
        <f t="shared" si="21"/>
        <v>2.7149861547161352E-2</v>
      </c>
      <c r="L112" s="46">
        <f t="shared" si="21"/>
        <v>3.2694911728312667E-2</v>
      </c>
      <c r="M112" s="46">
        <f t="shared" si="21"/>
        <v>3.77975738999295E-2</v>
      </c>
      <c r="N112" s="46">
        <f t="shared" si="21"/>
        <v>4.2482806054790961E-2</v>
      </c>
      <c r="O112" s="46">
        <f t="shared" si="21"/>
        <v>4.6774331655272457E-2</v>
      </c>
      <c r="P112" s="46">
        <f t="shared" si="21"/>
        <v>5.0694696553831915E-2</v>
      </c>
      <c r="Q112" s="46">
        <f t="shared" si="21"/>
        <v>5.4265323400345261E-2</v>
      </c>
      <c r="R112" s="46">
        <f t="shared" si="21"/>
        <v>6.7549917666278395E-2</v>
      </c>
      <c r="S112" s="47">
        <f t="shared" si="21"/>
        <v>7.4743409414714496E-2</v>
      </c>
      <c r="T112" s="2"/>
      <c r="X112" s="1"/>
      <c r="AO112" s="105" t="s">
        <v>84</v>
      </c>
    </row>
    <row r="113" spans="1:42" x14ac:dyDescent="0.25">
      <c r="A113" s="27">
        <v>80</v>
      </c>
      <c r="B113" s="59">
        <f t="shared" si="18"/>
        <v>3.3593921385059344E-2</v>
      </c>
      <c r="C113" s="101">
        <f t="shared" si="20"/>
        <v>3.7998736823692481E-2</v>
      </c>
      <c r="D113" s="3"/>
      <c r="E113" s="97">
        <f t="shared" si="19"/>
        <v>7.1122051592419883E-2</v>
      </c>
      <c r="G113" s="27">
        <v>80</v>
      </c>
      <c r="H113" s="63">
        <f t="shared" si="21"/>
        <v>7.3131241485154767E-3</v>
      </c>
      <c r="I113" s="46">
        <f t="shared" si="21"/>
        <v>1.4090796994531571E-2</v>
      </c>
      <c r="J113" s="46">
        <f t="shared" si="21"/>
        <v>2.0362421022158784E-2</v>
      </c>
      <c r="K113" s="46">
        <f t="shared" si="21"/>
        <v>2.6155963576940465E-2</v>
      </c>
      <c r="L113" s="46">
        <f t="shared" si="21"/>
        <v>3.1498022517598784E-2</v>
      </c>
      <c r="M113" s="46">
        <f t="shared" si="21"/>
        <v>3.6413888985911753E-2</v>
      </c>
      <c r="N113" s="46">
        <f t="shared" si="21"/>
        <v>4.0927607417239879E-2</v>
      </c>
      <c r="O113" s="46">
        <f t="shared" si="21"/>
        <v>4.5062032909171185E-2</v>
      </c>
      <c r="P113" s="46">
        <f t="shared" si="21"/>
        <v>4.8838886060896605E-2</v>
      </c>
      <c r="Q113" s="46">
        <f t="shared" si="21"/>
        <v>5.2278805391256643E-2</v>
      </c>
      <c r="R113" s="46">
        <f t="shared" si="21"/>
        <v>6.5077126889109632E-2</v>
      </c>
      <c r="S113" s="47">
        <f t="shared" si="21"/>
        <v>7.2007377262986616E-2</v>
      </c>
      <c r="T113" s="2"/>
      <c r="X113" s="1"/>
      <c r="AO113" s="105" t="s">
        <v>84</v>
      </c>
      <c r="AP113" s="7"/>
    </row>
    <row r="114" spans="1:42" x14ac:dyDescent="0.25">
      <c r="A114" s="27">
        <v>81</v>
      </c>
      <c r="B114" s="59">
        <f t="shared" si="18"/>
        <v>3.3648189863190847E-2</v>
      </c>
      <c r="C114" s="101">
        <f t="shared" si="20"/>
        <v>3.799891277520695E-2</v>
      </c>
      <c r="D114" s="3"/>
      <c r="E114" s="97">
        <f t="shared" si="19"/>
        <v>6.8518425903035501E-2</v>
      </c>
      <c r="G114" s="27">
        <v>81</v>
      </c>
      <c r="H114" s="63">
        <f t="shared" ref="H114:S123" si="22">EXP(-ufr_SGD*($A114+H$33))*(alpha_SGD*MIN($A114,H$33)-0.5*EXP(-alpha_SGD*MAX($A114,H$33))*(EXP(alpha_SGD*MIN($A114,H$33))-EXP(-alpha_SGD*MIN($A114,H$33))))</f>
        <v>7.0454050394160713E-3</v>
      </c>
      <c r="I114" s="46">
        <f t="shared" si="22"/>
        <v>1.357496072811188E-2</v>
      </c>
      <c r="J114" s="46">
        <f t="shared" si="22"/>
        <v>1.9616993298060877E-2</v>
      </c>
      <c r="K114" s="46">
        <f t="shared" si="22"/>
        <v>2.5198446367931081E-2</v>
      </c>
      <c r="L114" s="46">
        <f t="shared" si="22"/>
        <v>3.0344944194932177E-2</v>
      </c>
      <c r="M114" s="46">
        <f t="shared" si="22"/>
        <v>3.5080852149837832E-2</v>
      </c>
      <c r="N114" s="46">
        <f t="shared" si="22"/>
        <v>3.942933453331203E-2</v>
      </c>
      <c r="O114" s="46">
        <f t="shared" si="22"/>
        <v>4.3412409846789346E-2</v>
      </c>
      <c r="P114" s="46">
        <f t="shared" si="22"/>
        <v>4.7051003626468191E-2</v>
      </c>
      <c r="Q114" s="46">
        <f t="shared" si="22"/>
        <v>5.0364998944467144E-2</v>
      </c>
      <c r="R114" s="46">
        <f t="shared" si="22"/>
        <v>6.2694839127059115E-2</v>
      </c>
      <c r="S114" s="47">
        <f t="shared" si="22"/>
        <v>6.9371467299606415E-2</v>
      </c>
      <c r="T114" s="2"/>
      <c r="X114" s="1"/>
      <c r="AO114" s="105" t="s">
        <v>84</v>
      </c>
    </row>
    <row r="115" spans="1:42" x14ac:dyDescent="0.25">
      <c r="A115" s="27">
        <v>82</v>
      </c>
      <c r="B115" s="59">
        <f t="shared" si="18"/>
        <v>3.370113930506724E-2</v>
      </c>
      <c r="C115" s="101">
        <f t="shared" si="20"/>
        <v>3.799906421779764E-2</v>
      </c>
      <c r="D115" s="3"/>
      <c r="E115" s="97">
        <f t="shared" si="19"/>
        <v>6.6010103732288827E-2</v>
      </c>
      <c r="G115" s="27">
        <v>82</v>
      </c>
      <c r="H115" s="63">
        <f t="shared" si="22"/>
        <v>6.7874857887967243E-3</v>
      </c>
      <c r="I115" s="46">
        <f t="shared" si="22"/>
        <v>1.3078006626720652E-2</v>
      </c>
      <c r="J115" s="46">
        <f t="shared" si="22"/>
        <v>1.8898851870168869E-2</v>
      </c>
      <c r="K115" s="46">
        <f t="shared" si="22"/>
        <v>2.4275978866915515E-2</v>
      </c>
      <c r="L115" s="46">
        <f t="shared" si="22"/>
        <v>2.9234073895313521E-2</v>
      </c>
      <c r="M115" s="46">
        <f t="shared" si="22"/>
        <v>3.3796610427948237E-2</v>
      </c>
      <c r="N115" s="46">
        <f t="shared" si="22"/>
        <v>3.7985904833626682E-2</v>
      </c>
      <c r="O115" s="46">
        <f t="shared" si="22"/>
        <v>4.182316962687363E-2</v>
      </c>
      <c r="P115" s="46">
        <f t="shared" si="22"/>
        <v>4.5328564369577627E-2</v>
      </c>
      <c r="Q115" s="46">
        <f t="shared" si="22"/>
        <v>4.8521244325077588E-2</v>
      </c>
      <c r="R115" s="46">
        <f t="shared" si="22"/>
        <v>6.0399745103606121E-2</v>
      </c>
      <c r="S115" s="47">
        <f t="shared" si="22"/>
        <v>6.6832021140340411E-2</v>
      </c>
      <c r="T115" s="2"/>
      <c r="X115" s="1"/>
      <c r="AO115" s="105" t="s">
        <v>84</v>
      </c>
      <c r="AP115" s="7"/>
    </row>
    <row r="116" spans="1:42" x14ac:dyDescent="0.25">
      <c r="A116" s="27">
        <v>83</v>
      </c>
      <c r="B116" s="59">
        <f t="shared" si="18"/>
        <v>3.3752817035932248E-2</v>
      </c>
      <c r="C116" s="101">
        <f t="shared" si="20"/>
        <v>3.7999194565429439E-2</v>
      </c>
      <c r="D116" s="3"/>
      <c r="E116" s="97">
        <f t="shared" si="19"/>
        <v>6.3593598220396924E-2</v>
      </c>
      <c r="G116" s="27">
        <v>83</v>
      </c>
      <c r="H116" s="63">
        <f t="shared" si="22"/>
        <v>6.5390078115469003E-3</v>
      </c>
      <c r="I116" s="46">
        <f t="shared" si="22"/>
        <v>1.2599243779803938E-2</v>
      </c>
      <c r="J116" s="46">
        <f t="shared" si="22"/>
        <v>1.8206998324687588E-2</v>
      </c>
      <c r="K116" s="46">
        <f t="shared" si="22"/>
        <v>2.3387278611510177E-2</v>
      </c>
      <c r="L116" s="46">
        <f t="shared" si="22"/>
        <v>2.8163867261698616E-2</v>
      </c>
      <c r="M116" s="46">
        <f t="shared" si="22"/>
        <v>3.2559378485599012E-2</v>
      </c>
      <c r="N116" s="46">
        <f t="shared" si="22"/>
        <v>3.659531174714737E-2</v>
      </c>
      <c r="O116" s="46">
        <f t="shared" si="22"/>
        <v>4.0292103065637311E-2</v>
      </c>
      <c r="P116" s="46">
        <f t="shared" si="22"/>
        <v>4.366917405544448E-2</v>
      </c>
      <c r="Q116" s="46">
        <f t="shared" si="22"/>
        <v>4.6744978800368833E-2</v>
      </c>
      <c r="R116" s="46">
        <f t="shared" si="22"/>
        <v>5.818865601881007E-2</v>
      </c>
      <c r="S116" s="47">
        <f t="shared" si="22"/>
        <v>6.4385513138857223E-2</v>
      </c>
      <c r="T116" s="2"/>
      <c r="X116" s="1"/>
      <c r="AO116" s="105" t="s">
        <v>84</v>
      </c>
    </row>
    <row r="117" spans="1:42" x14ac:dyDescent="0.25">
      <c r="A117" s="27">
        <v>84</v>
      </c>
      <c r="B117" s="59">
        <f t="shared" si="18"/>
        <v>3.3803268166825662E-2</v>
      </c>
      <c r="C117" s="101">
        <f t="shared" si="20"/>
        <v>3.7999306756488327E-2</v>
      </c>
      <c r="D117" s="3"/>
      <c r="E117" s="97">
        <f t="shared" si="19"/>
        <v>6.1265549799943628E-2</v>
      </c>
      <c r="G117" s="27">
        <v>84</v>
      </c>
      <c r="H117" s="63">
        <f t="shared" si="22"/>
        <v>6.2996256197912397E-3</v>
      </c>
      <c r="I117" s="46">
        <f t="shared" si="22"/>
        <v>1.2138006511494744E-2</v>
      </c>
      <c r="J117" s="46">
        <f t="shared" si="22"/>
        <v>1.754047071210665E-2</v>
      </c>
      <c r="K117" s="46">
        <f t="shared" si="22"/>
        <v>2.2531109974797466E-2</v>
      </c>
      <c r="L117" s="46">
        <f t="shared" si="22"/>
        <v>2.7132836332314628E-2</v>
      </c>
      <c r="M117" s="46">
        <f t="shared" si="22"/>
        <v>3.1367436176584412E-2</v>
      </c>
      <c r="N117" s="46">
        <f t="shared" si="22"/>
        <v>3.5255621960329137E-2</v>
      </c>
      <c r="O117" s="46">
        <f t="shared" si="22"/>
        <v>3.8817081622124272E-2</v>
      </c>
      <c r="P117" s="46">
        <f t="shared" si="22"/>
        <v>4.2070525832102891E-2</v>
      </c>
      <c r="Q117" s="46">
        <f t="shared" si="22"/>
        <v>4.5033733151464479E-2</v>
      </c>
      <c r="R117" s="46">
        <f t="shared" si="22"/>
        <v>5.6058499253624869E-2</v>
      </c>
      <c r="S117" s="47">
        <f t="shared" si="22"/>
        <v>6.2028545730834488E-2</v>
      </c>
      <c r="T117" s="2"/>
      <c r="X117" s="1"/>
      <c r="AO117" s="105" t="s">
        <v>84</v>
      </c>
      <c r="AP117" s="7"/>
    </row>
    <row r="118" spans="1:42" x14ac:dyDescent="0.25">
      <c r="A118" s="27">
        <v>85</v>
      </c>
      <c r="B118" s="59">
        <f t="shared" si="18"/>
        <v>3.3852535719779864E-2</v>
      </c>
      <c r="C118" s="101">
        <f t="shared" si="20"/>
        <v>3.7999403320126079E-2</v>
      </c>
      <c r="D118" s="3"/>
      <c r="E118" s="97">
        <f t="shared" si="19"/>
        <v>5.9022721596930346E-2</v>
      </c>
      <c r="G118" s="27">
        <v>85</v>
      </c>
      <c r="H118" s="63">
        <f t="shared" si="22"/>
        <v>6.0690063485657206E-3</v>
      </c>
      <c r="I118" s="46">
        <f t="shared" si="22"/>
        <v>1.1693653466836644E-2</v>
      </c>
      <c r="J118" s="46">
        <f t="shared" si="22"/>
        <v>1.6898342227060371E-2</v>
      </c>
      <c r="K118" s="46">
        <f t="shared" si="22"/>
        <v>2.1706282470208078E-2</v>
      </c>
      <c r="L118" s="46">
        <f t="shared" si="22"/>
        <v>2.6139547500327317E-2</v>
      </c>
      <c r="M118" s="46">
        <f t="shared" si="22"/>
        <v>3.0219126185806855E-2</v>
      </c>
      <c r="N118" s="46">
        <f t="shared" si="22"/>
        <v>3.3964972769540802E-2</v>
      </c>
      <c r="O118" s="46">
        <f t="shared" si="22"/>
        <v>3.7396054485742271E-2</v>
      </c>
      <c r="P118" s="46">
        <f t="shared" si="22"/>
        <v>4.0530397077088255E-2</v>
      </c>
      <c r="Q118" s="46">
        <f t="shared" si="22"/>
        <v>4.3385128301970846E-2</v>
      </c>
      <c r="R118" s="46">
        <f t="shared" si="22"/>
        <v>5.4006314211861035E-2</v>
      </c>
      <c r="S118" s="47">
        <f t="shared" si="22"/>
        <v>5.9757844913756068E-2</v>
      </c>
      <c r="T118" s="2"/>
      <c r="X118" s="1"/>
      <c r="AO118" s="105" t="s">
        <v>84</v>
      </c>
    </row>
    <row r="119" spans="1:42" x14ac:dyDescent="0.25">
      <c r="A119" s="27">
        <v>86</v>
      </c>
      <c r="B119" s="59">
        <f t="shared" si="18"/>
        <v>3.390066074495679E-2</v>
      </c>
      <c r="C119" s="101">
        <f t="shared" si="20"/>
        <v>3.7999486433138552E-2</v>
      </c>
      <c r="D119" s="3"/>
      <c r="E119" s="97">
        <f t="shared" si="19"/>
        <v>5.6861994989756359E-2</v>
      </c>
      <c r="G119" s="27">
        <v>86</v>
      </c>
      <c r="H119" s="63">
        <f t="shared" si="22"/>
        <v>5.8468292979784601E-3</v>
      </c>
      <c r="I119" s="46">
        <f t="shared" si="22"/>
        <v>1.1265566729745409E-2</v>
      </c>
      <c r="J119" s="46">
        <f t="shared" si="22"/>
        <v>1.6279719933992732E-2</v>
      </c>
      <c r="K119" s="46">
        <f t="shared" si="22"/>
        <v>2.0911649115133196E-2</v>
      </c>
      <c r="L119" s="46">
        <f t="shared" si="22"/>
        <v>2.5182619544063485E-2</v>
      </c>
      <c r="M119" s="46">
        <f t="shared" si="22"/>
        <v>2.9112851753267933E-2</v>
      </c>
      <c r="N119" s="46">
        <f t="shared" si="22"/>
        <v>3.2721569524554246E-2</v>
      </c>
      <c r="O119" s="46">
        <f t="shared" si="22"/>
        <v>3.6027045763624664E-2</v>
      </c>
      <c r="P119" s="46">
        <f t="shared" si="22"/>
        <v>3.9046646351762179E-2</v>
      </c>
      <c r="Q119" s="46">
        <f t="shared" si="22"/>
        <v>4.1796872061144089E-2</v>
      </c>
      <c r="R119" s="46">
        <f t="shared" si="22"/>
        <v>5.2029248298106602E-2</v>
      </c>
      <c r="S119" s="47">
        <f t="shared" si="22"/>
        <v>5.757025586336894E-2</v>
      </c>
      <c r="T119" s="2"/>
      <c r="X119" s="1"/>
      <c r="AO119" s="105" t="s">
        <v>84</v>
      </c>
      <c r="AP119" s="7"/>
    </row>
    <row r="120" spans="1:42" x14ac:dyDescent="0.25">
      <c r="A120" s="27">
        <v>87</v>
      </c>
      <c r="B120" s="59">
        <f t="shared" si="18"/>
        <v>3.394768243028401E-2</v>
      </c>
      <c r="C120" s="101">
        <f t="shared" si="20"/>
        <v>3.7999557969073949E-2</v>
      </c>
      <c r="D120" s="3"/>
      <c r="E120" s="97">
        <f t="shared" si="19"/>
        <v>5.4780365322130507E-2</v>
      </c>
      <c r="G120" s="27">
        <v>87</v>
      </c>
      <c r="H120" s="63">
        <f t="shared" si="22"/>
        <v>5.6327854914019586E-3</v>
      </c>
      <c r="I120" s="46">
        <f t="shared" si="22"/>
        <v>1.0853150971839538E-2</v>
      </c>
      <c r="J120" s="46">
        <f t="shared" si="22"/>
        <v>1.5683743537381622E-2</v>
      </c>
      <c r="K120" s="46">
        <f t="shared" si="22"/>
        <v>2.0146104851684717E-2</v>
      </c>
      <c r="L120" s="46">
        <f t="shared" si="22"/>
        <v>2.4260721725912347E-2</v>
      </c>
      <c r="M120" s="46">
        <f t="shared" si="22"/>
        <v>2.8047074477253988E-2</v>
      </c>
      <c r="N120" s="46">
        <f t="shared" si="22"/>
        <v>3.1523683160767479E-2</v>
      </c>
      <c r="O120" s="46">
        <f t="shared" si="22"/>
        <v>3.4708151765326108E-2</v>
      </c>
      <c r="P120" s="46">
        <f t="shared" si="22"/>
        <v>3.7617210460667773E-2</v>
      </c>
      <c r="Q120" s="46">
        <f t="shared" si="22"/>
        <v>4.0266755978910794E-2</v>
      </c>
      <c r="R120" s="46">
        <f t="shared" si="22"/>
        <v>5.0124553029406785E-2</v>
      </c>
      <c r="S120" s="47">
        <f t="shared" si="22"/>
        <v>5.5462738686718839E-2</v>
      </c>
      <c r="T120" s="2"/>
      <c r="X120" s="1"/>
      <c r="AO120" s="105" t="s">
        <v>84</v>
      </c>
    </row>
    <row r="121" spans="1:42" x14ac:dyDescent="0.25">
      <c r="A121" s="27">
        <v>88</v>
      </c>
      <c r="B121" s="59">
        <f t="shared" si="18"/>
        <v>3.3993638204108612E-2</v>
      </c>
      <c r="C121" s="101">
        <f t="shared" si="20"/>
        <v>3.7999619540598939E-2</v>
      </c>
      <c r="D121" s="3"/>
      <c r="E121" s="97">
        <f t="shared" si="19"/>
        <v>5.2774937765752747E-2</v>
      </c>
      <c r="G121" s="27">
        <v>88</v>
      </c>
      <c r="H121" s="63">
        <f t="shared" si="22"/>
        <v>5.4265772492345004E-3</v>
      </c>
      <c r="I121" s="46">
        <f t="shared" si="22"/>
        <v>1.0455832631252443E-2</v>
      </c>
      <c r="J121" s="46">
        <f t="shared" si="22"/>
        <v>1.5109584195248566E-2</v>
      </c>
      <c r="K121" s="46">
        <f t="shared" si="22"/>
        <v>1.9408585022982476E-2</v>
      </c>
      <c r="L121" s="46">
        <f t="shared" si="22"/>
        <v>2.3372571957978035E-2</v>
      </c>
      <c r="M121" s="46">
        <f t="shared" si="22"/>
        <v>2.7020312194521806E-2</v>
      </c>
      <c r="N121" s="46">
        <f t="shared" si="22"/>
        <v>3.0369647817742523E-2</v>
      </c>
      <c r="O121" s="46">
        <f t="shared" si="22"/>
        <v>3.3437538382251455E-2</v>
      </c>
      <c r="P121" s="46">
        <f t="shared" si="22"/>
        <v>3.6240101613174772E-2</v>
      </c>
      <c r="Q121" s="46">
        <f t="shared" si="22"/>
        <v>3.8792652309907263E-2</v>
      </c>
      <c r="R121" s="46">
        <f t="shared" si="22"/>
        <v>4.8289580278109104E-2</v>
      </c>
      <c r="S121" s="47">
        <f t="shared" si="22"/>
        <v>5.3432364310846824E-2</v>
      </c>
      <c r="T121" s="2"/>
      <c r="X121" s="1"/>
      <c r="AO121" s="105" t="s">
        <v>84</v>
      </c>
      <c r="AP121" s="7"/>
    </row>
    <row r="122" spans="1:42" x14ac:dyDescent="0.25">
      <c r="A122" s="27">
        <v>89</v>
      </c>
      <c r="B122" s="59">
        <f t="shared" si="18"/>
        <v>3.403856383134829E-2</v>
      </c>
      <c r="C122" s="101">
        <f t="shared" si="20"/>
        <v>3.7999672535677265E-2</v>
      </c>
      <c r="D122" s="3"/>
      <c r="E122" s="97">
        <f t="shared" si="19"/>
        <v>5.0842923328513118E-2</v>
      </c>
      <c r="G122" s="27">
        <v>89</v>
      </c>
      <c r="H122" s="63">
        <f t="shared" si="22"/>
        <v>5.2279177777640384E-3</v>
      </c>
      <c r="I122" s="46">
        <f t="shared" si="22"/>
        <v>1.0073059120530033E-2</v>
      </c>
      <c r="J122" s="46">
        <f t="shared" si="22"/>
        <v>1.4556443374665549E-2</v>
      </c>
      <c r="K122" s="46">
        <f t="shared" si="22"/>
        <v>1.8698063903326331E-2</v>
      </c>
      <c r="L122" s="46">
        <f t="shared" si="22"/>
        <v>2.2516935032525578E-2</v>
      </c>
      <c r="M122" s="46">
        <f t="shared" si="22"/>
        <v>2.6031136935250287E-2</v>
      </c>
      <c r="N122" s="46">
        <f t="shared" si="22"/>
        <v>2.925785854158627E-2</v>
      </c>
      <c r="O122" s="46">
        <f t="shared" si="22"/>
        <v>3.2213438559147288E-2</v>
      </c>
      <c r="P122" s="46">
        <f t="shared" si="22"/>
        <v>3.4913404684586292E-2</v>
      </c>
      <c r="Q122" s="46">
        <f t="shared" si="22"/>
        <v>3.7372511083590569E-2</v>
      </c>
      <c r="R122" s="46">
        <f t="shared" si="22"/>
        <v>4.6521778642981931E-2</v>
      </c>
      <c r="S122" s="47">
        <f t="shared" si="22"/>
        <v>5.1476310505564574E-2</v>
      </c>
      <c r="T122" s="2"/>
      <c r="X122" s="1"/>
      <c r="AO122" s="105" t="s">
        <v>84</v>
      </c>
    </row>
    <row r="123" spans="1:42" x14ac:dyDescent="0.25">
      <c r="A123" s="27">
        <v>90</v>
      </c>
      <c r="B123" s="59">
        <f t="shared" si="18"/>
        <v>3.4082493503591049E-2</v>
      </c>
      <c r="C123" s="101">
        <f t="shared" si="20"/>
        <v>3.7999718148914674E-2</v>
      </c>
      <c r="D123" s="3"/>
      <c r="E123" s="97">
        <f t="shared" si="19"/>
        <v>4.8981635003892229E-2</v>
      </c>
      <c r="G123" s="27">
        <v>90</v>
      </c>
      <c r="H123" s="63">
        <f t="shared" si="22"/>
        <v>5.0365307726674084E-3</v>
      </c>
      <c r="I123" s="46">
        <f t="shared" si="22"/>
        <v>9.7042980627157858E-3</v>
      </c>
      <c r="J123" s="46">
        <f t="shared" si="22"/>
        <v>1.4023551747967414E-2</v>
      </c>
      <c r="K123" s="46">
        <f t="shared" si="22"/>
        <v>1.8013553280604434E-2</v>
      </c>
      <c r="L123" s="46">
        <f t="shared" si="22"/>
        <v>2.1692620915251384E-2</v>
      </c>
      <c r="M123" s="46">
        <f t="shared" si="22"/>
        <v>2.5078172950505677E-2</v>
      </c>
      <c r="N123" s="46">
        <f t="shared" si="22"/>
        <v>2.8186769068675181E-2</v>
      </c>
      <c r="O123" s="46">
        <f t="shared" si="22"/>
        <v>3.1034149854947648E-2</v>
      </c>
      <c r="P123" s="46">
        <f t="shared" si="22"/>
        <v>3.3635274573825341E-2</v>
      </c>
      <c r="Q123" s="46">
        <f t="shared" si="22"/>
        <v>3.6004357277404697E-2</v>
      </c>
      <c r="R123" s="46">
        <f t="shared" si="22"/>
        <v>4.481868994549399E-2</v>
      </c>
      <c r="S123" s="47">
        <f t="shared" si="22"/>
        <v>4.9591858038206871E-2</v>
      </c>
      <c r="T123" s="2"/>
      <c r="X123" s="1"/>
      <c r="AO123" s="105" t="s">
        <v>84</v>
      </c>
      <c r="AP123" s="7"/>
    </row>
    <row r="124" spans="1:42" x14ac:dyDescent="0.25">
      <c r="A124" s="27">
        <v>91</v>
      </c>
      <c r="B124" s="59">
        <f t="shared" si="18"/>
        <v>3.4125459923560753E-2</v>
      </c>
      <c r="C124" s="101">
        <f t="shared" si="20"/>
        <v>3.7999757408584189E-2</v>
      </c>
      <c r="D124" s="3"/>
      <c r="E124" s="97">
        <f t="shared" si="19"/>
        <v>4.718848405723864E-2</v>
      </c>
      <c r="G124" s="27">
        <v>91</v>
      </c>
      <c r="H124" s="63">
        <f t="shared" ref="H124:S133" si="23">EXP(-ufr_SGD*($A124+H$33))*(alpha_SGD*MIN($A124,H$33)-0.5*EXP(-alpha_SGD*MAX($A124,H$33))*(EXP(alpha_SGD*MIN($A124,H$33))-EXP(-alpha_SGD*MIN($A124,H$33))))</f>
        <v>4.8521500366800595E-3</v>
      </c>
      <c r="I124" s="46">
        <f t="shared" si="23"/>
        <v>9.3490365547298782E-3</v>
      </c>
      <c r="J124" s="46">
        <f t="shared" si="23"/>
        <v>1.3510168128383284E-2</v>
      </c>
      <c r="K124" s="46">
        <f t="shared" si="23"/>
        <v>1.7354101089293916E-2</v>
      </c>
      <c r="L124" s="46">
        <f t="shared" si="23"/>
        <v>2.0898483099412592E-2</v>
      </c>
      <c r="M124" s="46">
        <f t="shared" si="23"/>
        <v>2.4160094809967617E-2</v>
      </c>
      <c r="N124" s="46">
        <f t="shared" si="23"/>
        <v>2.7154889688219185E-2</v>
      </c>
      <c r="O124" s="46">
        <f t="shared" si="23"/>
        <v>2.9898032090251159E-2</v>
      </c>
      <c r="P124" s="46">
        <f t="shared" si="23"/>
        <v>3.2403933654795394E-2</v>
      </c>
      <c r="Q124" s="46">
        <f t="shared" si="23"/>
        <v>3.468628808994708E-2</v>
      </c>
      <c r="R124" s="46">
        <f t="shared" si="23"/>
        <v>4.3177945847986385E-2</v>
      </c>
      <c r="S124" s="47">
        <f t="shared" si="23"/>
        <v>4.7776386957856354E-2</v>
      </c>
      <c r="T124" s="2"/>
      <c r="X124" s="1"/>
      <c r="AO124" s="105" t="s">
        <v>84</v>
      </c>
    </row>
    <row r="125" spans="1:42" x14ac:dyDescent="0.25">
      <c r="A125" s="27">
        <v>92</v>
      </c>
      <c r="B125" s="59">
        <f t="shared" si="18"/>
        <v>3.4167494384333752E-2</v>
      </c>
      <c r="C125" s="101">
        <f t="shared" si="20"/>
        <v>3.7999791199653021E-2</v>
      </c>
      <c r="D125" s="3"/>
      <c r="E125" s="97">
        <f t="shared" si="19"/>
        <v>4.5460976444610279E-2</v>
      </c>
      <c r="G125" s="27">
        <v>92</v>
      </c>
      <c r="H125" s="63">
        <f t="shared" si="23"/>
        <v>4.6745191109765069E-3</v>
      </c>
      <c r="I125" s="46">
        <f t="shared" si="23"/>
        <v>9.0067804571579355E-3</v>
      </c>
      <c r="J125" s="46">
        <f t="shared" si="23"/>
        <v>1.3015578443813004E-2</v>
      </c>
      <c r="K125" s="46">
        <f t="shared" si="23"/>
        <v>1.6718790092424617E-2</v>
      </c>
      <c r="L125" s="46">
        <f t="shared" si="23"/>
        <v>2.0133417018864355E-2</v>
      </c>
      <c r="M125" s="46">
        <f t="shared" si="23"/>
        <v>2.327562556767733E-2</v>
      </c>
      <c r="N125" s="46">
        <f t="shared" si="23"/>
        <v>2.6160785181170449E-2</v>
      </c>
      <c r="O125" s="46">
        <f t="shared" si="23"/>
        <v>2.880350507871305E-2</v>
      </c>
      <c r="P125" s="46">
        <f t="shared" si="23"/>
        <v>3.1217669318508195E-2</v>
      </c>
      <c r="Q125" s="46">
        <f t="shared" si="23"/>
        <v>3.3416470311070277E-2</v>
      </c>
      <c r="R125" s="46">
        <f t="shared" si="23"/>
        <v>4.1597264590363094E-2</v>
      </c>
      <c r="S125" s="47">
        <f t="shared" si="23"/>
        <v>4.6027373006230735E-2</v>
      </c>
      <c r="T125" s="2"/>
      <c r="X125" s="1"/>
      <c r="AO125" s="105" t="s">
        <v>84</v>
      </c>
      <c r="AP125" s="7"/>
    </row>
    <row r="126" spans="1:42" x14ac:dyDescent="0.25">
      <c r="A126" s="27">
        <v>93</v>
      </c>
      <c r="B126" s="59">
        <f t="shared" si="18"/>
        <v>3.4208626843668544E-2</v>
      </c>
      <c r="C126" s="101">
        <f t="shared" si="20"/>
        <v>3.7999820283936447E-2</v>
      </c>
      <c r="D126" s="3"/>
      <c r="E126" s="97">
        <f t="shared" si="19"/>
        <v>4.3796709359906635E-2</v>
      </c>
      <c r="G126" s="27">
        <v>93</v>
      </c>
      <c r="H126" s="63">
        <f t="shared" si="23"/>
        <v>4.5033909198083765E-3</v>
      </c>
      <c r="I126" s="46">
        <f t="shared" si="23"/>
        <v>8.6770537095777513E-3</v>
      </c>
      <c r="J126" s="46">
        <f t="shared" si="23"/>
        <v>1.2539094747492209E-2</v>
      </c>
      <c r="K126" s="46">
        <f t="shared" si="23"/>
        <v>1.6106736610897988E-2</v>
      </c>
      <c r="L126" s="46">
        <f t="shared" si="23"/>
        <v>1.9396358518078492E-2</v>
      </c>
      <c r="M126" s="46">
        <f t="shared" si="23"/>
        <v>2.2423534993593862E-2</v>
      </c>
      <c r="N126" s="46">
        <f t="shared" si="23"/>
        <v>2.5203072833007618E-2</v>
      </c>
      <c r="O126" s="46">
        <f t="shared" si="23"/>
        <v>2.774904643965722E-2</v>
      </c>
      <c r="P126" s="46">
        <f t="shared" si="23"/>
        <v>3.0074831603088843E-2</v>
      </c>
      <c r="Q126" s="46">
        <f t="shared" si="23"/>
        <v>3.2193137785863857E-2</v>
      </c>
      <c r="R126" s="46">
        <f t="shared" si="23"/>
        <v>4.0074447841864383E-2</v>
      </c>
      <c r="S126" s="47">
        <f t="shared" si="23"/>
        <v>4.4342384152195463E-2</v>
      </c>
      <c r="T126" s="2"/>
      <c r="X126" s="1"/>
      <c r="AO126" s="105" t="s">
        <v>84</v>
      </c>
    </row>
    <row r="127" spans="1:42" x14ac:dyDescent="0.25">
      <c r="A127" s="27">
        <v>94</v>
      </c>
      <c r="B127" s="59">
        <f t="shared" si="18"/>
        <v>3.4248885993779954E-2</v>
      </c>
      <c r="C127" s="101">
        <f t="shared" si="20"/>
        <v>3.799984531694256E-2</v>
      </c>
      <c r="D127" s="3"/>
      <c r="E127" s="97">
        <f t="shared" si="19"/>
        <v>4.2193367906074121E-2</v>
      </c>
      <c r="G127" s="27">
        <v>94</v>
      </c>
      <c r="H127" s="63">
        <f t="shared" si="23"/>
        <v>4.338527427955219E-3</v>
      </c>
      <c r="I127" s="46">
        <f t="shared" si="23"/>
        <v>8.3593976705679685E-3</v>
      </c>
      <c r="J127" s="46">
        <f t="shared" si="23"/>
        <v>1.2080054264311756E-2</v>
      </c>
      <c r="K127" s="46">
        <f t="shared" si="23"/>
        <v>1.5517089298580859E-2</v>
      </c>
      <c r="L127" s="46">
        <f t="shared" si="23"/>
        <v>1.8686282377247797E-2</v>
      </c>
      <c r="M127" s="46">
        <f t="shared" si="23"/>
        <v>2.1602637868778533E-2</v>
      </c>
      <c r="N127" s="46">
        <f t="shared" si="23"/>
        <v>2.4280420517960522E-2</v>
      </c>
      <c r="O127" s="46">
        <f t="shared" si="23"/>
        <v>2.6733189489247727E-2</v>
      </c>
      <c r="P127" s="46">
        <f t="shared" si="23"/>
        <v>2.897383090880019E-2</v>
      </c>
      <c r="Q127" s="46">
        <f t="shared" si="23"/>
        <v>3.1014588969489075E-2</v>
      </c>
      <c r="R127" s="46">
        <f t="shared" si="23"/>
        <v>3.8607377664458618E-2</v>
      </c>
      <c r="S127" s="47">
        <f t="shared" si="23"/>
        <v>4.2719077246702715E-2</v>
      </c>
      <c r="T127" s="2"/>
      <c r="X127" s="1"/>
      <c r="AO127" s="105" t="s">
        <v>84</v>
      </c>
      <c r="AP127" s="7"/>
    </row>
    <row r="128" spans="1:42" x14ac:dyDescent="0.25">
      <c r="A128" s="27">
        <v>95</v>
      </c>
      <c r="B128" s="59">
        <f t="shared" si="18"/>
        <v>3.4288299326871607E-2</v>
      </c>
      <c r="C128" s="101">
        <f t="shared" si="20"/>
        <v>3.7999866863109855E-2</v>
      </c>
      <c r="D128" s="3"/>
      <c r="E128" s="97">
        <f t="shared" si="19"/>
        <v>4.064872188624219E-2</v>
      </c>
      <c r="G128" s="27">
        <v>95</v>
      </c>
      <c r="H128" s="63">
        <f t="shared" si="23"/>
        <v>4.1796993105526203E-3</v>
      </c>
      <c r="I128" s="46">
        <f t="shared" si="23"/>
        <v>8.0533704815606046E-3</v>
      </c>
      <c r="J128" s="46">
        <f t="shared" si="23"/>
        <v>1.1637818471582668E-2</v>
      </c>
      <c r="K128" s="46">
        <f t="shared" si="23"/>
        <v>1.4949027961625056E-2</v>
      </c>
      <c r="L128" s="46">
        <f t="shared" si="23"/>
        <v>1.80022008906176E-2</v>
      </c>
      <c r="M128" s="46">
        <f t="shared" si="23"/>
        <v>2.0811792342068258E-2</v>
      </c>
      <c r="N128" s="46">
        <f t="shared" si="23"/>
        <v>2.3391544852283685E-2</v>
      </c>
      <c r="O128" s="46">
        <f t="shared" si="23"/>
        <v>2.5754521207603003E-2</v>
      </c>
      <c r="P128" s="46">
        <f t="shared" si="23"/>
        <v>2.7913135795272017E-2</v>
      </c>
      <c r="Q128" s="46">
        <f t="shared" si="23"/>
        <v>2.9879184569879962E-2</v>
      </c>
      <c r="R128" s="46">
        <f t="shared" si="23"/>
        <v>3.7194013584387169E-2</v>
      </c>
      <c r="S128" s="47">
        <f t="shared" si="23"/>
        <v>4.1155194794848388E-2</v>
      </c>
      <c r="T128" s="2"/>
      <c r="X128" s="1"/>
      <c r="AO128" s="105" t="s">
        <v>84</v>
      </c>
    </row>
    <row r="129" spans="1:42" x14ac:dyDescent="0.25">
      <c r="A129" s="27">
        <v>96</v>
      </c>
      <c r="B129" s="59">
        <f t="shared" si="18"/>
        <v>3.4326893196708674E-2</v>
      </c>
      <c r="C129" s="101">
        <f t="shared" si="20"/>
        <v>3.7999885408000589E-2</v>
      </c>
      <c r="D129" s="3"/>
      <c r="E129" s="97">
        <f t="shared" si="19"/>
        <v>3.9160622710727996E-2</v>
      </c>
      <c r="G129" s="27">
        <v>96</v>
      </c>
      <c r="H129" s="63">
        <f t="shared" si="23"/>
        <v>4.0266856348723113E-3</v>
      </c>
      <c r="I129" s="46">
        <f t="shared" si="23"/>
        <v>7.7585464537187733E-3</v>
      </c>
      <c r="J129" s="46">
        <f t="shared" si="23"/>
        <v>1.1211772213065362E-2</v>
      </c>
      <c r="K129" s="46">
        <f t="shared" si="23"/>
        <v>1.4401762420499252E-2</v>
      </c>
      <c r="L129" s="46">
        <f t="shared" si="23"/>
        <v>1.7343162496226857E-2</v>
      </c>
      <c r="M129" s="46">
        <f t="shared" si="23"/>
        <v>2.0049898346144214E-2</v>
      </c>
      <c r="N129" s="46">
        <f t="shared" si="23"/>
        <v>2.2535209414236243E-2</v>
      </c>
      <c r="O129" s="46">
        <f t="shared" si="23"/>
        <v>2.4811680279287852E-2</v>
      </c>
      <c r="P129" s="46">
        <f t="shared" si="23"/>
        <v>2.6891270858172264E-2</v>
      </c>
      <c r="Q129" s="46">
        <f t="shared" si="23"/>
        <v>2.8785345275375688E-2</v>
      </c>
      <c r="R129" s="46">
        <f t="shared" si="23"/>
        <v>3.5832389768417461E-2</v>
      </c>
      <c r="S129" s="47">
        <f t="shared" si="23"/>
        <v>3.9648561841671634E-2</v>
      </c>
      <c r="T129" s="2"/>
      <c r="X129" s="1"/>
      <c r="AO129" s="105" t="s">
        <v>84</v>
      </c>
      <c r="AP129" s="7"/>
    </row>
    <row r="130" spans="1:42" x14ac:dyDescent="0.25">
      <c r="A130" s="27">
        <v>97</v>
      </c>
      <c r="B130" s="59">
        <f t="shared" ref="B130:B133" si="24">(1/E130)^(1/A130)-1</f>
        <v>3.4364692876504677E-2</v>
      </c>
      <c r="C130" s="101">
        <f t="shared" si="20"/>
        <v>3.799990136978515E-2</v>
      </c>
      <c r="D130" s="3"/>
      <c r="E130" s="97">
        <f t="shared" si="19"/>
        <v>3.772700041594472E-2</v>
      </c>
      <c r="G130" s="27">
        <v>97</v>
      </c>
      <c r="H130" s="63">
        <f t="shared" si="23"/>
        <v>3.8792735536398648E-3</v>
      </c>
      <c r="I130" s="46">
        <f t="shared" si="23"/>
        <v>7.4745154770416876E-3</v>
      </c>
      <c r="J130" s="46">
        <f t="shared" si="23"/>
        <v>1.0801322845111672E-2</v>
      </c>
      <c r="K130" s="46">
        <f t="shared" si="23"/>
        <v>1.3874531413256706E-2</v>
      </c>
      <c r="L130" s="46">
        <f t="shared" si="23"/>
        <v>1.6708250455285532E-2</v>
      </c>
      <c r="M130" s="46">
        <f t="shared" si="23"/>
        <v>1.9315896070952132E-2</v>
      </c>
      <c r="N130" s="46">
        <f t="shared" si="23"/>
        <v>2.1710223028479955E-2</v>
      </c>
      <c r="O130" s="46">
        <f t="shared" si="23"/>
        <v>2.3903355204674948E-2</v>
      </c>
      <c r="P130" s="46">
        <f t="shared" si="23"/>
        <v>2.5906814682617116E-2</v>
      </c>
      <c r="Q130" s="46">
        <f t="shared" si="23"/>
        <v>2.7731549564408223E-2</v>
      </c>
      <c r="R130" s="46">
        <f t="shared" si="23"/>
        <v>3.4520612301398239E-2</v>
      </c>
      <c r="S130" s="47">
        <f t="shared" si="23"/>
        <v>3.8197082968289421E-2</v>
      </c>
      <c r="T130" s="2"/>
      <c r="X130" s="1"/>
      <c r="AO130" s="105" t="s">
        <v>84</v>
      </c>
    </row>
    <row r="131" spans="1:42" x14ac:dyDescent="0.25">
      <c r="A131" s="27">
        <v>98</v>
      </c>
      <c r="B131" s="59">
        <f t="shared" si="24"/>
        <v>3.4401722613362162E-2</v>
      </c>
      <c r="C131" s="101">
        <f t="shared" ref="C131:C133" si="25">(1+B131)^A131/(1+B130)^A130-1</f>
        <v>3.7999915108184901E-2</v>
      </c>
      <c r="D131" s="3"/>
      <c r="E131" s="97">
        <f t="shared" si="19"/>
        <v>3.6345860791339918E-2</v>
      </c>
      <c r="G131" s="27">
        <v>98</v>
      </c>
      <c r="H131" s="63">
        <f t="shared" si="23"/>
        <v>3.7372580094867051E-3</v>
      </c>
      <c r="I131" s="46">
        <f t="shared" si="23"/>
        <v>7.2008824509205063E-3</v>
      </c>
      <c r="J131" s="46">
        <f t="shared" si="23"/>
        <v>1.0405899413799031E-2</v>
      </c>
      <c r="K131" s="46">
        <f t="shared" si="23"/>
        <v>1.3366601538601622E-2</v>
      </c>
      <c r="L131" s="46">
        <f t="shared" si="23"/>
        <v>1.6096581579461023E-2</v>
      </c>
      <c r="M131" s="46">
        <f t="shared" si="23"/>
        <v>1.8608764492483009E-2</v>
      </c>
      <c r="N131" s="46">
        <f t="shared" si="23"/>
        <v>2.0915438112664501E-2</v>
      </c>
      <c r="O131" s="46">
        <f t="shared" si="23"/>
        <v>2.3028282479729635E-2</v>
      </c>
      <c r="P131" s="46">
        <f t="shared" si="23"/>
        <v>2.4958397870679994E-2</v>
      </c>
      <c r="Q131" s="46">
        <f t="shared" si="23"/>
        <v>2.6716331594435195E-2</v>
      </c>
      <c r="R131" s="46">
        <f t="shared" si="23"/>
        <v>3.3256856561762006E-2</v>
      </c>
      <c r="S131" s="47">
        <f t="shared" si="23"/>
        <v>3.6798739394954157E-2</v>
      </c>
      <c r="T131" s="2"/>
      <c r="X131" s="1"/>
      <c r="AO131" s="105" t="s">
        <v>84</v>
      </c>
      <c r="AP131" s="7"/>
    </row>
    <row r="132" spans="1:42" x14ac:dyDescent="0.25">
      <c r="A132" s="27">
        <v>99</v>
      </c>
      <c r="B132" s="59">
        <f t="shared" si="24"/>
        <v>3.4438005679504835E-2</v>
      </c>
      <c r="C132" s="101">
        <f t="shared" si="25"/>
        <v>3.7999926932936079E-2</v>
      </c>
      <c r="D132" s="3"/>
      <c r="E132" s="97">
        <f t="shared" si="19"/>
        <v>3.5015282610600856E-2</v>
      </c>
      <c r="G132" s="27">
        <v>99</v>
      </c>
      <c r="H132" s="63">
        <f t="shared" si="23"/>
        <v>3.6004414501447208E-3</v>
      </c>
      <c r="I132" s="46">
        <f t="shared" si="23"/>
        <v>6.9372667353907042E-3</v>
      </c>
      <c r="J132" s="46">
        <f t="shared" si="23"/>
        <v>1.0024951861967692E-2</v>
      </c>
      <c r="K132" s="46">
        <f t="shared" si="23"/>
        <v>1.2877266237357235E-2</v>
      </c>
      <c r="L132" s="46">
        <f t="shared" si="23"/>
        <v>1.5507305004394621E-2</v>
      </c>
      <c r="M132" s="46">
        <f t="shared" si="23"/>
        <v>1.7927519954977308E-2</v>
      </c>
      <c r="N132" s="46">
        <f t="shared" si="23"/>
        <v>2.0149749084029316E-2</v>
      </c>
      <c r="O132" s="46">
        <f t="shared" si="23"/>
        <v>2.2185244841835382E-2</v>
      </c>
      <c r="P132" s="46">
        <f t="shared" si="23"/>
        <v>2.4044701140427848E-2</v>
      </c>
      <c r="Q132" s="46">
        <f t="shared" si="23"/>
        <v>2.5738279167377108E-2</v>
      </c>
      <c r="R132" s="46">
        <f t="shared" si="23"/>
        <v>3.203936469168267E-2</v>
      </c>
      <c r="S132" s="47">
        <f t="shared" si="23"/>
        <v>3.5451586187640147E-2</v>
      </c>
      <c r="T132" s="2"/>
      <c r="X132" s="1"/>
      <c r="AO132" s="105" t="s">
        <v>84</v>
      </c>
    </row>
    <row r="133" spans="1:42" x14ac:dyDescent="0.25">
      <c r="A133" s="28">
        <v>100</v>
      </c>
      <c r="B133" s="61">
        <f t="shared" si="24"/>
        <v>3.4473564420507863E-2</v>
      </c>
      <c r="C133" s="102">
        <f t="shared" si="25"/>
        <v>3.7999937110593018E-2</v>
      </c>
      <c r="D133" s="3"/>
      <c r="E133" s="98">
        <f t="shared" si="19"/>
        <v>3.3733414963463271E-2</v>
      </c>
      <c r="G133" s="28">
        <v>100</v>
      </c>
      <c r="H133" s="64">
        <f t="shared" si="23"/>
        <v>3.4686335540033623E-3</v>
      </c>
      <c r="I133" s="48">
        <f t="shared" si="23"/>
        <v>6.6833016223489449E-3</v>
      </c>
      <c r="J133" s="48">
        <f t="shared" si="23"/>
        <v>9.6579502651040795E-3</v>
      </c>
      <c r="K133" s="48">
        <f t="shared" si="23"/>
        <v>1.2405844810979529E-2</v>
      </c>
      <c r="L133" s="48">
        <f t="shared" si="23"/>
        <v>1.4939601007817377E-2</v>
      </c>
      <c r="M133" s="48">
        <f t="shared" si="23"/>
        <v>1.7271214804671507E-2</v>
      </c>
      <c r="N133" s="48">
        <f t="shared" si="23"/>
        <v>1.941209082391224E-2</v>
      </c>
      <c r="O133" s="48">
        <f t="shared" si="23"/>
        <v>2.1373069579344098E-2</v>
      </c>
      <c r="P133" s="48">
        <f t="shared" si="23"/>
        <v>2.3164453493982846E-2</v>
      </c>
      <c r="Q133" s="48">
        <f t="shared" si="23"/>
        <v>2.4796031768891644E-2</v>
      </c>
      <c r="R133" s="48">
        <f t="shared" si="23"/>
        <v>3.0866443158666376E-2</v>
      </c>
      <c r="S133" s="49">
        <f t="shared" si="23"/>
        <v>3.4153749564799982E-2</v>
      </c>
      <c r="T133" s="2"/>
      <c r="X133" s="1"/>
      <c r="AO133" s="105" t="s">
        <v>84</v>
      </c>
      <c r="AP133" s="7"/>
    </row>
    <row r="134" spans="1:42" x14ac:dyDescent="0.25">
      <c r="AO134" s="105" t="s">
        <v>84</v>
      </c>
    </row>
    <row r="135" spans="1:42" x14ac:dyDescent="0.25">
      <c r="AO135" s="105" t="s">
        <v>84</v>
      </c>
    </row>
    <row r="136" spans="1:42" x14ac:dyDescent="0.25">
      <c r="A136" s="105" t="s">
        <v>84</v>
      </c>
      <c r="B136" s="105" t="s">
        <v>84</v>
      </c>
      <c r="C136" s="105" t="s">
        <v>84</v>
      </c>
      <c r="D136" s="105" t="s">
        <v>84</v>
      </c>
      <c r="E136" s="105" t="s">
        <v>84</v>
      </c>
      <c r="F136" s="105" t="s">
        <v>84</v>
      </c>
      <c r="G136" s="105" t="s">
        <v>84</v>
      </c>
      <c r="H136" s="105" t="s">
        <v>84</v>
      </c>
      <c r="I136" s="105" t="s">
        <v>84</v>
      </c>
      <c r="J136" s="105" t="s">
        <v>84</v>
      </c>
      <c r="K136" s="105" t="s">
        <v>84</v>
      </c>
      <c r="L136" s="105" t="s">
        <v>84</v>
      </c>
      <c r="M136" s="105" t="s">
        <v>84</v>
      </c>
      <c r="N136" s="105" t="s">
        <v>84</v>
      </c>
      <c r="O136" s="105" t="s">
        <v>84</v>
      </c>
      <c r="P136" s="105" t="s">
        <v>84</v>
      </c>
      <c r="Q136" s="105" t="s">
        <v>84</v>
      </c>
      <c r="R136" s="105" t="s">
        <v>84</v>
      </c>
      <c r="S136" s="105" t="s">
        <v>84</v>
      </c>
      <c r="T136" s="105" t="s">
        <v>84</v>
      </c>
      <c r="U136" s="105" t="s">
        <v>84</v>
      </c>
      <c r="V136" s="105" t="s">
        <v>84</v>
      </c>
      <c r="W136" s="105" t="s">
        <v>84</v>
      </c>
      <c r="X136" s="105" t="s">
        <v>84</v>
      </c>
      <c r="Y136" s="105" t="s">
        <v>84</v>
      </c>
      <c r="Z136" s="105" t="s">
        <v>84</v>
      </c>
      <c r="AA136" s="105" t="s">
        <v>84</v>
      </c>
      <c r="AB136" s="105" t="s">
        <v>84</v>
      </c>
      <c r="AC136" s="105" t="s">
        <v>84</v>
      </c>
      <c r="AD136" s="105" t="s">
        <v>84</v>
      </c>
      <c r="AE136" s="105" t="s">
        <v>84</v>
      </c>
      <c r="AF136" s="105" t="s">
        <v>84</v>
      </c>
      <c r="AG136" s="105" t="s">
        <v>84</v>
      </c>
      <c r="AH136" s="105" t="s">
        <v>84</v>
      </c>
      <c r="AI136" s="105" t="s">
        <v>84</v>
      </c>
      <c r="AJ136" s="105" t="s">
        <v>84</v>
      </c>
      <c r="AK136" s="105" t="s">
        <v>84</v>
      </c>
      <c r="AL136" s="105" t="s">
        <v>84</v>
      </c>
      <c r="AM136" s="105" t="s">
        <v>84</v>
      </c>
      <c r="AN136" s="105" t="s">
        <v>84</v>
      </c>
      <c r="AO136" s="105" t="s">
        <v>84</v>
      </c>
    </row>
  </sheetData>
  <conditionalFormatting sqref="C19:C30">
    <cfRule type="cellIs" dxfId="8" priority="7" operator="notEqual">
      <formula>"ok"</formula>
    </cfRule>
  </conditionalFormatting>
  <conditionalFormatting sqref="B7">
    <cfRule type="expression" dxfId="7" priority="1">
      <formula>IF(UPPER($B$6)="N",1,0)</formula>
    </cfRule>
    <cfRule type="expression" dxfId="6" priority="3">
      <formula>IF(UPPER($B$6)="N",1,0)</formula>
    </cfRule>
  </conditionalFormatting>
  <dataValidations disablePrompts="1" count="2">
    <dataValidation type="custom" allowBlank="1" showInputMessage="1" showErrorMessage="1" sqref="B7">
      <formula1>IF(B7&gt;20,1,0)</formula1>
    </dataValidation>
    <dataValidation type="list" allowBlank="1" showInputMessage="1" showErrorMessage="1" sqref="B6">
      <formula1>"Y, N"</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AQ136"/>
  <sheetViews>
    <sheetView showGridLines="0" zoomScale="85" zoomScaleNormal="85" workbookViewId="0"/>
  </sheetViews>
  <sheetFormatPr defaultRowHeight="15" x14ac:dyDescent="0.25"/>
  <cols>
    <col min="1" max="1" width="22.5703125" customWidth="1"/>
    <col min="2" max="3" width="16" customWidth="1"/>
    <col min="4" max="4" width="3.7109375" customWidth="1"/>
    <col min="5" max="5" width="12.7109375" customWidth="1"/>
    <col min="6" max="6" width="3.7109375" customWidth="1"/>
    <col min="7" max="7" width="5.28515625" customWidth="1"/>
    <col min="21" max="21" width="3.7109375" customWidth="1"/>
    <col min="22" max="22" width="5.28515625" customWidth="1"/>
    <col min="36" max="36" width="3.7109375" customWidth="1"/>
    <col min="42" max="42" width="9.140625" customWidth="1"/>
  </cols>
  <sheetData>
    <row r="1" spans="1:41" ht="15.75" x14ac:dyDescent="0.25">
      <c r="A1" s="11" t="s">
        <v>33</v>
      </c>
      <c r="AO1" s="105" t="s">
        <v>84</v>
      </c>
    </row>
    <row r="2" spans="1:41" ht="15.75" x14ac:dyDescent="0.25">
      <c r="A2" s="11"/>
      <c r="AO2" s="105" t="s">
        <v>84</v>
      </c>
    </row>
    <row r="3" spans="1:41" x14ac:dyDescent="0.25">
      <c r="A3" t="s">
        <v>83</v>
      </c>
      <c r="B3">
        <v>2018</v>
      </c>
      <c r="I3" s="9"/>
      <c r="AO3" s="105" t="s">
        <v>84</v>
      </c>
    </row>
    <row r="4" spans="1:41" x14ac:dyDescent="0.25">
      <c r="A4" s="23" t="s">
        <v>28</v>
      </c>
      <c r="B4" s="103">
        <v>0.01</v>
      </c>
      <c r="C4" s="6" t="s">
        <v>29</v>
      </c>
      <c r="I4" s="9"/>
      <c r="AO4" s="105" t="s">
        <v>84</v>
      </c>
    </row>
    <row r="5" spans="1:41" x14ac:dyDescent="0.25">
      <c r="A5" s="25" t="s">
        <v>66</v>
      </c>
      <c r="B5" s="104">
        <v>3.7999999999999999E-2</v>
      </c>
      <c r="C5" s="6" t="s">
        <v>58</v>
      </c>
      <c r="D5" s="6"/>
      <c r="I5" s="9"/>
      <c r="AO5" s="105" t="s">
        <v>84</v>
      </c>
    </row>
    <row r="6" spans="1:41" x14ac:dyDescent="0.25">
      <c r="A6" s="23" t="s">
        <v>24</v>
      </c>
      <c r="B6" s="85" t="s">
        <v>57</v>
      </c>
      <c r="C6" s="6" t="s">
        <v>26</v>
      </c>
      <c r="D6" s="6"/>
      <c r="AO6" s="105" t="s">
        <v>84</v>
      </c>
    </row>
    <row r="7" spans="1:41" x14ac:dyDescent="0.25">
      <c r="A7" s="25" t="s">
        <v>25</v>
      </c>
      <c r="B7" s="86">
        <v>35</v>
      </c>
      <c r="C7" s="6" t="s">
        <v>27</v>
      </c>
      <c r="D7" s="6"/>
      <c r="AO7" s="105" t="s">
        <v>84</v>
      </c>
    </row>
    <row r="8" spans="1:41" x14ac:dyDescent="0.25">
      <c r="D8" s="6"/>
      <c r="AO8" s="105" t="s">
        <v>84</v>
      </c>
    </row>
    <row r="9" spans="1:41" x14ac:dyDescent="0.25">
      <c r="A9" s="87" t="s">
        <v>11</v>
      </c>
      <c r="B9" s="88">
        <v>0.2</v>
      </c>
      <c r="C9" s="6" t="s">
        <v>59</v>
      </c>
      <c r="D9" s="6"/>
      <c r="AO9" s="105" t="s">
        <v>84</v>
      </c>
    </row>
    <row r="10" spans="1:41" x14ac:dyDescent="0.25">
      <c r="A10" s="74" t="s">
        <v>34</v>
      </c>
      <c r="B10" s="75">
        <v>30</v>
      </c>
      <c r="C10" s="6" t="s">
        <v>31</v>
      </c>
      <c r="D10" s="6"/>
      <c r="AO10" s="105" t="s">
        <v>84</v>
      </c>
    </row>
    <row r="11" spans="1:41" x14ac:dyDescent="0.25">
      <c r="A11" s="24" t="s">
        <v>13</v>
      </c>
      <c r="B11" s="70">
        <v>1E-3</v>
      </c>
      <c r="C11" s="6" t="s">
        <v>73</v>
      </c>
      <c r="D11" s="6"/>
      <c r="AO11" s="105" t="s">
        <v>84</v>
      </c>
    </row>
    <row r="12" spans="1:41" x14ac:dyDescent="0.25">
      <c r="A12" s="24" t="s">
        <v>66</v>
      </c>
      <c r="B12" s="70">
        <f>B5</f>
        <v>3.7999999999999999E-2</v>
      </c>
      <c r="C12" s="6" t="s">
        <v>14</v>
      </c>
      <c r="D12" s="6"/>
      <c r="AO12" s="105" t="s">
        <v>84</v>
      </c>
    </row>
    <row r="13" spans="1:41" x14ac:dyDescent="0.25">
      <c r="A13" s="25" t="s">
        <v>7</v>
      </c>
      <c r="B13" s="69">
        <f>LN(1+B12)</f>
        <v>3.7295784743696929E-2</v>
      </c>
      <c r="AO13" s="105" t="s">
        <v>84</v>
      </c>
    </row>
    <row r="14" spans="1:41" x14ac:dyDescent="0.25">
      <c r="A14" s="23" t="s">
        <v>23</v>
      </c>
      <c r="B14" s="58">
        <f>C94</f>
        <v>3.7990229416433596E-2</v>
      </c>
      <c r="AO14" s="105" t="s">
        <v>84</v>
      </c>
    </row>
    <row r="15" spans="1:41" x14ac:dyDescent="0.25">
      <c r="A15" s="25" t="s">
        <v>30</v>
      </c>
      <c r="B15" s="68">
        <f>ABS(B14-B12)*10000</f>
        <v>9.7705835664027574E-2</v>
      </c>
      <c r="C15" s="6"/>
      <c r="D15" s="6"/>
      <c r="AO15" s="105" t="s">
        <v>84</v>
      </c>
    </row>
    <row r="16" spans="1:41" x14ac:dyDescent="0.25">
      <c r="E16" s="4"/>
      <c r="AO16" s="105" t="s">
        <v>84</v>
      </c>
    </row>
    <row r="17" spans="1:41" x14ac:dyDescent="0.25">
      <c r="A17" s="5" t="s">
        <v>10</v>
      </c>
      <c r="B17" s="81"/>
      <c r="C17" s="9"/>
      <c r="D17" s="9"/>
      <c r="E17" s="95" t="s">
        <v>12</v>
      </c>
      <c r="H17" s="35" t="s">
        <v>8</v>
      </c>
      <c r="I17" s="36"/>
      <c r="J17" s="36"/>
      <c r="K17" s="36"/>
      <c r="L17" s="36"/>
      <c r="M17" s="36"/>
      <c r="N17" s="36"/>
      <c r="O17" s="36"/>
      <c r="P17" s="36"/>
      <c r="Q17" s="36"/>
      <c r="R17" s="36"/>
      <c r="S17" s="36"/>
      <c r="T17" s="37"/>
      <c r="W17" s="35" t="s">
        <v>6</v>
      </c>
      <c r="X17" s="36"/>
      <c r="Y17" s="36"/>
      <c r="Z17" s="36"/>
      <c r="AA17" s="36"/>
      <c r="AB17" s="36"/>
      <c r="AC17" s="36"/>
      <c r="AD17" s="36"/>
      <c r="AE17" s="36"/>
      <c r="AF17" s="36"/>
      <c r="AG17" s="36"/>
      <c r="AH17" s="36"/>
      <c r="AI17" s="37"/>
      <c r="AK17" s="35" t="s">
        <v>18</v>
      </c>
      <c r="AL17" s="36"/>
      <c r="AM17" s="37"/>
      <c r="AO17" s="105" t="s">
        <v>84</v>
      </c>
    </row>
    <row r="18" spans="1:41" x14ac:dyDescent="0.25">
      <c r="A18" s="13" t="s">
        <v>5</v>
      </c>
      <c r="B18" s="29" t="s">
        <v>17</v>
      </c>
      <c r="C18" s="13" t="s">
        <v>21</v>
      </c>
      <c r="D18" s="4"/>
      <c r="E18" s="96" t="s">
        <v>16</v>
      </c>
      <c r="F18" s="4"/>
      <c r="H18" s="38">
        <v>1</v>
      </c>
      <c r="I18" s="39">
        <v>2</v>
      </c>
      <c r="J18" s="39">
        <v>3</v>
      </c>
      <c r="K18" s="39">
        <v>4</v>
      </c>
      <c r="L18" s="39">
        <v>5</v>
      </c>
      <c r="M18" s="39">
        <v>6</v>
      </c>
      <c r="N18" s="39">
        <v>7</v>
      </c>
      <c r="O18" s="39">
        <v>8</v>
      </c>
      <c r="P18" s="39">
        <v>9</v>
      </c>
      <c r="Q18" s="39">
        <v>10</v>
      </c>
      <c r="R18" s="39">
        <v>15</v>
      </c>
      <c r="S18" s="39">
        <v>20</v>
      </c>
      <c r="T18" s="40">
        <v>30</v>
      </c>
      <c r="W18" s="38">
        <v>1</v>
      </c>
      <c r="X18" s="39">
        <v>2</v>
      </c>
      <c r="Y18" s="39">
        <v>3</v>
      </c>
      <c r="Z18" s="39">
        <v>4</v>
      </c>
      <c r="AA18" s="39">
        <v>5</v>
      </c>
      <c r="AB18" s="39">
        <v>6</v>
      </c>
      <c r="AC18" s="39">
        <v>7</v>
      </c>
      <c r="AD18" s="39">
        <v>8</v>
      </c>
      <c r="AE18" s="39">
        <v>9</v>
      </c>
      <c r="AF18" s="39">
        <v>10</v>
      </c>
      <c r="AG18" s="39">
        <v>15</v>
      </c>
      <c r="AH18" s="39">
        <v>20</v>
      </c>
      <c r="AI18" s="40">
        <v>30</v>
      </c>
      <c r="AK18" s="38" t="s">
        <v>1</v>
      </c>
      <c r="AL18" s="39" t="s">
        <v>0</v>
      </c>
      <c r="AM18" s="40" t="s">
        <v>2</v>
      </c>
      <c r="AO18" s="105" t="s">
        <v>84</v>
      </c>
    </row>
    <row r="19" spans="1:41" x14ac:dyDescent="0.25">
      <c r="A19" s="27">
        <v>1</v>
      </c>
      <c r="B19" s="83">
        <v>2.5670000000000002E-2</v>
      </c>
      <c r="C19" s="27" t="str">
        <f t="shared" ref="C19:C28" si="0">IF(ROUND(B19,5)=ROUND(B35,5),"ok","Err")</f>
        <v>ok</v>
      </c>
      <c r="D19" s="4"/>
      <c r="E19" s="97">
        <f t="shared" ref="E19:E31" si="1">1/(1+B19)^A19</f>
        <v>0.97497245702808888</v>
      </c>
      <c r="G19" s="26">
        <v>1</v>
      </c>
      <c r="H19" s="44">
        <f t="shared" ref="H19:T31" si="2">EXP(-ufr_USD*($G19+H$18))*(alpha_USD*MIN($G19,H$18)-0.5*EXP(-alpha_USD*MAX($G19,H$18))*(EXP(alpha_USD*MIN($G19,H$18))-EXP(-alpha_USD*MIN($G19,H$18))))</f>
        <v>3.2632807846922574E-2</v>
      </c>
      <c r="I19" s="44">
        <f t="shared" si="2"/>
        <v>5.8155583847037735E-2</v>
      </c>
      <c r="J19" s="44">
        <f t="shared" si="2"/>
        <v>7.710015621867454E-2</v>
      </c>
      <c r="K19" s="44">
        <f t="shared" si="2"/>
        <v>9.0899562650274005E-2</v>
      </c>
      <c r="L19" s="44">
        <f t="shared" si="2"/>
        <v>0.10068253255975762</v>
      </c>
      <c r="M19" s="44">
        <f t="shared" si="2"/>
        <v>0.10733782802180736</v>
      </c>
      <c r="N19" s="44">
        <f t="shared" si="2"/>
        <v>0.11156499105428992</v>
      </c>
      <c r="O19" s="44">
        <f t="shared" si="2"/>
        <v>0.11391436889040678</v>
      </c>
      <c r="P19" s="44">
        <f t="shared" si="2"/>
        <v>0.11481868225201186</v>
      </c>
      <c r="Q19" s="44">
        <f t="shared" si="2"/>
        <v>0.11461792317028348</v>
      </c>
      <c r="R19" s="44">
        <f t="shared" si="2"/>
        <v>0.10460230257378569</v>
      </c>
      <c r="S19" s="44">
        <f t="shared" si="2"/>
        <v>8.9702245386693524E-2</v>
      </c>
      <c r="T19" s="45">
        <f t="shared" si="2"/>
        <v>6.2780819870182303E-2</v>
      </c>
      <c r="U19" s="2"/>
      <c r="V19" s="26">
        <v>1</v>
      </c>
      <c r="W19" s="44">
        <f t="array" ref="W19:AI31">MINVERSE(W_USD)</f>
        <v>1343.5417840163684</v>
      </c>
      <c r="X19" s="44">
        <v>-1336.776869756188</v>
      </c>
      <c r="Y19" s="44">
        <v>603.23436966598001</v>
      </c>
      <c r="Z19" s="44">
        <v>-167.39185357444785</v>
      </c>
      <c r="AA19" s="44">
        <v>46.449613243415882</v>
      </c>
      <c r="AB19" s="44">
        <v>-12.889126708591967</v>
      </c>
      <c r="AC19" s="44">
        <v>3.5758181041186279</v>
      </c>
      <c r="AD19" s="44">
        <v>-0.98917529333818432</v>
      </c>
      <c r="AE19" s="44">
        <v>0.26252538573755935</v>
      </c>
      <c r="AF19" s="44">
        <v>-5.0849037997037771E-2</v>
      </c>
      <c r="AG19" s="44">
        <v>1.6345448100197812E-3</v>
      </c>
      <c r="AH19" s="44">
        <v>-4.0882549646930683E-4</v>
      </c>
      <c r="AI19" s="45">
        <v>4.8192681494505958E-5</v>
      </c>
      <c r="AK19" s="63">
        <f t="shared" ref="AK19:AK31" si="3">EXP(-ufr_USD*A19)</f>
        <v>0.96339113680154143</v>
      </c>
      <c r="AL19" s="46">
        <f t="shared" ref="AL19:AL31" si="4">E19-AK19</f>
        <v>1.1581320226547454E-2</v>
      </c>
      <c r="AM19" s="47">
        <f t="array" ref="AM19:AM31">MMULT(W19:AI31,AL19:AL31)</f>
        <v>-0.77971273229552085</v>
      </c>
      <c r="AO19" s="105" t="s">
        <v>84</v>
      </c>
    </row>
    <row r="20" spans="1:41" x14ac:dyDescent="0.25">
      <c r="A20" s="27">
        <v>2</v>
      </c>
      <c r="B20" s="83">
        <v>2.4709999999999999E-2</v>
      </c>
      <c r="C20" s="27" t="str">
        <f t="shared" si="0"/>
        <v>ok</v>
      </c>
      <c r="D20" s="4"/>
      <c r="E20" s="97">
        <f t="shared" si="1"/>
        <v>0.95235321250867944</v>
      </c>
      <c r="G20" s="27">
        <v>2</v>
      </c>
      <c r="H20" s="46">
        <f t="shared" si="2"/>
        <v>5.8155583847037735E-2</v>
      </c>
      <c r="I20" s="46">
        <f t="shared" si="2"/>
        <v>0.10738739884745394</v>
      </c>
      <c r="J20" s="46">
        <f t="shared" si="2"/>
        <v>0.14487506749974904</v>
      </c>
      <c r="K20" s="46">
        <f t="shared" si="2"/>
        <v>0.17224092094808643</v>
      </c>
      <c r="L20" s="46">
        <f t="shared" si="2"/>
        <v>0.19170375576401391</v>
      </c>
      <c r="M20" s="46">
        <f t="shared" si="2"/>
        <v>0.20501071311479388</v>
      </c>
      <c r="N20" s="46">
        <f t="shared" si="2"/>
        <v>0.21353702029670479</v>
      </c>
      <c r="O20" s="46">
        <f t="shared" si="2"/>
        <v>0.21836465870581356</v>
      </c>
      <c r="P20" s="46">
        <f t="shared" si="2"/>
        <v>0.22034441001359673</v>
      </c>
      <c r="Q20" s="46">
        <f t="shared" si="2"/>
        <v>0.22014479190902372</v>
      </c>
      <c r="R20" s="46">
        <f t="shared" si="2"/>
        <v>0.20133246447615086</v>
      </c>
      <c r="S20" s="46">
        <f t="shared" si="2"/>
        <v>0.17277154714244208</v>
      </c>
      <c r="T20" s="47">
        <f t="shared" si="2"/>
        <v>0.12095889864355426</v>
      </c>
      <c r="U20" s="2"/>
      <c r="V20" s="27">
        <v>2</v>
      </c>
      <c r="W20" s="46">
        <v>-1336.7768697562035</v>
      </c>
      <c r="X20" s="46">
        <v>2050.8254036037943</v>
      </c>
      <c r="Y20" s="46">
        <v>-1607.694071232218</v>
      </c>
      <c r="Z20" s="46">
        <v>696.40086543398422</v>
      </c>
      <c r="AA20" s="46">
        <v>-193.24447499137955</v>
      </c>
      <c r="AB20" s="46">
        <v>53.622675195649265</v>
      </c>
      <c r="AC20" s="46">
        <v>-14.876487530793804</v>
      </c>
      <c r="AD20" s="46">
        <v>4.1152691471293643</v>
      </c>
      <c r="AE20" s="46">
        <v>-1.0921852051737444</v>
      </c>
      <c r="AF20" s="46">
        <v>0.21154741615418204</v>
      </c>
      <c r="AG20" s="46">
        <v>-6.8002020280074496E-3</v>
      </c>
      <c r="AH20" s="46">
        <v>1.7008380280504173E-3</v>
      </c>
      <c r="AI20" s="47">
        <v>-2.004961682782044E-4</v>
      </c>
      <c r="AK20" s="63">
        <f t="shared" si="3"/>
        <v>0.9281224824677663</v>
      </c>
      <c r="AL20" s="46">
        <f t="shared" si="4"/>
        <v>2.423073004091314E-2</v>
      </c>
      <c r="AM20" s="47">
        <v>-6.7888127474281135E-2</v>
      </c>
      <c r="AO20" s="105" t="s">
        <v>84</v>
      </c>
    </row>
    <row r="21" spans="1:41" x14ac:dyDescent="0.25">
      <c r="A21" s="27">
        <v>3</v>
      </c>
      <c r="B21" s="83">
        <v>2.4420000000000001E-2</v>
      </c>
      <c r="C21" s="27" t="str">
        <f t="shared" si="0"/>
        <v>ok</v>
      </c>
      <c r="D21" s="4"/>
      <c r="E21" s="97">
        <f t="shared" si="1"/>
        <v>0.93017755069706798</v>
      </c>
      <c r="G21" s="27">
        <v>3</v>
      </c>
      <c r="H21" s="46">
        <f t="shared" si="2"/>
        <v>7.710015621867454E-2</v>
      </c>
      <c r="I21" s="46">
        <f t="shared" si="2"/>
        <v>0.14487506749974904</v>
      </c>
      <c r="J21" s="46">
        <f t="shared" si="2"/>
        <v>0.20035119176381275</v>
      </c>
      <c r="K21" s="46">
        <f t="shared" si="2"/>
        <v>0.24179963531735968</v>
      </c>
      <c r="L21" s="46">
        <f t="shared" si="2"/>
        <v>0.27142566218716224</v>
      </c>
      <c r="M21" s="46">
        <f t="shared" si="2"/>
        <v>0.2918389345884978</v>
      </c>
      <c r="N21" s="46">
        <f t="shared" si="2"/>
        <v>0.30509373424060143</v>
      </c>
      <c r="O21" s="46">
        <f t="shared" si="2"/>
        <v>0.31280643254683094</v>
      </c>
      <c r="P21" s="46">
        <f t="shared" si="2"/>
        <v>0.31624814062487505</v>
      </c>
      <c r="Q21" s="46">
        <f t="shared" si="2"/>
        <v>0.31641778244799534</v>
      </c>
      <c r="R21" s="46">
        <f t="shared" si="2"/>
        <v>0.29042065274995266</v>
      </c>
      <c r="S21" s="46">
        <f t="shared" si="2"/>
        <v>0.24951043653284499</v>
      </c>
      <c r="T21" s="47">
        <f t="shared" si="2"/>
        <v>0.17478123675817694</v>
      </c>
      <c r="U21" s="2"/>
      <c r="V21" s="27">
        <v>3</v>
      </c>
      <c r="W21" s="46">
        <v>603.23436966599604</v>
      </c>
      <c r="X21" s="46">
        <v>-1607.6940712322146</v>
      </c>
      <c r="Y21" s="46">
        <v>2256.0991394041866</v>
      </c>
      <c r="Z21" s="46">
        <v>-1745.0894575935233</v>
      </c>
      <c r="AA21" s="46">
        <v>753.90875216086124</v>
      </c>
      <c r="AB21" s="46">
        <v>-209.1992754059751</v>
      </c>
      <c r="AC21" s="46">
        <v>58.037955039255145</v>
      </c>
      <c r="AD21" s="46">
        <v>-16.054986451665574</v>
      </c>
      <c r="AE21" s="46">
        <v>4.2609652122712749</v>
      </c>
      <c r="AF21" s="46">
        <v>-0.82531440352950158</v>
      </c>
      <c r="AG21" s="46">
        <v>2.6529771815828742E-2</v>
      </c>
      <c r="AH21" s="46">
        <v>-6.6355153186642432E-3</v>
      </c>
      <c r="AI21" s="47">
        <v>7.821999338352457E-4</v>
      </c>
      <c r="AK21" s="63">
        <f t="shared" si="3"/>
        <v>0.89414497347569</v>
      </c>
      <c r="AL21" s="46">
        <f t="shared" si="4"/>
        <v>3.6032577221377982E-2</v>
      </c>
      <c r="AM21" s="47">
        <v>1.1994878423850128</v>
      </c>
      <c r="AO21" s="105" t="s">
        <v>84</v>
      </c>
    </row>
    <row r="22" spans="1:41" x14ac:dyDescent="0.25">
      <c r="A22" s="27">
        <v>4</v>
      </c>
      <c r="B22" s="83">
        <v>2.4750000000000001E-2</v>
      </c>
      <c r="C22" s="27" t="str">
        <f t="shared" si="0"/>
        <v>ok</v>
      </c>
      <c r="D22" s="4"/>
      <c r="E22" s="97">
        <f t="shared" si="1"/>
        <v>0.90683503828591316</v>
      </c>
      <c r="G22" s="27">
        <v>4</v>
      </c>
      <c r="H22" s="46">
        <f t="shared" si="2"/>
        <v>9.0899562650274005E-2</v>
      </c>
      <c r="I22" s="46">
        <f t="shared" si="2"/>
        <v>0.17224092094808643</v>
      </c>
      <c r="J22" s="46">
        <f t="shared" si="2"/>
        <v>0.24179963531735968</v>
      </c>
      <c r="K22" s="46">
        <f t="shared" si="2"/>
        <v>0.29751543651949525</v>
      </c>
      <c r="L22" s="46">
        <f t="shared" si="2"/>
        <v>0.33833404668095513</v>
      </c>
      <c r="M22" s="46">
        <f t="shared" si="2"/>
        <v>0.36673494164661807</v>
      </c>
      <c r="N22" s="46">
        <f t="shared" si="2"/>
        <v>0.38548019962130803</v>
      </c>
      <c r="O22" s="46">
        <f t="shared" si="2"/>
        <v>0.39674334551235674</v>
      </c>
      <c r="P22" s="46">
        <f t="shared" si="2"/>
        <v>0.40223386433553115</v>
      </c>
      <c r="Q22" s="46">
        <f t="shared" si="2"/>
        <v>0.4032954053373371</v>
      </c>
      <c r="R22" s="46">
        <f t="shared" si="2"/>
        <v>0.37208988641778279</v>
      </c>
      <c r="S22" s="46">
        <f t="shared" si="2"/>
        <v>0.32020792541515608</v>
      </c>
      <c r="T22" s="47">
        <f t="shared" si="2"/>
        <v>0.22448289440251398</v>
      </c>
      <c r="U22" s="2"/>
      <c r="V22" s="27">
        <v>4</v>
      </c>
      <c r="W22" s="46">
        <v>-167.39185357444819</v>
      </c>
      <c r="X22" s="46">
        <v>696.4008654339309</v>
      </c>
      <c r="Y22" s="46">
        <v>-1745.0894575934426</v>
      </c>
      <c r="Z22" s="46">
        <v>2434.3962992602692</v>
      </c>
      <c r="AA22" s="46">
        <v>-1881.2253408404586</v>
      </c>
      <c r="AB22" s="46">
        <v>812.55698694864395</v>
      </c>
      <c r="AC22" s="46">
        <v>-225.42690831092614</v>
      </c>
      <c r="AD22" s="46">
        <v>62.359639590921347</v>
      </c>
      <c r="AE22" s="46">
        <v>-16.550138846464314</v>
      </c>
      <c r="AF22" s="46">
        <v>3.2056276664466625</v>
      </c>
      <c r="AG22" s="46">
        <v>-0.10304505788437641</v>
      </c>
      <c r="AH22" s="46">
        <v>2.5773197912481637E-2</v>
      </c>
      <c r="AI22" s="47">
        <v>-3.0381654925366267E-3</v>
      </c>
      <c r="AK22" s="63">
        <f t="shared" si="3"/>
        <v>0.86141134246212903</v>
      </c>
      <c r="AL22" s="46">
        <f t="shared" si="4"/>
        <v>4.5423695823784138E-2</v>
      </c>
      <c r="AM22" s="47">
        <v>-1.5892900889712402</v>
      </c>
      <c r="AO22" s="105" t="s">
        <v>84</v>
      </c>
    </row>
    <row r="23" spans="1:41" x14ac:dyDescent="0.25">
      <c r="A23" s="27">
        <v>5</v>
      </c>
      <c r="B23" s="83">
        <v>2.495E-2</v>
      </c>
      <c r="C23" s="27" t="str">
        <f t="shared" si="0"/>
        <v>ok</v>
      </c>
      <c r="D23" s="4"/>
      <c r="E23" s="97">
        <f t="shared" si="1"/>
        <v>0.88406989337704434</v>
      </c>
      <c r="G23" s="27">
        <v>5</v>
      </c>
      <c r="H23" s="46">
        <f t="shared" si="2"/>
        <v>0.10068253255975762</v>
      </c>
      <c r="I23" s="46">
        <f t="shared" si="2"/>
        <v>0.19170375576401391</v>
      </c>
      <c r="J23" s="46">
        <f t="shared" si="2"/>
        <v>0.27142566218716224</v>
      </c>
      <c r="K23" s="46">
        <f t="shared" si="2"/>
        <v>0.33833404668095513</v>
      </c>
      <c r="L23" s="46">
        <f t="shared" si="2"/>
        <v>0.39094944776696694</v>
      </c>
      <c r="M23" s="46">
        <f t="shared" si="2"/>
        <v>0.42863335847917666</v>
      </c>
      <c r="N23" s="46">
        <f t="shared" si="2"/>
        <v>0.45395393595233946</v>
      </c>
      <c r="O23" s="46">
        <f t="shared" si="2"/>
        <v>0.4696840214429791</v>
      </c>
      <c r="P23" s="46">
        <f t="shared" si="2"/>
        <v>0.47800481472425804</v>
      </c>
      <c r="Q23" s="46">
        <f t="shared" si="2"/>
        <v>0.48063106966734531</v>
      </c>
      <c r="R23" s="46">
        <f t="shared" si="2"/>
        <v>0.44654859094286098</v>
      </c>
      <c r="S23" s="46">
        <f t="shared" si="2"/>
        <v>0.38513775195794181</v>
      </c>
      <c r="T23" s="47">
        <f t="shared" si="2"/>
        <v>0.27028731674484963</v>
      </c>
      <c r="U23" s="2"/>
      <c r="V23" s="27">
        <v>5</v>
      </c>
      <c r="W23" s="46">
        <v>46.449613243416728</v>
      </c>
      <c r="X23" s="46">
        <v>-193.24447499131455</v>
      </c>
      <c r="Y23" s="46">
        <v>753.90875216074323</v>
      </c>
      <c r="Z23" s="46">
        <v>-1881.2253408403915</v>
      </c>
      <c r="AA23" s="46">
        <v>2623.1882116453671</v>
      </c>
      <c r="AB23" s="46">
        <v>-2026.9413603565627</v>
      </c>
      <c r="AC23" s="46">
        <v>875.31164340742782</v>
      </c>
      <c r="AD23" s="46">
        <v>-242.13665982273776</v>
      </c>
      <c r="AE23" s="46">
        <v>64.262644333943641</v>
      </c>
      <c r="AF23" s="46">
        <v>-12.447153011786726</v>
      </c>
      <c r="AG23" s="46">
        <v>0.40011434134894791</v>
      </c>
      <c r="AH23" s="46">
        <v>-0.10007492175322158</v>
      </c>
      <c r="AI23" s="47">
        <v>1.1796913010186837E-2</v>
      </c>
      <c r="AK23" s="63">
        <f t="shared" si="3"/>
        <v>0.8298760524683324</v>
      </c>
      <c r="AL23" s="46">
        <f t="shared" si="4"/>
        <v>5.4193840908711932E-2</v>
      </c>
      <c r="AM23" s="47">
        <v>1.7578484923433999</v>
      </c>
      <c r="AO23" s="105" t="s">
        <v>84</v>
      </c>
    </row>
    <row r="24" spans="1:41" x14ac:dyDescent="0.25">
      <c r="A24" s="27">
        <v>6</v>
      </c>
      <c r="B24" s="83">
        <v>2.5409999999999999E-2</v>
      </c>
      <c r="C24" s="27" t="str">
        <f t="shared" si="0"/>
        <v>ok</v>
      </c>
      <c r="D24" s="4"/>
      <c r="E24" s="97">
        <f t="shared" si="1"/>
        <v>0.86023024771197631</v>
      </c>
      <c r="G24" s="27">
        <v>6</v>
      </c>
      <c r="H24" s="46">
        <f t="shared" si="2"/>
        <v>0.10733782802180736</v>
      </c>
      <c r="I24" s="46">
        <f t="shared" si="2"/>
        <v>0.20501071311479388</v>
      </c>
      <c r="J24" s="46">
        <f t="shared" si="2"/>
        <v>0.2918389345884978</v>
      </c>
      <c r="K24" s="46">
        <f t="shared" si="2"/>
        <v>0.36673494164661807</v>
      </c>
      <c r="L24" s="46">
        <f t="shared" si="2"/>
        <v>0.42863335847917666</v>
      </c>
      <c r="M24" s="46">
        <f t="shared" si="2"/>
        <v>0.47642796348448851</v>
      </c>
      <c r="N24" s="46">
        <f t="shared" si="2"/>
        <v>0.50973543836847013</v>
      </c>
      <c r="O24" s="46">
        <f t="shared" si="2"/>
        <v>0.53110324994686153</v>
      </c>
      <c r="P24" s="46">
        <f t="shared" si="2"/>
        <v>0.54323307692475076</v>
      </c>
      <c r="Q24" s="46">
        <f t="shared" si="2"/>
        <v>0.54824931784720887</v>
      </c>
      <c r="R24" s="46">
        <f t="shared" si="2"/>
        <v>0.51398394053241903</v>
      </c>
      <c r="S24" s="46">
        <f t="shared" si="2"/>
        <v>0.44455684409335056</v>
      </c>
      <c r="T24" s="47">
        <f t="shared" si="2"/>
        <v>0.31240665798589173</v>
      </c>
      <c r="U24" s="2"/>
      <c r="V24" s="27">
        <v>6</v>
      </c>
      <c r="W24" s="46">
        <v>-12.889126708647147</v>
      </c>
      <c r="X24" s="46">
        <v>53.622675195676287</v>
      </c>
      <c r="Y24" s="46">
        <v>-209.19927540592752</v>
      </c>
      <c r="Z24" s="46">
        <v>812.55698694853118</v>
      </c>
      <c r="AA24" s="46">
        <v>-2026.9413603563723</v>
      </c>
      <c r="AB24" s="46">
        <v>2826.1653926692002</v>
      </c>
      <c r="AC24" s="46">
        <v>-2183.1675970924562</v>
      </c>
      <c r="AD24" s="46">
        <v>940.17290313461842</v>
      </c>
      <c r="AE24" s="46">
        <v>-249.52023758041537</v>
      </c>
      <c r="AF24" s="46">
        <v>48.330046309713872</v>
      </c>
      <c r="AG24" s="46">
        <v>-1.5535716984591927</v>
      </c>
      <c r="AH24" s="46">
        <v>0.38857284052877084</v>
      </c>
      <c r="AI24" s="47">
        <v>-4.5805281852644632E-2</v>
      </c>
      <c r="AK24" s="63">
        <f t="shared" si="3"/>
        <v>0.79949523359184238</v>
      </c>
      <c r="AL24" s="46">
        <f t="shared" si="4"/>
        <v>6.0735014120133934E-2</v>
      </c>
      <c r="AM24" s="47">
        <v>-1.734730518017723</v>
      </c>
      <c r="AO24" s="105" t="s">
        <v>84</v>
      </c>
    </row>
    <row r="25" spans="1:41" x14ac:dyDescent="0.25">
      <c r="A25" s="27">
        <v>7</v>
      </c>
      <c r="B25" s="83">
        <v>2.5739999999999999E-2</v>
      </c>
      <c r="C25" s="27" t="str">
        <f t="shared" si="0"/>
        <v>ok</v>
      </c>
      <c r="D25" s="4"/>
      <c r="E25" s="97">
        <f t="shared" si="1"/>
        <v>0.83702601871128091</v>
      </c>
      <c r="G25" s="27">
        <v>7</v>
      </c>
      <c r="H25" s="46">
        <f t="shared" si="2"/>
        <v>0.11156499105428992</v>
      </c>
      <c r="I25" s="46">
        <f t="shared" si="2"/>
        <v>0.21353702029670479</v>
      </c>
      <c r="J25" s="46">
        <f t="shared" si="2"/>
        <v>0.30509373424060143</v>
      </c>
      <c r="K25" s="46">
        <f t="shared" si="2"/>
        <v>0.38548019962130803</v>
      </c>
      <c r="L25" s="46">
        <f t="shared" si="2"/>
        <v>0.45395393595233946</v>
      </c>
      <c r="M25" s="46">
        <f t="shared" si="2"/>
        <v>0.50973543836847013</v>
      </c>
      <c r="N25" s="46">
        <f t="shared" si="2"/>
        <v>0.55196190017104863</v>
      </c>
      <c r="O25" s="46">
        <f t="shared" si="2"/>
        <v>0.58040569742798886</v>
      </c>
      <c r="P25" s="46">
        <f t="shared" si="2"/>
        <v>0.59753116936116535</v>
      </c>
      <c r="Q25" s="46">
        <f t="shared" si="2"/>
        <v>0.60592360792035904</v>
      </c>
      <c r="R25" s="46">
        <f t="shared" si="2"/>
        <v>0.57455564660479497</v>
      </c>
      <c r="S25" s="46">
        <f t="shared" si="2"/>
        <v>0.49870389736281789</v>
      </c>
      <c r="T25" s="47">
        <f t="shared" si="2"/>
        <v>0.35104209551988014</v>
      </c>
      <c r="U25" s="2"/>
      <c r="V25" s="27">
        <v>7</v>
      </c>
      <c r="W25" s="46">
        <v>3.5758181042523067</v>
      </c>
      <c r="X25" s="46">
        <v>-14.876487530918087</v>
      </c>
      <c r="Y25" s="46">
        <v>58.037955039187921</v>
      </c>
      <c r="Z25" s="46">
        <v>-225.42690831052886</v>
      </c>
      <c r="AA25" s="46">
        <v>875.3116434066277</v>
      </c>
      <c r="AB25" s="46">
        <v>-2183.1675970916158</v>
      </c>
      <c r="AC25" s="46">
        <v>3042.1085701537781</v>
      </c>
      <c r="AD25" s="46">
        <v>-2340.8723747566651</v>
      </c>
      <c r="AE25" s="46">
        <v>968.84044432282735</v>
      </c>
      <c r="AF25" s="46">
        <v>-187.65653637781347</v>
      </c>
      <c r="AG25" s="46">
        <v>6.0322285245464684</v>
      </c>
      <c r="AH25" s="46">
        <v>-1.508755710994272</v>
      </c>
      <c r="AI25" s="47">
        <v>0.17785334788927604</v>
      </c>
      <c r="AK25" s="63">
        <f t="shared" si="3"/>
        <v>0.77022662195745895</v>
      </c>
      <c r="AL25" s="46">
        <f t="shared" si="4"/>
        <v>6.679939675382196E-2</v>
      </c>
      <c r="AM25" s="47">
        <v>1.6151816651414002</v>
      </c>
      <c r="AO25" s="105" t="s">
        <v>84</v>
      </c>
    </row>
    <row r="26" spans="1:41" x14ac:dyDescent="0.25">
      <c r="A26" s="27">
        <v>8</v>
      </c>
      <c r="B26" s="83">
        <v>2.6200000000000001E-2</v>
      </c>
      <c r="C26" s="27" t="str">
        <f t="shared" si="0"/>
        <v>ok</v>
      </c>
      <c r="D26" s="4"/>
      <c r="E26" s="97">
        <f t="shared" si="1"/>
        <v>0.81309991833429418</v>
      </c>
      <c r="G26" s="27">
        <v>8</v>
      </c>
      <c r="H26" s="46">
        <f t="shared" si="2"/>
        <v>0.11391436889040678</v>
      </c>
      <c r="I26" s="46">
        <f t="shared" si="2"/>
        <v>0.21836465870581356</v>
      </c>
      <c r="J26" s="46">
        <f t="shared" si="2"/>
        <v>0.31280643254683094</v>
      </c>
      <c r="K26" s="46">
        <f t="shared" si="2"/>
        <v>0.39674334551235674</v>
      </c>
      <c r="L26" s="46">
        <f t="shared" si="2"/>
        <v>0.4696840214429791</v>
      </c>
      <c r="M26" s="46">
        <f t="shared" si="2"/>
        <v>0.53110324994686153</v>
      </c>
      <c r="N26" s="46">
        <f t="shared" si="2"/>
        <v>0.58040569742798886</v>
      </c>
      <c r="O26" s="46">
        <f t="shared" si="2"/>
        <v>0.61689055158816486</v>
      </c>
      <c r="P26" s="46">
        <f t="shared" si="2"/>
        <v>0.64042435274165666</v>
      </c>
      <c r="Q26" s="46">
        <f t="shared" si="2"/>
        <v>0.65335466081410454</v>
      </c>
      <c r="R26" s="46">
        <f t="shared" si="2"/>
        <v>0.62838989356121089</v>
      </c>
      <c r="S26" s="46">
        <f t="shared" si="2"/>
        <v>0.54779797684893627</v>
      </c>
      <c r="T26" s="47">
        <f t="shared" si="2"/>
        <v>0.38638412666579303</v>
      </c>
      <c r="U26" s="2"/>
      <c r="V26" s="27">
        <v>8</v>
      </c>
      <c r="W26" s="46">
        <v>-0.98917529349688915</v>
      </c>
      <c r="X26" s="46">
        <v>4.115269147268851</v>
      </c>
      <c r="Y26" s="46">
        <v>-16.054986451489636</v>
      </c>
      <c r="Z26" s="46">
        <v>62.359639590170787</v>
      </c>
      <c r="AA26" s="46">
        <v>-242.13665982127887</v>
      </c>
      <c r="AB26" s="46">
        <v>940.17290313282672</v>
      </c>
      <c r="AC26" s="46">
        <v>-2340.8723747555382</v>
      </c>
      <c r="AD26" s="46">
        <v>3233.5584171397336</v>
      </c>
      <c r="AE26" s="46">
        <v>-2350.7586326761684</v>
      </c>
      <c r="AF26" s="46">
        <v>728.6351718927865</v>
      </c>
      <c r="AG26" s="46">
        <v>-23.422013177328221</v>
      </c>
      <c r="AH26" s="46">
        <v>5.8582157490371509</v>
      </c>
      <c r="AI26" s="47">
        <v>-0.69057122768199286</v>
      </c>
      <c r="AK26" s="63">
        <f t="shared" si="3"/>
        <v>0.74202950092240738</v>
      </c>
      <c r="AL26" s="46">
        <f t="shared" si="4"/>
        <v>7.1070417411886799E-2</v>
      </c>
      <c r="AM26" s="47">
        <v>-1.0827160296728928</v>
      </c>
      <c r="AO26" s="105" t="s">
        <v>84</v>
      </c>
    </row>
    <row r="27" spans="1:41" x14ac:dyDescent="0.25">
      <c r="A27" s="27">
        <v>9</v>
      </c>
      <c r="B27" s="83">
        <v>2.6549999999999997E-2</v>
      </c>
      <c r="C27" s="27" t="str">
        <f t="shared" si="0"/>
        <v>ok</v>
      </c>
      <c r="D27" s="4"/>
      <c r="E27" s="97">
        <f t="shared" si="1"/>
        <v>0.78991258663705377</v>
      </c>
      <c r="G27" s="27">
        <v>9</v>
      </c>
      <c r="H27" s="46">
        <f t="shared" si="2"/>
        <v>0.11481868225201186</v>
      </c>
      <c r="I27" s="46">
        <f t="shared" si="2"/>
        <v>0.22034441001359673</v>
      </c>
      <c r="J27" s="46">
        <f t="shared" si="2"/>
        <v>0.31624814062487505</v>
      </c>
      <c r="K27" s="46">
        <f t="shared" si="2"/>
        <v>0.40223386433553115</v>
      </c>
      <c r="L27" s="46">
        <f t="shared" si="2"/>
        <v>0.47800481472425804</v>
      </c>
      <c r="M27" s="46">
        <f t="shared" si="2"/>
        <v>0.54323307692475076</v>
      </c>
      <c r="N27" s="46">
        <f t="shared" si="2"/>
        <v>0.59753116936116535</v>
      </c>
      <c r="O27" s="46">
        <f t="shared" si="2"/>
        <v>0.64042435274165666</v>
      </c>
      <c r="P27" s="46">
        <f t="shared" si="2"/>
        <v>0.67132253870566949</v>
      </c>
      <c r="Q27" s="46">
        <f t="shared" si="2"/>
        <v>0.69014848348878155</v>
      </c>
      <c r="R27" s="46">
        <f t="shared" si="2"/>
        <v>0.67557315152179143</v>
      </c>
      <c r="S27" s="46">
        <f t="shared" si="2"/>
        <v>0.59203706155372393</v>
      </c>
      <c r="T27" s="47">
        <f t="shared" si="2"/>
        <v>0.41861284120130343</v>
      </c>
      <c r="U27" s="2"/>
      <c r="V27" s="27">
        <v>9</v>
      </c>
      <c r="W27" s="46">
        <v>0.26252538583247725</v>
      </c>
      <c r="X27" s="46">
        <v>-1.0921852052666583</v>
      </c>
      <c r="Y27" s="46">
        <v>4.2609652121241917</v>
      </c>
      <c r="Z27" s="46">
        <v>-16.550138845810288</v>
      </c>
      <c r="AA27" s="46">
        <v>64.26264433261575</v>
      </c>
      <c r="AB27" s="46">
        <v>-249.52023757869571</v>
      </c>
      <c r="AC27" s="46">
        <v>968.84044432154394</v>
      </c>
      <c r="AD27" s="46">
        <v>-2350.7586326757464</v>
      </c>
      <c r="AE27" s="46">
        <v>2818.4628900096059</v>
      </c>
      <c r="AF27" s="46">
        <v>-1308.8078454191648</v>
      </c>
      <c r="AG27" s="46">
        <v>90.9432881309408</v>
      </c>
      <c r="AH27" s="46">
        <v>-22.746353986067749</v>
      </c>
      <c r="AI27" s="47">
        <v>2.6813586713603366</v>
      </c>
      <c r="AK27" s="63">
        <f t="shared" si="3"/>
        <v>0.71486464443391851</v>
      </c>
      <c r="AL27" s="46">
        <f t="shared" si="4"/>
        <v>7.5047942203135265E-2</v>
      </c>
      <c r="AM27" s="47">
        <v>0.16402506122636368</v>
      </c>
      <c r="AO27" s="105" t="s">
        <v>84</v>
      </c>
    </row>
    <row r="28" spans="1:41" x14ac:dyDescent="0.25">
      <c r="A28" s="27">
        <v>10</v>
      </c>
      <c r="B28" s="83">
        <v>2.6880000000000001E-2</v>
      </c>
      <c r="C28" s="27" t="str">
        <f t="shared" si="0"/>
        <v>ok</v>
      </c>
      <c r="D28" s="4"/>
      <c r="E28" s="97">
        <f t="shared" si="1"/>
        <v>0.76701356698574841</v>
      </c>
      <c r="G28" s="27">
        <v>10</v>
      </c>
      <c r="H28" s="46">
        <f t="shared" si="2"/>
        <v>0.11461792317028348</v>
      </c>
      <c r="I28" s="46">
        <f t="shared" si="2"/>
        <v>0.22014479190902372</v>
      </c>
      <c r="J28" s="46">
        <f t="shared" si="2"/>
        <v>0.31641778244799534</v>
      </c>
      <c r="K28" s="46">
        <f t="shared" si="2"/>
        <v>0.4032954053373371</v>
      </c>
      <c r="L28" s="46">
        <f t="shared" si="2"/>
        <v>0.48063106966734531</v>
      </c>
      <c r="M28" s="46">
        <f t="shared" si="2"/>
        <v>0.54824931784720887</v>
      </c>
      <c r="N28" s="46">
        <f t="shared" si="2"/>
        <v>0.60592360792035904</v>
      </c>
      <c r="O28" s="46">
        <f t="shared" si="2"/>
        <v>0.65335466081410454</v>
      </c>
      <c r="P28" s="46">
        <f t="shared" si="2"/>
        <v>0.69014848348878155</v>
      </c>
      <c r="Q28" s="46">
        <f t="shared" si="2"/>
        <v>0.71579323253204163</v>
      </c>
      <c r="R28" s="46">
        <f t="shared" si="2"/>
        <v>0.71614561199805815</v>
      </c>
      <c r="S28" s="46">
        <f t="shared" si="2"/>
        <v>0.63159645452626312</v>
      </c>
      <c r="T28" s="47">
        <f t="shared" si="2"/>
        <v>0.44789816335755911</v>
      </c>
      <c r="U28" s="2"/>
      <c r="V28" s="27">
        <v>10</v>
      </c>
      <c r="W28" s="46">
        <v>-5.0849038022519985E-2</v>
      </c>
      <c r="X28" s="46">
        <v>0.21154741618498454</v>
      </c>
      <c r="Y28" s="46">
        <v>-0.82531440348742691</v>
      </c>
      <c r="Z28" s="46">
        <v>3.2056276662177718</v>
      </c>
      <c r="AA28" s="46">
        <v>-12.44715301127923</v>
      </c>
      <c r="AB28" s="46">
        <v>48.330046309032362</v>
      </c>
      <c r="AC28" s="46">
        <v>-187.65653637729957</v>
      </c>
      <c r="AD28" s="46">
        <v>728.63517189261268</v>
      </c>
      <c r="AE28" s="46">
        <v>-1308.8078454191575</v>
      </c>
      <c r="AF28" s="46">
        <v>804.59523329179501</v>
      </c>
      <c r="AG28" s="46">
        <v>-100.96593425487801</v>
      </c>
      <c r="AH28" s="46">
        <v>28.880095733285199</v>
      </c>
      <c r="AI28" s="47">
        <v>-3.4044091273491199</v>
      </c>
      <c r="AK28" s="63">
        <f t="shared" si="3"/>
        <v>0.68869426246042242</v>
      </c>
      <c r="AL28" s="46">
        <f t="shared" si="4"/>
        <v>7.8319304525325983E-2</v>
      </c>
      <c r="AM28" s="47">
        <v>0.25657431917137785</v>
      </c>
      <c r="AO28" s="105" t="s">
        <v>84</v>
      </c>
    </row>
    <row r="29" spans="1:41" x14ac:dyDescent="0.25">
      <c r="A29" s="27">
        <v>15</v>
      </c>
      <c r="B29" s="83">
        <v>2.8750000000000001E-2</v>
      </c>
      <c r="C29" s="27" t="str">
        <f>IF(ROUND(B29,5)=ROUND(B49,5),"ok","Err")</f>
        <v>ok</v>
      </c>
      <c r="D29" s="4"/>
      <c r="E29" s="97">
        <f t="shared" si="1"/>
        <v>0.65366055250431876</v>
      </c>
      <c r="G29" s="27">
        <v>15</v>
      </c>
      <c r="H29" s="46">
        <f t="shared" si="2"/>
        <v>0.10460230257378569</v>
      </c>
      <c r="I29" s="46">
        <f t="shared" si="2"/>
        <v>0.20133246447615086</v>
      </c>
      <c r="J29" s="46">
        <f t="shared" si="2"/>
        <v>0.29042065274995266</v>
      </c>
      <c r="K29" s="46">
        <f t="shared" si="2"/>
        <v>0.37208988641778279</v>
      </c>
      <c r="L29" s="46">
        <f t="shared" si="2"/>
        <v>0.44654859094286098</v>
      </c>
      <c r="M29" s="46">
        <f t="shared" si="2"/>
        <v>0.51398394053241903</v>
      </c>
      <c r="N29" s="46">
        <f t="shared" si="2"/>
        <v>0.57455564660479497</v>
      </c>
      <c r="O29" s="46">
        <f t="shared" si="2"/>
        <v>0.62838989356121089</v>
      </c>
      <c r="P29" s="46">
        <f t="shared" si="2"/>
        <v>0.67557315152179143</v>
      </c>
      <c r="Q29" s="46">
        <f t="shared" si="2"/>
        <v>0.71614561199805815</v>
      </c>
      <c r="R29" s="46">
        <f t="shared" si="2"/>
        <v>0.81702369438694455</v>
      </c>
      <c r="S29" s="46">
        <f t="shared" si="2"/>
        <v>0.76349269081412008</v>
      </c>
      <c r="T29" s="47">
        <f t="shared" si="2"/>
        <v>0.55543163427188003</v>
      </c>
      <c r="U29" s="2"/>
      <c r="V29" s="27">
        <v>15</v>
      </c>
      <c r="W29" s="46">
        <v>1.6345448109980683E-3</v>
      </c>
      <c r="X29" s="46">
        <v>-6.8002020310919025E-3</v>
      </c>
      <c r="Y29" s="46">
        <v>2.652977181789172E-2</v>
      </c>
      <c r="Z29" s="46">
        <v>-0.1030450578751092</v>
      </c>
      <c r="AA29" s="46">
        <v>0.40011434131692564</v>
      </c>
      <c r="AB29" s="46">
        <v>-1.5535716984141521</v>
      </c>
      <c r="AC29" s="46">
        <v>6.0322285245195424</v>
      </c>
      <c r="AD29" s="46">
        <v>-23.422013177330641</v>
      </c>
      <c r="AE29" s="46">
        <v>90.943288130952652</v>
      </c>
      <c r="AF29" s="46">
        <v>-100.96593425488281</v>
      </c>
      <c r="AG29" s="46">
        <v>56.072006140546058</v>
      </c>
      <c r="AH29" s="46">
        <v>-33.551182230143688</v>
      </c>
      <c r="AI29" s="47">
        <v>6.4371071918292451</v>
      </c>
      <c r="AK29" s="63">
        <f t="shared" si="3"/>
        <v>0.57153087588824492</v>
      </c>
      <c r="AL29" s="46">
        <f t="shared" si="4"/>
        <v>8.2129676616073843E-2</v>
      </c>
      <c r="AM29" s="47">
        <v>-9.2575935326172143E-2</v>
      </c>
      <c r="AO29" s="105" t="s">
        <v>84</v>
      </c>
    </row>
    <row r="30" spans="1:41" x14ac:dyDescent="0.25">
      <c r="A30" s="27">
        <v>20</v>
      </c>
      <c r="B30" s="83">
        <v>2.9679999999999998E-2</v>
      </c>
      <c r="C30" s="27" t="str">
        <f>IF(ROUND(B30,5)=ROUND(B54,5),"ok","Err")</f>
        <v>ok</v>
      </c>
      <c r="D30" s="4"/>
      <c r="E30" s="97">
        <f t="shared" si="1"/>
        <v>0.55712731794328074</v>
      </c>
      <c r="G30" s="27">
        <v>20</v>
      </c>
      <c r="H30" s="46">
        <f t="shared" si="2"/>
        <v>8.9702245386693524E-2</v>
      </c>
      <c r="I30" s="46">
        <f t="shared" si="2"/>
        <v>0.17277154714244208</v>
      </c>
      <c r="J30" s="46">
        <f t="shared" si="2"/>
        <v>0.24951043653284499</v>
      </c>
      <c r="K30" s="46">
        <f t="shared" si="2"/>
        <v>0.32020792541515608</v>
      </c>
      <c r="L30" s="46">
        <f t="shared" si="2"/>
        <v>0.38513775195794181</v>
      </c>
      <c r="M30" s="46">
        <f t="shared" si="2"/>
        <v>0.44455684409335056</v>
      </c>
      <c r="N30" s="46">
        <f t="shared" si="2"/>
        <v>0.49870389736281789</v>
      </c>
      <c r="O30" s="46">
        <f t="shared" si="2"/>
        <v>0.54779797684893627</v>
      </c>
      <c r="P30" s="46">
        <f t="shared" si="2"/>
        <v>0.59203706155372393</v>
      </c>
      <c r="Q30" s="46">
        <f t="shared" si="2"/>
        <v>0.63159645452626312</v>
      </c>
      <c r="R30" s="46">
        <f t="shared" si="2"/>
        <v>0.76349269081412008</v>
      </c>
      <c r="S30" s="46">
        <f t="shared" si="2"/>
        <v>0.78739874118798592</v>
      </c>
      <c r="T30" s="47">
        <f t="shared" si="2"/>
        <v>0.609235285072941</v>
      </c>
      <c r="U30" s="2"/>
      <c r="V30" s="27">
        <v>20</v>
      </c>
      <c r="W30" s="46">
        <v>-4.0882549714348673E-4</v>
      </c>
      <c r="X30" s="46">
        <v>1.7008380283749624E-3</v>
      </c>
      <c r="Y30" s="46">
        <v>-6.6355153172923719E-3</v>
      </c>
      <c r="Z30" s="46">
        <v>2.577319790704416E-2</v>
      </c>
      <c r="AA30" s="46">
        <v>-0.10007492174125104</v>
      </c>
      <c r="AB30" s="46">
        <v>0.38857284051487506</v>
      </c>
      <c r="AC30" s="46">
        <v>-1.5087557109886935</v>
      </c>
      <c r="AD30" s="46">
        <v>5.8582157490418432</v>
      </c>
      <c r="AE30" s="46">
        <v>-22.746353986074638</v>
      </c>
      <c r="AF30" s="46">
        <v>28.88009573328803</v>
      </c>
      <c r="AG30" s="46">
        <v>-33.551182230143837</v>
      </c>
      <c r="AH30" s="46">
        <v>34.500095155581732</v>
      </c>
      <c r="AI30" s="47">
        <v>-13.001350363626297</v>
      </c>
      <c r="AK30" s="63">
        <f t="shared" si="3"/>
        <v>0.47429978714590515</v>
      </c>
      <c r="AL30" s="46">
        <f t="shared" si="4"/>
        <v>8.2827530797375593E-2</v>
      </c>
      <c r="AM30" s="47">
        <v>-2.2176435923648707E-2</v>
      </c>
      <c r="AO30" s="105" t="s">
        <v>84</v>
      </c>
    </row>
    <row r="31" spans="1:41" x14ac:dyDescent="0.25">
      <c r="A31" s="28">
        <v>30</v>
      </c>
      <c r="B31" s="84">
        <v>3.0619999999999998E-2</v>
      </c>
      <c r="C31" s="28" t="str">
        <f>IF(ROUND(B31,5)=ROUND(B64,5),"ok","Err")</f>
        <v>ok</v>
      </c>
      <c r="D31" s="4"/>
      <c r="E31" s="98">
        <f t="shared" si="1"/>
        <v>0.40461596882634793</v>
      </c>
      <c r="G31" s="28">
        <v>30</v>
      </c>
      <c r="H31" s="48">
        <f t="shared" si="2"/>
        <v>6.2780819870182303E-2</v>
      </c>
      <c r="I31" s="48">
        <f t="shared" si="2"/>
        <v>0.12095889864355426</v>
      </c>
      <c r="J31" s="48">
        <f t="shared" si="2"/>
        <v>0.17478123675817694</v>
      </c>
      <c r="K31" s="48">
        <f t="shared" si="2"/>
        <v>0.22448289440251398</v>
      </c>
      <c r="L31" s="48">
        <f t="shared" si="2"/>
        <v>0.27028731674484963</v>
      </c>
      <c r="M31" s="48">
        <f t="shared" si="2"/>
        <v>0.31240665798589173</v>
      </c>
      <c r="N31" s="48">
        <f t="shared" si="2"/>
        <v>0.35104209551988014</v>
      </c>
      <c r="O31" s="48">
        <f t="shared" si="2"/>
        <v>0.38638412666579303</v>
      </c>
      <c r="P31" s="48">
        <f t="shared" si="2"/>
        <v>0.41861284120130343</v>
      </c>
      <c r="Q31" s="48">
        <f t="shared" si="2"/>
        <v>0.44789816335755911</v>
      </c>
      <c r="R31" s="48">
        <f t="shared" si="2"/>
        <v>0.55543163427188003</v>
      </c>
      <c r="S31" s="48">
        <f t="shared" si="2"/>
        <v>0.609235285072941</v>
      </c>
      <c r="T31" s="49">
        <f t="shared" si="2"/>
        <v>0.58684271994626969</v>
      </c>
      <c r="U31" s="2"/>
      <c r="V31" s="28">
        <v>30</v>
      </c>
      <c r="W31" s="48">
        <v>4.8192681660996822E-5</v>
      </c>
      <c r="X31" s="48">
        <v>-2.0049616819320707E-4</v>
      </c>
      <c r="Y31" s="48">
        <v>7.8219993304280461E-4</v>
      </c>
      <c r="Z31" s="48">
        <v>-3.0381654906772165E-3</v>
      </c>
      <c r="AA31" s="48">
        <v>1.1796913007171925E-2</v>
      </c>
      <c r="AB31" s="48">
        <v>-4.5805281849650749E-2</v>
      </c>
      <c r="AC31" s="48">
        <v>0.17785334788826077</v>
      </c>
      <c r="AD31" s="48">
        <v>-0.69057122768309975</v>
      </c>
      <c r="AE31" s="48">
        <v>2.6813586713617612</v>
      </c>
      <c r="AF31" s="48">
        <v>-3.4044091273496653</v>
      </c>
      <c r="AG31" s="48">
        <v>6.4371071918292833</v>
      </c>
      <c r="AH31" s="48">
        <v>-13.001350363626308</v>
      </c>
      <c r="AI31" s="49">
        <v>10.16280043184533</v>
      </c>
      <c r="AK31" s="64">
        <f t="shared" si="3"/>
        <v>0.32664754209358443</v>
      </c>
      <c r="AL31" s="48">
        <f t="shared" si="4"/>
        <v>7.7968426732763496E-2</v>
      </c>
      <c r="AM31" s="49">
        <v>0.13932936712082711</v>
      </c>
      <c r="AO31" s="105" t="s">
        <v>84</v>
      </c>
    </row>
    <row r="32" spans="1:41" x14ac:dyDescent="0.25">
      <c r="D32" s="4"/>
      <c r="AO32" s="105" t="s">
        <v>84</v>
      </c>
    </row>
    <row r="33" spans="1:43" x14ac:dyDescent="0.25">
      <c r="A33" s="5" t="s">
        <v>15</v>
      </c>
      <c r="C33" s="4"/>
      <c r="D33" s="10"/>
      <c r="E33" s="95" t="s">
        <v>12</v>
      </c>
      <c r="H33" s="35" t="s">
        <v>9</v>
      </c>
      <c r="I33" s="36"/>
      <c r="J33" s="36"/>
      <c r="K33" s="36"/>
      <c r="L33" s="36"/>
      <c r="M33" s="36"/>
      <c r="N33" s="36"/>
      <c r="O33" s="36"/>
      <c r="P33" s="36"/>
      <c r="Q33" s="36"/>
      <c r="R33" s="36"/>
      <c r="S33" s="36"/>
      <c r="T33" s="37"/>
      <c r="AO33" s="105" t="s">
        <v>84</v>
      </c>
    </row>
    <row r="34" spans="1:43" x14ac:dyDescent="0.25">
      <c r="A34" s="13"/>
      <c r="B34" s="55" t="s">
        <v>17</v>
      </c>
      <c r="C34" s="99" t="s">
        <v>19</v>
      </c>
      <c r="D34" s="4"/>
      <c r="E34" s="96" t="s">
        <v>16</v>
      </c>
      <c r="F34" s="4"/>
      <c r="H34" s="38">
        <v>1</v>
      </c>
      <c r="I34" s="39">
        <v>2</v>
      </c>
      <c r="J34" s="39">
        <v>3</v>
      </c>
      <c r="K34" s="39">
        <v>4</v>
      </c>
      <c r="L34" s="39">
        <v>5</v>
      </c>
      <c r="M34" s="39">
        <v>6</v>
      </c>
      <c r="N34" s="39">
        <v>7</v>
      </c>
      <c r="O34" s="39">
        <v>8</v>
      </c>
      <c r="P34" s="39">
        <v>9</v>
      </c>
      <c r="Q34" s="39">
        <v>10</v>
      </c>
      <c r="R34" s="39">
        <v>15</v>
      </c>
      <c r="S34" s="39">
        <v>20</v>
      </c>
      <c r="T34" s="40">
        <v>30</v>
      </c>
      <c r="W34" s="4"/>
      <c r="AO34" s="105" t="s">
        <v>84</v>
      </c>
      <c r="AP34" s="7"/>
    </row>
    <row r="35" spans="1:43" x14ac:dyDescent="0.25">
      <c r="A35" s="26">
        <v>1</v>
      </c>
      <c r="B35" s="56">
        <f t="shared" ref="B35:B66" si="5">(1/E35)^(1/A35)-1</f>
        <v>2.5670000000010518E-2</v>
      </c>
      <c r="C35" s="100">
        <f>B35</f>
        <v>2.5670000000010518E-2</v>
      </c>
      <c r="D35" s="3"/>
      <c r="E35" s="97">
        <f t="shared" ref="E35:E66" si="6">EXP(-ufr_USD*A35)+MMULT(H35:T35,$AM$19:$AM$31)</f>
        <v>0.974972457028079</v>
      </c>
      <c r="G35" s="41">
        <v>1</v>
      </c>
      <c r="H35" s="44">
        <f t="shared" ref="H35:T44" si="7">EXP(-ufr_USD*($A35+H$34))*(alpha_USD*MIN($A35,H$34)-0.5*EXP(-alpha_USD*MAX($A35,H$34))*(EXP(alpha_USD*MIN($A35,H$34))-EXP(-alpha_USD*MIN($A35,H$34))))</f>
        <v>3.2632807846922574E-2</v>
      </c>
      <c r="I35" s="44">
        <f t="shared" si="7"/>
        <v>5.8155583847037735E-2</v>
      </c>
      <c r="J35" s="44">
        <f t="shared" si="7"/>
        <v>7.710015621867454E-2</v>
      </c>
      <c r="K35" s="44">
        <f t="shared" si="7"/>
        <v>9.0899562650274005E-2</v>
      </c>
      <c r="L35" s="44">
        <f t="shared" si="7"/>
        <v>0.10068253255975762</v>
      </c>
      <c r="M35" s="44">
        <f t="shared" si="7"/>
        <v>0.10733782802180736</v>
      </c>
      <c r="N35" s="44">
        <f t="shared" si="7"/>
        <v>0.11156499105428992</v>
      </c>
      <c r="O35" s="44">
        <f t="shared" si="7"/>
        <v>0.11391436889040678</v>
      </c>
      <c r="P35" s="44">
        <f t="shared" si="7"/>
        <v>0.11481868225201186</v>
      </c>
      <c r="Q35" s="44">
        <f t="shared" si="7"/>
        <v>0.11461792317028348</v>
      </c>
      <c r="R35" s="44">
        <f t="shared" si="7"/>
        <v>0.10460230257378569</v>
      </c>
      <c r="S35" s="44">
        <f t="shared" si="7"/>
        <v>8.9702245386693524E-2</v>
      </c>
      <c r="T35" s="45">
        <f t="shared" si="7"/>
        <v>6.2780819870182303E-2</v>
      </c>
      <c r="U35" s="2"/>
      <c r="Y35" s="1"/>
      <c r="AO35" s="105" t="s">
        <v>84</v>
      </c>
      <c r="AP35" s="3"/>
    </row>
    <row r="36" spans="1:43" x14ac:dyDescent="0.25">
      <c r="A36" s="27">
        <v>2</v>
      </c>
      <c r="B36" s="59">
        <f t="shared" si="5"/>
        <v>2.4710000000010668E-2</v>
      </c>
      <c r="C36" s="101">
        <f t="shared" ref="C36:C67" si="8">(1+B36)^A36/(1+B35)^A35-1</f>
        <v>2.3750898534627307E-2</v>
      </c>
      <c r="D36" s="3"/>
      <c r="E36" s="97">
        <f t="shared" si="6"/>
        <v>0.95235321250865945</v>
      </c>
      <c r="G36" s="42">
        <v>2</v>
      </c>
      <c r="H36" s="46">
        <f t="shared" si="7"/>
        <v>5.8155583847037735E-2</v>
      </c>
      <c r="I36" s="46">
        <f t="shared" si="7"/>
        <v>0.10738739884745394</v>
      </c>
      <c r="J36" s="46">
        <f t="shared" si="7"/>
        <v>0.14487506749974904</v>
      </c>
      <c r="K36" s="46">
        <f t="shared" si="7"/>
        <v>0.17224092094808643</v>
      </c>
      <c r="L36" s="46">
        <f t="shared" si="7"/>
        <v>0.19170375576401391</v>
      </c>
      <c r="M36" s="46">
        <f t="shared" si="7"/>
        <v>0.20501071311479388</v>
      </c>
      <c r="N36" s="46">
        <f t="shared" si="7"/>
        <v>0.21353702029670479</v>
      </c>
      <c r="O36" s="46">
        <f t="shared" si="7"/>
        <v>0.21836465870581356</v>
      </c>
      <c r="P36" s="46">
        <f t="shared" si="7"/>
        <v>0.22034441001359673</v>
      </c>
      <c r="Q36" s="46">
        <f t="shared" si="7"/>
        <v>0.22014479190902372</v>
      </c>
      <c r="R36" s="46">
        <f t="shared" si="7"/>
        <v>0.20133246447615086</v>
      </c>
      <c r="S36" s="46">
        <f t="shared" si="7"/>
        <v>0.17277154714244208</v>
      </c>
      <c r="T36" s="47">
        <f t="shared" si="7"/>
        <v>0.12095889864355426</v>
      </c>
      <c r="U36" s="2"/>
      <c r="Y36" s="1"/>
      <c r="AO36" s="105" t="s">
        <v>84</v>
      </c>
      <c r="AP36" s="3"/>
    </row>
    <row r="37" spans="1:43" x14ac:dyDescent="0.25">
      <c r="A37" s="27">
        <v>3</v>
      </c>
      <c r="B37" s="59">
        <f t="shared" si="5"/>
        <v>2.4420000000010766E-2</v>
      </c>
      <c r="C37" s="101">
        <f t="shared" si="8"/>
        <v>2.3840246192786685E-2</v>
      </c>
      <c r="D37" s="3"/>
      <c r="E37" s="97">
        <f t="shared" si="6"/>
        <v>0.93017755069703856</v>
      </c>
      <c r="G37" s="42">
        <v>3</v>
      </c>
      <c r="H37" s="46">
        <f t="shared" si="7"/>
        <v>7.710015621867454E-2</v>
      </c>
      <c r="I37" s="46">
        <f t="shared" si="7"/>
        <v>0.14487506749974904</v>
      </c>
      <c r="J37" s="46">
        <f t="shared" si="7"/>
        <v>0.20035119176381275</v>
      </c>
      <c r="K37" s="46">
        <f t="shared" si="7"/>
        <v>0.24179963531735968</v>
      </c>
      <c r="L37" s="46">
        <f t="shared" si="7"/>
        <v>0.27142566218716224</v>
      </c>
      <c r="M37" s="46">
        <f t="shared" si="7"/>
        <v>0.2918389345884978</v>
      </c>
      <c r="N37" s="46">
        <f t="shared" si="7"/>
        <v>0.30509373424060143</v>
      </c>
      <c r="O37" s="46">
        <f t="shared" si="7"/>
        <v>0.31280643254683094</v>
      </c>
      <c r="P37" s="46">
        <f t="shared" si="7"/>
        <v>0.31624814062487505</v>
      </c>
      <c r="Q37" s="46">
        <f t="shared" si="7"/>
        <v>0.31641778244799534</v>
      </c>
      <c r="R37" s="46">
        <f t="shared" si="7"/>
        <v>0.29042065274995266</v>
      </c>
      <c r="S37" s="46">
        <f t="shared" si="7"/>
        <v>0.24951043653284499</v>
      </c>
      <c r="T37" s="47">
        <f t="shared" si="7"/>
        <v>0.17478123675817694</v>
      </c>
      <c r="U37" s="2"/>
      <c r="Y37" s="1"/>
      <c r="AO37" s="105" t="s">
        <v>84</v>
      </c>
      <c r="AP37" s="3"/>
      <c r="AQ37" s="3"/>
    </row>
    <row r="38" spans="1:43" x14ac:dyDescent="0.25">
      <c r="A38" s="27">
        <v>4</v>
      </c>
      <c r="B38" s="59">
        <f t="shared" si="5"/>
        <v>2.4750000000010708E-2</v>
      </c>
      <c r="C38" s="101">
        <f t="shared" si="8"/>
        <v>2.5740637961327861E-2</v>
      </c>
      <c r="D38" s="3"/>
      <c r="E38" s="97">
        <f t="shared" si="6"/>
        <v>0.90683503828587575</v>
      </c>
      <c r="G38" s="42">
        <v>4</v>
      </c>
      <c r="H38" s="46">
        <f t="shared" si="7"/>
        <v>9.0899562650274005E-2</v>
      </c>
      <c r="I38" s="46">
        <f t="shared" si="7"/>
        <v>0.17224092094808643</v>
      </c>
      <c r="J38" s="46">
        <f t="shared" si="7"/>
        <v>0.24179963531735968</v>
      </c>
      <c r="K38" s="46">
        <f t="shared" si="7"/>
        <v>0.29751543651949525</v>
      </c>
      <c r="L38" s="46">
        <f t="shared" si="7"/>
        <v>0.33833404668095513</v>
      </c>
      <c r="M38" s="46">
        <f t="shared" si="7"/>
        <v>0.36673494164661807</v>
      </c>
      <c r="N38" s="46">
        <f t="shared" si="7"/>
        <v>0.38548019962130803</v>
      </c>
      <c r="O38" s="46">
        <f t="shared" si="7"/>
        <v>0.39674334551235674</v>
      </c>
      <c r="P38" s="46">
        <f t="shared" si="7"/>
        <v>0.40223386433553115</v>
      </c>
      <c r="Q38" s="46">
        <f t="shared" si="7"/>
        <v>0.4032954053373371</v>
      </c>
      <c r="R38" s="46">
        <f t="shared" si="7"/>
        <v>0.37208988641778279</v>
      </c>
      <c r="S38" s="46">
        <f t="shared" si="7"/>
        <v>0.32020792541515608</v>
      </c>
      <c r="T38" s="47">
        <f t="shared" si="7"/>
        <v>0.22448289440251398</v>
      </c>
      <c r="U38" s="2"/>
      <c r="Y38" s="1"/>
      <c r="AO38" s="105" t="s">
        <v>84</v>
      </c>
      <c r="AP38" s="3"/>
      <c r="AQ38" s="3"/>
    </row>
    <row r="39" spans="1:43" x14ac:dyDescent="0.25">
      <c r="A39" s="27">
        <v>5</v>
      </c>
      <c r="B39" s="59">
        <f t="shared" si="5"/>
        <v>2.4950000000010242E-2</v>
      </c>
      <c r="C39" s="101">
        <f t="shared" si="8"/>
        <v>2.5750390415305358E-2</v>
      </c>
      <c r="D39" s="3"/>
      <c r="E39" s="97">
        <f t="shared" si="6"/>
        <v>0.8840698933770007</v>
      </c>
      <c r="G39" s="42">
        <v>5</v>
      </c>
      <c r="H39" s="46">
        <f t="shared" si="7"/>
        <v>0.10068253255975762</v>
      </c>
      <c r="I39" s="46">
        <f t="shared" si="7"/>
        <v>0.19170375576401391</v>
      </c>
      <c r="J39" s="46">
        <f t="shared" si="7"/>
        <v>0.27142566218716224</v>
      </c>
      <c r="K39" s="46">
        <f t="shared" si="7"/>
        <v>0.33833404668095513</v>
      </c>
      <c r="L39" s="46">
        <f t="shared" si="7"/>
        <v>0.39094944776696694</v>
      </c>
      <c r="M39" s="46">
        <f t="shared" si="7"/>
        <v>0.42863335847917666</v>
      </c>
      <c r="N39" s="46">
        <f t="shared" si="7"/>
        <v>0.45395393595233946</v>
      </c>
      <c r="O39" s="46">
        <f t="shared" si="7"/>
        <v>0.4696840214429791</v>
      </c>
      <c r="P39" s="46">
        <f t="shared" si="7"/>
        <v>0.47800481472425804</v>
      </c>
      <c r="Q39" s="46">
        <f t="shared" si="7"/>
        <v>0.48063106966734531</v>
      </c>
      <c r="R39" s="46">
        <f t="shared" si="7"/>
        <v>0.44654859094286098</v>
      </c>
      <c r="S39" s="46">
        <f t="shared" si="7"/>
        <v>0.38513775195794181</v>
      </c>
      <c r="T39" s="47">
        <f t="shared" si="7"/>
        <v>0.27028731674484963</v>
      </c>
      <c r="U39" s="2"/>
      <c r="Y39" s="1"/>
      <c r="AO39" s="105" t="s">
        <v>84</v>
      </c>
      <c r="AP39" s="3"/>
      <c r="AQ39" s="3"/>
    </row>
    <row r="40" spans="1:43" x14ac:dyDescent="0.25">
      <c r="A40" s="27">
        <v>6</v>
      </c>
      <c r="B40" s="59">
        <f t="shared" si="5"/>
        <v>2.5410000000009703E-2</v>
      </c>
      <c r="C40" s="101">
        <f t="shared" si="8"/>
        <v>2.7713098590153695E-2</v>
      </c>
      <c r="D40" s="3"/>
      <c r="E40" s="97">
        <f t="shared" si="6"/>
        <v>0.86023024771192735</v>
      </c>
      <c r="G40" s="42">
        <v>6</v>
      </c>
      <c r="H40" s="46">
        <f t="shared" si="7"/>
        <v>0.10733782802180736</v>
      </c>
      <c r="I40" s="46">
        <f t="shared" si="7"/>
        <v>0.20501071311479388</v>
      </c>
      <c r="J40" s="46">
        <f t="shared" si="7"/>
        <v>0.2918389345884978</v>
      </c>
      <c r="K40" s="46">
        <f t="shared" si="7"/>
        <v>0.36673494164661807</v>
      </c>
      <c r="L40" s="46">
        <f t="shared" si="7"/>
        <v>0.42863335847917666</v>
      </c>
      <c r="M40" s="46">
        <f t="shared" si="7"/>
        <v>0.47642796348448851</v>
      </c>
      <c r="N40" s="46">
        <f t="shared" si="7"/>
        <v>0.50973543836847013</v>
      </c>
      <c r="O40" s="46">
        <f t="shared" si="7"/>
        <v>0.53110324994686153</v>
      </c>
      <c r="P40" s="46">
        <f t="shared" si="7"/>
        <v>0.54323307692475076</v>
      </c>
      <c r="Q40" s="46">
        <f t="shared" si="7"/>
        <v>0.54824931784720887</v>
      </c>
      <c r="R40" s="46">
        <f t="shared" si="7"/>
        <v>0.51398394053241903</v>
      </c>
      <c r="S40" s="46">
        <f t="shared" si="7"/>
        <v>0.44455684409335056</v>
      </c>
      <c r="T40" s="47">
        <f t="shared" si="7"/>
        <v>0.31240665798589173</v>
      </c>
      <c r="U40" s="2"/>
      <c r="Y40" s="1"/>
      <c r="AO40" s="105" t="s">
        <v>84</v>
      </c>
      <c r="AP40" s="3"/>
      <c r="AQ40" s="3"/>
    </row>
    <row r="41" spans="1:43" x14ac:dyDescent="0.25">
      <c r="A41" s="27">
        <v>7</v>
      </c>
      <c r="B41" s="59">
        <f t="shared" si="5"/>
        <v>2.5740000000009422E-2</v>
      </c>
      <c r="C41" s="101">
        <f t="shared" si="8"/>
        <v>2.7722231426482224E-2</v>
      </c>
      <c r="D41" s="3"/>
      <c r="E41" s="97">
        <f t="shared" si="6"/>
        <v>0.83702601871122762</v>
      </c>
      <c r="G41" s="42">
        <v>7</v>
      </c>
      <c r="H41" s="46">
        <f t="shared" si="7"/>
        <v>0.11156499105428992</v>
      </c>
      <c r="I41" s="46">
        <f t="shared" si="7"/>
        <v>0.21353702029670479</v>
      </c>
      <c r="J41" s="46">
        <f t="shared" si="7"/>
        <v>0.30509373424060143</v>
      </c>
      <c r="K41" s="46">
        <f t="shared" si="7"/>
        <v>0.38548019962130803</v>
      </c>
      <c r="L41" s="46">
        <f t="shared" si="7"/>
        <v>0.45395393595233946</v>
      </c>
      <c r="M41" s="46">
        <f t="shared" si="7"/>
        <v>0.50973543836847013</v>
      </c>
      <c r="N41" s="46">
        <f t="shared" si="7"/>
        <v>0.55196190017104863</v>
      </c>
      <c r="O41" s="46">
        <f t="shared" si="7"/>
        <v>0.58040569742798886</v>
      </c>
      <c r="P41" s="46">
        <f t="shared" si="7"/>
        <v>0.59753116936116535</v>
      </c>
      <c r="Q41" s="46">
        <f t="shared" si="7"/>
        <v>0.60592360792035904</v>
      </c>
      <c r="R41" s="46">
        <f t="shared" si="7"/>
        <v>0.57455564660479497</v>
      </c>
      <c r="S41" s="46">
        <f t="shared" si="7"/>
        <v>0.49870389736281789</v>
      </c>
      <c r="T41" s="47">
        <f t="shared" si="7"/>
        <v>0.35104209551988014</v>
      </c>
      <c r="U41" s="2"/>
      <c r="Y41" s="1"/>
      <c r="AO41" s="105" t="s">
        <v>84</v>
      </c>
      <c r="AP41" s="3"/>
      <c r="AQ41" s="3"/>
    </row>
    <row r="42" spans="1:43" x14ac:dyDescent="0.25">
      <c r="A42" s="27">
        <v>8</v>
      </c>
      <c r="B42" s="59">
        <f t="shared" si="5"/>
        <v>2.6200000000008883E-2</v>
      </c>
      <c r="C42" s="101">
        <f t="shared" si="8"/>
        <v>2.9425781306196219E-2</v>
      </c>
      <c r="D42" s="3"/>
      <c r="E42" s="97">
        <f t="shared" si="6"/>
        <v>0.81309991833423778</v>
      </c>
      <c r="G42" s="42">
        <v>8</v>
      </c>
      <c r="H42" s="46">
        <f t="shared" si="7"/>
        <v>0.11391436889040678</v>
      </c>
      <c r="I42" s="46">
        <f t="shared" si="7"/>
        <v>0.21836465870581356</v>
      </c>
      <c r="J42" s="46">
        <f t="shared" si="7"/>
        <v>0.31280643254683094</v>
      </c>
      <c r="K42" s="46">
        <f t="shared" si="7"/>
        <v>0.39674334551235674</v>
      </c>
      <c r="L42" s="46">
        <f t="shared" si="7"/>
        <v>0.4696840214429791</v>
      </c>
      <c r="M42" s="46">
        <f t="shared" si="7"/>
        <v>0.53110324994686153</v>
      </c>
      <c r="N42" s="46">
        <f t="shared" si="7"/>
        <v>0.58040569742798886</v>
      </c>
      <c r="O42" s="46">
        <f t="shared" si="7"/>
        <v>0.61689055158816486</v>
      </c>
      <c r="P42" s="46">
        <f t="shared" si="7"/>
        <v>0.64042435274165666</v>
      </c>
      <c r="Q42" s="46">
        <f t="shared" si="7"/>
        <v>0.65335466081410454</v>
      </c>
      <c r="R42" s="46">
        <f t="shared" si="7"/>
        <v>0.62838989356121089</v>
      </c>
      <c r="S42" s="46">
        <f t="shared" si="7"/>
        <v>0.54779797684893627</v>
      </c>
      <c r="T42" s="47">
        <f t="shared" si="7"/>
        <v>0.38638412666579303</v>
      </c>
      <c r="U42" s="2"/>
      <c r="Y42" s="1"/>
      <c r="AO42" s="105" t="s">
        <v>84</v>
      </c>
      <c r="AP42" s="3"/>
      <c r="AQ42" s="3"/>
    </row>
    <row r="43" spans="1:43" x14ac:dyDescent="0.25">
      <c r="A43" s="27">
        <v>9</v>
      </c>
      <c r="B43" s="59">
        <f t="shared" si="5"/>
        <v>2.6550000000008511E-2</v>
      </c>
      <c r="C43" s="101">
        <f t="shared" si="8"/>
        <v>2.9354300829615987E-2</v>
      </c>
      <c r="D43" s="3"/>
      <c r="E43" s="97">
        <f t="shared" si="6"/>
        <v>0.78991258663699537</v>
      </c>
      <c r="G43" s="42">
        <v>9</v>
      </c>
      <c r="H43" s="46">
        <f t="shared" si="7"/>
        <v>0.11481868225201186</v>
      </c>
      <c r="I43" s="46">
        <f t="shared" si="7"/>
        <v>0.22034441001359673</v>
      </c>
      <c r="J43" s="46">
        <f t="shared" si="7"/>
        <v>0.31624814062487505</v>
      </c>
      <c r="K43" s="46">
        <f t="shared" si="7"/>
        <v>0.40223386433553115</v>
      </c>
      <c r="L43" s="46">
        <f t="shared" si="7"/>
        <v>0.47800481472425804</v>
      </c>
      <c r="M43" s="46">
        <f t="shared" si="7"/>
        <v>0.54323307692475076</v>
      </c>
      <c r="N43" s="46">
        <f t="shared" si="7"/>
        <v>0.59753116936116535</v>
      </c>
      <c r="O43" s="46">
        <f t="shared" si="7"/>
        <v>0.64042435274165666</v>
      </c>
      <c r="P43" s="46">
        <f t="shared" si="7"/>
        <v>0.67132253870566949</v>
      </c>
      <c r="Q43" s="46">
        <f t="shared" si="7"/>
        <v>0.69014848348878155</v>
      </c>
      <c r="R43" s="46">
        <f t="shared" si="7"/>
        <v>0.67557315152179143</v>
      </c>
      <c r="S43" s="46">
        <f t="shared" si="7"/>
        <v>0.59203706155372393</v>
      </c>
      <c r="T43" s="47">
        <f t="shared" si="7"/>
        <v>0.41861284120130343</v>
      </c>
      <c r="U43" s="2"/>
      <c r="Y43" s="1"/>
      <c r="AO43" s="105" t="s">
        <v>84</v>
      </c>
      <c r="AP43" s="3"/>
      <c r="AQ43" s="3"/>
    </row>
    <row r="44" spans="1:43" x14ac:dyDescent="0.25">
      <c r="A44" s="27">
        <v>10</v>
      </c>
      <c r="B44" s="59">
        <f t="shared" si="5"/>
        <v>2.6880000000008009E-2</v>
      </c>
      <c r="C44" s="101">
        <f t="shared" si="8"/>
        <v>2.9854777851320957E-2</v>
      </c>
      <c r="D44" s="3"/>
      <c r="E44" s="97">
        <f t="shared" si="6"/>
        <v>0.7670135669856889</v>
      </c>
      <c r="G44" s="42">
        <v>10</v>
      </c>
      <c r="H44" s="46">
        <f t="shared" si="7"/>
        <v>0.11461792317028348</v>
      </c>
      <c r="I44" s="46">
        <f t="shared" si="7"/>
        <v>0.22014479190902372</v>
      </c>
      <c r="J44" s="46">
        <f t="shared" si="7"/>
        <v>0.31641778244799534</v>
      </c>
      <c r="K44" s="46">
        <f t="shared" si="7"/>
        <v>0.4032954053373371</v>
      </c>
      <c r="L44" s="46">
        <f t="shared" si="7"/>
        <v>0.48063106966734531</v>
      </c>
      <c r="M44" s="46">
        <f t="shared" si="7"/>
        <v>0.54824931784720887</v>
      </c>
      <c r="N44" s="46">
        <f t="shared" si="7"/>
        <v>0.60592360792035904</v>
      </c>
      <c r="O44" s="46">
        <f t="shared" si="7"/>
        <v>0.65335466081410454</v>
      </c>
      <c r="P44" s="46">
        <f t="shared" si="7"/>
        <v>0.69014848348878155</v>
      </c>
      <c r="Q44" s="46">
        <f t="shared" si="7"/>
        <v>0.71579323253204163</v>
      </c>
      <c r="R44" s="46">
        <f t="shared" si="7"/>
        <v>0.71614561199805815</v>
      </c>
      <c r="S44" s="46">
        <f t="shared" si="7"/>
        <v>0.63159645452626312</v>
      </c>
      <c r="T44" s="47">
        <f t="shared" si="7"/>
        <v>0.44789816335755911</v>
      </c>
      <c r="U44" s="2"/>
      <c r="Y44" s="1"/>
      <c r="AO44" s="105" t="s">
        <v>84</v>
      </c>
      <c r="AP44" s="3"/>
      <c r="AQ44" s="3"/>
    </row>
    <row r="45" spans="1:43" x14ac:dyDescent="0.25">
      <c r="A45" s="27">
        <v>11</v>
      </c>
      <c r="B45" s="59">
        <f t="shared" si="5"/>
        <v>2.7264756619701958E-2</v>
      </c>
      <c r="C45" s="101">
        <f t="shared" si="8"/>
        <v>3.1120260677054867E-2</v>
      </c>
      <c r="D45" s="3"/>
      <c r="E45" s="97">
        <f t="shared" si="6"/>
        <v>0.74386431557658528</v>
      </c>
      <c r="G45" s="42">
        <v>11</v>
      </c>
      <c r="H45" s="46">
        <f t="shared" ref="H45:T54" si="9">EXP(-ufr_USD*($A45+H$34))*(alpha_USD*MIN($A45,H$34)-0.5*EXP(-alpha_USD*MAX($A45,H$34))*(EXP(alpha_USD*MIN($A45,H$34))-EXP(-alpha_USD*MIN($A45,H$34))))</f>
        <v>0.11357899150360883</v>
      </c>
      <c r="I45" s="46">
        <f t="shared" si="9"/>
        <v>0.21829065301638381</v>
      </c>
      <c r="J45" s="46">
        <f t="shared" si="9"/>
        <v>0.31409972675371589</v>
      </c>
      <c r="K45" s="46">
        <f t="shared" si="9"/>
        <v>0.4009832347102284</v>
      </c>
      <c r="L45" s="46">
        <f t="shared" si="9"/>
        <v>0.4789098353433191</v>
      </c>
      <c r="M45" s="46">
        <f t="shared" si="9"/>
        <v>0.54782127753715082</v>
      </c>
      <c r="N45" s="46">
        <f t="shared" si="9"/>
        <v>0.60761506644636343</v>
      </c>
      <c r="O45" s="46">
        <f t="shared" si="9"/>
        <v>0.658127566558252</v>
      </c>
      <c r="P45" s="46">
        <f t="shared" si="9"/>
        <v>0.6991168410986448</v>
      </c>
      <c r="Q45" s="46">
        <f t="shared" si="9"/>
        <v>0.73024456915366565</v>
      </c>
      <c r="R45" s="46">
        <f t="shared" si="9"/>
        <v>0.75009399806984833</v>
      </c>
      <c r="S45" s="46">
        <f t="shared" si="9"/>
        <v>0.66662698371511742</v>
      </c>
      <c r="T45" s="47">
        <f t="shared" si="9"/>
        <v>0.47440005705491589</v>
      </c>
      <c r="U45" s="2"/>
      <c r="Y45" s="1"/>
      <c r="AO45" s="105" t="s">
        <v>84</v>
      </c>
      <c r="AP45" s="3"/>
      <c r="AQ45" s="3"/>
    </row>
    <row r="46" spans="1:43" x14ac:dyDescent="0.25">
      <c r="A46" s="27">
        <v>12</v>
      </c>
      <c r="B46" s="59">
        <f t="shared" si="5"/>
        <v>2.7672963007090434E-2</v>
      </c>
      <c r="C46" s="101">
        <f t="shared" si="8"/>
        <v>3.2173953311364745E-2</v>
      </c>
      <c r="D46" s="3"/>
      <c r="E46" s="97">
        <f t="shared" si="6"/>
        <v>0.72067727846663954</v>
      </c>
      <c r="G46" s="42">
        <v>12</v>
      </c>
      <c r="H46" s="46">
        <f t="shared" si="9"/>
        <v>0.11191118162828059</v>
      </c>
      <c r="I46" s="46">
        <f t="shared" si="9"/>
        <v>0.21519361153527769</v>
      </c>
      <c r="J46" s="46">
        <f t="shared" si="9"/>
        <v>0.3099092397447254</v>
      </c>
      <c r="K46" s="46">
        <f t="shared" si="9"/>
        <v>0.39612532071089152</v>
      </c>
      <c r="L46" s="46">
        <f t="shared" si="9"/>
        <v>0.47389833123356839</v>
      </c>
      <c r="M46" s="46">
        <f t="shared" si="9"/>
        <v>0.54325953381182301</v>
      </c>
      <c r="N46" s="46">
        <f t="shared" si="9"/>
        <v>0.60420148744582647</v>
      </c>
      <c r="O46" s="46">
        <f t="shared" si="9"/>
        <v>0.65666489522698812</v>
      </c>
      <c r="P46" s="46">
        <f t="shared" si="9"/>
        <v>0.70052523624120844</v>
      </c>
      <c r="Q46" s="46">
        <f t="shared" si="9"/>
        <v>0.73557866261820881</v>
      </c>
      <c r="R46" s="46">
        <f t="shared" si="9"/>
        <v>0.77734349649514567</v>
      </c>
      <c r="S46" s="46">
        <f t="shared" si="9"/>
        <v>0.69725291722276439</v>
      </c>
      <c r="T46" s="47">
        <f t="shared" si="9"/>
        <v>0.49826868800634211</v>
      </c>
      <c r="U46" s="2"/>
      <c r="Y46" s="1"/>
      <c r="AO46" s="105" t="s">
        <v>84</v>
      </c>
      <c r="AP46" s="3"/>
      <c r="AQ46" s="3"/>
    </row>
    <row r="47" spans="1:43" x14ac:dyDescent="0.25">
      <c r="A47" s="27">
        <v>13</v>
      </c>
      <c r="B47" s="59">
        <f t="shared" si="5"/>
        <v>2.8070159386834881E-2</v>
      </c>
      <c r="C47" s="101">
        <f t="shared" si="8"/>
        <v>3.2848507232553725E-2</v>
      </c>
      <c r="D47" s="3"/>
      <c r="E47" s="97">
        <f t="shared" si="6"/>
        <v>0.69775700252270811</v>
      </c>
      <c r="G47" s="42">
        <v>13</v>
      </c>
      <c r="H47" s="46">
        <f t="shared" si="9"/>
        <v>0.10977839598476292</v>
      </c>
      <c r="I47" s="46">
        <f t="shared" si="9"/>
        <v>0.21117606067639028</v>
      </c>
      <c r="J47" s="46">
        <f t="shared" si="9"/>
        <v>0.30432833152311178</v>
      </c>
      <c r="K47" s="46">
        <f t="shared" si="9"/>
        <v>0.38937050893792885</v>
      </c>
      <c r="L47" s="46">
        <f t="shared" si="9"/>
        <v>0.46642536458128508</v>
      </c>
      <c r="M47" s="46">
        <f t="shared" si="9"/>
        <v>0.53559193901121438</v>
      </c>
      <c r="N47" s="46">
        <f t="shared" si="9"/>
        <v>0.59693507851768313</v>
      </c>
      <c r="O47" s="46">
        <f t="shared" si="9"/>
        <v>0.65047522982563089</v>
      </c>
      <c r="P47" s="46">
        <f t="shared" si="9"/>
        <v>0.69617805723021964</v>
      </c>
      <c r="Q47" s="46">
        <f t="shared" si="9"/>
        <v>0.73394347298594409</v>
      </c>
      <c r="R47" s="46">
        <f t="shared" si="9"/>
        <v>0.79774854585448229</v>
      </c>
      <c r="S47" s="46">
        <f t="shared" si="9"/>
        <v>0.72356951253768864</v>
      </c>
      <c r="T47" s="47">
        <f t="shared" si="9"/>
        <v>0.51964453590183868</v>
      </c>
      <c r="U47" s="2"/>
      <c r="Y47" s="1"/>
      <c r="AO47" s="105" t="s">
        <v>84</v>
      </c>
      <c r="AP47" s="3"/>
      <c r="AQ47" s="3"/>
    </row>
    <row r="48" spans="1:43" x14ac:dyDescent="0.25">
      <c r="A48" s="27">
        <v>14</v>
      </c>
      <c r="B48" s="59">
        <f t="shared" si="5"/>
        <v>2.8434177706600838E-2</v>
      </c>
      <c r="C48" s="101">
        <f t="shared" si="8"/>
        <v>3.3178161603530265E-2</v>
      </c>
      <c r="D48" s="3"/>
      <c r="E48" s="97">
        <f t="shared" si="6"/>
        <v>0.67535012687430573</v>
      </c>
      <c r="G48" s="42">
        <v>14</v>
      </c>
      <c r="H48" s="46">
        <f t="shared" si="9"/>
        <v>0.10730877696764944</v>
      </c>
      <c r="I48" s="46">
        <f t="shared" si="9"/>
        <v>0.20649009997649331</v>
      </c>
      <c r="J48" s="46">
        <f t="shared" si="9"/>
        <v>0.29773402567909124</v>
      </c>
      <c r="K48" s="46">
        <f t="shared" si="9"/>
        <v>0.38122651509325628</v>
      </c>
      <c r="L48" s="46">
        <f t="shared" si="9"/>
        <v>0.45713976674459106</v>
      </c>
      <c r="M48" s="46">
        <f t="shared" si="9"/>
        <v>0.52562355863308807</v>
      </c>
      <c r="N48" s="46">
        <f t="shared" si="9"/>
        <v>0.58679716541150617</v>
      </c>
      <c r="O48" s="46">
        <f t="shared" si="9"/>
        <v>0.6407414714686348</v>
      </c>
      <c r="P48" s="46">
        <f t="shared" si="9"/>
        <v>0.68749093678399065</v>
      </c>
      <c r="Q48" s="46">
        <f t="shared" si="9"/>
        <v>0.72702509311837071</v>
      </c>
      <c r="R48" s="46">
        <f t="shared" si="9"/>
        <v>0.81108219248273206</v>
      </c>
      <c r="S48" s="46">
        <f t="shared" si="9"/>
        <v>0.74564011246516393</v>
      </c>
      <c r="T48" s="47">
        <f t="shared" si="9"/>
        <v>0.538658449218538</v>
      </c>
      <c r="U48" s="2"/>
      <c r="Y48" s="1"/>
      <c r="AO48" s="105" t="s">
        <v>84</v>
      </c>
      <c r="AP48" s="3"/>
      <c r="AQ48" s="3"/>
    </row>
    <row r="49" spans="1:43" x14ac:dyDescent="0.25">
      <c r="A49" s="27">
        <v>15</v>
      </c>
      <c r="B49" s="59">
        <f t="shared" si="5"/>
        <v>2.8750000000006048E-2</v>
      </c>
      <c r="C49" s="101">
        <f t="shared" si="8"/>
        <v>3.3181709202046328E-2</v>
      </c>
      <c r="D49" s="3"/>
      <c r="E49" s="97">
        <f t="shared" si="6"/>
        <v>0.65366055250426225</v>
      </c>
      <c r="G49" s="42">
        <v>15</v>
      </c>
      <c r="H49" s="46">
        <f t="shared" si="9"/>
        <v>0.10460230257378569</v>
      </c>
      <c r="I49" s="46">
        <f t="shared" si="9"/>
        <v>0.20133246447615086</v>
      </c>
      <c r="J49" s="46">
        <f t="shared" si="9"/>
        <v>0.29042065274995266</v>
      </c>
      <c r="K49" s="46">
        <f t="shared" si="9"/>
        <v>0.37208988641778279</v>
      </c>
      <c r="L49" s="46">
        <f t="shared" si="9"/>
        <v>0.44654859094286098</v>
      </c>
      <c r="M49" s="46">
        <f t="shared" si="9"/>
        <v>0.51398394053241903</v>
      </c>
      <c r="N49" s="46">
        <f t="shared" si="9"/>
        <v>0.57455564660479497</v>
      </c>
      <c r="O49" s="46">
        <f t="shared" si="9"/>
        <v>0.62838989356121089</v>
      </c>
      <c r="P49" s="46">
        <f t="shared" si="9"/>
        <v>0.67557315152179143</v>
      </c>
      <c r="Q49" s="46">
        <f t="shared" si="9"/>
        <v>0.71614561199805815</v>
      </c>
      <c r="R49" s="46">
        <f t="shared" si="9"/>
        <v>0.81702369438694455</v>
      </c>
      <c r="S49" s="46">
        <f t="shared" si="9"/>
        <v>0.76349269081412008</v>
      </c>
      <c r="T49" s="47">
        <f t="shared" si="9"/>
        <v>0.55543163427188003</v>
      </c>
      <c r="U49" s="2"/>
      <c r="Y49" s="1"/>
      <c r="AO49" s="105" t="s">
        <v>84</v>
      </c>
      <c r="AP49" s="3"/>
      <c r="AQ49" s="3"/>
    </row>
    <row r="50" spans="1:43" x14ac:dyDescent="0.25">
      <c r="A50" s="27">
        <v>16</v>
      </c>
      <c r="B50" s="59">
        <f t="shared" si="5"/>
        <v>2.9010631575591361E-2</v>
      </c>
      <c r="C50" s="101">
        <f t="shared" si="8"/>
        <v>3.292803823829904E-2</v>
      </c>
      <c r="D50" s="3"/>
      <c r="E50" s="97">
        <f t="shared" si="6"/>
        <v>0.63282293471199258</v>
      </c>
      <c r="G50" s="42">
        <v>16</v>
      </c>
      <c r="H50" s="46">
        <f t="shared" si="9"/>
        <v>0.10173677600635617</v>
      </c>
      <c r="I50" s="46">
        <f t="shared" si="9"/>
        <v>0.19585629729137885</v>
      </c>
      <c r="J50" s="46">
        <f t="shared" si="9"/>
        <v>0.28261743012034146</v>
      </c>
      <c r="K50" s="46">
        <f t="shared" si="9"/>
        <v>0.36226962856216782</v>
      </c>
      <c r="L50" s="46">
        <f t="shared" si="9"/>
        <v>0.43504723446991522</v>
      </c>
      <c r="M50" s="46">
        <f t="shared" si="9"/>
        <v>0.50116439129108314</v>
      </c>
      <c r="N50" s="46">
        <f t="shared" si="9"/>
        <v>0.5608103025299489</v>
      </c>
      <c r="O50" s="46">
        <f t="shared" si="9"/>
        <v>0.61414459944498756</v>
      </c>
      <c r="P50" s="46">
        <f t="shared" si="9"/>
        <v>0.66129260504569709</v>
      </c>
      <c r="Q50" s="46">
        <f t="shared" si="9"/>
        <v>0.70234029430744471</v>
      </c>
      <c r="R50" s="46">
        <f t="shared" si="9"/>
        <v>0.81556443784265431</v>
      </c>
      <c r="S50" s="46">
        <f t="shared" si="9"/>
        <v>0.77711573826790747</v>
      </c>
      <c r="T50" s="47">
        <f t="shared" si="9"/>
        <v>0.57007556891874511</v>
      </c>
      <c r="U50" s="2"/>
      <c r="Y50" s="1"/>
      <c r="AO50" s="105" t="s">
        <v>84</v>
      </c>
      <c r="AP50" s="3"/>
      <c r="AQ50" s="3"/>
    </row>
    <row r="51" spans="1:43" x14ac:dyDescent="0.25">
      <c r="A51" s="27">
        <v>17</v>
      </c>
      <c r="B51" s="59">
        <f t="shared" si="5"/>
        <v>2.9225216547397181E-2</v>
      </c>
      <c r="C51" s="101">
        <f t="shared" si="8"/>
        <v>3.2664668246126016E-2</v>
      </c>
      <c r="D51" s="3"/>
      <c r="E51" s="97">
        <f t="shared" si="6"/>
        <v>0.61280583539938127</v>
      </c>
      <c r="G51" s="42">
        <v>17</v>
      </c>
      <c r="H51" s="46">
        <f t="shared" si="9"/>
        <v>9.8772548554752468E-2</v>
      </c>
      <c r="I51" s="46">
        <f t="shared" si="9"/>
        <v>0.19018043249466937</v>
      </c>
      <c r="J51" s="46">
        <f t="shared" si="9"/>
        <v>0.27450232422099208</v>
      </c>
      <c r="K51" s="46">
        <f t="shared" si="9"/>
        <v>0.35200583621864534</v>
      </c>
      <c r="L51" s="46">
        <f t="shared" si="9"/>
        <v>0.42294319150650661</v>
      </c>
      <c r="M51" s="46">
        <f t="shared" si="9"/>
        <v>0.48754737094138956</v>
      </c>
      <c r="N51" s="46">
        <f t="shared" si="9"/>
        <v>0.54602852537179969</v>
      </c>
      <c r="O51" s="46">
        <f t="shared" si="9"/>
        <v>0.59857046725360574</v>
      </c>
      <c r="P51" s="46">
        <f t="shared" si="9"/>
        <v>0.64532707405952094</v>
      </c>
      <c r="Q51" s="46">
        <f t="shared" si="9"/>
        <v>0.68641844594120327</v>
      </c>
      <c r="R51" s="46">
        <f t="shared" si="9"/>
        <v>0.80814854447527518</v>
      </c>
      <c r="S51" s="46">
        <f t="shared" si="9"/>
        <v>0.78645336301478563</v>
      </c>
      <c r="T51" s="47">
        <f t="shared" si="9"/>
        <v>0.58269182981968315</v>
      </c>
      <c r="U51" s="2"/>
      <c r="Y51" s="1"/>
      <c r="AO51" s="105" t="s">
        <v>84</v>
      </c>
      <c r="AP51" s="3"/>
      <c r="AQ51" s="3"/>
    </row>
    <row r="52" spans="1:43" x14ac:dyDescent="0.25">
      <c r="A52" s="27">
        <v>18</v>
      </c>
      <c r="B52" s="59">
        <f t="shared" si="5"/>
        <v>2.940373999881607E-2</v>
      </c>
      <c r="C52" s="101">
        <f t="shared" si="8"/>
        <v>3.2443380802313682E-2</v>
      </c>
      <c r="D52" s="3"/>
      <c r="E52" s="97">
        <f t="shared" si="6"/>
        <v>0.593549096051319</v>
      </c>
      <c r="G52" s="42">
        <v>18</v>
      </c>
      <c r="H52" s="46">
        <f t="shared" si="9"/>
        <v>9.5756243389383003E-2</v>
      </c>
      <c r="I52" s="46">
        <f t="shared" si="9"/>
        <v>0.18439671433627747</v>
      </c>
      <c r="J52" s="46">
        <f t="shared" si="9"/>
        <v>0.26621298051043951</v>
      </c>
      <c r="K52" s="46">
        <f t="shared" si="9"/>
        <v>0.34148438312187057</v>
      </c>
      <c r="L52" s="46">
        <f t="shared" si="9"/>
        <v>0.41047478224882644</v>
      </c>
      <c r="M52" s="46">
        <f t="shared" si="9"/>
        <v>0.4734296712461315</v>
      </c>
      <c r="N52" s="46">
        <f t="shared" si="9"/>
        <v>0.53057349331476589</v>
      </c>
      <c r="O52" s="46">
        <f t="shared" si="9"/>
        <v>0.58210701429475553</v>
      </c>
      <c r="P52" s="46">
        <f t="shared" si="9"/>
        <v>0.62820461970792207</v>
      </c>
      <c r="Q52" s="46">
        <f t="shared" si="9"/>
        <v>0.66901141205317494</v>
      </c>
      <c r="R52" s="46">
        <f t="shared" si="9"/>
        <v>0.79626365706966284</v>
      </c>
      <c r="S52" s="46">
        <f t="shared" si="9"/>
        <v>0.79139946128129279</v>
      </c>
      <c r="T52" s="47">
        <f t="shared" si="9"/>
        <v>0.59337182033100344</v>
      </c>
      <c r="U52" s="2"/>
      <c r="Y52" s="1"/>
      <c r="AO52" s="105" t="s">
        <v>84</v>
      </c>
      <c r="AP52" s="3"/>
      <c r="AQ52" s="3"/>
    </row>
    <row r="53" spans="1:43" x14ac:dyDescent="0.25">
      <c r="A53" s="27">
        <v>19</v>
      </c>
      <c r="B53" s="59">
        <f t="shared" si="5"/>
        <v>2.9553532979268882E-2</v>
      </c>
      <c r="C53" s="101">
        <f t="shared" si="8"/>
        <v>3.2253536993595677E-2</v>
      </c>
      <c r="D53" s="3"/>
      <c r="E53" s="97">
        <f t="shared" si="6"/>
        <v>0.57500320878532529</v>
      </c>
      <c r="G53" s="42">
        <v>19</v>
      </c>
      <c r="H53" s="46">
        <f t="shared" si="9"/>
        <v>9.2723691371972658E-2</v>
      </c>
      <c r="I53" s="46">
        <f t="shared" si="9"/>
        <v>0.17857576771303529</v>
      </c>
      <c r="J53" s="46">
        <f t="shared" si="9"/>
        <v>0.25785534079139727</v>
      </c>
      <c r="K53" s="46">
        <f t="shared" si="9"/>
        <v>0.33084850403092758</v>
      </c>
      <c r="L53" s="46">
        <f t="shared" si="9"/>
        <v>0.39782591978931692</v>
      </c>
      <c r="M53" s="46">
        <f t="shared" si="9"/>
        <v>0.45904069096720718</v>
      </c>
      <c r="N53" s="46">
        <f t="shared" si="9"/>
        <v>0.51472638557932526</v>
      </c>
      <c r="O53" s="46">
        <f t="shared" si="9"/>
        <v>0.56509509945551017</v>
      </c>
      <c r="P53" s="46">
        <f t="shared" si="9"/>
        <v>0.61033545324254035</v>
      </c>
      <c r="Q53" s="46">
        <f t="shared" si="9"/>
        <v>0.65061042615774234</v>
      </c>
      <c r="R53" s="46">
        <f t="shared" si="9"/>
        <v>0.78107476943517684</v>
      </c>
      <c r="S53" s="46">
        <f t="shared" si="9"/>
        <v>0.79179078943193015</v>
      </c>
      <c r="T53" s="47">
        <f t="shared" si="9"/>
        <v>0.60219638388493935</v>
      </c>
      <c r="U53" s="2"/>
      <c r="Y53" s="1"/>
      <c r="AO53" s="105" t="s">
        <v>84</v>
      </c>
      <c r="AP53" s="3"/>
      <c r="AQ53" s="3"/>
    </row>
    <row r="54" spans="1:43" x14ac:dyDescent="0.25">
      <c r="A54" s="27">
        <v>20</v>
      </c>
      <c r="B54" s="59">
        <f t="shared" si="5"/>
        <v>2.9680000000004592E-2</v>
      </c>
      <c r="C54" s="101">
        <f t="shared" si="8"/>
        <v>3.2085827182354087E-2</v>
      </c>
      <c r="D54" s="3"/>
      <c r="E54" s="97">
        <f t="shared" si="6"/>
        <v>0.55712731794323167</v>
      </c>
      <c r="G54" s="42">
        <v>20</v>
      </c>
      <c r="H54" s="46">
        <f t="shared" si="9"/>
        <v>8.9702245386693524E-2</v>
      </c>
      <c r="I54" s="46">
        <f t="shared" si="9"/>
        <v>0.17277154714244208</v>
      </c>
      <c r="J54" s="46">
        <f t="shared" si="9"/>
        <v>0.24951043653284499</v>
      </c>
      <c r="K54" s="46">
        <f t="shared" si="9"/>
        <v>0.32020792541515608</v>
      </c>
      <c r="L54" s="46">
        <f t="shared" si="9"/>
        <v>0.38513775195794181</v>
      </c>
      <c r="M54" s="46">
        <f t="shared" si="9"/>
        <v>0.44455684409335056</v>
      </c>
      <c r="N54" s="46">
        <f t="shared" si="9"/>
        <v>0.49870389736281789</v>
      </c>
      <c r="O54" s="46">
        <f t="shared" si="9"/>
        <v>0.54779797684893627</v>
      </c>
      <c r="P54" s="46">
        <f t="shared" si="9"/>
        <v>0.59203706155372393</v>
      </c>
      <c r="Q54" s="46">
        <f t="shared" si="9"/>
        <v>0.63159645452626312</v>
      </c>
      <c r="R54" s="46">
        <f t="shared" si="9"/>
        <v>0.76349269081412008</v>
      </c>
      <c r="S54" s="46">
        <f t="shared" si="9"/>
        <v>0.78739874118798592</v>
      </c>
      <c r="T54" s="47">
        <f t="shared" si="9"/>
        <v>0.609235285072941</v>
      </c>
      <c r="U54" s="2"/>
      <c r="Y54" s="1"/>
      <c r="AO54" s="105" t="s">
        <v>84</v>
      </c>
      <c r="AP54" s="3"/>
      <c r="AQ54" s="3"/>
    </row>
    <row r="55" spans="1:43" x14ac:dyDescent="0.25">
      <c r="A55" s="27">
        <v>21</v>
      </c>
      <c r="B55" s="59">
        <f t="shared" si="5"/>
        <v>2.978770556611221E-2</v>
      </c>
      <c r="C55" s="101">
        <f t="shared" si="8"/>
        <v>3.1944184339605552E-2</v>
      </c>
      <c r="D55" s="3"/>
      <c r="E55" s="97">
        <f t="shared" si="6"/>
        <v>0.53988125171689005</v>
      </c>
      <c r="G55" s="42">
        <v>21</v>
      </c>
      <c r="H55" s="46">
        <f t="shared" ref="H55:T64" si="10">EXP(-ufr_USD*($A55+H$34))*(alpha_USD*MIN($A55,H$34)-0.5*EXP(-alpha_USD*MAX($A55,H$34))*(EXP(alpha_USD*MIN($A55,H$34))-EXP(-alpha_USD*MIN($A55,H$34))))</f>
        <v>8.6712604522711845E-2</v>
      </c>
      <c r="I55" s="46">
        <f t="shared" si="10"/>
        <v>0.16702492236566618</v>
      </c>
      <c r="J55" s="46">
        <f t="shared" si="10"/>
        <v>0.24123974363591269</v>
      </c>
      <c r="K55" s="46">
        <f t="shared" si="10"/>
        <v>0.30964606283249063</v>
      </c>
      <c r="L55" s="46">
        <f t="shared" si="10"/>
        <v>0.37251783847063519</v>
      </c>
      <c r="M55" s="46">
        <f t="shared" si="10"/>
        <v>0.43011291814787467</v>
      </c>
      <c r="N55" s="46">
        <f t="shared" si="10"/>
        <v>0.48267204781134859</v>
      </c>
      <c r="O55" s="46">
        <f t="shared" si="10"/>
        <v>0.53041789425343522</v>
      </c>
      <c r="P55" s="46">
        <f t="shared" si="10"/>
        <v>0.57355401668856199</v>
      </c>
      <c r="Q55" s="46">
        <f t="shared" si="10"/>
        <v>0.61226372715234623</v>
      </c>
      <c r="R55" s="46">
        <f t="shared" si="10"/>
        <v>0.74422803647550528</v>
      </c>
      <c r="S55" s="46">
        <f t="shared" si="10"/>
        <v>0.77820914487553428</v>
      </c>
      <c r="T55" s="47">
        <f t="shared" si="10"/>
        <v>0.6145465375066882</v>
      </c>
      <c r="U55" s="2"/>
      <c r="Y55" s="1"/>
      <c r="AO55" s="105" t="s">
        <v>84</v>
      </c>
      <c r="AP55" s="3"/>
    </row>
    <row r="56" spans="1:43" x14ac:dyDescent="0.25">
      <c r="A56" s="27">
        <v>22</v>
      </c>
      <c r="B56" s="59">
        <f t="shared" si="5"/>
        <v>2.9882264083667121E-2</v>
      </c>
      <c r="C56" s="101">
        <f t="shared" si="8"/>
        <v>3.1869999878865185E-2</v>
      </c>
      <c r="D56" s="3"/>
      <c r="E56" s="97">
        <f t="shared" si="6"/>
        <v>0.52320665566424929</v>
      </c>
      <c r="G56" s="42">
        <v>22</v>
      </c>
      <c r="H56" s="46">
        <f t="shared" si="10"/>
        <v>8.3770251694435444E-2</v>
      </c>
      <c r="I56" s="46">
        <f t="shared" si="10"/>
        <v>0.16136650417313755</v>
      </c>
      <c r="J56" s="46">
        <f t="shared" si="10"/>
        <v>0.23308940265601863</v>
      </c>
      <c r="K56" s="46">
        <f t="shared" si="10"/>
        <v>0.29922569356171796</v>
      </c>
      <c r="L56" s="46">
        <f t="shared" si="10"/>
        <v>0.36004738423107596</v>
      </c>
      <c r="M56" s="46">
        <f t="shared" si="10"/>
        <v>0.41581102707828477</v>
      </c>
      <c r="N56" s="46">
        <f t="shared" si="10"/>
        <v>0.46675706434956715</v>
      </c>
      <c r="O56" s="46">
        <f t="shared" si="10"/>
        <v>0.51310917775717646</v>
      </c>
      <c r="P56" s="46">
        <f t="shared" si="10"/>
        <v>0.55507359263000566</v>
      </c>
      <c r="Q56" s="46">
        <f t="shared" si="10"/>
        <v>0.5928382892790347</v>
      </c>
      <c r="R56" s="46">
        <f t="shared" si="10"/>
        <v>0.72383380238436179</v>
      </c>
      <c r="S56" s="46">
        <f t="shared" si="10"/>
        <v>0.76520798308069915</v>
      </c>
      <c r="T56" s="47">
        <f t="shared" si="10"/>
        <v>0.61817555381318967</v>
      </c>
      <c r="U56" s="2"/>
      <c r="Y56" s="1"/>
      <c r="AO56" s="105" t="s">
        <v>84</v>
      </c>
      <c r="AP56" s="3"/>
    </row>
    <row r="57" spans="1:43" x14ac:dyDescent="0.25">
      <c r="A57" s="27">
        <v>23</v>
      </c>
      <c r="B57" s="59">
        <f t="shared" si="5"/>
        <v>2.9968585730022257E-2</v>
      </c>
      <c r="C57" s="101">
        <f t="shared" si="8"/>
        <v>3.1869493535400029E-2</v>
      </c>
      <c r="D57" s="3"/>
      <c r="E57" s="97">
        <f t="shared" si="6"/>
        <v>0.50704731455102248</v>
      </c>
      <c r="G57" s="42">
        <v>23</v>
      </c>
      <c r="H57" s="46">
        <f t="shared" si="10"/>
        <v>8.0886586402272601E-2</v>
      </c>
      <c r="I57" s="46">
        <f t="shared" si="10"/>
        <v>0.1558188710355996</v>
      </c>
      <c r="J57" s="46">
        <f t="shared" si="10"/>
        <v>0.22509354426878483</v>
      </c>
      <c r="K57" s="46">
        <f t="shared" si="10"/>
        <v>0.28899342673864753</v>
      </c>
      <c r="L57" s="46">
        <f t="shared" si="10"/>
        <v>0.34778693960003315</v>
      </c>
      <c r="M57" s="46">
        <f t="shared" si="10"/>
        <v>0.40172766707527852</v>
      </c>
      <c r="N57" s="46">
        <f t="shared" si="10"/>
        <v>0.45105396121407648</v>
      </c>
      <c r="O57" s="46">
        <f t="shared" si="10"/>
        <v>0.49598854514366947</v>
      </c>
      <c r="P57" s="46">
        <f t="shared" si="10"/>
        <v>0.53673807531767292</v>
      </c>
      <c r="Q57" s="46">
        <f t="shared" si="10"/>
        <v>0.57349262567342518</v>
      </c>
      <c r="R57" s="46">
        <f t="shared" si="10"/>
        <v>0.70273893586673264</v>
      </c>
      <c r="S57" s="46">
        <f t="shared" si="10"/>
        <v>0.74941102197798815</v>
      </c>
      <c r="T57" s="47">
        <f t="shared" si="10"/>
        <v>0.62015408872803779</v>
      </c>
      <c r="U57" s="2"/>
      <c r="Y57" s="1"/>
      <c r="AO57" s="105" t="s">
        <v>84</v>
      </c>
      <c r="AP57" s="3"/>
    </row>
    <row r="58" spans="1:43" x14ac:dyDescent="0.25">
      <c r="A58" s="27">
        <v>24</v>
      </c>
      <c r="B58" s="59">
        <f t="shared" si="5"/>
        <v>3.0050631547595685E-2</v>
      </c>
      <c r="C58" s="101">
        <f t="shared" si="8"/>
        <v>3.1939490245898483E-2</v>
      </c>
      <c r="D58" s="3"/>
      <c r="E58" s="97">
        <f t="shared" si="6"/>
        <v>0.49135372698083379</v>
      </c>
      <c r="G58" s="42">
        <v>24</v>
      </c>
      <c r="H58" s="46">
        <f t="shared" si="10"/>
        <v>7.8069817076010573E-2</v>
      </c>
      <c r="I58" s="46">
        <f t="shared" si="10"/>
        <v>0.15039832319848789</v>
      </c>
      <c r="J58" s="46">
        <f t="shared" si="10"/>
        <v>0.21727690910950026</v>
      </c>
      <c r="K58" s="46">
        <f t="shared" si="10"/>
        <v>0.27898322516760499</v>
      </c>
      <c r="L58" s="46">
        <f t="shared" si="10"/>
        <v>0.33578089165824671</v>
      </c>
      <c r="M58" s="46">
        <f t="shared" si="10"/>
        <v>0.38791927627615724</v>
      </c>
      <c r="N58" s="46">
        <f t="shared" si="10"/>
        <v>0.43563329951207413</v>
      </c>
      <c r="O58" s="46">
        <f t="shared" si="10"/>
        <v>0.47914323368961614</v>
      </c>
      <c r="P58" s="46">
        <f t="shared" si="10"/>
        <v>0.51865446472368093</v>
      </c>
      <c r="Q58" s="46">
        <f t="shared" si="10"/>
        <v>0.55435718755674324</v>
      </c>
      <c r="R58" s="46">
        <f t="shared" si="10"/>
        <v>0.68127480467702006</v>
      </c>
      <c r="S58" s="46">
        <f t="shared" si="10"/>
        <v>0.73161174526747264</v>
      </c>
      <c r="T58" s="47">
        <f t="shared" si="10"/>
        <v>0.62049894106994063</v>
      </c>
      <c r="U58" s="2"/>
      <c r="Y58" s="1"/>
      <c r="AO58" s="105" t="s">
        <v>84</v>
      </c>
      <c r="AP58" s="3"/>
    </row>
    <row r="59" spans="1:43" x14ac:dyDescent="0.25">
      <c r="A59" s="27">
        <v>25</v>
      </c>
      <c r="B59" s="59">
        <f t="shared" si="5"/>
        <v>3.0131718646233319E-2</v>
      </c>
      <c r="C59" s="101">
        <f t="shared" si="8"/>
        <v>3.2079725158443262E-2</v>
      </c>
      <c r="D59" s="3"/>
      <c r="E59" s="97">
        <f t="shared" si="6"/>
        <v>0.47608117377308262</v>
      </c>
      <c r="G59" s="42">
        <v>25</v>
      </c>
      <c r="H59" s="46">
        <f t="shared" si="10"/>
        <v>7.5325663828467185E-2</v>
      </c>
      <c r="I59" s="46">
        <f t="shared" si="10"/>
        <v>0.14511626413900616</v>
      </c>
      <c r="J59" s="46">
        <f t="shared" si="10"/>
        <v>0.20965691115936244</v>
      </c>
      <c r="K59" s="46">
        <f t="shared" si="10"/>
        <v>0.26921917928233918</v>
      </c>
      <c r="L59" s="46">
        <f t="shared" si="10"/>
        <v>0.32406100203412869</v>
      </c>
      <c r="M59" s="46">
        <f t="shared" si="10"/>
        <v>0.37442661460127435</v>
      </c>
      <c r="N59" s="46">
        <f t="shared" si="10"/>
        <v>0.4205465131752143</v>
      </c>
      <c r="O59" s="46">
        <f t="shared" si="10"/>
        <v>0.46263740431813283</v>
      </c>
      <c r="P59" s="46">
        <f t="shared" si="10"/>
        <v>0.50090212016757341</v>
      </c>
      <c r="Q59" s="46">
        <f t="shared" si="10"/>
        <v>0.53552947677518947</v>
      </c>
      <c r="R59" s="46">
        <f t="shared" si="10"/>
        <v>0.6596960649920619</v>
      </c>
      <c r="S59" s="46">
        <f t="shared" si="10"/>
        <v>0.71242859183252882</v>
      </c>
      <c r="T59" s="47">
        <f t="shared" si="10"/>
        <v>0.61921037427424019</v>
      </c>
      <c r="U59" s="2"/>
      <c r="Y59" s="1"/>
      <c r="AO59" s="105" t="s">
        <v>84</v>
      </c>
      <c r="AP59" s="3"/>
    </row>
    <row r="60" spans="1:43" x14ac:dyDescent="0.25">
      <c r="A60" s="27">
        <v>26</v>
      </c>
      <c r="B60" s="59">
        <f t="shared" si="5"/>
        <v>3.0214755283176631E-2</v>
      </c>
      <c r="C60" s="101">
        <f t="shared" si="8"/>
        <v>3.2292847965032845E-2</v>
      </c>
      <c r="D60" s="3"/>
      <c r="E60" s="97">
        <f t="shared" si="6"/>
        <v>0.46118809668359517</v>
      </c>
      <c r="G60" s="42">
        <v>26</v>
      </c>
      <c r="H60" s="46">
        <f t="shared" si="10"/>
        <v>7.2657911708614825E-2</v>
      </c>
      <c r="I60" s="46">
        <f t="shared" si="10"/>
        <v>0.13998028817940183</v>
      </c>
      <c r="J60" s="46">
        <f t="shared" si="10"/>
        <v>0.20224526233584908</v>
      </c>
      <c r="K60" s="46">
        <f t="shared" si="10"/>
        <v>0.25971769137645873</v>
      </c>
      <c r="L60" s="46">
        <f t="shared" si="10"/>
        <v>0.31264919287364157</v>
      </c>
      <c r="M60" s="46">
        <f t="shared" si="10"/>
        <v>0.36127821315959535</v>
      </c>
      <c r="N60" s="46">
        <f t="shared" si="10"/>
        <v>0.40583010397509894</v>
      </c>
      <c r="O60" s="46">
        <f t="shared" si="10"/>
        <v>0.44651718645927674</v>
      </c>
      <c r="P60" s="46">
        <f t="shared" si="10"/>
        <v>0.48353878361104535</v>
      </c>
      <c r="Q60" s="46">
        <f t="shared" si="10"/>
        <v>0.51708120351008857</v>
      </c>
      <c r="R60" s="46">
        <f t="shared" si="10"/>
        <v>0.63819711186899286</v>
      </c>
      <c r="S60" s="46">
        <f t="shared" si="10"/>
        <v>0.69234220448502704</v>
      </c>
      <c r="T60" s="47">
        <f t="shared" si="10"/>
        <v>0.61627020797266807</v>
      </c>
      <c r="U60" s="2"/>
      <c r="Y60" s="1"/>
      <c r="AO60" s="105" t="s">
        <v>84</v>
      </c>
      <c r="AP60" s="3"/>
    </row>
    <row r="61" spans="1:43" x14ac:dyDescent="0.25">
      <c r="A61" s="27">
        <v>27</v>
      </c>
      <c r="B61" s="59">
        <f t="shared" si="5"/>
        <v>3.0302428492946731E-2</v>
      </c>
      <c r="C61" s="101">
        <f t="shared" si="8"/>
        <v>3.2584552670488653E-2</v>
      </c>
      <c r="D61" s="3"/>
      <c r="E61" s="97">
        <f t="shared" si="6"/>
        <v>0.44663470462623611</v>
      </c>
      <c r="G61" s="42">
        <v>27</v>
      </c>
      <c r="H61" s="46">
        <f t="shared" si="10"/>
        <v>7.0068846073392435E-2</v>
      </c>
      <c r="I61" s="46">
        <f t="shared" si="10"/>
        <v>0.13499503640262997</v>
      </c>
      <c r="J61" s="46">
        <f t="shared" si="10"/>
        <v>0.19504925108632712</v>
      </c>
      <c r="K61" s="46">
        <f t="shared" si="10"/>
        <v>0.2504891948166752</v>
      </c>
      <c r="L61" s="46">
        <f t="shared" si="10"/>
        <v>0.30155973994180396</v>
      </c>
      <c r="M61" s="46">
        <f t="shared" si="10"/>
        <v>0.34849308996079037</v>
      </c>
      <c r="N61" s="46">
        <f t="shared" si="10"/>
        <v>0.39150894471713615</v>
      </c>
      <c r="O61" s="46">
        <f t="shared" si="10"/>
        <v>0.43081465099437677</v>
      </c>
      <c r="P61" s="46">
        <f t="shared" si="10"/>
        <v>0.46660532382789943</v>
      </c>
      <c r="Q61" s="46">
        <f t="shared" si="10"/>
        <v>0.49906392475148054</v>
      </c>
      <c r="R61" s="46">
        <f t="shared" si="10"/>
        <v>0.61692504567815898</v>
      </c>
      <c r="S61" s="46">
        <f t="shared" si="10"/>
        <v>0.67172480025460091</v>
      </c>
      <c r="T61" s="47">
        <f t="shared" si="10"/>
        <v>0.6116395246414702</v>
      </c>
      <c r="U61" s="2"/>
      <c r="Y61" s="1"/>
      <c r="AO61" s="105" t="s">
        <v>84</v>
      </c>
      <c r="AP61" s="3"/>
    </row>
    <row r="62" spans="1:43" x14ac:dyDescent="0.25">
      <c r="A62" s="27">
        <v>28</v>
      </c>
      <c r="B62" s="59">
        <f t="shared" si="5"/>
        <v>3.0397360983819288E-2</v>
      </c>
      <c r="C62" s="101">
        <f t="shared" si="8"/>
        <v>3.2963847290171655E-2</v>
      </c>
      <c r="D62" s="3"/>
      <c r="E62" s="97">
        <f t="shared" si="6"/>
        <v>0.4323817390104373</v>
      </c>
      <c r="G62" s="42">
        <v>28</v>
      </c>
      <c r="H62" s="46">
        <f t="shared" si="10"/>
        <v>6.7559595016706595E-2</v>
      </c>
      <c r="I62" s="46">
        <f t="shared" si="10"/>
        <v>0.13016286988599618</v>
      </c>
      <c r="J62" s="46">
        <f t="shared" si="10"/>
        <v>0.18807274817701769</v>
      </c>
      <c r="K62" s="46">
        <f t="shared" si="10"/>
        <v>0.24153950660240847</v>
      </c>
      <c r="L62" s="46">
        <f t="shared" si="10"/>
        <v>0.29080099825396716</v>
      </c>
      <c r="M62" s="46">
        <f t="shared" si="10"/>
        <v>0.33608288710505491</v>
      </c>
      <c r="N62" s="46">
        <f t="shared" si="10"/>
        <v>0.37759887921012758</v>
      </c>
      <c r="O62" s="46">
        <f t="shared" si="10"/>
        <v>0.4155509379459969</v>
      </c>
      <c r="P62" s="46">
        <f t="shared" si="10"/>
        <v>0.4501294719013384</v>
      </c>
      <c r="Q62" s="46">
        <f t="shared" si="10"/>
        <v>0.48151348472637789</v>
      </c>
      <c r="R62" s="46">
        <f t="shared" si="10"/>
        <v>0.59598989081300857</v>
      </c>
      <c r="S62" s="46">
        <f t="shared" si="10"/>
        <v>0.65086332684759773</v>
      </c>
      <c r="T62" s="47">
        <f t="shared" si="10"/>
        <v>0.60525592537672679</v>
      </c>
      <c r="U62" s="2"/>
      <c r="Y62" s="1"/>
      <c r="AO62" s="105" t="s">
        <v>84</v>
      </c>
      <c r="AP62" s="3"/>
    </row>
    <row r="63" spans="1:43" x14ac:dyDescent="0.25">
      <c r="A63" s="27">
        <v>29</v>
      </c>
      <c r="B63" s="59">
        <f t="shared" si="5"/>
        <v>3.050225018284225E-2</v>
      </c>
      <c r="C63" s="101">
        <f t="shared" si="8"/>
        <v>3.3443486667019906E-2</v>
      </c>
      <c r="D63" s="3"/>
      <c r="E63" s="97">
        <f t="shared" si="6"/>
        <v>0.41838934067398331</v>
      </c>
      <c r="G63" s="42">
        <v>29</v>
      </c>
      <c r="H63" s="46">
        <f t="shared" si="10"/>
        <v>6.5130398524707381E-2</v>
      </c>
      <c r="I63" s="46">
        <f t="shared" si="10"/>
        <v>0.12548439891160496</v>
      </c>
      <c r="J63" s="46">
        <f t="shared" si="10"/>
        <v>0.18131699740440752</v>
      </c>
      <c r="K63" s="46">
        <f t="shared" si="10"/>
        <v>0.23287089085195142</v>
      </c>
      <c r="L63" s="46">
        <f t="shared" si="10"/>
        <v>0.28037675913980048</v>
      </c>
      <c r="M63" s="46">
        <f t="shared" si="10"/>
        <v>0.32405355183643281</v>
      </c>
      <c r="N63" s="46">
        <f t="shared" si="10"/>
        <v>0.36410876776167062</v>
      </c>
      <c r="O63" s="46">
        <f t="shared" si="10"/>
        <v>0.40073871768650293</v>
      </c>
      <c r="P63" s="46">
        <f t="shared" si="10"/>
        <v>0.43412876136079925</v>
      </c>
      <c r="Q63" s="46">
        <f t="shared" si="10"/>
        <v>0.46445351061413181</v>
      </c>
      <c r="R63" s="46">
        <f t="shared" si="10"/>
        <v>0.57547264742889448</v>
      </c>
      <c r="S63" s="46">
        <f t="shared" si="10"/>
        <v>0.6299777182490448</v>
      </c>
      <c r="T63" s="47">
        <f t="shared" si="10"/>
        <v>0.59703025713071844</v>
      </c>
      <c r="U63" s="2"/>
      <c r="Y63" s="1"/>
      <c r="AO63" s="105" t="s">
        <v>84</v>
      </c>
      <c r="AP63" s="3"/>
    </row>
    <row r="64" spans="1:43" x14ac:dyDescent="0.25">
      <c r="A64" s="27">
        <v>30</v>
      </c>
      <c r="B64" s="59">
        <f t="shared" si="5"/>
        <v>3.0620000000002978E-2</v>
      </c>
      <c r="C64" s="101">
        <f t="shared" si="8"/>
        <v>3.4040603705339567E-2</v>
      </c>
      <c r="D64" s="3"/>
      <c r="E64" s="97">
        <f t="shared" si="6"/>
        <v>0.40461596882631351</v>
      </c>
      <c r="G64" s="42">
        <v>30</v>
      </c>
      <c r="H64" s="46">
        <f t="shared" si="10"/>
        <v>6.2780819870182303E-2</v>
      </c>
      <c r="I64" s="46">
        <f t="shared" si="10"/>
        <v>0.12095889864355426</v>
      </c>
      <c r="J64" s="46">
        <f t="shared" si="10"/>
        <v>0.17478123675817694</v>
      </c>
      <c r="K64" s="46">
        <f t="shared" si="10"/>
        <v>0.22448289440251398</v>
      </c>
      <c r="L64" s="46">
        <f t="shared" si="10"/>
        <v>0.27028731674484963</v>
      </c>
      <c r="M64" s="46">
        <f t="shared" si="10"/>
        <v>0.31240665798589173</v>
      </c>
      <c r="N64" s="46">
        <f t="shared" si="10"/>
        <v>0.35104209551988014</v>
      </c>
      <c r="O64" s="46">
        <f t="shared" si="10"/>
        <v>0.38638412666579303</v>
      </c>
      <c r="P64" s="46">
        <f t="shared" si="10"/>
        <v>0.41861284120130343</v>
      </c>
      <c r="Q64" s="46">
        <f t="shared" si="10"/>
        <v>0.44789816335755911</v>
      </c>
      <c r="R64" s="46">
        <f t="shared" si="10"/>
        <v>0.55543163427188003</v>
      </c>
      <c r="S64" s="46">
        <f t="shared" si="10"/>
        <v>0.609235285072941</v>
      </c>
      <c r="T64" s="47">
        <f t="shared" si="10"/>
        <v>0.58684271994626969</v>
      </c>
      <c r="U64" s="2"/>
      <c r="Y64" s="1"/>
      <c r="AO64" s="105" t="s">
        <v>84</v>
      </c>
      <c r="AP64" s="3"/>
    </row>
    <row r="65" spans="1:42" x14ac:dyDescent="0.25">
      <c r="A65" s="27">
        <v>31</v>
      </c>
      <c r="B65" s="59">
        <f t="shared" si="5"/>
        <v>3.0752227717121272E-2</v>
      </c>
      <c r="C65" s="101">
        <f t="shared" si="8"/>
        <v>3.4726957613131937E-2</v>
      </c>
      <c r="D65" s="3"/>
      <c r="E65" s="97">
        <f t="shared" si="6"/>
        <v>0.3910364621790331</v>
      </c>
      <c r="G65" s="42">
        <v>31</v>
      </c>
      <c r="H65" s="46">
        <f t="shared" ref="H65:T74" si="11">EXP(-ufr_USD*($A65+H$34))*(alpha_USD*MIN($A65,H$34)-0.5*EXP(-alpha_USD*MAX($A65,H$34))*(EXP(alpha_USD*MIN($A65,H$34))-EXP(-alpha_USD*MIN($A65,H$34))))</f>
        <v>6.0509911480687899E-2</v>
      </c>
      <c r="I65" s="46">
        <f t="shared" si="11"/>
        <v>0.11658463531863797</v>
      </c>
      <c r="J65" s="46">
        <f t="shared" si="11"/>
        <v>0.16846318594355625</v>
      </c>
      <c r="K65" s="46">
        <f t="shared" si="11"/>
        <v>0.21637300278164182</v>
      </c>
      <c r="L65" s="46">
        <f t="shared" si="11"/>
        <v>0.26053030549120376</v>
      </c>
      <c r="M65" s="46">
        <f t="shared" si="11"/>
        <v>0.3011404439337344</v>
      </c>
      <c r="N65" s="46">
        <f t="shared" si="11"/>
        <v>0.33839823619187615</v>
      </c>
      <c r="O65" s="46">
        <f t="shared" si="11"/>
        <v>0.37248828886575486</v>
      </c>
      <c r="P65" s="46">
        <f t="shared" si="11"/>
        <v>0.40358529447991326</v>
      </c>
      <c r="Q65" s="46">
        <f t="shared" si="11"/>
        <v>0.43185430116149742</v>
      </c>
      <c r="R65" s="46">
        <f t="shared" si="11"/>
        <v>0.53590748388568854</v>
      </c>
      <c r="S65" s="46">
        <f t="shared" si="11"/>
        <v>0.58876205649040758</v>
      </c>
      <c r="T65" s="47">
        <f t="shared" si="11"/>
        <v>0.574675577535249</v>
      </c>
      <c r="U65" s="2"/>
      <c r="Y65" s="1"/>
      <c r="AO65" s="105" t="s">
        <v>84</v>
      </c>
      <c r="AP65" s="3"/>
    </row>
    <row r="66" spans="1:42" x14ac:dyDescent="0.25">
      <c r="A66" s="27">
        <v>32</v>
      </c>
      <c r="B66" s="59">
        <f t="shared" si="5"/>
        <v>3.0894887878935018E-2</v>
      </c>
      <c r="C66" s="101">
        <f t="shared" si="8"/>
        <v>3.532715984800272E-2</v>
      </c>
      <c r="D66" s="3"/>
      <c r="E66" s="97">
        <f t="shared" si="6"/>
        <v>0.37769361931589007</v>
      </c>
      <c r="G66" s="42">
        <v>32</v>
      </c>
      <c r="H66" s="46">
        <f t="shared" si="11"/>
        <v>5.8316344929362718E-2</v>
      </c>
      <c r="I66" s="46">
        <f t="shared" si="11"/>
        <v>0.11235912191529455</v>
      </c>
      <c r="J66" s="46">
        <f t="shared" si="11"/>
        <v>0.16235942858238975</v>
      </c>
      <c r="K66" s="46">
        <f t="shared" si="11"/>
        <v>0.20853715460915537</v>
      </c>
      <c r="L66" s="46">
        <f t="shared" si="11"/>
        <v>0.2511013570176554</v>
      </c>
      <c r="M66" s="46">
        <f t="shared" si="11"/>
        <v>0.29025062713313349</v>
      </c>
      <c r="N66" s="46">
        <f t="shared" si="11"/>
        <v>0.32617344411637977</v>
      </c>
      <c r="O66" s="46">
        <f t="shared" si="11"/>
        <v>0.35904851068983518</v>
      </c>
      <c r="P66" s="46">
        <f t="shared" si="11"/>
        <v>0.38904506714511367</v>
      </c>
      <c r="Q66" s="46">
        <f t="shared" si="11"/>
        <v>0.41632317997181306</v>
      </c>
      <c r="R66" s="46">
        <f t="shared" si="11"/>
        <v>0.51692707515490444</v>
      </c>
      <c r="S66" s="46">
        <f t="shared" si="11"/>
        <v>0.56865171800455983</v>
      </c>
      <c r="T66" s="47">
        <f t="shared" si="11"/>
        <v>0.56098582331026259</v>
      </c>
      <c r="U66" s="2"/>
      <c r="Y66" s="1"/>
      <c r="AO66" s="105" t="s">
        <v>84</v>
      </c>
      <c r="AP66" s="3"/>
    </row>
    <row r="67" spans="1:42" x14ac:dyDescent="0.25">
      <c r="A67" s="27">
        <v>33</v>
      </c>
      <c r="B67" s="59">
        <f t="shared" ref="B67:B98" si="12">(1/E67)^(1/A67)-1</f>
        <v>3.1043676484196148E-2</v>
      </c>
      <c r="C67" s="101">
        <f t="shared" si="8"/>
        <v>3.5816267366869825E-2</v>
      </c>
      <c r="D67" s="3"/>
      <c r="E67" s="97">
        <f t="shared" ref="E67:E98" si="13">EXP(-ufr_USD*A67)+MMULT(H67:T67,$AM$19:$AM$31)</f>
        <v>0.36463379772555393</v>
      </c>
      <c r="G67" s="42">
        <v>33</v>
      </c>
      <c r="H67" s="46">
        <f t="shared" si="11"/>
        <v>5.6198512657933707E-2</v>
      </c>
      <c r="I67" s="46">
        <f t="shared" si="11"/>
        <v>0.10827931825714289</v>
      </c>
      <c r="J67" s="46">
        <f t="shared" si="11"/>
        <v>0.15646571142671467</v>
      </c>
      <c r="K67" s="46">
        <f t="shared" si="11"/>
        <v>0.20097014444488867</v>
      </c>
      <c r="L67" s="46">
        <f t="shared" si="11"/>
        <v>0.24199461486516557</v>
      </c>
      <c r="M67" s="46">
        <f t="shared" si="11"/>
        <v>0.27973104254740822</v>
      </c>
      <c r="N67" s="46">
        <f t="shared" si="11"/>
        <v>0.31436163224534747</v>
      </c>
      <c r="O67" s="46">
        <f t="shared" si="11"/>
        <v>0.34605921846121446</v>
      </c>
      <c r="P67" s="46">
        <f t="shared" si="11"/>
        <v>0.37498758963943563</v>
      </c>
      <c r="Q67" s="46">
        <f t="shared" si="11"/>
        <v>0.40130178896362839</v>
      </c>
      <c r="R67" s="46">
        <f t="shared" si="11"/>
        <v>0.49850662793701689</v>
      </c>
      <c r="S67" s="46">
        <f t="shared" si="11"/>
        <v>0.54897265323279754</v>
      </c>
      <c r="T67" s="47">
        <f t="shared" si="11"/>
        <v>0.5462449305413577</v>
      </c>
      <c r="U67" s="2"/>
      <c r="Y67" s="1"/>
      <c r="AO67" s="105" t="s">
        <v>84</v>
      </c>
      <c r="AP67" s="3"/>
    </row>
    <row r="68" spans="1:42" x14ac:dyDescent="0.25">
      <c r="A68" s="27">
        <v>34</v>
      </c>
      <c r="B68" s="59">
        <f t="shared" si="12"/>
        <v>3.1195410655856071E-2</v>
      </c>
      <c r="C68" s="101">
        <f t="shared" ref="C68:C99" si="14">(1+B68)^A68/(1+B67)^A67-1</f>
        <v>3.6215185166938779E-2</v>
      </c>
      <c r="D68" s="3"/>
      <c r="E68" s="97">
        <f t="shared" si="13"/>
        <v>0.35189003495139137</v>
      </c>
      <c r="G68" s="42">
        <v>34</v>
      </c>
      <c r="H68" s="46">
        <f t="shared" si="11"/>
        <v>5.4154607432856237E-2</v>
      </c>
      <c r="I68" s="46">
        <f t="shared" si="11"/>
        <v>0.10434178734587068</v>
      </c>
      <c r="J68" s="46">
        <f t="shared" si="11"/>
        <v>0.15077717819768993</v>
      </c>
      <c r="K68" s="46">
        <f t="shared" si="11"/>
        <v>0.19366593775299945</v>
      </c>
      <c r="L68" s="46">
        <f t="shared" si="11"/>
        <v>0.23320313708525267</v>
      </c>
      <c r="M68" s="46">
        <f t="shared" si="11"/>
        <v>0.26957414234520621</v>
      </c>
      <c r="N68" s="46">
        <f t="shared" si="11"/>
        <v>0.30295498142525573</v>
      </c>
      <c r="O68" s="46">
        <f t="shared" si="11"/>
        <v>0.33351269308380233</v>
      </c>
      <c r="P68" s="46">
        <f t="shared" si="11"/>
        <v>0.36140565637214411</v>
      </c>
      <c r="Q68" s="46">
        <f t="shared" si="11"/>
        <v>0.38678389835169752</v>
      </c>
      <c r="R68" s="46">
        <f t="shared" si="11"/>
        <v>0.48065413704868953</v>
      </c>
      <c r="S68" s="46">
        <f t="shared" si="11"/>
        <v>0.52977349050123046</v>
      </c>
      <c r="T68" s="47">
        <f t="shared" si="11"/>
        <v>0.53081929228005709</v>
      </c>
      <c r="U68" s="2"/>
      <c r="Y68" s="1"/>
      <c r="AO68" s="105" t="s">
        <v>84</v>
      </c>
      <c r="AP68" s="3"/>
    </row>
    <row r="69" spans="1:42" x14ac:dyDescent="0.25">
      <c r="A69" s="27">
        <v>35</v>
      </c>
      <c r="B69" s="59">
        <f t="shared" si="12"/>
        <v>3.1347752029773801E-2</v>
      </c>
      <c r="C69" s="101">
        <f t="shared" si="14"/>
        <v>3.6540771490380042E-2</v>
      </c>
      <c r="D69" s="3"/>
      <c r="E69" s="97">
        <f t="shared" si="13"/>
        <v>0.33948499145424693</v>
      </c>
      <c r="G69" s="42">
        <v>35</v>
      </c>
      <c r="H69" s="46">
        <f t="shared" si="11"/>
        <v>5.2182684266793074E-2</v>
      </c>
      <c r="I69" s="46">
        <f t="shared" si="11"/>
        <v>0.100542817224603</v>
      </c>
      <c r="J69" s="46">
        <f t="shared" si="11"/>
        <v>0.14528855193912515</v>
      </c>
      <c r="K69" s="46">
        <f t="shared" si="11"/>
        <v>0.18661791664948174</v>
      </c>
      <c r="L69" s="46">
        <f t="shared" si="11"/>
        <v>0.22471921056947941</v>
      </c>
      <c r="M69" s="46">
        <f t="shared" si="11"/>
        <v>0.25977138630369434</v>
      </c>
      <c r="N69" s="46">
        <f t="shared" si="11"/>
        <v>0.2919444167741832</v>
      </c>
      <c r="O69" s="46">
        <f t="shared" si="11"/>
        <v>0.32139964488945105</v>
      </c>
      <c r="P69" s="46">
        <f t="shared" si="11"/>
        <v>0.34829011440038937</v>
      </c>
      <c r="Q69" s="46">
        <f t="shared" si="11"/>
        <v>0.37276088049637585</v>
      </c>
      <c r="R69" s="46">
        <f t="shared" si="11"/>
        <v>0.4633712854161019</v>
      </c>
      <c r="S69" s="46">
        <f t="shared" si="11"/>
        <v>0.5110874703784789</v>
      </c>
      <c r="T69" s="47">
        <f t="shared" si="11"/>
        <v>0.51499261952839637</v>
      </c>
      <c r="U69" s="2"/>
      <c r="Y69" s="1"/>
      <c r="AO69" s="105" t="s">
        <v>84</v>
      </c>
      <c r="AP69" s="3"/>
    </row>
    <row r="70" spans="1:42" x14ac:dyDescent="0.25">
      <c r="A70" s="27">
        <v>36</v>
      </c>
      <c r="B70" s="59">
        <f t="shared" si="12"/>
        <v>3.1498999509252723E-2</v>
      </c>
      <c r="C70" s="101">
        <f t="shared" si="14"/>
        <v>3.6806658253609958E-2</v>
      </c>
      <c r="D70" s="3"/>
      <c r="E70" s="97">
        <f t="shared" si="13"/>
        <v>0.32743326709154469</v>
      </c>
      <c r="G70" s="42">
        <v>36</v>
      </c>
      <c r="H70" s="46">
        <f t="shared" si="11"/>
        <v>5.0280708536953121E-2</v>
      </c>
      <c r="I70" s="46">
        <f t="shared" si="11"/>
        <v>9.687851570607954E-2</v>
      </c>
      <c r="J70" s="46">
        <f t="shared" si="11"/>
        <v>0.13999427683795848</v>
      </c>
      <c r="K70" s="46">
        <f t="shared" si="11"/>
        <v>0.17981907115260554</v>
      </c>
      <c r="L70" s="46">
        <f t="shared" si="11"/>
        <v>0.21653459586653848</v>
      </c>
      <c r="M70" s="46">
        <f t="shared" si="11"/>
        <v>0.25031354614357343</v>
      </c>
      <c r="N70" s="46">
        <f t="shared" si="11"/>
        <v>0.28131997938334463</v>
      </c>
      <c r="O70" s="46">
        <f t="shared" si="11"/>
        <v>0.3097096625999996</v>
      </c>
      <c r="P70" s="46">
        <f t="shared" si="11"/>
        <v>0.33563040180542481</v>
      </c>
      <c r="Q70" s="46">
        <f t="shared" si="11"/>
        <v>0.35922235239101363</v>
      </c>
      <c r="R70" s="46">
        <f t="shared" si="11"/>
        <v>0.44665494665619848</v>
      </c>
      <c r="S70" s="46">
        <f t="shared" si="11"/>
        <v>0.49293588348645012</v>
      </c>
      <c r="T70" s="47">
        <f t="shared" si="11"/>
        <v>0.4989836006214714</v>
      </c>
      <c r="U70" s="2"/>
      <c r="Y70" s="1"/>
      <c r="AO70" s="105" t="s">
        <v>84</v>
      </c>
      <c r="AP70" s="3"/>
    </row>
    <row r="71" spans="1:42" x14ac:dyDescent="0.25">
      <c r="A71" s="27">
        <v>37</v>
      </c>
      <c r="B71" s="59">
        <f t="shared" si="12"/>
        <v>3.1647933236764514E-2</v>
      </c>
      <c r="C71" s="101">
        <f t="shared" si="14"/>
        <v>3.7023893181449274E-2</v>
      </c>
      <c r="D71" s="3"/>
      <c r="E71" s="97">
        <f t="shared" si="13"/>
        <v>0.31574322370434904</v>
      </c>
      <c r="G71" s="42">
        <v>37</v>
      </c>
      <c r="H71" s="46">
        <f t="shared" si="11"/>
        <v>4.8446593242551891E-2</v>
      </c>
      <c r="I71" s="46">
        <f t="shared" si="11"/>
        <v>9.3344883748712165E-2</v>
      </c>
      <c r="J71" s="46">
        <f t="shared" si="11"/>
        <v>0.13488862814763675</v>
      </c>
      <c r="K71" s="46">
        <f t="shared" si="11"/>
        <v>0.17326214754298452</v>
      </c>
      <c r="L71" s="46">
        <f t="shared" si="11"/>
        <v>0.20864071728483558</v>
      </c>
      <c r="M71" s="46">
        <f t="shared" si="11"/>
        <v>0.24119094210887301</v>
      </c>
      <c r="N71" s="46">
        <f t="shared" si="11"/>
        <v>0.2710711156030236</v>
      </c>
      <c r="O71" s="46">
        <f t="shared" si="11"/>
        <v>0.2984315631594196</v>
      </c>
      <c r="P71" s="46">
        <f t="shared" si="11"/>
        <v>0.3234149676913079</v>
      </c>
      <c r="Q71" s="46">
        <f t="shared" si="11"/>
        <v>0.34615667745166523</v>
      </c>
      <c r="R71" s="46">
        <f t="shared" si="11"/>
        <v>0.4304983640537432</v>
      </c>
      <c r="S71" s="46">
        <f t="shared" si="11"/>
        <v>0.47533077524520329</v>
      </c>
      <c r="T71" s="47">
        <f t="shared" si="11"/>
        <v>0.48295982312359204</v>
      </c>
      <c r="U71" s="2"/>
      <c r="Y71" s="1"/>
      <c r="AO71" s="105" t="s">
        <v>84</v>
      </c>
      <c r="AP71" s="3"/>
    </row>
    <row r="72" spans="1:42" x14ac:dyDescent="0.25">
      <c r="A72" s="27">
        <v>38</v>
      </c>
      <c r="B72" s="59">
        <f t="shared" si="12"/>
        <v>3.179369665568843E-2</v>
      </c>
      <c r="C72" s="101">
        <f t="shared" si="14"/>
        <v>3.7201446145568529E-2</v>
      </c>
      <c r="D72" s="3"/>
      <c r="E72" s="97">
        <f t="shared" si="13"/>
        <v>0.30441841830987521</v>
      </c>
      <c r="G72" s="42">
        <v>38</v>
      </c>
      <c r="H72" s="46">
        <f t="shared" si="11"/>
        <v>4.6678227721157026E-2</v>
      </c>
      <c r="I72" s="46">
        <f t="shared" si="11"/>
        <v>8.9937872040101077E-2</v>
      </c>
      <c r="J72" s="46">
        <f t="shared" si="11"/>
        <v>0.1299657970233786</v>
      </c>
      <c r="K72" s="46">
        <f t="shared" si="11"/>
        <v>0.16693976298468743</v>
      </c>
      <c r="L72" s="46">
        <f t="shared" si="11"/>
        <v>0.20102880994835795</v>
      </c>
      <c r="M72" s="46">
        <f t="shared" si="11"/>
        <v>0.23239362623119755</v>
      </c>
      <c r="N72" s="46">
        <f t="shared" si="11"/>
        <v>0.26118690146519541</v>
      </c>
      <c r="O72" s="46">
        <f t="shared" si="11"/>
        <v>0.28755366353352707</v>
      </c>
      <c r="P72" s="46">
        <f t="shared" si="11"/>
        <v>0.311631598982617</v>
      </c>
      <c r="Q72" s="46">
        <f t="shared" si="11"/>
        <v>0.33355135651259538</v>
      </c>
      <c r="R72" s="46">
        <f t="shared" si="11"/>
        <v>0.41489207451981902</v>
      </c>
      <c r="S72" s="46">
        <f t="shared" si="11"/>
        <v>0.45827707265722972</v>
      </c>
      <c r="T72" s="47">
        <f t="shared" si="11"/>
        <v>0.46704874801159663</v>
      </c>
      <c r="U72" s="2"/>
      <c r="Y72" s="1"/>
      <c r="AO72" s="105" t="s">
        <v>84</v>
      </c>
      <c r="AP72" s="3"/>
    </row>
    <row r="73" spans="1:42" x14ac:dyDescent="0.25">
      <c r="A73" s="27">
        <v>39</v>
      </c>
      <c r="B73" s="59">
        <f t="shared" si="12"/>
        <v>3.1935707077123121E-2</v>
      </c>
      <c r="C73" s="101">
        <f t="shared" si="14"/>
        <v>3.7346610948738812E-2</v>
      </c>
      <c r="D73" s="3"/>
      <c r="E73" s="97">
        <f t="shared" si="13"/>
        <v>0.29345872931657707</v>
      </c>
      <c r="G73" s="42">
        <v>39</v>
      </c>
      <c r="H73" s="46">
        <f t="shared" si="11"/>
        <v>4.497349965271772E-2</v>
      </c>
      <c r="I73" s="46">
        <f t="shared" si="11"/>
        <v>8.6653424382614766E-2</v>
      </c>
      <c r="J73" s="46">
        <f t="shared" si="11"/>
        <v>0.12521995563735835</v>
      </c>
      <c r="K73" s="46">
        <f t="shared" si="11"/>
        <v>0.16084449362230674</v>
      </c>
      <c r="L73" s="46">
        <f t="shared" si="11"/>
        <v>0.19369003300486914</v>
      </c>
      <c r="M73" s="46">
        <f t="shared" si="11"/>
        <v>0.22391152366317973</v>
      </c>
      <c r="N73" s="46">
        <f t="shared" si="11"/>
        <v>0.25165621608212724</v>
      </c>
      <c r="O73" s="46">
        <f t="shared" si="11"/>
        <v>0.27706399111230157</v>
      </c>
      <c r="P73" s="46">
        <f t="shared" si="11"/>
        <v>0.30026767387314424</v>
      </c>
      <c r="Q73" s="46">
        <f t="shared" si="11"/>
        <v>0.32139333160752087</v>
      </c>
      <c r="R73" s="46">
        <f t="shared" si="11"/>
        <v>0.39982463162093057</v>
      </c>
      <c r="S73" s="46">
        <f t="shared" si="11"/>
        <v>0.44177425546251681</v>
      </c>
      <c r="T73" s="47">
        <f t="shared" si="11"/>
        <v>0.45134635907600951</v>
      </c>
      <c r="U73" s="2"/>
      <c r="Y73" s="1"/>
      <c r="AO73" s="105" t="s">
        <v>84</v>
      </c>
      <c r="AP73" s="3"/>
    </row>
    <row r="74" spans="1:42" x14ac:dyDescent="0.25">
      <c r="A74" s="27">
        <v>40</v>
      </c>
      <c r="B74" s="59">
        <f t="shared" si="12"/>
        <v>3.2073587694437355E-2</v>
      </c>
      <c r="C74" s="101">
        <f t="shared" si="14"/>
        <v>3.7465325842793051E-2</v>
      </c>
      <c r="D74" s="3"/>
      <c r="E74" s="97">
        <f t="shared" si="13"/>
        <v>0.28286124076309183</v>
      </c>
      <c r="G74" s="42">
        <v>40</v>
      </c>
      <c r="H74" s="46">
        <f t="shared" si="11"/>
        <v>4.3330311792858803E-2</v>
      </c>
      <c r="I74" s="46">
        <f t="shared" si="11"/>
        <v>8.3487510714575011E-2</v>
      </c>
      <c r="J74" s="46">
        <f t="shared" si="11"/>
        <v>0.12064530680539209</v>
      </c>
      <c r="K74" s="46">
        <f t="shared" si="11"/>
        <v>0.15496894184158913</v>
      </c>
      <c r="L74" s="46">
        <f t="shared" si="11"/>
        <v>0.18661555623837503</v>
      </c>
      <c r="M74" s="46">
        <f t="shared" si="11"/>
        <v>0.21573454105648471</v>
      </c>
      <c r="N74" s="46">
        <f t="shared" si="11"/>
        <v>0.24246787493177088</v>
      </c>
      <c r="O74" s="46">
        <f t="shared" si="11"/>
        <v>0.26695044583029481</v>
      </c>
      <c r="P74" s="46">
        <f t="shared" si="11"/>
        <v>0.28931035757795143</v>
      </c>
      <c r="Q74" s="46">
        <f t="shared" si="11"/>
        <v>0.30966922112902595</v>
      </c>
      <c r="R74" s="46">
        <f t="shared" si="11"/>
        <v>0.38528317033396864</v>
      </c>
      <c r="S74" s="46">
        <f t="shared" si="11"/>
        <v>0.42581766814538652</v>
      </c>
      <c r="T74" s="47">
        <f t="shared" si="11"/>
        <v>0.43592397887242657</v>
      </c>
      <c r="U74" s="2"/>
      <c r="Y74" s="1"/>
      <c r="AO74" s="105" t="s">
        <v>84</v>
      </c>
      <c r="AP74" s="3"/>
    </row>
    <row r="75" spans="1:42" x14ac:dyDescent="0.25">
      <c r="A75" s="27">
        <v>41</v>
      </c>
      <c r="B75" s="59">
        <f t="shared" si="12"/>
        <v>3.2207115810651388E-2</v>
      </c>
      <c r="C75" s="101">
        <f t="shared" si="14"/>
        <v>3.7562430360195354E-2</v>
      </c>
      <c r="D75" s="3"/>
      <c r="E75" s="97">
        <f t="shared" si="13"/>
        <v>0.27262093584565672</v>
      </c>
      <c r="G75" s="42">
        <v>41</v>
      </c>
      <c r="H75" s="46">
        <f t="shared" ref="H75:T84" si="15">EXP(-ufr_USD*($A75+H$34))*(alpha_USD*MIN($A75,H$34)-0.5*EXP(-alpha_USD*MAX($A75,H$34))*(EXP(alpha_USD*MIN($A75,H$34))-EXP(-alpha_USD*MIN($A75,H$34))))</f>
        <v>4.1746594571631414E-2</v>
      </c>
      <c r="I75" s="46">
        <f t="shared" si="15"/>
        <v>8.0436152000357239E-2</v>
      </c>
      <c r="J75" s="46">
        <f t="shared" si="15"/>
        <v>0.11623612146040616</v>
      </c>
      <c r="K75" s="46">
        <f t="shared" si="15"/>
        <v>0.1493057871766747</v>
      </c>
      <c r="L75" s="46">
        <f t="shared" si="15"/>
        <v>0.17979662580216055</v>
      </c>
      <c r="M75" s="46">
        <f t="shared" si="15"/>
        <v>0.20785264905942427</v>
      </c>
      <c r="N75" s="46">
        <f t="shared" si="15"/>
        <v>0.23361073163109511</v>
      </c>
      <c r="O75" s="46">
        <f t="shared" si="15"/>
        <v>0.25720092434473396</v>
      </c>
      <c r="P75" s="46">
        <f t="shared" si="15"/>
        <v>0.27874675272895183</v>
      </c>
      <c r="Q75" s="46">
        <f t="shared" si="15"/>
        <v>0.29836550102489123</v>
      </c>
      <c r="R75" s="46">
        <f t="shared" si="15"/>
        <v>0.37125384716400223</v>
      </c>
      <c r="S75" s="46">
        <f t="shared" si="15"/>
        <v>0.41039954888472802</v>
      </c>
      <c r="T75" s="47">
        <f t="shared" si="15"/>
        <v>0.42083363875664015</v>
      </c>
      <c r="U75" s="2"/>
      <c r="Y75" s="1"/>
      <c r="AO75" s="105" t="s">
        <v>84</v>
      </c>
      <c r="AP75" s="3"/>
    </row>
    <row r="76" spans="1:42" x14ac:dyDescent="0.25">
      <c r="A76" s="27">
        <v>42</v>
      </c>
      <c r="B76" s="59">
        <f t="shared" si="12"/>
        <v>3.2336183370050398E-2</v>
      </c>
      <c r="C76" s="101">
        <f t="shared" si="14"/>
        <v>3.7641871882386324E-2</v>
      </c>
      <c r="D76" s="3"/>
      <c r="E76" s="97">
        <f t="shared" si="13"/>
        <v>0.26273124016390803</v>
      </c>
      <c r="G76" s="42">
        <v>42</v>
      </c>
      <c r="H76" s="46">
        <f t="shared" si="15"/>
        <v>4.0220315453066799E-2</v>
      </c>
      <c r="I76" s="46">
        <f t="shared" si="15"/>
        <v>7.7495438749338466E-2</v>
      </c>
      <c r="J76" s="46">
        <f t="shared" si="15"/>
        <v>0.11198676660109506</v>
      </c>
      <c r="K76" s="46">
        <f t="shared" si="15"/>
        <v>0.14384782439699892</v>
      </c>
      <c r="L76" s="46">
        <f t="shared" si="15"/>
        <v>0.17322461357757984</v>
      </c>
      <c r="M76" s="46">
        <f t="shared" si="15"/>
        <v>0.20025594451053561</v>
      </c>
      <c r="N76" s="46">
        <f t="shared" si="15"/>
        <v>0.22507375497690918</v>
      </c>
      <c r="O76" s="46">
        <f t="shared" si="15"/>
        <v>0.24780341442162482</v>
      </c>
      <c r="P76" s="46">
        <f t="shared" si="15"/>
        <v>0.2685640141418445</v>
      </c>
      <c r="Q76" s="46">
        <f t="shared" si="15"/>
        <v>0.28746864358757102</v>
      </c>
      <c r="R76" s="46">
        <f t="shared" si="15"/>
        <v>0.35772218214889795</v>
      </c>
      <c r="S76" s="46">
        <f t="shared" si="15"/>
        <v>0.39550983545727691</v>
      </c>
      <c r="T76" s="47">
        <f t="shared" si="15"/>
        <v>0.40611230866515852</v>
      </c>
      <c r="U76" s="2"/>
      <c r="Y76" s="1"/>
      <c r="AO76" s="105" t="s">
        <v>84</v>
      </c>
      <c r="AP76" s="3"/>
    </row>
    <row r="77" spans="1:42" x14ac:dyDescent="0.25">
      <c r="A77" s="27">
        <v>43</v>
      </c>
      <c r="B77" s="59">
        <f t="shared" si="12"/>
        <v>3.2460766858817713E-2</v>
      </c>
      <c r="C77" s="101">
        <f t="shared" si="14"/>
        <v>3.7706872298215455E-2</v>
      </c>
      <c r="D77" s="3"/>
      <c r="E77" s="97">
        <f t="shared" si="13"/>
        <v>0.25318444656922667</v>
      </c>
      <c r="G77" s="42">
        <v>43</v>
      </c>
      <c r="H77" s="46">
        <f t="shared" si="15"/>
        <v>3.8749485760940554E-2</v>
      </c>
      <c r="I77" s="46">
        <f t="shared" si="15"/>
        <v>7.4661544550305922E-2</v>
      </c>
      <c r="J77" s="46">
        <f t="shared" si="15"/>
        <v>0.10789172578670672</v>
      </c>
      <c r="K77" s="46">
        <f t="shared" si="15"/>
        <v>0.13858799155770724</v>
      </c>
      <c r="L77" s="46">
        <f t="shared" si="15"/>
        <v>0.16689105370863619</v>
      </c>
      <c r="M77" s="46">
        <f t="shared" si="15"/>
        <v>0.19293469672251792</v>
      </c>
      <c r="N77" s="46">
        <f t="shared" si="15"/>
        <v>0.21684608659710725</v>
      </c>
      <c r="O77" s="46">
        <f t="shared" si="15"/>
        <v>0.23874606595351655</v>
      </c>
      <c r="P77" s="46">
        <f t="shared" si="15"/>
        <v>0.25874943562193475</v>
      </c>
      <c r="Q77" s="46">
        <f t="shared" si="15"/>
        <v>0.27696522294614562</v>
      </c>
      <c r="R77" s="46">
        <f t="shared" si="15"/>
        <v>0.34467332366462894</v>
      </c>
      <c r="S77" s="46">
        <f t="shared" si="15"/>
        <v>0.38113679541912254</v>
      </c>
      <c r="T77" s="47">
        <f t="shared" si="15"/>
        <v>0.39178522772600471</v>
      </c>
      <c r="U77" s="2"/>
      <c r="Y77" s="1"/>
      <c r="AO77" s="105" t="s">
        <v>84</v>
      </c>
      <c r="AP77" s="3"/>
    </row>
    <row r="78" spans="1:42" x14ac:dyDescent="0.25">
      <c r="A78" s="27">
        <v>44</v>
      </c>
      <c r="B78" s="59">
        <f t="shared" si="12"/>
        <v>3.2580904359282403E-2</v>
      </c>
      <c r="C78" s="101">
        <f t="shared" si="14"/>
        <v>3.7760062811089012E-2</v>
      </c>
      <c r="D78" s="3"/>
      <c r="E78" s="97">
        <f t="shared" si="13"/>
        <v>0.24397204675944131</v>
      </c>
      <c r="G78" s="42">
        <v>44</v>
      </c>
      <c r="H78" s="46">
        <f t="shared" si="15"/>
        <v>3.7332165526368893E-2</v>
      </c>
      <c r="I78" s="46">
        <f t="shared" si="15"/>
        <v>7.1930735713535462E-2</v>
      </c>
      <c r="J78" s="46">
        <f t="shared" si="15"/>
        <v>0.10394561380926824</v>
      </c>
      <c r="K78" s="46">
        <f t="shared" si="15"/>
        <v>0.13351939020659601</v>
      </c>
      <c r="L78" s="46">
        <f t="shared" si="15"/>
        <v>0.160787669109136</v>
      </c>
      <c r="M78" s="46">
        <f t="shared" si="15"/>
        <v>0.18587938131878248</v>
      </c>
      <c r="N78" s="46">
        <f t="shared" si="15"/>
        <v>0.20891708342227475</v>
      </c>
      <c r="O78" s="46">
        <f t="shared" si="15"/>
        <v>0.23001724367087503</v>
      </c>
      <c r="P78" s="46">
        <f t="shared" si="15"/>
        <v>0.24929051485149953</v>
      </c>
      <c r="Q78" s="46">
        <f t="shared" si="15"/>
        <v>0.26684199444026446</v>
      </c>
      <c r="R78" s="46">
        <f t="shared" si="15"/>
        <v>0.33209225252035834</v>
      </c>
      <c r="S78" s="46">
        <f t="shared" si="15"/>
        <v>0.36726751788592421</v>
      </c>
      <c r="T78" s="47">
        <f t="shared" si="15"/>
        <v>0.37786852584953462</v>
      </c>
      <c r="U78" s="2"/>
      <c r="Y78" s="1"/>
      <c r="AO78" s="105" t="s">
        <v>84</v>
      </c>
      <c r="AP78" s="3"/>
    </row>
    <row r="79" spans="1:42" x14ac:dyDescent="0.25">
      <c r="A79" s="27">
        <v>45</v>
      </c>
      <c r="B79" s="59">
        <f t="shared" si="12"/>
        <v>3.2696678078226071E-2</v>
      </c>
      <c r="C79" s="101">
        <f t="shared" si="14"/>
        <v>3.7803593215080422E-2</v>
      </c>
      <c r="D79" s="3"/>
      <c r="E79" s="97">
        <f t="shared" si="13"/>
        <v>0.23508498944740111</v>
      </c>
      <c r="G79" s="42">
        <v>45</v>
      </c>
      <c r="H79" s="46">
        <f t="shared" si="15"/>
        <v>3.5966466794741962E-2</v>
      </c>
      <c r="I79" s="46">
        <f t="shared" si="15"/>
        <v>6.929937788059165E-2</v>
      </c>
      <c r="J79" s="46">
        <f t="shared" si="15"/>
        <v>0.10014318682788563</v>
      </c>
      <c r="K79" s="46">
        <f t="shared" si="15"/>
        <v>0.12863529947466867</v>
      </c>
      <c r="L79" s="46">
        <f t="shared" si="15"/>
        <v>0.15490639014518995</v>
      </c>
      <c r="M79" s="46">
        <f t="shared" si="15"/>
        <v>0.17908070434978296</v>
      </c>
      <c r="N79" s="46">
        <f t="shared" si="15"/>
        <v>0.20127634829410856</v>
      </c>
      <c r="O79" s="46">
        <f t="shared" si="15"/>
        <v>0.22160556553511573</v>
      </c>
      <c r="P79" s="46">
        <f t="shared" si="15"/>
        <v>0.24017500111990658</v>
      </c>
      <c r="Q79" s="46">
        <f t="shared" si="15"/>
        <v>0.2570859535336486</v>
      </c>
      <c r="R79" s="46">
        <f t="shared" si="15"/>
        <v>0.31996393834255438</v>
      </c>
      <c r="S79" s="46">
        <f t="shared" si="15"/>
        <v>0.35388829634132218</v>
      </c>
      <c r="T79" s="47">
        <f t="shared" si="15"/>
        <v>0.36437128627380799</v>
      </c>
      <c r="U79" s="2"/>
      <c r="Y79" s="1"/>
      <c r="AO79" s="105" t="s">
        <v>84</v>
      </c>
      <c r="AP79" s="3"/>
    </row>
    <row r="80" spans="1:42" x14ac:dyDescent="0.25">
      <c r="A80" s="27">
        <v>46</v>
      </c>
      <c r="B80" s="59">
        <f t="shared" si="12"/>
        <v>3.2808201071050647E-2</v>
      </c>
      <c r="C80" s="101">
        <f t="shared" si="14"/>
        <v>3.7839220632579718E-2</v>
      </c>
      <c r="D80" s="3"/>
      <c r="E80" s="97">
        <f t="shared" si="13"/>
        <v>0.22651388073781786</v>
      </c>
      <c r="G80" s="42">
        <v>46</v>
      </c>
      <c r="H80" s="46">
        <f t="shared" si="15"/>
        <v>3.465055573636059E-2</v>
      </c>
      <c r="I80" s="46">
        <f t="shared" si="15"/>
        <v>6.6763940278836656E-2</v>
      </c>
      <c r="J80" s="46">
        <f t="shared" si="15"/>
        <v>9.6479348976381454E-2</v>
      </c>
      <c r="K80" s="46">
        <f t="shared" si="15"/>
        <v>0.12392918540999223</v>
      </c>
      <c r="L80" s="46">
        <f t="shared" si="15"/>
        <v>0.14923936722741987</v>
      </c>
      <c r="M80" s="46">
        <f t="shared" si="15"/>
        <v>0.17252961883662168</v>
      </c>
      <c r="N80" s="46">
        <f t="shared" si="15"/>
        <v>0.19391375132250532</v>
      </c>
      <c r="O80" s="46">
        <f t="shared" si="15"/>
        <v>0.21349992995447573</v>
      </c>
      <c r="P80" s="46">
        <f t="shared" si="15"/>
        <v>0.2313909296471322</v>
      </c>
      <c r="Q80" s="46">
        <f t="shared" si="15"/>
        <v>0.24768437872446661</v>
      </c>
      <c r="R80" s="46">
        <f t="shared" si="15"/>
        <v>0.30827345849500998</v>
      </c>
      <c r="S80" s="46">
        <f t="shared" si="15"/>
        <v>0.34098492567920546</v>
      </c>
      <c r="T80" s="47">
        <f t="shared" si="15"/>
        <v>0.35129716735080424</v>
      </c>
      <c r="U80" s="2"/>
      <c r="Y80" s="1"/>
      <c r="AO80" s="105" t="s">
        <v>84</v>
      </c>
      <c r="AP80" s="3"/>
    </row>
    <row r="81" spans="1:42" x14ac:dyDescent="0.25">
      <c r="A81" s="27">
        <v>47</v>
      </c>
      <c r="B81" s="59">
        <f t="shared" si="12"/>
        <v>3.2915607185810103E-2</v>
      </c>
      <c r="C81" s="101">
        <f t="shared" si="14"/>
        <v>3.7868381678762164E-2</v>
      </c>
      <c r="D81" s="3"/>
      <c r="E81" s="97">
        <f t="shared" si="13"/>
        <v>0.21824913903960658</v>
      </c>
      <c r="G81" s="42">
        <v>47</v>
      </c>
      <c r="H81" s="46">
        <f t="shared" si="15"/>
        <v>3.3382653831706258E-2</v>
      </c>
      <c r="I81" s="46">
        <f t="shared" si="15"/>
        <v>6.432099815329359E-2</v>
      </c>
      <c r="J81" s="46">
        <f t="shared" si="15"/>
        <v>9.2949156239985314E-2</v>
      </c>
      <c r="K81" s="46">
        <f t="shared" si="15"/>
        <v>0.11939470662483893</v>
      </c>
      <c r="L81" s="46">
        <f t="shared" si="15"/>
        <v>0.1437789786778777</v>
      </c>
      <c r="M81" s="46">
        <f t="shared" si="15"/>
        <v>0.16621733543234024</v>
      </c>
      <c r="N81" s="46">
        <f t="shared" si="15"/>
        <v>0.18681944404756376</v>
      </c>
      <c r="O81" s="46">
        <f t="shared" si="15"/>
        <v>0.20568953429608805</v>
      </c>
      <c r="P81" s="46">
        <f t="shared" si="15"/>
        <v>0.22292664545440263</v>
      </c>
      <c r="Q81" s="46">
        <f t="shared" si="15"/>
        <v>0.23862486196337604</v>
      </c>
      <c r="R81" s="46">
        <f t="shared" si="15"/>
        <v>0.29700608761090613</v>
      </c>
      <c r="S81" s="46">
        <f t="shared" si="15"/>
        <v>0.32854293177666777</v>
      </c>
      <c r="T81" s="47">
        <f t="shared" si="15"/>
        <v>0.33864567686569857</v>
      </c>
      <c r="U81" s="2"/>
      <c r="Y81" s="1"/>
      <c r="AO81" s="105" t="s">
        <v>84</v>
      </c>
      <c r="AP81" s="3"/>
    </row>
    <row r="82" spans="1:42" x14ac:dyDescent="0.25">
      <c r="A82" s="27">
        <v>48</v>
      </c>
      <c r="B82" s="59">
        <f t="shared" si="12"/>
        <v>3.3019043479755483E-2</v>
      </c>
      <c r="C82" s="101">
        <f t="shared" si="14"/>
        <v>3.7892251218669237E-2</v>
      </c>
      <c r="D82" s="3"/>
      <c r="E82" s="97">
        <f t="shared" si="13"/>
        <v>0.21028111423256496</v>
      </c>
      <c r="G82" s="42">
        <v>48</v>
      </c>
      <c r="H82" s="46">
        <f t="shared" si="15"/>
        <v>3.21610383443749E-2</v>
      </c>
      <c r="I82" s="46">
        <f t="shared" si="15"/>
        <v>6.196723379470704E-2</v>
      </c>
      <c r="J82" s="46">
        <f t="shared" si="15"/>
        <v>8.9547818226845308E-2</v>
      </c>
      <c r="K82" s="46">
        <f t="shared" si="15"/>
        <v>0.11502571709768705</v>
      </c>
      <c r="L82" s="46">
        <f t="shared" si="15"/>
        <v>0.13851783494546482</v>
      </c>
      <c r="M82" s="46">
        <f t="shared" si="15"/>
        <v>0.16013532853089288</v>
      </c>
      <c r="N82" s="46">
        <f t="shared" si="15"/>
        <v>0.1799838680246483</v>
      </c>
      <c r="O82" s="46">
        <f t="shared" si="15"/>
        <v>0.19816388664103324</v>
      </c>
      <c r="P82" s="46">
        <f t="shared" si="15"/>
        <v>0.21477081910727946</v>
      </c>
      <c r="Q82" s="46">
        <f t="shared" si="15"/>
        <v>0.22989532934362569</v>
      </c>
      <c r="R82" s="46">
        <f t="shared" si="15"/>
        <v>0.28614736410110342</v>
      </c>
      <c r="S82" s="46">
        <f t="shared" si="15"/>
        <v>0.31654774802285723</v>
      </c>
      <c r="T82" s="47">
        <f t="shared" si="15"/>
        <v>0.32641317246738227</v>
      </c>
      <c r="U82" s="2"/>
      <c r="Y82" s="1"/>
      <c r="AO82" s="105" t="s">
        <v>84</v>
      </c>
      <c r="AP82" s="3"/>
    </row>
    <row r="83" spans="1:42" x14ac:dyDescent="0.25">
      <c r="A83" s="27">
        <v>49</v>
      </c>
      <c r="B83" s="59">
        <f t="shared" si="12"/>
        <v>3.3118664534766529E-2</v>
      </c>
      <c r="C83" s="101">
        <f t="shared" si="14"/>
        <v>3.7911790255860112E-2</v>
      </c>
      <c r="D83" s="3"/>
      <c r="E83" s="97">
        <f t="shared" si="13"/>
        <v>0.20260017874999556</v>
      </c>
      <c r="G83" s="42">
        <v>49</v>
      </c>
      <c r="H83" s="46">
        <f t="shared" si="15"/>
        <v>3.0984042249061747E-2</v>
      </c>
      <c r="I83" s="46">
        <f t="shared" si="15"/>
        <v>5.969943649292811E-2</v>
      </c>
      <c r="J83" s="46">
        <f t="shared" si="15"/>
        <v>8.6270698326151599E-2</v>
      </c>
      <c r="K83" s="46">
        <f t="shared" si="15"/>
        <v>0.11081626679158064</v>
      </c>
      <c r="L83" s="46">
        <f t="shared" si="15"/>
        <v>0.13344878001404126</v>
      </c>
      <c r="M83" s="46">
        <f t="shared" si="15"/>
        <v>0.15427533886965247</v>
      </c>
      <c r="N83" s="46">
        <f t="shared" si="15"/>
        <v>0.17339775910524399</v>
      </c>
      <c r="O83" s="46">
        <f t="shared" si="15"/>
        <v>0.19091281231394289</v>
      </c>
      <c r="P83" s="46">
        <f t="shared" si="15"/>
        <v>0.2069124561610107</v>
      </c>
      <c r="Q83" s="46">
        <f t="shared" si="15"/>
        <v>0.22148405423906567</v>
      </c>
      <c r="R83" s="46">
        <f t="shared" si="15"/>
        <v>0.27568313865274341</v>
      </c>
      <c r="S83" s="46">
        <f t="shared" si="15"/>
        <v>0.30498485017538496</v>
      </c>
      <c r="T83" s="47">
        <f t="shared" si="15"/>
        <v>0.31459364623907471</v>
      </c>
      <c r="U83" s="2"/>
      <c r="Y83" s="1"/>
      <c r="AO83" s="105" t="s">
        <v>84</v>
      </c>
      <c r="AP83" s="3"/>
    </row>
    <row r="84" spans="1:42" x14ac:dyDescent="0.25">
      <c r="A84" s="27">
        <v>50</v>
      </c>
      <c r="B84" s="59">
        <f t="shared" si="12"/>
        <v>3.3214628230511023E-2</v>
      </c>
      <c r="C84" s="101">
        <f t="shared" si="14"/>
        <v>3.7927784994193026E-2</v>
      </c>
      <c r="D84" s="3"/>
      <c r="E84" s="97">
        <f t="shared" si="13"/>
        <v>0.19519679661637462</v>
      </c>
      <c r="G84" s="42">
        <v>50</v>
      </c>
      <c r="H84" s="46">
        <f t="shared" si="15"/>
        <v>2.9850053746005866E-2</v>
      </c>
      <c r="I84" s="46">
        <f t="shared" si="15"/>
        <v>5.7514501674032964E-2</v>
      </c>
      <c r="J84" s="46">
        <f t="shared" si="15"/>
        <v>8.3113312639051876E-2</v>
      </c>
      <c r="K84" s="46">
        <f t="shared" si="15"/>
        <v>0.10676060060839652</v>
      </c>
      <c r="L84" s="46">
        <f t="shared" si="15"/>
        <v>0.12856489066641941</v>
      </c>
      <c r="M84" s="46">
        <f t="shared" si="15"/>
        <v>0.14862937344728722</v>
      </c>
      <c r="N84" s="46">
        <f t="shared" si="15"/>
        <v>0.1670521484140132</v>
      </c>
      <c r="O84" s="46">
        <f t="shared" si="15"/>
        <v>0.18392645639138069</v>
      </c>
      <c r="P84" s="46">
        <f t="shared" si="15"/>
        <v>0.19934090174730135</v>
      </c>
      <c r="Q84" s="46">
        <f t="shared" si="15"/>
        <v>0.2133796646018544</v>
      </c>
      <c r="R84" s="46">
        <f t="shared" si="15"/>
        <v>0.26559960866754695</v>
      </c>
      <c r="S84" s="46">
        <f t="shared" si="15"/>
        <v>0.29383985850769107</v>
      </c>
      <c r="T84" s="47">
        <f t="shared" si="15"/>
        <v>0.30317933917344125</v>
      </c>
      <c r="U84" s="2"/>
      <c r="Y84" s="1"/>
      <c r="AO84" s="105" t="s">
        <v>84</v>
      </c>
      <c r="AP84" s="3"/>
    </row>
    <row r="85" spans="1:42" x14ac:dyDescent="0.25">
      <c r="A85" s="27">
        <v>51</v>
      </c>
      <c r="B85" s="59">
        <f t="shared" si="12"/>
        <v>3.3307092635529667E-2</v>
      </c>
      <c r="C85" s="101">
        <f t="shared" si="14"/>
        <v>3.7940878721462568E-2</v>
      </c>
      <c r="D85" s="3"/>
      <c r="E85" s="97">
        <f t="shared" si="13"/>
        <v>0.18806157519955974</v>
      </c>
      <c r="G85" s="42">
        <v>51</v>
      </c>
      <c r="H85" s="46">
        <f t="shared" ref="H85:T94" si="16">EXP(-ufr_USD*($A85+H$34))*(alpha_USD*MIN($A85,H$34)-0.5*EXP(-alpha_USD*MAX($A85,H$34))*(EXP(alpha_USD*MIN($A85,H$34))-EXP(-alpha_USD*MIN($A85,H$34))))</f>
        <v>2.8757515464947626E-2</v>
      </c>
      <c r="I85" s="46">
        <f t="shared" si="16"/>
        <v>5.5409429423847884E-2</v>
      </c>
      <c r="J85" s="46">
        <f t="shared" si="16"/>
        <v>8.0071327985300936E-2</v>
      </c>
      <c r="K85" s="46">
        <f t="shared" si="16"/>
        <v>0.10285315608668369</v>
      </c>
      <c r="L85" s="46">
        <f t="shared" si="16"/>
        <v>0.1238594741247751</v>
      </c>
      <c r="M85" s="46">
        <f t="shared" si="16"/>
        <v>0.14318970340226964</v>
      </c>
      <c r="N85" s="46">
        <f t="shared" si="16"/>
        <v>0.16093836080779886</v>
      </c>
      <c r="O85" s="46">
        <f t="shared" si="16"/>
        <v>0.17719528313516955</v>
      </c>
      <c r="P85" s="46">
        <f t="shared" si="16"/>
        <v>0.19204584143366191</v>
      </c>
      <c r="Q85" s="46">
        <f t="shared" si="16"/>
        <v>0.2055711457657862</v>
      </c>
      <c r="R85" s="46">
        <f t="shared" si="16"/>
        <v>0.25588334174961314</v>
      </c>
      <c r="S85" s="46">
        <f t="shared" si="16"/>
        <v>0.28309861431144168</v>
      </c>
      <c r="T85" s="47">
        <f t="shared" si="16"/>
        <v>0.29216122164319502</v>
      </c>
      <c r="U85" s="2"/>
      <c r="Y85" s="1"/>
      <c r="AO85" s="105" t="s">
        <v>84</v>
      </c>
      <c r="AP85" s="3"/>
    </row>
    <row r="86" spans="1:42" x14ac:dyDescent="0.25">
      <c r="A86" s="27">
        <v>52</v>
      </c>
      <c r="B86" s="59">
        <f t="shared" si="12"/>
        <v>3.3396213754210979E-2</v>
      </c>
      <c r="C86" s="101">
        <f t="shared" si="14"/>
        <v>3.7951597848214336E-2</v>
      </c>
      <c r="D86" s="3"/>
      <c r="E86" s="97">
        <f t="shared" si="13"/>
        <v>0.18118530342785921</v>
      </c>
      <c r="G86" s="42">
        <v>52</v>
      </c>
      <c r="H86" s="46">
        <f t="shared" si="16"/>
        <v>2.7704923439308669E-2</v>
      </c>
      <c r="I86" s="46">
        <f t="shared" si="16"/>
        <v>5.3381322556633311E-2</v>
      </c>
      <c r="J86" s="46">
        <f t="shared" si="16"/>
        <v>7.7140559222991498E-2</v>
      </c>
      <c r="K86" s="46">
        <f t="shared" si="16"/>
        <v>9.9088560162568631E-2</v>
      </c>
      <c r="L86" s="46">
        <f t="shared" si="16"/>
        <v>0.11932606447557301</v>
      </c>
      <c r="M86" s="46">
        <f t="shared" si="16"/>
        <v>0.1379488603581123</v>
      </c>
      <c r="N86" s="46">
        <f t="shared" si="16"/>
        <v>0.15504801143311958</v>
      </c>
      <c r="O86" s="46">
        <f t="shared" si="16"/>
        <v>0.17071007309342162</v>
      </c>
      <c r="P86" s="46">
        <f t="shared" si="16"/>
        <v>0.18501729924371008</v>
      </c>
      <c r="Q86" s="46">
        <f t="shared" si="16"/>
        <v>0.1980478398127396</v>
      </c>
      <c r="R86" s="46">
        <f t="shared" si="16"/>
        <v>0.246521290690487</v>
      </c>
      <c r="S86" s="46">
        <f t="shared" si="16"/>
        <v>0.27274723632014958</v>
      </c>
      <c r="T86" s="47">
        <f t="shared" si="16"/>
        <v>0.28152936832838521</v>
      </c>
      <c r="U86" s="2"/>
      <c r="Y86" s="1"/>
      <c r="AO86" s="105" t="s">
        <v>84</v>
      </c>
      <c r="AP86" s="3"/>
    </row>
    <row r="87" spans="1:42" x14ac:dyDescent="0.25">
      <c r="A87" s="27">
        <v>53</v>
      </c>
      <c r="B87" s="59">
        <f t="shared" si="12"/>
        <v>3.3482143927421992E-2</v>
      </c>
      <c r="C87" s="101">
        <f t="shared" si="14"/>
        <v>3.7960373182675644E-2</v>
      </c>
      <c r="D87" s="3"/>
      <c r="E87" s="97">
        <f t="shared" si="13"/>
        <v>0.17455897942644477</v>
      </c>
      <c r="G87" s="42">
        <v>53</v>
      </c>
      <c r="H87" s="46">
        <f t="shared" si="16"/>
        <v>2.6690825913700939E-2</v>
      </c>
      <c r="I87" s="46">
        <f t="shared" si="16"/>
        <v>5.1427384353077865E-2</v>
      </c>
      <c r="J87" s="46">
        <f t="shared" si="16"/>
        <v>7.43169660670355E-2</v>
      </c>
      <c r="K87" s="46">
        <f t="shared" si="16"/>
        <v>9.5461625243750098E-2</v>
      </c>
      <c r="L87" s="46">
        <f t="shared" si="16"/>
        <v>0.11495841819851374</v>
      </c>
      <c r="M87" s="46">
        <f t="shared" si="16"/>
        <v>0.1328996316317595</v>
      </c>
      <c r="N87" s="46">
        <f t="shared" si="16"/>
        <v>0.1493730008653647</v>
      </c>
      <c r="O87" s="46">
        <f t="shared" si="16"/>
        <v>0.16446191845171532</v>
      </c>
      <c r="P87" s="46">
        <f t="shared" si="16"/>
        <v>0.17824563353543862</v>
      </c>
      <c r="Q87" s="46">
        <f t="shared" si="16"/>
        <v>0.19079944233240262</v>
      </c>
      <c r="R87" s="46">
        <f t="shared" si="16"/>
        <v>0.23750080187726727</v>
      </c>
      <c r="S87" s="46">
        <f t="shared" si="16"/>
        <v>0.26277216143894111</v>
      </c>
      <c r="T87" s="47">
        <f t="shared" si="16"/>
        <v>0.27127325004374009</v>
      </c>
      <c r="U87" s="2"/>
      <c r="Y87" s="1"/>
      <c r="AO87" s="105" t="s">
        <v>84</v>
      </c>
      <c r="AP87" s="3"/>
    </row>
    <row r="88" spans="1:42" x14ac:dyDescent="0.25">
      <c r="A88" s="27">
        <v>54</v>
      </c>
      <c r="B88" s="59">
        <f t="shared" si="12"/>
        <v>3.3565030730665635E-2</v>
      </c>
      <c r="C88" s="101">
        <f t="shared" si="14"/>
        <v>3.7967557320029321E-2</v>
      </c>
      <c r="D88" s="3"/>
      <c r="E88" s="97">
        <f t="shared" si="13"/>
        <v>0.16817382989998725</v>
      </c>
      <c r="G88" s="42">
        <v>54</v>
      </c>
      <c r="H88" s="46">
        <f t="shared" si="16"/>
        <v>2.5713822034007291E-2</v>
      </c>
      <c r="I88" s="46">
        <f t="shared" si="16"/>
        <v>4.9544916064499518E-2</v>
      </c>
      <c r="J88" s="46">
        <f t="shared" si="16"/>
        <v>7.1596649551358096E-2</v>
      </c>
      <c r="K88" s="46">
        <f t="shared" si="16"/>
        <v>9.1967344791883662E-2</v>
      </c>
      <c r="L88" s="46">
        <f t="shared" si="16"/>
        <v>0.11075050904921883</v>
      </c>
      <c r="M88" s="46">
        <f t="shared" si="16"/>
        <v>0.12803505461516654</v>
      </c>
      <c r="N88" s="46">
        <f t="shared" si="16"/>
        <v>0.14390550920783807</v>
      </c>
      <c r="O88" s="46">
        <f t="shared" si="16"/>
        <v>0.1584422170905404</v>
      </c>
      <c r="P88" s="46">
        <f t="shared" si="16"/>
        <v>0.17172153128366621</v>
      </c>
      <c r="Q88" s="46">
        <f t="shared" si="16"/>
        <v>0.18381599722625064</v>
      </c>
      <c r="R88" s="46">
        <f t="shared" si="16"/>
        <v>0.22880961863797394</v>
      </c>
      <c r="S88" s="46">
        <f t="shared" si="16"/>
        <v>0.25316017323386408</v>
      </c>
      <c r="T88" s="47">
        <f t="shared" si="16"/>
        <v>0.26138196016302501</v>
      </c>
      <c r="U88" s="2"/>
      <c r="Y88" s="1"/>
      <c r="AO88" s="105" t="s">
        <v>84</v>
      </c>
      <c r="AP88" s="3"/>
    </row>
    <row r="89" spans="1:42" x14ac:dyDescent="0.25">
      <c r="A89" s="27">
        <v>55</v>
      </c>
      <c r="B89" s="59">
        <f t="shared" si="12"/>
        <v>3.3645016249221005E-2</v>
      </c>
      <c r="C89" s="101">
        <f t="shared" si="14"/>
        <v>3.7973438859886022E-2</v>
      </c>
      <c r="D89" s="3"/>
      <c r="E89" s="97">
        <f t="shared" si="13"/>
        <v>0.16202132309349865</v>
      </c>
      <c r="G89" s="42">
        <v>55</v>
      </c>
      <c r="H89" s="46">
        <f t="shared" si="16"/>
        <v>2.4772560458360418E-2</v>
      </c>
      <c r="I89" s="46">
        <f t="shared" si="16"/>
        <v>4.773131425869271E-2</v>
      </c>
      <c r="J89" s="46">
        <f t="shared" si="16"/>
        <v>6.8975848247714355E-2</v>
      </c>
      <c r="K89" s="46">
        <f t="shared" si="16"/>
        <v>8.8600888565563085E-2</v>
      </c>
      <c r="L89" s="46">
        <f t="shared" si="16"/>
        <v>0.10669652249040637</v>
      </c>
      <c r="M89" s="46">
        <f t="shared" si="16"/>
        <v>0.1233484105720476</v>
      </c>
      <c r="N89" s="46">
        <f t="shared" si="16"/>
        <v>0.13863798944604272</v>
      </c>
      <c r="O89" s="46">
        <f t="shared" si="16"/>
        <v>0.15264266570561549</v>
      </c>
      <c r="P89" s="46">
        <f t="shared" si="16"/>
        <v>0.16543600119406873</v>
      </c>
      <c r="Q89" s="46">
        <f t="shared" si="16"/>
        <v>0.17708789006557099</v>
      </c>
      <c r="R89" s="46">
        <f t="shared" si="16"/>
        <v>0.22043588071395995</v>
      </c>
      <c r="S89" s="46">
        <f t="shared" si="16"/>
        <v>0.24389842089956792</v>
      </c>
      <c r="T89" s="47">
        <f t="shared" si="16"/>
        <v>0.25184438959380701</v>
      </c>
      <c r="U89" s="2"/>
      <c r="Y89" s="1"/>
      <c r="AO89" s="105" t="s">
        <v>84</v>
      </c>
      <c r="AP89" s="3"/>
    </row>
    <row r="90" spans="1:42" x14ac:dyDescent="0.25">
      <c r="A90" s="27">
        <v>56</v>
      </c>
      <c r="B90" s="59">
        <f t="shared" si="12"/>
        <v>3.3722236637242053E-2</v>
      </c>
      <c r="C90" s="101">
        <f t="shared" si="14"/>
        <v>3.7978254033342429E-2</v>
      </c>
      <c r="D90" s="3"/>
      <c r="E90" s="97">
        <f t="shared" si="13"/>
        <v>0.15609317677313805</v>
      </c>
      <c r="G90" s="42">
        <v>56</v>
      </c>
      <c r="H90" s="46">
        <f t="shared" si="16"/>
        <v>2.3865737918755521E-2</v>
      </c>
      <c r="I90" s="46">
        <f t="shared" si="16"/>
        <v>4.5984068065970253E-2</v>
      </c>
      <c r="J90" s="46">
        <f t="shared" si="16"/>
        <v>6.64509343288089E-2</v>
      </c>
      <c r="K90" s="46">
        <f t="shared" si="16"/>
        <v>8.5357597642182884E-2</v>
      </c>
      <c r="L90" s="46">
        <f t="shared" si="16"/>
        <v>0.1027908498230381</v>
      </c>
      <c r="M90" s="46">
        <f t="shared" si="16"/>
        <v>0.11883321803819215</v>
      </c>
      <c r="N90" s="46">
        <f t="shared" si="16"/>
        <v>0.13356316028743093</v>
      </c>
      <c r="O90" s="46">
        <f t="shared" si="16"/>
        <v>0.14705525226930075</v>
      </c>
      <c r="P90" s="46">
        <f t="shared" si="16"/>
        <v>0.15938036598260177</v>
      </c>
      <c r="Q90" s="46">
        <f t="shared" si="16"/>
        <v>0.17060584040209642</v>
      </c>
      <c r="R90" s="46">
        <f t="shared" si="16"/>
        <v>0.21236812079340925</v>
      </c>
      <c r="S90" s="46">
        <f t="shared" si="16"/>
        <v>0.23497443084498257</v>
      </c>
      <c r="T90" s="47">
        <f t="shared" si="16"/>
        <v>0.2426493613034407</v>
      </c>
      <c r="U90" s="2"/>
      <c r="Y90" s="1"/>
      <c r="AO90" s="105" t="s">
        <v>84</v>
      </c>
      <c r="AP90" s="3"/>
    </row>
    <row r="91" spans="1:42" x14ac:dyDescent="0.25">
      <c r="A91" s="27">
        <v>57</v>
      </c>
      <c r="B91" s="59">
        <f t="shared" si="12"/>
        <v>3.3796821889093165E-2</v>
      </c>
      <c r="C91" s="101">
        <f t="shared" si="14"/>
        <v>3.7982196213707686E-2</v>
      </c>
      <c r="D91" s="3"/>
      <c r="E91" s="97">
        <f t="shared" si="13"/>
        <v>0.15038136236105509</v>
      </c>
      <c r="G91" s="42">
        <v>57</v>
      </c>
      <c r="H91" s="46">
        <f t="shared" si="16"/>
        <v>2.2992097756273956E-2</v>
      </c>
      <c r="I91" s="46">
        <f t="shared" si="16"/>
        <v>4.43007563706624E-2</v>
      </c>
      <c r="J91" s="46">
        <f t="shared" si="16"/>
        <v>6.4018409543549371E-2</v>
      </c>
      <c r="K91" s="46">
        <f t="shared" si="16"/>
        <v>8.2232979310274373E-2</v>
      </c>
      <c r="L91" s="46">
        <f t="shared" si="16"/>
        <v>9.902808213486583E-2</v>
      </c>
      <c r="M91" s="46">
        <f t="shared" si="16"/>
        <v>0.11448322597157834</v>
      </c>
      <c r="N91" s="46">
        <f t="shared" si="16"/>
        <v>0.12867399866553986</v>
      </c>
      <c r="O91" s="46">
        <f t="shared" si="16"/>
        <v>0.14167224804961911</v>
      </c>
      <c r="P91" s="46">
        <f t="shared" si="16"/>
        <v>0.15354625408042405</v>
      </c>
      <c r="Q91" s="46">
        <f t="shared" si="16"/>
        <v>0.16436089334220921</v>
      </c>
      <c r="R91" s="46">
        <f t="shared" si="16"/>
        <v>0.20459525883841556</v>
      </c>
      <c r="S91" s="46">
        <f t="shared" si="16"/>
        <v>0.22637611257995083</v>
      </c>
      <c r="T91" s="47">
        <f t="shared" si="16"/>
        <v>0.23378573306840356</v>
      </c>
      <c r="U91" s="2"/>
      <c r="Y91" s="1"/>
      <c r="AO91" s="105" t="s">
        <v>84</v>
      </c>
      <c r="AP91" s="3"/>
    </row>
    <row r="92" spans="1:42" x14ac:dyDescent="0.25">
      <c r="A92" s="27">
        <v>58</v>
      </c>
      <c r="B92" s="59">
        <f t="shared" si="12"/>
        <v>3.3868895767702245E-2</v>
      </c>
      <c r="C92" s="101">
        <f t="shared" si="14"/>
        <v>3.7985423697328935E-2</v>
      </c>
      <c r="D92" s="3"/>
      <c r="E92" s="97">
        <f t="shared" si="13"/>
        <v>0.14487810611577931</v>
      </c>
      <c r="G92" s="42">
        <v>58</v>
      </c>
      <c r="H92" s="46">
        <f t="shared" si="16"/>
        <v>2.2150428447581923E-2</v>
      </c>
      <c r="I92" s="46">
        <f t="shared" si="16"/>
        <v>4.2679044982888867E-2</v>
      </c>
      <c r="J92" s="46">
        <f t="shared" si="16"/>
        <v>6.1674901156656657E-2</v>
      </c>
      <c r="K92" s="46">
        <f t="shared" si="16"/>
        <v>7.9222701902915457E-2</v>
      </c>
      <c r="L92" s="46">
        <f t="shared" si="16"/>
        <v>9.5403004157021187E-2</v>
      </c>
      <c r="M92" s="46">
        <f t="shared" si="16"/>
        <v>0.11029240676533317</v>
      </c>
      <c r="N92" s="46">
        <f t="shared" si="16"/>
        <v>0.12396373204706809</v>
      </c>
      <c r="O92" s="46">
        <f t="shared" si="16"/>
        <v>0.13648619935483192</v>
      </c>
      <c r="P92" s="46">
        <f t="shared" si="16"/>
        <v>0.14792559096641739</v>
      </c>
      <c r="Q92" s="46">
        <f t="shared" si="16"/>
        <v>0.15834441062670529</v>
      </c>
      <c r="R92" s="46">
        <f t="shared" si="16"/>
        <v>0.19710659477931169</v>
      </c>
      <c r="S92" s="46">
        <f t="shared" si="16"/>
        <v>0.2180917602257291</v>
      </c>
      <c r="T92" s="47">
        <f t="shared" si="16"/>
        <v>0.22524247528251956</v>
      </c>
      <c r="U92" s="2"/>
      <c r="Y92" s="1"/>
      <c r="AO92" s="105" t="s">
        <v>84</v>
      </c>
      <c r="AP92" s="3"/>
    </row>
    <row r="93" spans="1:42" x14ac:dyDescent="0.25">
      <c r="A93" s="27">
        <v>59</v>
      </c>
      <c r="B93" s="59">
        <f t="shared" si="12"/>
        <v>3.393857584749993E-2</v>
      </c>
      <c r="C93" s="101">
        <f t="shared" si="14"/>
        <v>3.7988066069960746E-2</v>
      </c>
      <c r="D93" s="3"/>
      <c r="E93" s="97">
        <f t="shared" si="13"/>
        <v>0.13957588805844309</v>
      </c>
      <c r="G93" s="42">
        <v>59</v>
      </c>
      <c r="H93" s="46">
        <f t="shared" si="16"/>
        <v>2.1339562136194326E-2</v>
      </c>
      <c r="I93" s="46">
        <f t="shared" si="16"/>
        <v>4.1116683817212125E-2</v>
      </c>
      <c r="J93" s="46">
        <f t="shared" si="16"/>
        <v>5.9417157892590576E-2</v>
      </c>
      <c r="K93" s="46">
        <f t="shared" si="16"/>
        <v>7.6322589626319159E-2</v>
      </c>
      <c r="L93" s="46">
        <f t="shared" si="16"/>
        <v>9.1910588098237364E-2</v>
      </c>
      <c r="M93" s="46">
        <f t="shared" si="16"/>
        <v>0.10625494921050568</v>
      </c>
      <c r="N93" s="46">
        <f t="shared" si="16"/>
        <v>0.11942583064870271</v>
      </c>
      <c r="O93" s="46">
        <f t="shared" si="16"/>
        <v>0.13148991913330954</v>
      </c>
      <c r="P93" s="46">
        <f t="shared" si="16"/>
        <v>0.14251059028375276</v>
      </c>
      <c r="Q93" s="46">
        <f t="shared" si="16"/>
        <v>0.15254806140382451</v>
      </c>
      <c r="R93" s="46">
        <f t="shared" si="16"/>
        <v>0.18989180002479836</v>
      </c>
      <c r="S93" s="46">
        <f t="shared" si="16"/>
        <v>0.21011005068846322</v>
      </c>
      <c r="T93" s="47">
        <f t="shared" si="16"/>
        <v>0.21700872921115261</v>
      </c>
      <c r="U93" s="2"/>
      <c r="Y93" s="1"/>
      <c r="AO93" s="105" t="s">
        <v>84</v>
      </c>
      <c r="AP93" s="3"/>
    </row>
    <row r="94" spans="1:42" x14ac:dyDescent="0.25">
      <c r="A94" s="27">
        <v>60</v>
      </c>
      <c r="B94" s="59">
        <f t="shared" si="12"/>
        <v>3.400597363943425E-2</v>
      </c>
      <c r="C94" s="101">
        <f t="shared" si="14"/>
        <v>3.7990229416433596E-2</v>
      </c>
      <c r="D94" s="3"/>
      <c r="E94" s="97">
        <f t="shared" si="13"/>
        <v>0.13446743919440704</v>
      </c>
      <c r="G94" s="42">
        <v>60</v>
      </c>
      <c r="H94" s="46">
        <f t="shared" si="16"/>
        <v>2.0558373178717754E-2</v>
      </c>
      <c r="I94" s="46">
        <f t="shared" si="16"/>
        <v>3.9611504098338107E-2</v>
      </c>
      <c r="J94" s="46">
        <f t="shared" si="16"/>
        <v>5.7242045914122026E-2</v>
      </c>
      <c r="K94" s="46">
        <f t="shared" si="16"/>
        <v>7.3528617424750031E-2</v>
      </c>
      <c r="L94" s="46">
        <f t="shared" si="16"/>
        <v>8.8545987509756466E-2</v>
      </c>
      <c r="M94" s="46">
        <f t="shared" si="16"/>
        <v>0.10236525147512543</v>
      </c>
      <c r="N94" s="46">
        <f t="shared" si="16"/>
        <v>0.11505399964555668</v>
      </c>
      <c r="O94" s="46">
        <f t="shared" si="16"/>
        <v>0.12667647852840472</v>
      </c>
      <c r="P94" s="46">
        <f t="shared" si="16"/>
        <v>0.13729374486105494</v>
      </c>
      <c r="Q94" s="46">
        <f t="shared" si="16"/>
        <v>0.14696381284055579</v>
      </c>
      <c r="R94" s="46">
        <f t="shared" si="16"/>
        <v>0.18294090813787559</v>
      </c>
      <c r="S94" s="46">
        <f t="shared" si="16"/>
        <v>0.20242003931104291</v>
      </c>
      <c r="T94" s="47">
        <f t="shared" si="16"/>
        <v>0.20907384993613753</v>
      </c>
      <c r="U94" s="2"/>
      <c r="Y94" s="1"/>
      <c r="AO94" s="105" t="s">
        <v>84</v>
      </c>
      <c r="AP94" s="3"/>
    </row>
    <row r="95" spans="1:42" x14ac:dyDescent="0.25">
      <c r="A95" s="27">
        <v>61</v>
      </c>
      <c r="B95" s="59">
        <f t="shared" si="12"/>
        <v>3.4071194773237057E-2</v>
      </c>
      <c r="C95" s="101">
        <f t="shared" si="14"/>
        <v>3.7992000584406549E-2</v>
      </c>
      <c r="D95" s="3"/>
      <c r="E95" s="97">
        <f t="shared" si="13"/>
        <v>0.12954573746107831</v>
      </c>
      <c r="G95" s="42">
        <v>61</v>
      </c>
      <c r="H95" s="46">
        <f t="shared" ref="H95:T104" si="17">EXP(-ufr_USD*($A95+H$34))*(alpha_USD*MIN($A95,H$34)-0.5*EXP(-alpha_USD*MAX($A95,H$34))*(EXP(alpha_USD*MIN($A95,H$34))-EXP(-alpha_USD*MIN($A95,H$34))))</f>
        <v>1.9805776713718276E-2</v>
      </c>
      <c r="I95" s="46">
        <f t="shared" si="17"/>
        <v>3.8161415608979135E-2</v>
      </c>
      <c r="J95" s="46">
        <f t="shared" si="17"/>
        <v>5.5146544858331308E-2</v>
      </c>
      <c r="K95" s="46">
        <f t="shared" si="17"/>
        <v>7.0836905912757347E-2</v>
      </c>
      <c r="L95" s="46">
        <f t="shared" si="17"/>
        <v>8.5304531220998681E-2</v>
      </c>
      <c r="M95" s="46">
        <f t="shared" si="17"/>
        <v>9.8617914149930749E-2</v>
      </c>
      <c r="N95" s="46">
        <f t="shared" si="17"/>
        <v>0.11084217143348631</v>
      </c>
      <c r="O95" s="46">
        <f t="shared" si="17"/>
        <v>0.12203919846444142</v>
      </c>
      <c r="P95" s="46">
        <f t="shared" si="17"/>
        <v>0.13226781773051013</v>
      </c>
      <c r="Q95" s="46">
        <f t="shared" si="17"/>
        <v>0.14158392068365444</v>
      </c>
      <c r="R95" s="46">
        <f t="shared" si="17"/>
        <v>0.17624430494998683</v>
      </c>
      <c r="S95" s="46">
        <f t="shared" si="17"/>
        <v>0.19501115364244526</v>
      </c>
      <c r="T95" s="47">
        <f t="shared" si="17"/>
        <v>0.20142743733536558</v>
      </c>
      <c r="U95" s="2"/>
      <c r="Y95" s="1"/>
      <c r="AO95" s="105" t="s">
        <v>84</v>
      </c>
      <c r="AP95" s="3"/>
    </row>
    <row r="96" spans="1:42" x14ac:dyDescent="0.25">
      <c r="A96" s="27">
        <v>62</v>
      </c>
      <c r="B96" s="59">
        <f t="shared" si="12"/>
        <v>3.4134339218074183E-2</v>
      </c>
      <c r="C96" s="101">
        <f t="shared" si="14"/>
        <v>3.7993450673775353E-2</v>
      </c>
      <c r="D96" s="3"/>
      <c r="E96" s="97">
        <f t="shared" si="13"/>
        <v>0.12480400273912022</v>
      </c>
      <c r="G96" s="42">
        <v>62</v>
      </c>
      <c r="H96" s="46">
        <f t="shared" si="17"/>
        <v>1.9080727258848872E-2</v>
      </c>
      <c r="I96" s="46">
        <f t="shared" si="17"/>
        <v>3.6764403991038128E-2</v>
      </c>
      <c r="J96" s="46">
        <f t="shared" si="17"/>
        <v>5.3127743946898447E-2</v>
      </c>
      <c r="K96" s="46">
        <f t="shared" si="17"/>
        <v>6.8243716397751508E-2</v>
      </c>
      <c r="L96" s="46">
        <f t="shared" si="17"/>
        <v>8.2181717375899674E-2</v>
      </c>
      <c r="M96" s="46">
        <f t="shared" si="17"/>
        <v>9.5007733398538088E-2</v>
      </c>
      <c r="N96" s="46">
        <f t="shared" si="17"/>
        <v>0.1067844979921886</v>
      </c>
      <c r="O96" s="46">
        <f t="shared" si="17"/>
        <v>0.11757164132141749</v>
      </c>
      <c r="P96" s="46">
        <f t="shared" si="17"/>
        <v>0.12742583321310977</v>
      </c>
      <c r="Q96" s="46">
        <f t="shared" si="17"/>
        <v>0.13640091985544253</v>
      </c>
      <c r="R96" s="46">
        <f t="shared" si="17"/>
        <v>0.1697927183247234</v>
      </c>
      <c r="S96" s="46">
        <f t="shared" si="17"/>
        <v>0.18787318582477552</v>
      </c>
      <c r="T96" s="47">
        <f t="shared" si="17"/>
        <v>0.19405935773053659</v>
      </c>
      <c r="U96" s="2"/>
      <c r="Y96" s="1"/>
      <c r="AO96" s="105" t="s">
        <v>84</v>
      </c>
      <c r="AP96" s="3"/>
    </row>
    <row r="97" spans="1:42" x14ac:dyDescent="0.25">
      <c r="A97" s="27">
        <v>63</v>
      </c>
      <c r="B97" s="59">
        <f t="shared" si="12"/>
        <v>3.4195501527322758E-2</v>
      </c>
      <c r="C97" s="101">
        <f t="shared" si="14"/>
        <v>3.7994637892903249E-2</v>
      </c>
      <c r="D97" s="3"/>
      <c r="E97" s="97">
        <f t="shared" si="13"/>
        <v>0.12023569119053286</v>
      </c>
      <c r="G97" s="42">
        <v>63</v>
      </c>
      <c r="H97" s="46">
        <f t="shared" si="17"/>
        <v>1.8382217340299649E-2</v>
      </c>
      <c r="I97" s="46">
        <f t="shared" si="17"/>
        <v>3.541852810818176E-2</v>
      </c>
      <c r="J97" s="46">
        <f t="shared" si="17"/>
        <v>5.1182838182927209E-2</v>
      </c>
      <c r="K97" s="46">
        <f t="shared" si="17"/>
        <v>6.5745446009722958E-2</v>
      </c>
      <c r="L97" s="46">
        <f t="shared" si="17"/>
        <v>7.917320759186304E-2</v>
      </c>
      <c r="M97" s="46">
        <f t="shared" si="17"/>
        <v>9.152969423994621E-2</v>
      </c>
      <c r="N97" s="46">
        <f t="shared" si="17"/>
        <v>0.10287534338393935</v>
      </c>
      <c r="O97" s="46">
        <f t="shared" si="17"/>
        <v>0.11326760274150029</v>
      </c>
      <c r="P97" s="46">
        <f t="shared" si="17"/>
        <v>0.12276106812385126</v>
      </c>
      <c r="Q97" s="46">
        <f t="shared" si="17"/>
        <v>0.13140761514876609</v>
      </c>
      <c r="R97" s="46">
        <f t="shared" si="17"/>
        <v>0.16357720773439466</v>
      </c>
      <c r="S97" s="46">
        <f t="shared" si="17"/>
        <v>0.1809962839887938</v>
      </c>
      <c r="T97" s="47">
        <f t="shared" si="17"/>
        <v>0.18695975827640765</v>
      </c>
      <c r="U97" s="2"/>
      <c r="Y97" s="1"/>
      <c r="AO97" s="105" t="s">
        <v>84</v>
      </c>
      <c r="AP97" s="3"/>
    </row>
    <row r="98" spans="1:42" x14ac:dyDescent="0.25">
      <c r="A98" s="27">
        <v>64</v>
      </c>
      <c r="B98" s="59">
        <f t="shared" si="12"/>
        <v>3.4254771096790204E-2</v>
      </c>
      <c r="C98" s="101">
        <f t="shared" si="14"/>
        <v>3.7995609896587901E-2</v>
      </c>
      <c r="D98" s="3"/>
      <c r="E98" s="97">
        <f t="shared" si="13"/>
        <v>0.11583448912901624</v>
      </c>
      <c r="G98" s="42">
        <v>64</v>
      </c>
      <c r="H98" s="46">
        <f t="shared" si="17"/>
        <v>1.7709276157408568E-2</v>
      </c>
      <c r="I98" s="46">
        <f t="shared" si="17"/>
        <v>3.4121917475457973E-2</v>
      </c>
      <c r="J98" s="46">
        <f t="shared" si="17"/>
        <v>4.9309124642935749E-2</v>
      </c>
      <c r="K98" s="46">
        <f t="shared" si="17"/>
        <v>6.3338622950040072E-2</v>
      </c>
      <c r="L98" s="46">
        <f t="shared" si="17"/>
        <v>7.6274821257056397E-2</v>
      </c>
      <c r="M98" s="46">
        <f t="shared" si="17"/>
        <v>8.8178963983548214E-2</v>
      </c>
      <c r="N98" s="46">
        <f t="shared" si="17"/>
        <v>9.9109276413410483E-2</v>
      </c>
      <c r="O98" s="46">
        <f t="shared" si="17"/>
        <v>0.10912110359903314</v>
      </c>
      <c r="P98" s="46">
        <f t="shared" si="17"/>
        <v>0.11826704313610516</v>
      </c>
      <c r="Q98" s="46">
        <f t="shared" si="17"/>
        <v>0.12659707206925791</v>
      </c>
      <c r="R98" s="46">
        <f t="shared" si="17"/>
        <v>0.1575891537750074</v>
      </c>
      <c r="S98" s="46">
        <f t="shared" si="17"/>
        <v>0.17437094296254921</v>
      </c>
      <c r="T98" s="47">
        <f t="shared" si="17"/>
        <v>0.18011907572315508</v>
      </c>
      <c r="U98" s="2"/>
      <c r="Y98" s="1"/>
      <c r="AO98" s="105" t="s">
        <v>84</v>
      </c>
      <c r="AP98" s="3"/>
    </row>
    <row r="99" spans="1:42" x14ac:dyDescent="0.25">
      <c r="A99" s="27">
        <v>65</v>
      </c>
      <c r="B99" s="59">
        <f t="shared" ref="B99:B130" si="18">(1/E99)^(1/A99)-1</f>
        <v>3.4312232428435951E-2</v>
      </c>
      <c r="C99" s="101">
        <f t="shared" si="14"/>
        <v>3.7996405699770142E-2</v>
      </c>
      <c r="D99" s="3"/>
      <c r="E99" s="97">
        <f t="shared" ref="E99:E134" si="19">EXP(-ufr_USD*A99)+MMULT(H99:T99,$AM$19:$AM$31)</f>
        <v>0.1115943065823292</v>
      </c>
      <c r="G99" s="42">
        <v>65</v>
      </c>
      <c r="H99" s="46">
        <f t="shared" si="17"/>
        <v>1.7060968284317048E-2</v>
      </c>
      <c r="I99" s="46">
        <f t="shared" si="17"/>
        <v>3.2872769759737006E-2</v>
      </c>
      <c r="J99" s="46">
        <f t="shared" si="17"/>
        <v>4.7503998869838006E-2</v>
      </c>
      <c r="K99" s="46">
        <f t="shared" si="17"/>
        <v>6.101990186747587E-2</v>
      </c>
      <c r="L99" s="46">
        <f t="shared" si="17"/>
        <v>7.3482529976933497E-2</v>
      </c>
      <c r="M99" s="46">
        <f t="shared" si="17"/>
        <v>8.4950885830800349E-2</v>
      </c>
      <c r="N99" s="46">
        <f t="shared" si="17"/>
        <v>9.5481063466653984E-2</v>
      </c>
      <c r="O99" s="46">
        <f t="shared" si="17"/>
        <v>0.1051263821568897</v>
      </c>
      <c r="P99" s="46">
        <f t="shared" si="17"/>
        <v>0.11393751433371144</v>
      </c>
      <c r="Q99" s="46">
        <f t="shared" si="17"/>
        <v>0.12196260786035633</v>
      </c>
      <c r="R99" s="46">
        <f t="shared" si="17"/>
        <v>0.15182024771552677</v>
      </c>
      <c r="S99" s="46">
        <f t="shared" si="17"/>
        <v>0.16798799452990865</v>
      </c>
      <c r="T99" s="47">
        <f t="shared" si="17"/>
        <v>0.17352804083520182</v>
      </c>
      <c r="U99" s="2"/>
      <c r="Y99" s="1"/>
      <c r="AO99" s="105" t="s">
        <v>84</v>
      </c>
      <c r="AP99" s="3"/>
    </row>
    <row r="100" spans="1:42" x14ac:dyDescent="0.25">
      <c r="A100" s="27">
        <v>66</v>
      </c>
      <c r="B100" s="59">
        <f t="shared" si="18"/>
        <v>3.4367965393782285E-2</v>
      </c>
      <c r="C100" s="101">
        <f t="shared" ref="C100:C131" si="20">(1+B100)^A100/(1+B99)^A99-1</f>
        <v>3.7997057244207655E-2</v>
      </c>
      <c r="D100" s="3"/>
      <c r="E100" s="97">
        <f t="shared" si="19"/>
        <v>0.10750927067038335</v>
      </c>
      <c r="G100" s="42">
        <v>66</v>
      </c>
      <c r="H100" s="46">
        <f t="shared" si="17"/>
        <v>1.6436392409815738E-2</v>
      </c>
      <c r="I100" s="46">
        <f t="shared" si="17"/>
        <v>3.1669348353299848E-2</v>
      </c>
      <c r="J100" s="46">
        <f t="shared" si="17"/>
        <v>4.5764951370560247E-2</v>
      </c>
      <c r="K100" s="46">
        <f t="shared" si="17"/>
        <v>5.8786059366672493E-2</v>
      </c>
      <c r="L100" s="46">
        <f t="shared" si="17"/>
        <v>7.079245217709719E-2</v>
      </c>
      <c r="M100" s="46">
        <f t="shared" si="17"/>
        <v>8.1840972653011032E-2</v>
      </c>
      <c r="N100" s="46">
        <f t="shared" si="17"/>
        <v>9.1985661541609351E-2</v>
      </c>
      <c r="O100" s="46">
        <f t="shared" si="17"/>
        <v>0.10127788642508774</v>
      </c>
      <c r="P100" s="46">
        <f t="shared" si="17"/>
        <v>0.10976646497105957</v>
      </c>
      <c r="Q100" s="46">
        <f t="shared" si="17"/>
        <v>0.11749778273660226</v>
      </c>
      <c r="R100" s="46">
        <f t="shared" si="17"/>
        <v>0.1462624811540067</v>
      </c>
      <c r="S100" s="46">
        <f t="shared" si="17"/>
        <v>0.16183859742239382</v>
      </c>
      <c r="T100" s="47">
        <f t="shared" si="17"/>
        <v>0.16717767947529719</v>
      </c>
      <c r="U100" s="2"/>
      <c r="Y100" s="1"/>
      <c r="AO100" s="105" t="s">
        <v>84</v>
      </c>
      <c r="AP100" s="3"/>
    </row>
    <row r="101" spans="1:42" x14ac:dyDescent="0.25">
      <c r="A101" s="27">
        <v>67</v>
      </c>
      <c r="B101" s="59">
        <f t="shared" si="18"/>
        <v>3.4422045492828124E-2</v>
      </c>
      <c r="C101" s="101">
        <f t="shared" si="20"/>
        <v>3.7997590680942883E-2</v>
      </c>
      <c r="D101" s="3"/>
      <c r="E101" s="97">
        <f t="shared" si="19"/>
        <v>0.10357371889452731</v>
      </c>
      <c r="G101" s="42">
        <v>67</v>
      </c>
      <c r="H101" s="46">
        <f t="shared" si="17"/>
        <v>1.5834680115955679E-2</v>
      </c>
      <c r="I101" s="46">
        <f t="shared" si="17"/>
        <v>3.0509980021774356E-2</v>
      </c>
      <c r="J101" s="46">
        <f t="shared" si="17"/>
        <v>4.4089564220253619E-2</v>
      </c>
      <c r="K101" s="46">
        <f t="shared" si="17"/>
        <v>5.6633989651976982E-2</v>
      </c>
      <c r="L101" s="46">
        <f t="shared" si="17"/>
        <v>6.8200847866701012E-2</v>
      </c>
      <c r="M101" s="46">
        <f t="shared" si="17"/>
        <v>7.8844900951079225E-2</v>
      </c>
      <c r="N101" s="46">
        <f t="shared" si="17"/>
        <v>8.8618211478043676E-2</v>
      </c>
      <c r="O101" s="46">
        <f t="shared" si="17"/>
        <v>9.75702667321902E-2</v>
      </c>
      <c r="P101" s="46">
        <f t="shared" si="17"/>
        <v>0.10574809745493222</v>
      </c>
      <c r="Q101" s="46">
        <f t="shared" si="17"/>
        <v>0.11319639134300057</v>
      </c>
      <c r="R101" s="46">
        <f t="shared" si="17"/>
        <v>0.14090813583492087</v>
      </c>
      <c r="S101" s="46">
        <f t="shared" si="17"/>
        <v>0.15591422718575904</v>
      </c>
      <c r="T101" s="47">
        <f t="shared" si="17"/>
        <v>0.16105931114619665</v>
      </c>
      <c r="U101" s="2"/>
      <c r="Y101" s="1"/>
      <c r="AO101" s="105" t="s">
        <v>84</v>
      </c>
      <c r="AP101" s="3"/>
    </row>
    <row r="102" spans="1:42" x14ac:dyDescent="0.25">
      <c r="A102" s="27">
        <v>68</v>
      </c>
      <c r="B102" s="59">
        <f t="shared" si="18"/>
        <v>3.4474544105522309E-2</v>
      </c>
      <c r="C102" s="101">
        <f t="shared" si="20"/>
        <v>3.799802742011571E-2</v>
      </c>
      <c r="D102" s="3"/>
      <c r="E102" s="97">
        <f t="shared" si="19"/>
        <v>9.9782192411244225E-2</v>
      </c>
      <c r="G102" s="42">
        <v>68</v>
      </c>
      <c r="H102" s="46">
        <f t="shared" si="17"/>
        <v>1.5254994695561814E-2</v>
      </c>
      <c r="I102" s="46">
        <f t="shared" si="17"/>
        <v>2.939305262675625E-2</v>
      </c>
      <c r="J102" s="46">
        <f t="shared" si="17"/>
        <v>4.2475507773767171E-2</v>
      </c>
      <c r="K102" s="46">
        <f t="shared" si="17"/>
        <v>5.456070030783125E-2</v>
      </c>
      <c r="L102" s="46">
        <f t="shared" si="17"/>
        <v>6.5704113564337807E-2</v>
      </c>
      <c r="M102" s="46">
        <f t="shared" si="17"/>
        <v>7.5958505000203527E-2</v>
      </c>
      <c r="N102" s="46">
        <f t="shared" si="17"/>
        <v>8.5374031391392782E-2</v>
      </c>
      <c r="O102" s="46">
        <f t="shared" si="17"/>
        <v>9.3998368515846711E-2</v>
      </c>
      <c r="P102" s="46">
        <f t="shared" si="17"/>
        <v>0.10187682555687214</v>
      </c>
      <c r="Q102" s="46">
        <f t="shared" si="17"/>
        <v>0.10905245445220965</v>
      </c>
      <c r="R102" s="46">
        <f t="shared" si="17"/>
        <v>0.13574977366773289</v>
      </c>
      <c r="S102" s="46">
        <f t="shared" si="17"/>
        <v>0.15020666602975291</v>
      </c>
      <c r="T102" s="47">
        <f t="shared" si="17"/>
        <v>0.15516454561169496</v>
      </c>
      <c r="U102" s="2"/>
      <c r="Y102" s="1"/>
      <c r="AO102" s="105" t="s">
        <v>84</v>
      </c>
      <c r="AP102" s="3"/>
    </row>
    <row r="103" spans="1:42" x14ac:dyDescent="0.25">
      <c r="A103" s="27">
        <v>69</v>
      </c>
      <c r="B103" s="59">
        <f t="shared" si="18"/>
        <v>3.4525528733808653E-2</v>
      </c>
      <c r="C103" s="101">
        <f t="shared" si="20"/>
        <v>3.7998384990717504E-2</v>
      </c>
      <c r="D103" s="3"/>
      <c r="E103" s="97">
        <f t="shared" si="19"/>
        <v>9.6129429346016815E-2</v>
      </c>
      <c r="G103" s="42">
        <v>69</v>
      </c>
      <c r="H103" s="46">
        <f t="shared" si="17"/>
        <v>1.4696530008452493E-2</v>
      </c>
      <c r="I103" s="46">
        <f t="shared" si="17"/>
        <v>2.8317012922793441E-2</v>
      </c>
      <c r="J103" s="46">
        <f t="shared" si="17"/>
        <v>4.0920537484058182E-2</v>
      </c>
      <c r="K103" s="46">
        <f t="shared" si="17"/>
        <v>5.2563308215558838E-2</v>
      </c>
      <c r="L103" s="46">
        <f t="shared" si="17"/>
        <v>6.329877738663868E-2</v>
      </c>
      <c r="M103" s="46">
        <f t="shared" si="17"/>
        <v>7.3177771180429244E-2</v>
      </c>
      <c r="N103" s="46">
        <f t="shared" si="17"/>
        <v>8.2248610312320433E-2</v>
      </c>
      <c r="O103" s="46">
        <f t="shared" si="17"/>
        <v>9.0557225335610142E-2</v>
      </c>
      <c r="P103" s="46">
        <f t="shared" si="17"/>
        <v>9.8147266860942245E-2</v>
      </c>
      <c r="Q103" s="46">
        <f t="shared" si="17"/>
        <v>0.10506021090666226</v>
      </c>
      <c r="R103" s="46">
        <f t="shared" si="17"/>
        <v>0.13078022697557518</v>
      </c>
      <c r="S103" s="46">
        <f t="shared" si="17"/>
        <v>0.14470799274359616</v>
      </c>
      <c r="T103" s="47">
        <f t="shared" si="17"/>
        <v>0.14948527808432366</v>
      </c>
      <c r="U103" s="2"/>
      <c r="Y103" s="1"/>
      <c r="AO103" s="105" t="s">
        <v>84</v>
      </c>
      <c r="AP103" s="3"/>
    </row>
    <row r="104" spans="1:42" x14ac:dyDescent="0.25">
      <c r="A104" s="27">
        <v>70</v>
      </c>
      <c r="B104" s="59">
        <f t="shared" si="18"/>
        <v>3.4575063232962E-2</v>
      </c>
      <c r="C104" s="101">
        <f t="shared" si="20"/>
        <v>3.7998677743910303E-2</v>
      </c>
      <c r="D104" s="3"/>
      <c r="E104" s="97">
        <f t="shared" si="19"/>
        <v>9.2610358189428338E-2</v>
      </c>
      <c r="G104" s="42">
        <v>70</v>
      </c>
      <c r="H104" s="46">
        <f t="shared" si="17"/>
        <v>1.4158509375916008E-2</v>
      </c>
      <c r="I104" s="46">
        <f t="shared" si="17"/>
        <v>2.7280364427914417E-2</v>
      </c>
      <c r="J104" s="46">
        <f t="shared" si="17"/>
        <v>3.9422490826466018E-2</v>
      </c>
      <c r="K104" s="46">
        <f t="shared" si="17"/>
        <v>5.0639035605373882E-2</v>
      </c>
      <c r="L104" s="46">
        <f t="shared" si="17"/>
        <v>6.0981494298494802E-2</v>
      </c>
      <c r="M104" s="46">
        <f t="shared" si="17"/>
        <v>7.0498832492252889E-2</v>
      </c>
      <c r="N104" s="46">
        <f t="shared" si="17"/>
        <v>7.9237602031787813E-2</v>
      </c>
      <c r="O104" s="46">
        <f t="shared" si="17"/>
        <v>8.7242052108689447E-2</v>
      </c>
      <c r="P104" s="46">
        <f t="shared" si="17"/>
        <v>9.4554235448761903E-2</v>
      </c>
      <c r="Q104" s="46">
        <f t="shared" si="17"/>
        <v>0.10121410980911874</v>
      </c>
      <c r="R104" s="46">
        <f t="shared" si="17"/>
        <v>0.12599258899419233</v>
      </c>
      <c r="S104" s="46">
        <f t="shared" si="17"/>
        <v>0.13941057273938304</v>
      </c>
      <c r="T104" s="47">
        <f t="shared" si="17"/>
        <v>0.14401368336109702</v>
      </c>
      <c r="U104" s="2"/>
      <c r="Y104" s="1"/>
      <c r="AO104" s="105" t="s">
        <v>84</v>
      </c>
      <c r="AP104" s="3"/>
    </row>
    <row r="105" spans="1:42" x14ac:dyDescent="0.25">
      <c r="A105" s="27">
        <v>71</v>
      </c>
      <c r="B105" s="59">
        <f t="shared" si="18"/>
        <v>3.462320803148855E-2</v>
      </c>
      <c r="C105" s="101">
        <f t="shared" si="20"/>
        <v>3.799891742941508E-2</v>
      </c>
      <c r="D105" s="3"/>
      <c r="E105" s="97">
        <f t="shared" si="19"/>
        <v>8.9220091306816421E-2</v>
      </c>
      <c r="G105" s="42">
        <v>71</v>
      </c>
      <c r="H105" s="46">
        <f t="shared" ref="H105:T114" si="21">EXP(-ufr_USD*($A105+H$34))*(alpha_USD*MIN($A105,H$34)-0.5*EXP(-alpha_USD*MAX($A105,H$34))*(EXP(alpha_USD*MIN($A105,H$34))-EXP(-alpha_USD*MIN($A105,H$34))))</f>
        <v>1.3640184512807468E-2</v>
      </c>
      <c r="I105" s="46">
        <f t="shared" si="21"/>
        <v>2.6281665366509454E-2</v>
      </c>
      <c r="J105" s="46">
        <f t="shared" si="21"/>
        <v>3.7979284327215805E-2</v>
      </c>
      <c r="K105" s="46">
        <f t="shared" si="21"/>
        <v>4.8785206241674386E-2</v>
      </c>
      <c r="L105" s="46">
        <f t="shared" si="21"/>
        <v>5.8749041522824487E-2</v>
      </c>
      <c r="M105" s="46">
        <f t="shared" si="21"/>
        <v>6.7917963255262601E-2</v>
      </c>
      <c r="N105" s="46">
        <f t="shared" si="21"/>
        <v>7.6336819149883661E-2</v>
      </c>
      <c r="O105" s="46">
        <f t="shared" si="21"/>
        <v>8.4048238567418346E-2</v>
      </c>
      <c r="P105" s="46">
        <f t="shared" si="21"/>
        <v>9.1092734821413765E-2</v>
      </c>
      <c r="Q105" s="46">
        <f t="shared" si="21"/>
        <v>9.750880296239306E-2</v>
      </c>
      <c r="R105" s="46">
        <f t="shared" si="21"/>
        <v>0.12138020463453209</v>
      </c>
      <c r="S105" s="46">
        <f t="shared" si="21"/>
        <v>0.13430704826968812</v>
      </c>
      <c r="T105" s="47">
        <f t="shared" si="21"/>
        <v>0.13874220920524954</v>
      </c>
      <c r="U105" s="2"/>
      <c r="Y105" s="1"/>
      <c r="AO105" s="105" t="s">
        <v>84</v>
      </c>
      <c r="AP105" s="3"/>
    </row>
    <row r="106" spans="1:42" x14ac:dyDescent="0.25">
      <c r="A106" s="27">
        <v>72</v>
      </c>
      <c r="B106" s="59">
        <f t="shared" si="18"/>
        <v>3.467002033924893E-2</v>
      </c>
      <c r="C106" s="101">
        <f t="shared" si="20"/>
        <v>3.7999113666915108E-2</v>
      </c>
      <c r="D106" s="3"/>
      <c r="E106" s="97">
        <f t="shared" si="19"/>
        <v>8.5953918584410219E-2</v>
      </c>
      <c r="G106" s="42">
        <v>72</v>
      </c>
      <c r="H106" s="46">
        <f t="shared" si="21"/>
        <v>1.3140834496491147E-2</v>
      </c>
      <c r="I106" s="46">
        <f t="shared" si="21"/>
        <v>2.5319526683099773E-2</v>
      </c>
      <c r="J106" s="46">
        <f t="shared" si="21"/>
        <v>3.6588910694103874E-2</v>
      </c>
      <c r="K106" s="46">
        <f t="shared" si="21"/>
        <v>4.6999241739115932E-2</v>
      </c>
      <c r="L106" s="46">
        <f t="shared" si="21"/>
        <v>5.659831410707445E-2</v>
      </c>
      <c r="M106" s="46">
        <f t="shared" si="21"/>
        <v>6.5431573986860447E-2</v>
      </c>
      <c r="N106" s="46">
        <f t="shared" si="21"/>
        <v>7.354222732551137E-2</v>
      </c>
      <c r="O106" s="46">
        <f t="shared" si="21"/>
        <v>8.0971342935797636E-2</v>
      </c>
      <c r="P106" s="46">
        <f t="shared" si="21"/>
        <v>8.7757951056081862E-2</v>
      </c>
      <c r="Q106" s="46">
        <f t="shared" si="21"/>
        <v>9.3939137556886806E-2</v>
      </c>
      <c r="R106" s="46">
        <f t="shared" si="21"/>
        <v>0.11693666151711252</v>
      </c>
      <c r="S106" s="46">
        <f t="shared" si="21"/>
        <v>0.12939032885319782</v>
      </c>
      <c r="T106" s="47">
        <f t="shared" si="21"/>
        <v>0.13366356920619629</v>
      </c>
      <c r="U106" s="2"/>
      <c r="Y106" s="1"/>
      <c r="AO106" s="105" t="s">
        <v>84</v>
      </c>
      <c r="AP106" s="3"/>
    </row>
    <row r="107" spans="1:42" x14ac:dyDescent="0.25">
      <c r="A107" s="27">
        <v>73</v>
      </c>
      <c r="B107" s="59">
        <f t="shared" si="18"/>
        <v>3.471555434377227E-2</v>
      </c>
      <c r="C107" s="101">
        <f t="shared" si="20"/>
        <v>3.7999274332353838E-2</v>
      </c>
      <c r="D107" s="3"/>
      <c r="E107" s="97">
        <f t="shared" si="19"/>
        <v>8.2807301228313396E-2</v>
      </c>
      <c r="G107" s="42">
        <v>73</v>
      </c>
      <c r="H107" s="46">
        <f t="shared" si="21"/>
        <v>1.2659764771754532E-2</v>
      </c>
      <c r="I107" s="46">
        <f t="shared" si="21"/>
        <v>2.4392610125333419E-2</v>
      </c>
      <c r="J107" s="46">
        <f t="shared" si="21"/>
        <v>3.5249436047018697E-2</v>
      </c>
      <c r="K107" s="46">
        <f t="shared" si="21"/>
        <v>4.5278658006552751E-2</v>
      </c>
      <c r="L107" s="46">
        <f t="shared" si="21"/>
        <v>5.4526320643105627E-2</v>
      </c>
      <c r="M107" s="46">
        <f t="shared" si="21"/>
        <v>6.3036206457430868E-2</v>
      </c>
      <c r="N107" s="46">
        <f t="shared" si="21"/>
        <v>7.0849939723172939E-2</v>
      </c>
      <c r="O107" s="46">
        <f t="shared" si="21"/>
        <v>7.8007085821408917E-2</v>
      </c>
      <c r="P107" s="46">
        <f t="shared" si="21"/>
        <v>8.4545246193979656E-2</v>
      </c>
      <c r="Q107" s="46">
        <f t="shared" si="21"/>
        <v>9.050014910297785E-2</v>
      </c>
      <c r="R107" s="46">
        <f t="shared" si="21"/>
        <v>0.112655781282242</v>
      </c>
      <c r="S107" s="46">
        <f t="shared" si="21"/>
        <v>0.12465358193245922</v>
      </c>
      <c r="T107" s="47">
        <f t="shared" si="21"/>
        <v>0.1287707352982202</v>
      </c>
      <c r="U107" s="2"/>
      <c r="Y107" s="1"/>
      <c r="AO107" s="105" t="s">
        <v>84</v>
      </c>
      <c r="AP107" s="3"/>
    </row>
    <row r="108" spans="1:42" x14ac:dyDescent="0.25">
      <c r="A108" s="27">
        <v>74</v>
      </c>
      <c r="B108" s="59">
        <f t="shared" si="18"/>
        <v>3.475986139493048E-2</v>
      </c>
      <c r="C108" s="101">
        <f t="shared" si="20"/>
        <v>3.799940587393591E-2</v>
      </c>
      <c r="D108" s="3"/>
      <c r="E108" s="97">
        <f t="shared" si="19"/>
        <v>7.9775865727587034E-2</v>
      </c>
      <c r="G108" s="42">
        <v>74</v>
      </c>
      <c r="H108" s="46">
        <f t="shared" si="21"/>
        <v>1.2196306190751995E-2</v>
      </c>
      <c r="I108" s="46">
        <f t="shared" si="21"/>
        <v>2.3499626394410063E-2</v>
      </c>
      <c r="J108" s="46">
        <f t="shared" si="21"/>
        <v>3.3958997245742494E-2</v>
      </c>
      <c r="K108" s="46">
        <f t="shared" si="21"/>
        <v>4.3621061815642438E-2</v>
      </c>
      <c r="L108" s="46">
        <f t="shared" si="21"/>
        <v>5.253017913673326E-2</v>
      </c>
      <c r="M108" s="46">
        <f t="shared" si="21"/>
        <v>6.0728528917827325E-2</v>
      </c>
      <c r="N108" s="46">
        <f t="shared" si="21"/>
        <v>6.8256211652467882E-2</v>
      </c>
      <c r="O108" s="46">
        <f t="shared" si="21"/>
        <v>7.515134431822118E-2</v>
      </c>
      <c r="P108" s="46">
        <f t="shared" si="21"/>
        <v>8.1450151855164549E-2</v>
      </c>
      <c r="Q108" s="46">
        <f t="shared" si="21"/>
        <v>8.7187054604126221E-2</v>
      </c>
      <c r="R108" s="46">
        <f t="shared" si="21"/>
        <v>0.10853161117705552</v>
      </c>
      <c r="S108" s="46">
        <f t="shared" si="21"/>
        <v>0.1200902237802567</v>
      </c>
      <c r="T108" s="47">
        <f t="shared" si="21"/>
        <v>0.12405693007768787</v>
      </c>
      <c r="U108" s="2"/>
      <c r="Y108" s="1"/>
      <c r="AO108" s="105" t="s">
        <v>84</v>
      </c>
      <c r="AP108" s="3"/>
    </row>
    <row r="109" spans="1:42" x14ac:dyDescent="0.25">
      <c r="A109" s="27">
        <v>75</v>
      </c>
      <c r="B109" s="59">
        <f t="shared" si="18"/>
        <v>3.4802990178296911E-2</v>
      </c>
      <c r="C109" s="101">
        <f t="shared" si="20"/>
        <v>3.7999513570921017E-2</v>
      </c>
      <c r="D109" s="3"/>
      <c r="E109" s="97">
        <f t="shared" si="19"/>
        <v>7.6855397988715018E-2</v>
      </c>
      <c r="G109" s="42">
        <v>75</v>
      </c>
      <c r="H109" s="46">
        <f t="shared" si="21"/>
        <v>1.1749814086991267E-2</v>
      </c>
      <c r="I109" s="46">
        <f t="shared" si="21"/>
        <v>2.2639333361047391E-2</v>
      </c>
      <c r="J109" s="46">
        <f t="shared" si="21"/>
        <v>3.2715799312339609E-2</v>
      </c>
      <c r="K109" s="46">
        <f t="shared" si="21"/>
        <v>4.202414749071709E-2</v>
      </c>
      <c r="L109" s="46">
        <f t="shared" si="21"/>
        <v>5.0607113022928654E-2</v>
      </c>
      <c r="M109" s="46">
        <f t="shared" si="21"/>
        <v>5.8505331494707852E-2</v>
      </c>
      <c r="N109" s="46">
        <f t="shared" si="21"/>
        <v>6.5757435395487729E-2</v>
      </c>
      <c r="O109" s="46">
        <f t="shared" si="21"/>
        <v>7.2400146315256167E-2</v>
      </c>
      <c r="P109" s="46">
        <f t="shared" si="21"/>
        <v>7.8468363075138672E-2</v>
      </c>
      <c r="Q109" s="46">
        <f t="shared" si="21"/>
        <v>8.3995245965690857E-2</v>
      </c>
      <c r="R109" s="46">
        <f t="shared" si="21"/>
        <v>0.10455841591795893</v>
      </c>
      <c r="S109" s="46">
        <f t="shared" si="21"/>
        <v>0.1156939106652409</v>
      </c>
      <c r="T109" s="47">
        <f t="shared" si="21"/>
        <v>0.11951561902658367</v>
      </c>
      <c r="U109" s="2"/>
      <c r="Y109" s="1"/>
      <c r="AO109" s="105" t="s">
        <v>84</v>
      </c>
      <c r="AP109" s="3"/>
    </row>
    <row r="110" spans="1:42" x14ac:dyDescent="0.25">
      <c r="A110" s="27">
        <v>76</v>
      </c>
      <c r="B110" s="59">
        <f t="shared" si="18"/>
        <v>3.4844986877619721E-2</v>
      </c>
      <c r="C110" s="101">
        <f t="shared" si="20"/>
        <v>3.7999601745727585E-2</v>
      </c>
      <c r="D110" s="3"/>
      <c r="E110" s="97">
        <f t="shared" si="19"/>
        <v>7.4041837645658595E-2</v>
      </c>
      <c r="G110" s="42">
        <v>76</v>
      </c>
      <c r="H110" s="46">
        <f t="shared" si="21"/>
        <v>1.1319667382349664E-2</v>
      </c>
      <c r="I110" s="46">
        <f t="shared" si="21"/>
        <v>2.1810534345047761E-2</v>
      </c>
      <c r="J110" s="46">
        <f t="shared" si="21"/>
        <v>3.1518112945353158E-2</v>
      </c>
      <c r="K110" s="46">
        <f t="shared" si="21"/>
        <v>4.0485693716400588E-2</v>
      </c>
      <c r="L110" s="46">
        <f t="shared" si="21"/>
        <v>4.8754447322522397E-2</v>
      </c>
      <c r="M110" s="46">
        <f t="shared" si="21"/>
        <v>5.6363521749025688E-2</v>
      </c>
      <c r="N110" s="46">
        <f t="shared" si="21"/>
        <v>6.3350135216990247E-2</v>
      </c>
      <c r="O110" s="46">
        <f t="shared" si="21"/>
        <v>6.9749665005695197E-2</v>
      </c>
      <c r="P110" s="46">
        <f t="shared" si="21"/>
        <v>7.5595732357644052E-2</v>
      </c>
      <c r="Q110" s="46">
        <f t="shared" si="21"/>
        <v>8.0920283633831191E-2</v>
      </c>
      <c r="R110" s="46">
        <f t="shared" si="21"/>
        <v>0.10073066982528195</v>
      </c>
      <c r="S110" s="46">
        <f t="shared" si="21"/>
        <v>0.11145853028287801</v>
      </c>
      <c r="T110" s="47">
        <f t="shared" si="21"/>
        <v>0.1151405027249956</v>
      </c>
      <c r="U110" s="2"/>
      <c r="Y110" s="1"/>
      <c r="AO110" s="105" t="s">
        <v>84</v>
      </c>
      <c r="AP110" s="3"/>
    </row>
    <row r="111" spans="1:42" x14ac:dyDescent="0.25">
      <c r="A111" s="27">
        <v>77</v>
      </c>
      <c r="B111" s="59">
        <f t="shared" si="18"/>
        <v>3.4885895326894678E-2</v>
      </c>
      <c r="C111" s="101">
        <f t="shared" si="20"/>
        <v>3.7999673937085587E-2</v>
      </c>
      <c r="D111" s="3"/>
      <c r="E111" s="97">
        <f t="shared" si="19"/>
        <v>7.1331272547342853E-2</v>
      </c>
      <c r="G111" s="42">
        <v>77</v>
      </c>
      <c r="H111" s="46">
        <f t="shared" si="21"/>
        <v>1.0905267726094693E-2</v>
      </c>
      <c r="I111" s="46">
        <f t="shared" si="21"/>
        <v>2.1012076456498305E-2</v>
      </c>
      <c r="J111" s="46">
        <f t="shared" si="21"/>
        <v>3.0364272122988919E-2</v>
      </c>
      <c r="K111" s="46">
        <f t="shared" si="21"/>
        <v>3.9003560459387118E-2</v>
      </c>
      <c r="L111" s="46">
        <f t="shared" si="21"/>
        <v>4.6969604936153667E-2</v>
      </c>
      <c r="M111" s="46">
        <f t="shared" si="21"/>
        <v>5.4300120392845833E-2</v>
      </c>
      <c r="N111" s="46">
        <f t="shared" si="21"/>
        <v>6.1030962552053016E-2</v>
      </c>
      <c r="O111" s="46">
        <f t="shared" si="21"/>
        <v>6.7196213590760667E-2</v>
      </c>
      <c r="P111" s="46">
        <f t="shared" si="21"/>
        <v>7.2828263937732396E-2</v>
      </c>
      <c r="Q111" s="46">
        <f t="shared" si="21"/>
        <v>7.7957890458438373E-2</v>
      </c>
      <c r="R111" s="46">
        <f t="shared" si="21"/>
        <v>9.7043049225602307E-2</v>
      </c>
      <c r="S111" s="46">
        <f t="shared" si="21"/>
        <v>0.10737819345427824</v>
      </c>
      <c r="T111" s="47">
        <f t="shared" si="21"/>
        <v>0.11092550911542814</v>
      </c>
      <c r="U111" s="2"/>
      <c r="Y111" s="1"/>
      <c r="AO111" s="105" t="s">
        <v>84</v>
      </c>
      <c r="AP111" s="3"/>
    </row>
    <row r="112" spans="1:42" x14ac:dyDescent="0.25">
      <c r="A112" s="27">
        <v>78</v>
      </c>
      <c r="B112" s="59">
        <f t="shared" si="18"/>
        <v>3.4925757152572734E-2</v>
      </c>
      <c r="C112" s="101">
        <f t="shared" si="20"/>
        <v>3.7999733042318962E-2</v>
      </c>
      <c r="D112" s="3"/>
      <c r="E112" s="97">
        <f t="shared" si="19"/>
        <v>6.871993342259769E-2</v>
      </c>
      <c r="G112" s="42">
        <v>78</v>
      </c>
      <c r="H112" s="46">
        <f t="shared" si="21"/>
        <v>1.0506038664882533E-2</v>
      </c>
      <c r="I112" s="46">
        <f t="shared" si="21"/>
        <v>2.0242848996633336E-2</v>
      </c>
      <c r="J112" s="46">
        <f t="shared" si="21"/>
        <v>2.9252671792454225E-2</v>
      </c>
      <c r="K112" s="46">
        <f t="shared" si="21"/>
        <v>3.7575686000773573E-2</v>
      </c>
      <c r="L112" s="46">
        <f t="shared" si="21"/>
        <v>4.5250103071170382E-2</v>
      </c>
      <c r="M112" s="46">
        <f t="shared" si="21"/>
        <v>5.2312257159594554E-2</v>
      </c>
      <c r="N112" s="46">
        <f t="shared" si="21"/>
        <v>5.8796691365805669E-2</v>
      </c>
      <c r="O112" s="46">
        <f t="shared" si="21"/>
        <v>6.4736240172560203E-2</v>
      </c>
      <c r="P112" s="46">
        <f t="shared" si="21"/>
        <v>7.0162108248983959E-2</v>
      </c>
      <c r="Q112" s="46">
        <f t="shared" si="21"/>
        <v>7.5103945773762823E-2</v>
      </c>
      <c r="R112" s="46">
        <f t="shared" si="21"/>
        <v>9.3490425116224241E-2</v>
      </c>
      <c r="S112" s="46">
        <f t="shared" si="21"/>
        <v>0.10344722609277744</v>
      </c>
      <c r="T112" s="47">
        <f t="shared" si="21"/>
        <v>0.10686478586632113</v>
      </c>
      <c r="U112" s="2"/>
      <c r="Y112" s="1"/>
      <c r="AO112" s="105" t="s">
        <v>84</v>
      </c>
      <c r="AP112" s="3"/>
    </row>
    <row r="113" spans="1:42" x14ac:dyDescent="0.25">
      <c r="A113" s="27">
        <v>79</v>
      </c>
      <c r="B113" s="59">
        <f t="shared" si="18"/>
        <v>3.4964611906450171E-2</v>
      </c>
      <c r="C113" s="101">
        <f t="shared" si="20"/>
        <v>3.7999781433591506E-2</v>
      </c>
      <c r="D113" s="3"/>
      <c r="E113" s="97">
        <f t="shared" si="19"/>
        <v>6.6204188721203899E-2</v>
      </c>
      <c r="G113" s="42">
        <v>79</v>
      </c>
      <c r="H113" s="46">
        <f t="shared" si="21"/>
        <v>1.0121424842714718E-2</v>
      </c>
      <c r="I113" s="46">
        <f t="shared" si="21"/>
        <v>1.9501781916399626E-2</v>
      </c>
      <c r="J113" s="46">
        <f t="shared" si="21"/>
        <v>2.818176564263377E-2</v>
      </c>
      <c r="K113" s="46">
        <f t="shared" si="21"/>
        <v>3.6200084075349817E-2</v>
      </c>
      <c r="L113" s="46">
        <f t="shared" si="21"/>
        <v>4.3593549797188616E-2</v>
      </c>
      <c r="M113" s="46">
        <f t="shared" si="21"/>
        <v>5.0397166822835959E-2</v>
      </c>
      <c r="N113" s="46">
        <f t="shared" si="21"/>
        <v>5.6644213679806564E-2</v>
      </c>
      <c r="O113" s="46">
        <f t="shared" si="21"/>
        <v>6.2366322830015558E-2</v>
      </c>
      <c r="P113" s="46">
        <f t="shared" si="21"/>
        <v>6.759355658864305E-2</v>
      </c>
      <c r="Q113" s="46">
        <f t="shared" si="21"/>
        <v>7.235447969024171E-2</v>
      </c>
      <c r="R113" s="46">
        <f t="shared" si="21"/>
        <v>9.0067856085591619E-2</v>
      </c>
      <c r="S113" s="46">
        <f t="shared" si="21"/>
        <v>9.9660161436104025E-2</v>
      </c>
      <c r="T113" s="47">
        <f t="shared" si="21"/>
        <v>0.10295269287000801</v>
      </c>
      <c r="U113" s="2"/>
      <c r="Y113" s="1"/>
      <c r="AO113" s="105" t="s">
        <v>84</v>
      </c>
      <c r="AP113" s="3"/>
    </row>
    <row r="114" spans="1:42" x14ac:dyDescent="0.25">
      <c r="A114" s="27">
        <v>80</v>
      </c>
      <c r="B114" s="59">
        <f t="shared" si="18"/>
        <v>3.5002497189789761E-2</v>
      </c>
      <c r="C114" s="101">
        <f t="shared" si="20"/>
        <v>3.7999821052994598E-2</v>
      </c>
      <c r="D114" s="3"/>
      <c r="E114" s="97">
        <f t="shared" si="19"/>
        <v>6.3780539628652086E-2</v>
      </c>
      <c r="G114" s="42">
        <v>80</v>
      </c>
      <c r="H114" s="46">
        <f t="shared" si="21"/>
        <v>9.7508912298465127E-3</v>
      </c>
      <c r="I114" s="46">
        <f t="shared" si="21"/>
        <v>1.8787844330789606E-2</v>
      </c>
      <c r="J114" s="46">
        <f t="shared" si="21"/>
        <v>2.7150063957316211E-2</v>
      </c>
      <c r="K114" s="46">
        <f t="shared" si="21"/>
        <v>3.4874841114287417E-2</v>
      </c>
      <c r="L114" s="46">
        <f t="shared" si="21"/>
        <v>4.1997640726054532E-2</v>
      </c>
      <c r="M114" s="46">
        <f t="shared" si="21"/>
        <v>4.8552185358700387E-2</v>
      </c>
      <c r="N114" s="46">
        <f t="shared" si="21"/>
        <v>5.4570535259645593E-2</v>
      </c>
      <c r="O114" s="46">
        <f t="shared" si="21"/>
        <v>6.0083164871993611E-2</v>
      </c>
      <c r="P114" s="46">
        <f t="shared" si="21"/>
        <v>6.5119035974402731E-2</v>
      </c>
      <c r="Q114" s="46">
        <f t="shared" si="21"/>
        <v>6.9705667590956769E-2</v>
      </c>
      <c r="R114" s="46">
        <f t="shared" si="21"/>
        <v>8.6770581482929723E-2</v>
      </c>
      <c r="S114" s="46">
        <f t="shared" si="21"/>
        <v>9.6011732540430883E-2</v>
      </c>
      <c r="T114" s="47">
        <f t="shared" si="21"/>
        <v>9.9183794900849401E-2</v>
      </c>
      <c r="U114" s="2"/>
      <c r="Y114" s="1"/>
      <c r="AO114" s="105" t="s">
        <v>84</v>
      </c>
      <c r="AP114" s="3"/>
    </row>
    <row r="115" spans="1:42" x14ac:dyDescent="0.25">
      <c r="A115" s="27">
        <v>81</v>
      </c>
      <c r="B115" s="59">
        <f t="shared" si="18"/>
        <v>3.5039448769221382E-2</v>
      </c>
      <c r="C115" s="101">
        <f t="shared" si="20"/>
        <v>3.799985349058832E-2</v>
      </c>
      <c r="D115" s="3"/>
      <c r="E115" s="97">
        <f t="shared" si="19"/>
        <v>6.1445615251456989E-2</v>
      </c>
      <c r="G115" s="42">
        <v>81</v>
      </c>
      <c r="H115" s="46">
        <f t="shared" ref="H115:T124" si="22">EXP(-ufr_USD*($A115+H$34))*(alpha_USD*MIN($A115,H$34)-0.5*EXP(-alpha_USD*MAX($A115,H$34))*(EXP(alpha_USD*MIN($A115,H$34))-EXP(-alpha_USD*MIN($A115,H$34))))</f>
        <v>9.3939223796582986E-3</v>
      </c>
      <c r="I115" s="46">
        <f t="shared" si="22"/>
        <v>1.8100043087040708E-2</v>
      </c>
      <c r="J115" s="46">
        <f t="shared" si="22"/>
        <v>2.615613154623176E-2</v>
      </c>
      <c r="K115" s="46">
        <f t="shared" si="22"/>
        <v>3.3598113587721953E-2</v>
      </c>
      <c r="L115" s="46">
        <f t="shared" si="22"/>
        <v>4.046015581201285E-2</v>
      </c>
      <c r="M115" s="46">
        <f t="shared" si="22"/>
        <v>4.677474624714803E-2</v>
      </c>
      <c r="N115" s="46">
        <f t="shared" si="22"/>
        <v>5.2572771458409079E-2</v>
      </c>
      <c r="O115" s="46">
        <f t="shared" si="22"/>
        <v>5.7883590261799608E-2</v>
      </c>
      <c r="P115" s="46">
        <f t="shared" si="22"/>
        <v>6.273510418659474E-2</v>
      </c>
      <c r="Q115" s="46">
        <f t="shared" si="22"/>
        <v>6.7153824826148081E-2</v>
      </c>
      <c r="R115" s="46">
        <f t="shared" si="22"/>
        <v>8.3594014830093349E-2</v>
      </c>
      <c r="S115" s="46">
        <f t="shared" si="22"/>
        <v>9.2496865031475389E-2</v>
      </c>
      <c r="T115" s="47">
        <f t="shared" si="22"/>
        <v>9.5552854451856364E-2</v>
      </c>
      <c r="U115" s="2"/>
      <c r="Y115" s="1"/>
      <c r="AO115" s="105" t="s">
        <v>84</v>
      </c>
      <c r="AP115" s="3"/>
    </row>
    <row r="116" spans="1:42" x14ac:dyDescent="0.25">
      <c r="A116" s="27">
        <v>82</v>
      </c>
      <c r="B116" s="59">
        <f t="shared" si="18"/>
        <v>3.5075500684949246E-2</v>
      </c>
      <c r="C116" s="101">
        <f t="shared" si="20"/>
        <v>3.7999880048274148E-2</v>
      </c>
      <c r="D116" s="3"/>
      <c r="E116" s="97">
        <f t="shared" si="19"/>
        <v>5.9196167969306636E-2</v>
      </c>
      <c r="G116" s="42">
        <v>82</v>
      </c>
      <c r="H116" s="46">
        <f t="shared" si="22"/>
        <v>9.0500217125223902E-3</v>
      </c>
      <c r="I116" s="46">
        <f t="shared" si="22"/>
        <v>1.7437421384839329E-2</v>
      </c>
      <c r="J116" s="46">
        <f t="shared" si="22"/>
        <v>2.5198585751216772E-2</v>
      </c>
      <c r="K116" s="46">
        <f t="shared" si="22"/>
        <v>3.2368125443793569E-2</v>
      </c>
      <c r="L116" s="46">
        <f t="shared" si="22"/>
        <v>3.8978956267963417E-2</v>
      </c>
      <c r="M116" s="46">
        <f t="shared" si="22"/>
        <v>4.5062376907334931E-2</v>
      </c>
      <c r="N116" s="46">
        <f t="shared" si="22"/>
        <v>5.064814321072543E-2</v>
      </c>
      <c r="O116" s="46">
        <f t="shared" si="22"/>
        <v>5.5764539207269093E-2</v>
      </c>
      <c r="P116" s="46">
        <f t="shared" si="22"/>
        <v>6.0438444989606113E-2</v>
      </c>
      <c r="Q116" s="46">
        <f t="shared" si="22"/>
        <v>6.4695401599255742E-2</v>
      </c>
      <c r="R116" s="46">
        <f t="shared" si="22"/>
        <v>8.0533737468410971E-2</v>
      </c>
      <c r="S116" s="46">
        <f t="shared" si="22"/>
        <v>8.9110670106983508E-2</v>
      </c>
      <c r="T116" s="47">
        <f t="shared" si="22"/>
        <v>9.2054824762343154E-2</v>
      </c>
      <c r="U116" s="2"/>
      <c r="Y116" s="1"/>
      <c r="AO116" s="105" t="s">
        <v>84</v>
      </c>
      <c r="AP116" s="3"/>
    </row>
    <row r="117" spans="1:42" x14ac:dyDescent="0.25">
      <c r="A117" s="27">
        <v>83</v>
      </c>
      <c r="B117" s="59">
        <f t="shared" si="18"/>
        <v>3.5110685351773752E-2</v>
      </c>
      <c r="C117" s="101">
        <f t="shared" si="20"/>
        <v>3.7999901791821999E-2</v>
      </c>
      <c r="D117" s="3"/>
      <c r="E117" s="97">
        <f t="shared" si="19"/>
        <v>5.702906894992963E-2</v>
      </c>
      <c r="G117" s="42">
        <v>83</v>
      </c>
      <c r="H117" s="46">
        <f t="shared" si="22"/>
        <v>8.7187108257213621E-3</v>
      </c>
      <c r="I117" s="46">
        <f t="shared" si="22"/>
        <v>1.6799057446712479E-2</v>
      </c>
      <c r="J117" s="46">
        <f t="shared" si="22"/>
        <v>2.4276094524885092E-2</v>
      </c>
      <c r="K117" s="46">
        <f t="shared" si="22"/>
        <v>3.1183165640789118E-2</v>
      </c>
      <c r="L117" s="46">
        <f t="shared" si="22"/>
        <v>3.7551981593778691E-2</v>
      </c>
      <c r="M117" s="46">
        <f t="shared" si="22"/>
        <v>4.341269526244728E-2</v>
      </c>
      <c r="N117" s="46">
        <f t="shared" si="22"/>
        <v>4.8793973172213768E-2</v>
      </c>
      <c r="O117" s="46">
        <f t="shared" si="22"/>
        <v>5.372306391079907E-2</v>
      </c>
      <c r="P117" s="46">
        <f t="shared" si="22"/>
        <v>5.8225863526441157E-2</v>
      </c>
      <c r="Q117" s="46">
        <f t="shared" si="22"/>
        <v>6.2326978038048438E-2</v>
      </c>
      <c r="R117" s="46">
        <f t="shared" si="22"/>
        <v>7.7585492433230263E-2</v>
      </c>
      <c r="S117" s="46">
        <f t="shared" si="22"/>
        <v>8.584843778435057E-2</v>
      </c>
      <c r="T117" s="47">
        <f t="shared" si="22"/>
        <v>8.8684843044658498E-2</v>
      </c>
      <c r="U117" s="2"/>
      <c r="Y117" s="1"/>
      <c r="AO117" s="105" t="s">
        <v>84</v>
      </c>
      <c r="AP117" s="3"/>
    </row>
    <row r="118" spans="1:42" x14ac:dyDescent="0.25">
      <c r="A118" s="27">
        <v>84</v>
      </c>
      <c r="B118" s="59">
        <f t="shared" si="18"/>
        <v>3.5145033653417368E-2</v>
      </c>
      <c r="C118" s="101">
        <f t="shared" si="20"/>
        <v>3.7999919593970866E-2</v>
      </c>
      <c r="D118" s="3"/>
      <c r="E118" s="97">
        <f t="shared" si="19"/>
        <v>5.4941303822295159E-2</v>
      </c>
      <c r="G118" s="42">
        <v>84</v>
      </c>
      <c r="H118" s="46">
        <f t="shared" si="22"/>
        <v>8.3995288284990158E-3</v>
      </c>
      <c r="I118" s="46">
        <f t="shared" si="22"/>
        <v>1.6184063236838596E-2</v>
      </c>
      <c r="J118" s="46">
        <f t="shared" si="22"/>
        <v>2.3387374579254338E-2</v>
      </c>
      <c r="K118" s="46">
        <f t="shared" si="22"/>
        <v>3.0041585769115437E-2</v>
      </c>
      <c r="L118" s="46">
        <f t="shared" si="22"/>
        <v>3.6177246712755316E-2</v>
      </c>
      <c r="M118" s="46">
        <f t="shared" si="22"/>
        <v>4.1823406429481687E-2</v>
      </c>
      <c r="N118" s="46">
        <f t="shared" si="22"/>
        <v>4.7007681999276844E-2</v>
      </c>
      <c r="O118" s="46">
        <f t="shared" si="22"/>
        <v>5.1756324473780126E-2</v>
      </c>
      <c r="P118" s="46">
        <f t="shared" si="22"/>
        <v>5.6094281880468978E-2</v>
      </c>
      <c r="Q118" s="46">
        <f t="shared" si="22"/>
        <v>6.0045259444512847E-2</v>
      </c>
      <c r="R118" s="46">
        <f t="shared" si="22"/>
        <v>7.4745178548859065E-2</v>
      </c>
      <c r="S118" s="46">
        <f t="shared" si="22"/>
        <v>8.2705630386735493E-2</v>
      </c>
      <c r="T118" s="47">
        <f t="shared" si="22"/>
        <v>8.5438223914573425E-2</v>
      </c>
      <c r="U118" s="2"/>
      <c r="Y118" s="1"/>
      <c r="AO118" s="105" t="s">
        <v>84</v>
      </c>
      <c r="AP118" s="3"/>
    </row>
    <row r="119" spans="1:42" x14ac:dyDescent="0.25">
      <c r="A119" s="27">
        <v>85</v>
      </c>
      <c r="B119" s="59">
        <f t="shared" si="18"/>
        <v>3.5178575030608839E-2</v>
      </c>
      <c r="C119" s="101">
        <f t="shared" si="20"/>
        <v>3.7999934169099969E-2</v>
      </c>
      <c r="D119" s="3"/>
      <c r="E119" s="97">
        <f t="shared" si="19"/>
        <v>5.2929968503586021E-2</v>
      </c>
      <c r="G119" s="42">
        <v>85</v>
      </c>
      <c r="H119" s="46">
        <f t="shared" si="22"/>
        <v>8.092031701351499E-3</v>
      </c>
      <c r="I119" s="46">
        <f t="shared" si="22"/>
        <v>1.559158322655901E-2</v>
      </c>
      <c r="J119" s="46">
        <f t="shared" si="22"/>
        <v>2.2531189601846895E-2</v>
      </c>
      <c r="K119" s="46">
        <f t="shared" si="22"/>
        <v>2.8941797759923626E-2</v>
      </c>
      <c r="L119" s="46">
        <f t="shared" si="22"/>
        <v>3.4852839212379666E-2</v>
      </c>
      <c r="M119" s="46">
        <f t="shared" si="22"/>
        <v>4.0292299529568955E-2</v>
      </c>
      <c r="N119" s="46">
        <f t="shared" si="22"/>
        <v>4.528678476430837E-2</v>
      </c>
      <c r="O119" s="46">
        <f t="shared" si="22"/>
        <v>4.9861584950027849E-2</v>
      </c>
      <c r="P119" s="46">
        <f t="shared" si="22"/>
        <v>5.4040734798534919E-2</v>
      </c>
      <c r="Q119" s="46">
        <f t="shared" si="22"/>
        <v>5.7847071717314423E-2</v>
      </c>
      <c r="R119" s="46">
        <f t="shared" si="22"/>
        <v>7.2008844736647426E-2</v>
      </c>
      <c r="S119" s="46">
        <f t="shared" si="22"/>
        <v>7.9677876260775646E-2</v>
      </c>
      <c r="T119" s="47">
        <f t="shared" si="22"/>
        <v>8.2310453027229072E-2</v>
      </c>
      <c r="U119" s="2"/>
      <c r="Y119" s="1"/>
      <c r="AO119" s="105" t="s">
        <v>84</v>
      </c>
      <c r="AP119" s="3"/>
    </row>
    <row r="120" spans="1:42" x14ac:dyDescent="0.25">
      <c r="A120" s="27">
        <v>86</v>
      </c>
      <c r="B120" s="59">
        <f t="shared" si="18"/>
        <v>3.5211337563365364E-2</v>
      </c>
      <c r="C120" s="101">
        <f t="shared" si="20"/>
        <v>3.799994610221491E-2</v>
      </c>
      <c r="D120" s="3"/>
      <c r="E120" s="97">
        <f t="shared" si="19"/>
        <v>5.0992265175294489E-2</v>
      </c>
      <c r="G120" s="42">
        <v>86</v>
      </c>
      <c r="H120" s="46">
        <f t="shared" si="22"/>
        <v>7.7957916786929376E-3</v>
      </c>
      <c r="I120" s="46">
        <f t="shared" si="22"/>
        <v>1.5020793204923158E-2</v>
      </c>
      <c r="J120" s="46">
        <f t="shared" si="22"/>
        <v>2.170634853685929E-2</v>
      </c>
      <c r="K120" s="46">
        <f t="shared" si="22"/>
        <v>2.7882271677297989E-2</v>
      </c>
      <c r="L120" s="46">
        <f t="shared" si="22"/>
        <v>3.3576916685697997E-2</v>
      </c>
      <c r="M120" s="46">
        <f t="shared" si="22"/>
        <v>3.8817244614563221E-2</v>
      </c>
      <c r="N120" s="46">
        <f t="shared" si="22"/>
        <v>4.362888750152203E-2</v>
      </c>
      <c r="O120" s="46">
        <f t="shared" si="22"/>
        <v>4.8036209542956204E-2</v>
      </c>
      <c r="P120" s="46">
        <f t="shared" si="22"/>
        <v>5.2062365569764166E-2</v>
      </c>
      <c r="Q120" s="46">
        <f t="shared" si="22"/>
        <v>5.5729356940791744E-2</v>
      </c>
      <c r="R120" s="46">
        <f t="shared" si="22"/>
        <v>6.9372684529048975E-2</v>
      </c>
      <c r="S120" s="46">
        <f t="shared" si="22"/>
        <v>7.6760963718874781E-2</v>
      </c>
      <c r="T120" s="47">
        <f t="shared" si="22"/>
        <v>7.9297180918501117E-2</v>
      </c>
      <c r="U120" s="2"/>
      <c r="Y120" s="1"/>
      <c r="AO120" s="105" t="s">
        <v>84</v>
      </c>
      <c r="AP120" s="3"/>
    </row>
    <row r="121" spans="1:42" x14ac:dyDescent="0.25">
      <c r="A121" s="27">
        <v>87</v>
      </c>
      <c r="B121" s="59">
        <f t="shared" si="18"/>
        <v>3.5243348047875322E-2</v>
      </c>
      <c r="C121" s="101">
        <f t="shared" si="20"/>
        <v>3.7999955872245916E-2</v>
      </c>
      <c r="D121" s="3"/>
      <c r="E121" s="97">
        <f t="shared" si="19"/>
        <v>4.9125498403750377E-2</v>
      </c>
      <c r="G121" s="42">
        <v>87</v>
      </c>
      <c r="H121" s="46">
        <f t="shared" si="22"/>
        <v>7.5103966540569431E-3</v>
      </c>
      <c r="I121" s="46">
        <f t="shared" si="22"/>
        <v>1.44708991326526E-2</v>
      </c>
      <c r="J121" s="46">
        <f t="shared" si="22"/>
        <v>2.0911703929068163E-2</v>
      </c>
      <c r="K121" s="46">
        <f t="shared" si="22"/>
        <v>2.6861533591018064E-2</v>
      </c>
      <c r="L121" s="46">
        <f t="shared" si="22"/>
        <v>3.2347704169693993E-2</v>
      </c>
      <c r="M121" s="46">
        <f t="shared" si="22"/>
        <v>3.7396189705747082E-2</v>
      </c>
      <c r="N121" s="46">
        <f t="shared" si="22"/>
        <v>4.2031683878749858E-2</v>
      </c>
      <c r="O121" s="46">
        <f t="shared" si="22"/>
        <v>4.627765894138644E-2</v>
      </c>
      <c r="P121" s="46">
        <f t="shared" si="22"/>
        <v>5.0156422054543626E-2</v>
      </c>
      <c r="Q121" s="46">
        <f t="shared" si="22"/>
        <v>5.3689169134608479E-2</v>
      </c>
      <c r="R121" s="46">
        <f t="shared" si="22"/>
        <v>6.6833030782627131E-2</v>
      </c>
      <c r="S121" s="46">
        <f t="shared" si="22"/>
        <v>7.3950835198985446E-2</v>
      </c>
      <c r="T121" s="47">
        <f t="shared" si="22"/>
        <v>7.6394217050083646E-2</v>
      </c>
      <c r="U121" s="2"/>
      <c r="Y121" s="1"/>
      <c r="AO121" s="105" t="s">
        <v>84</v>
      </c>
      <c r="AP121" s="3"/>
    </row>
    <row r="122" spans="1:42" x14ac:dyDescent="0.25">
      <c r="A122" s="27">
        <v>88</v>
      </c>
      <c r="B122" s="59">
        <f t="shared" si="18"/>
        <v>3.5274632068362566E-2</v>
      </c>
      <c r="C122" s="101">
        <f t="shared" si="20"/>
        <v>3.7999963871235609E-2</v>
      </c>
      <c r="D122" s="3"/>
      <c r="E122" s="97">
        <f t="shared" si="19"/>
        <v>4.7327071400403244E-2</v>
      </c>
      <c r="G122" s="42">
        <v>88</v>
      </c>
      <c r="H122" s="46">
        <f t="shared" si="22"/>
        <v>7.2354496070225543E-3</v>
      </c>
      <c r="I122" s="46">
        <f t="shared" si="22"/>
        <v>1.3941136037960863E-2</v>
      </c>
      <c r="J122" s="46">
        <f t="shared" si="22"/>
        <v>2.0146150328215831E-2</v>
      </c>
      <c r="K122" s="46">
        <f t="shared" si="22"/>
        <v>2.5878163526997181E-2</v>
      </c>
      <c r="L122" s="46">
        <f t="shared" si="22"/>
        <v>3.1163491677190663E-2</v>
      </c>
      <c r="M122" s="46">
        <f t="shared" si="22"/>
        <v>3.6027157940632215E-2</v>
      </c>
      <c r="N122" s="46">
        <f t="shared" si="22"/>
        <v>4.0492951990700424E-2</v>
      </c>
      <c r="O122" s="46">
        <f t="shared" si="22"/>
        <v>4.458348678903902E-2</v>
      </c>
      <c r="P122" s="46">
        <f t="shared" si="22"/>
        <v>4.8320252858330796E-2</v>
      </c>
      <c r="Q122" s="46">
        <f t="shared" si="22"/>
        <v>5.172367015835589E-2</v>
      </c>
      <c r="R122" s="46">
        <f t="shared" si="22"/>
        <v>6.4386350583121893E-2</v>
      </c>
      <c r="S122" s="46">
        <f t="shared" si="22"/>
        <v>7.1243581634826553E-2</v>
      </c>
      <c r="T122" s="47">
        <f t="shared" si="22"/>
        <v>7.3597524055426994E-2</v>
      </c>
      <c r="U122" s="2"/>
      <c r="Y122" s="1"/>
      <c r="AO122" s="105" t="s">
        <v>84</v>
      </c>
      <c r="AP122" s="3"/>
    </row>
    <row r="123" spans="1:42" x14ac:dyDescent="0.25">
      <c r="A123" s="27">
        <v>89</v>
      </c>
      <c r="B123" s="59">
        <f t="shared" si="18"/>
        <v>3.5305214064291102E-2</v>
      </c>
      <c r="C123" s="101">
        <f t="shared" si="20"/>
        <v>3.79999704202858E-2</v>
      </c>
      <c r="D123" s="3"/>
      <c r="E123" s="97">
        <f t="shared" si="19"/>
        <v>4.5594482417221041E-2</v>
      </c>
      <c r="G123" s="42">
        <v>89</v>
      </c>
      <c r="H123" s="46">
        <f t="shared" si="22"/>
        <v>6.9705680510799249E-3</v>
      </c>
      <c r="I123" s="46">
        <f t="shared" si="22"/>
        <v>1.3430766952717851E-2</v>
      </c>
      <c r="J123" s="46">
        <f t="shared" si="22"/>
        <v>1.9408622751692573E-2</v>
      </c>
      <c r="K123" s="46">
        <f t="shared" si="22"/>
        <v>2.4930793492596168E-2</v>
      </c>
      <c r="L123" s="46">
        <f t="shared" si="22"/>
        <v>3.002263181890634E-2</v>
      </c>
      <c r="M123" s="46">
        <f t="shared" si="22"/>
        <v>3.4708244823964687E-2</v>
      </c>
      <c r="N123" s="46">
        <f t="shared" si="22"/>
        <v>3.9010551269311175E-2</v>
      </c>
      <c r="O123" s="46">
        <f t="shared" si="22"/>
        <v>4.2951336282911541E-2</v>
      </c>
      <c r="P123" s="46">
        <f t="shared" si="22"/>
        <v>4.6551303645103584E-2</v>
      </c>
      <c r="Q123" s="46">
        <f t="shared" si="22"/>
        <v>4.9830125765570214E-2</v>
      </c>
      <c r="R123" s="46">
        <f t="shared" si="22"/>
        <v>6.2029240335860991E-2</v>
      </c>
      <c r="S123" s="46">
        <f t="shared" si="22"/>
        <v>6.8635437029543528E-2</v>
      </c>
      <c r="T123" s="47">
        <f t="shared" si="22"/>
        <v>7.0903212182799213E-2</v>
      </c>
      <c r="U123" s="2"/>
      <c r="Y123" s="1"/>
      <c r="AO123" s="105" t="s">
        <v>84</v>
      </c>
      <c r="AP123" s="3"/>
    </row>
    <row r="124" spans="1:42" x14ac:dyDescent="0.25">
      <c r="A124" s="27">
        <v>90</v>
      </c>
      <c r="B124" s="59">
        <f t="shared" si="18"/>
        <v>3.5335117393235249E-2</v>
      </c>
      <c r="C124" s="101">
        <f t="shared" si="20"/>
        <v>3.7999975782172957E-2</v>
      </c>
      <c r="D124" s="3"/>
      <c r="E124" s="97">
        <f t="shared" si="19"/>
        <v>4.3925321272636694E-2</v>
      </c>
      <c r="G124" s="42">
        <v>90</v>
      </c>
      <c r="H124" s="46">
        <f t="shared" si="22"/>
        <v>6.715383501677657E-3</v>
      </c>
      <c r="I124" s="46">
        <f t="shared" si="22"/>
        <v>1.2939081887498297E-2</v>
      </c>
      <c r="J124" s="46">
        <f t="shared" si="22"/>
        <v>1.869809520340622E-2</v>
      </c>
      <c r="K124" s="46">
        <f t="shared" si="22"/>
        <v>2.4018105574104193E-2</v>
      </c>
      <c r="L124" s="46">
        <f t="shared" si="22"/>
        <v>2.8923537512406502E-2</v>
      </c>
      <c r="M124" s="46">
        <f t="shared" si="22"/>
        <v>3.3437615579172408E-2</v>
      </c>
      <c r="N124" s="46">
        <f t="shared" si="22"/>
        <v>3.75824195069717E-2</v>
      </c>
      <c r="O124" s="46">
        <f t="shared" si="22"/>
        <v>4.1378936895900997E-2</v>
      </c>
      <c r="P124" s="46">
        <f t="shared" si="22"/>
        <v>4.4847113585429761E-2</v>
      </c>
      <c r="Q124" s="46">
        <f t="shared" si="22"/>
        <v>4.8005901801803592E-2</v>
      </c>
      <c r="R124" s="46">
        <f t="shared" si="22"/>
        <v>5.975842103497838E-2</v>
      </c>
      <c r="S124" s="46">
        <f t="shared" si="22"/>
        <v>6.6122773225925302E-2</v>
      </c>
      <c r="T124" s="47">
        <f t="shared" si="22"/>
        <v>6.8307533931111761E-2</v>
      </c>
      <c r="U124" s="2"/>
      <c r="Y124" s="1"/>
      <c r="AO124" s="105" t="s">
        <v>84</v>
      </c>
      <c r="AP124" s="3"/>
    </row>
    <row r="125" spans="1:42" x14ac:dyDescent="0.25">
      <c r="A125" s="27">
        <v>91</v>
      </c>
      <c r="B125" s="59">
        <f t="shared" si="18"/>
        <v>3.536436438972701E-2</v>
      </c>
      <c r="C125" s="101">
        <f t="shared" si="20"/>
        <v>3.799998017212225E-2</v>
      </c>
      <c r="D125" s="3"/>
      <c r="E125" s="97">
        <f t="shared" si="19"/>
        <v>4.2317266003562996E-2</v>
      </c>
      <c r="G125" s="42">
        <v>91</v>
      </c>
      <c r="H125" s="46">
        <f t="shared" ref="H125:T134" si="23">EXP(-ufr_USD*($A125+H$34))*(alpha_USD*MIN($A125,H$34)-0.5*EXP(-alpha_USD*MAX($A125,H$34))*(EXP(alpha_USD*MIN($A125,H$34))-EXP(-alpha_USD*MIN($A125,H$34))))</f>
        <v>6.4695409637194985E-3</v>
      </c>
      <c r="I125" s="46">
        <f t="shared" si="23"/>
        <v>1.2465396844103839E-2</v>
      </c>
      <c r="J125" s="46">
        <f t="shared" si="23"/>
        <v>1.8013579246801546E-2</v>
      </c>
      <c r="K125" s="46">
        <f t="shared" si="23"/>
        <v>2.3138830103770928E-2</v>
      </c>
      <c r="L125" s="46">
        <f t="shared" si="23"/>
        <v>2.7864679774803777E-2</v>
      </c>
      <c r="M125" s="46">
        <f t="shared" si="23"/>
        <v>3.2213502596618884E-2</v>
      </c>
      <c r="N125" s="46">
        <f t="shared" si="23"/>
        <v>3.6206569988536191E-2</v>
      </c>
      <c r="O125" s="46">
        <f t="shared" si="23"/>
        <v>3.986410121918163E-2</v>
      </c>
      <c r="P125" s="46">
        <f t="shared" si="23"/>
        <v>4.3205311934299953E-2</v>
      </c>
      <c r="Q125" s="46">
        <f t="shared" si="23"/>
        <v>4.6248460541560357E-2</v>
      </c>
      <c r="R125" s="46">
        <f t="shared" si="23"/>
        <v>5.7570733705090228E-2</v>
      </c>
      <c r="S125" s="46">
        <f t="shared" si="23"/>
        <v>6.3702094866423919E-2</v>
      </c>
      <c r="T125" s="47">
        <f t="shared" si="23"/>
        <v>6.5806878873706648E-2</v>
      </c>
      <c r="U125" s="2"/>
      <c r="Y125" s="1"/>
      <c r="AO125" s="105" t="s">
        <v>84</v>
      </c>
      <c r="AP125" s="3"/>
    </row>
    <row r="126" spans="1:42" x14ac:dyDescent="0.25">
      <c r="A126" s="27">
        <v>92</v>
      </c>
      <c r="B126" s="59">
        <f t="shared" si="18"/>
        <v>3.539297642036332E-2</v>
      </c>
      <c r="C126" s="101">
        <f t="shared" si="20"/>
        <v>3.7999983766288326E-2</v>
      </c>
      <c r="D126" s="3"/>
      <c r="E126" s="97">
        <f t="shared" si="19"/>
        <v>4.0768079639093999E-2</v>
      </c>
      <c r="G126" s="42">
        <v>92</v>
      </c>
      <c r="H126" s="46">
        <f t="shared" si="23"/>
        <v>6.2326984378036918E-3</v>
      </c>
      <c r="I126" s="46">
        <f t="shared" si="23"/>
        <v>1.2009052864197161E-2</v>
      </c>
      <c r="J126" s="46">
        <f t="shared" si="23"/>
        <v>1.7354122630062432E-2</v>
      </c>
      <c r="K126" s="46">
        <f t="shared" si="23"/>
        <v>2.2291743893864582E-2</v>
      </c>
      <c r="L126" s="46">
        <f t="shared" si="23"/>
        <v>2.6844585596166346E-2</v>
      </c>
      <c r="M126" s="46">
        <f t="shared" si="23"/>
        <v>3.1034202975152084E-2</v>
      </c>
      <c r="N126" s="46">
        <f t="shared" si="23"/>
        <v>3.4881088728181804E-2</v>
      </c>
      <c r="O126" s="46">
        <f t="shared" si="23"/>
        <v>3.840472192000241E-2</v>
      </c>
      <c r="P126" s="46">
        <f t="shared" si="23"/>
        <v>4.1623614734030569E-2</v>
      </c>
      <c r="Q126" s="46">
        <f t="shared" si="23"/>
        <v>4.455535715908221E-2</v>
      </c>
      <c r="R126" s="46">
        <f t="shared" si="23"/>
        <v>5.5463135009268937E-2</v>
      </c>
      <c r="S126" s="46">
        <f t="shared" si="23"/>
        <v>6.1370034536378605E-2</v>
      </c>
      <c r="T126" s="47">
        <f t="shared" si="23"/>
        <v>6.3397768665000881E-2</v>
      </c>
      <c r="U126" s="2"/>
      <c r="Y126" s="1"/>
      <c r="AO126" s="105" t="s">
        <v>84</v>
      </c>
      <c r="AP126" s="3"/>
    </row>
    <row r="127" spans="1:42" x14ac:dyDescent="0.25">
      <c r="A127" s="27">
        <v>93</v>
      </c>
      <c r="B127" s="59">
        <f t="shared" si="18"/>
        <v>3.5420973935438971E-2</v>
      </c>
      <c r="C127" s="101">
        <f t="shared" si="20"/>
        <v>3.7999986708989297E-2</v>
      </c>
      <c r="D127" s="3"/>
      <c r="E127" s="97">
        <f t="shared" si="19"/>
        <v>3.9275607091625309E-2</v>
      </c>
      <c r="G127" s="42">
        <v>93</v>
      </c>
      <c r="H127" s="46">
        <f t="shared" si="23"/>
        <v>6.0045264445229172E-3</v>
      </c>
      <c r="I127" s="46">
        <f t="shared" si="23"/>
        <v>1.1569415112734249E-2</v>
      </c>
      <c r="J127" s="46">
        <f t="shared" si="23"/>
        <v>1.6718807961598608E-2</v>
      </c>
      <c r="K127" s="46">
        <f t="shared" si="23"/>
        <v>2.1475668535318172E-2</v>
      </c>
      <c r="L127" s="46">
        <f t="shared" si="23"/>
        <v>2.586183589070111E-2</v>
      </c>
      <c r="M127" s="46">
        <f t="shared" si="23"/>
        <v>2.9898076153558408E-2</v>
      </c>
      <c r="N127" s="46">
        <f t="shared" si="23"/>
        <v>3.3604131807305961E-2</v>
      </c>
      <c r="O127" s="46">
        <f t="shared" si="23"/>
        <v>3.6998768810715926E-2</v>
      </c>
      <c r="P127" s="46">
        <f t="shared" si="23"/>
        <v>4.0099821637702406E-2</v>
      </c>
      <c r="Q127" s="46">
        <f t="shared" si="23"/>
        <v>4.2924236328135523E-2</v>
      </c>
      <c r="R127" s="46">
        <f t="shared" si="23"/>
        <v>5.343269301734941E-2</v>
      </c>
      <c r="S127" s="46">
        <f t="shared" si="23"/>
        <v>5.9123348084012317E-2</v>
      </c>
      <c r="T127" s="47">
        <f t="shared" si="23"/>
        <v>6.1076852224697185E-2</v>
      </c>
      <c r="U127" s="2"/>
      <c r="Y127" s="1"/>
      <c r="AO127" s="105" t="s">
        <v>84</v>
      </c>
      <c r="AP127" s="3"/>
    </row>
    <row r="128" spans="1:42" x14ac:dyDescent="0.25">
      <c r="A128" s="27">
        <v>94</v>
      </c>
      <c r="B128" s="59">
        <f t="shared" si="18"/>
        <v>3.5448376517347224E-2</v>
      </c>
      <c r="C128" s="101">
        <f t="shared" si="20"/>
        <v>3.7999989118230548E-2</v>
      </c>
      <c r="D128" s="3"/>
      <c r="E128" s="97">
        <f t="shared" si="19"/>
        <v>3.7837772161240159E-2</v>
      </c>
      <c r="G128" s="42">
        <v>94</v>
      </c>
      <c r="H128" s="46">
        <f t="shared" si="23"/>
        <v>5.7847075661669189E-3</v>
      </c>
      <c r="I128" s="46">
        <f t="shared" si="23"/>
        <v>1.1145871994927255E-2</v>
      </c>
      <c r="J128" s="46">
        <f t="shared" si="23"/>
        <v>1.610675143398559E-2</v>
      </c>
      <c r="K128" s="46">
        <f t="shared" si="23"/>
        <v>2.0689468758612599E-2</v>
      </c>
      <c r="L128" s="46">
        <f t="shared" si="23"/>
        <v>2.4915063522880455E-2</v>
      </c>
      <c r="M128" s="46">
        <f t="shared" si="23"/>
        <v>2.8803541628650769E-2</v>
      </c>
      <c r="N128" s="46">
        <f t="shared" si="23"/>
        <v>3.2373922809788361E-2</v>
      </c>
      <c r="O128" s="46">
        <f t="shared" si="23"/>
        <v>3.564428602499637E-2</v>
      </c>
      <c r="P128" s="46">
        <f t="shared" si="23"/>
        <v>3.8631812848757802E-2</v>
      </c>
      <c r="Q128" s="46">
        <f t="shared" si="23"/>
        <v>4.135282894612001E-2</v>
      </c>
      <c r="R128" s="46">
        <f t="shared" si="23"/>
        <v>5.1476583128793905E-2</v>
      </c>
      <c r="S128" s="46">
        <f t="shared" si="23"/>
        <v>5.6958910110946656E-2</v>
      </c>
      <c r="T128" s="47">
        <f t="shared" si="23"/>
        <v>5.8840901094165461E-2</v>
      </c>
      <c r="U128" s="2"/>
      <c r="Y128" s="1"/>
      <c r="AO128" s="105" t="s">
        <v>84</v>
      </c>
      <c r="AP128" s="3"/>
    </row>
    <row r="129" spans="1:42" x14ac:dyDescent="0.25">
      <c r="A129" s="27">
        <v>95</v>
      </c>
      <c r="B129" s="59">
        <f t="shared" si="18"/>
        <v>3.5475202925980165E-2</v>
      </c>
      <c r="C129" s="101">
        <f t="shared" si="20"/>
        <v>3.7999991090761132E-2</v>
      </c>
      <c r="D129" s="3"/>
      <c r="E129" s="97">
        <f t="shared" si="19"/>
        <v>3.6452574649330376E-2</v>
      </c>
      <c r="G129" s="42">
        <v>95</v>
      </c>
      <c r="H129" s="46">
        <f t="shared" si="23"/>
        <v>5.5729360051932925E-3</v>
      </c>
      <c r="I129" s="46">
        <f t="shared" si="23"/>
        <v>1.0737834305515495E-2</v>
      </c>
      <c r="J129" s="46">
        <f t="shared" si="23"/>
        <v>1.5517101594591685E-2</v>
      </c>
      <c r="K129" s="46">
        <f t="shared" si="23"/>
        <v>1.9932050854628017E-2</v>
      </c>
      <c r="L129" s="46">
        <f t="shared" si="23"/>
        <v>2.4002951405782093E-2</v>
      </c>
      <c r="M129" s="46">
        <f t="shared" si="23"/>
        <v>2.7749076756835311E-2</v>
      </c>
      <c r="N129" s="46">
        <f t="shared" si="23"/>
        <v>3.1188750351072533E-2</v>
      </c>
      <c r="O129" s="46">
        <f t="shared" si="23"/>
        <v>3.4339389297345792E-2</v>
      </c>
      <c r="P129" s="46">
        <f t="shared" si="23"/>
        <v>3.7217546172531743E-2</v>
      </c>
      <c r="Q129" s="46">
        <f t="shared" si="23"/>
        <v>3.9838948977980515E-2</v>
      </c>
      <c r="R129" s="46">
        <f t="shared" si="23"/>
        <v>4.9592084144533422E-2</v>
      </c>
      <c r="S129" s="46">
        <f t="shared" si="23"/>
        <v>5.4873709627164077E-2</v>
      </c>
      <c r="T129" s="47">
        <f t="shared" si="23"/>
        <v>5.668680495956472E-2</v>
      </c>
      <c r="U129" s="2"/>
      <c r="Y129" s="1"/>
      <c r="AO129" s="105" t="s">
        <v>84</v>
      </c>
      <c r="AP129" s="3"/>
    </row>
    <row r="130" spans="1:42" x14ac:dyDescent="0.25">
      <c r="A130" s="27">
        <v>96</v>
      </c>
      <c r="B130" s="59">
        <f t="shared" si="18"/>
        <v>3.5501471141332175E-2</v>
      </c>
      <c r="C130" s="101">
        <f t="shared" si="20"/>
        <v>3.7999992705721075E-2</v>
      </c>
      <c r="D130" s="3"/>
      <c r="E130" s="97">
        <f t="shared" si="19"/>
        <v>3.5118087577544463E-2</v>
      </c>
      <c r="G130" s="42">
        <v>96</v>
      </c>
      <c r="H130" s="46">
        <f t="shared" si="23"/>
        <v>5.3689171588545822E-3</v>
      </c>
      <c r="I130" s="46">
        <f t="shared" si="23"/>
        <v>1.0344734409165841E-2</v>
      </c>
      <c r="J130" s="46">
        <f t="shared" si="23"/>
        <v>1.4949038161188644E-2</v>
      </c>
      <c r="K130" s="46">
        <f t="shared" si="23"/>
        <v>1.9202361153276244E-2</v>
      </c>
      <c r="L130" s="46">
        <f t="shared" si="23"/>
        <v>2.3124230669008528E-2</v>
      </c>
      <c r="M130" s="46">
        <f t="shared" si="23"/>
        <v>2.6733214636113171E-2</v>
      </c>
      <c r="N130" s="46">
        <f t="shared" si="23"/>
        <v>3.0046965697647761E-2</v>
      </c>
      <c r="O130" s="46">
        <f t="shared" si="23"/>
        <v>3.3082263342125856E-2</v>
      </c>
      <c r="P130" s="46">
        <f t="shared" si="23"/>
        <v>3.5855054175640902E-2</v>
      </c>
      <c r="Q130" s="46">
        <f t="shared" si="23"/>
        <v>3.8380490415562379E-2</v>
      </c>
      <c r="R130" s="46">
        <f t="shared" si="23"/>
        <v>4.7776574482390831E-2</v>
      </c>
      <c r="S130" s="46">
        <f t="shared" si="23"/>
        <v>5.2864845864532349E-2</v>
      </c>
      <c r="T130" s="47">
        <f t="shared" si="23"/>
        <v>5.461156733628944E-2</v>
      </c>
      <c r="U130" s="2"/>
      <c r="Y130" s="1"/>
      <c r="AO130" s="105" t="s">
        <v>84</v>
      </c>
      <c r="AP130" s="3"/>
    </row>
    <row r="131" spans="1:42" x14ac:dyDescent="0.25">
      <c r="A131" s="27">
        <v>97</v>
      </c>
      <c r="B131" s="59">
        <f t="shared" ref="B131:B134" si="24">(1/E131)^(1/A131)-1</f>
        <v>3.5527198403506377E-2</v>
      </c>
      <c r="C131" s="101">
        <f t="shared" si="20"/>
        <v>3.79999940279514E-2</v>
      </c>
      <c r="D131" s="3"/>
      <c r="E131" s="97">
        <f t="shared" si="19"/>
        <v>3.3832454508278736E-2</v>
      </c>
      <c r="G131" s="42">
        <v>97</v>
      </c>
      <c r="H131" s="46">
        <f t="shared" si="23"/>
        <v>5.1723672093918482E-3</v>
      </c>
      <c r="I131" s="46">
        <f t="shared" si="23"/>
        <v>9.9660254508659608E-3</v>
      </c>
      <c r="J131" s="46">
        <f t="shared" si="23"/>
        <v>1.4401770880904E-2</v>
      </c>
      <c r="K131" s="46">
        <f t="shared" si="23"/>
        <v>1.8499384557805185E-2</v>
      </c>
      <c r="L131" s="46">
        <f t="shared" si="23"/>
        <v>2.2277678893646881E-2</v>
      </c>
      <c r="M131" s="46">
        <f t="shared" si="23"/>
        <v>2.5754542065582631E-2</v>
      </c>
      <c r="N131" s="46">
        <f t="shared" si="23"/>
        <v>2.8946980473633983E-2</v>
      </c>
      <c r="O131" s="46">
        <f t="shared" si="23"/>
        <v>3.1871159328485929E-2</v>
      </c>
      <c r="P131" s="46">
        <f t="shared" si="23"/>
        <v>3.4542441449299743E-2</v>
      </c>
      <c r="Q131" s="46">
        <f t="shared" si="23"/>
        <v>3.697542434820434E-2</v>
      </c>
      <c r="R131" s="46">
        <f t="shared" si="23"/>
        <v>4.6027528530877319E-2</v>
      </c>
      <c r="S131" s="46">
        <f t="shared" si="23"/>
        <v>5.0929524243192963E-2</v>
      </c>
      <c r="T131" s="47">
        <f t="shared" si="23"/>
        <v>5.261230140937706E-2</v>
      </c>
      <c r="U131" s="2"/>
      <c r="Y131" s="1"/>
      <c r="AO131" s="105" t="s">
        <v>84</v>
      </c>
      <c r="AP131" s="3"/>
    </row>
    <row r="132" spans="1:42" x14ac:dyDescent="0.25">
      <c r="A132" s="27">
        <v>98</v>
      </c>
      <c r="B132" s="59">
        <f t="shared" si="24"/>
        <v>3.5552401250299459E-2</v>
      </c>
      <c r="C132" s="101">
        <f t="shared" ref="C132:C134" si="25">(1+B132)^A132/(1+B131)^A131-1</f>
        <v>3.7999995110517659E-2</v>
      </c>
      <c r="D132" s="3"/>
      <c r="E132" s="97">
        <f t="shared" si="19"/>
        <v>3.259388696305044E-2</v>
      </c>
      <c r="G132" s="42">
        <v>98</v>
      </c>
      <c r="H132" s="46">
        <f t="shared" si="23"/>
        <v>4.9830127292260591E-3</v>
      </c>
      <c r="I132" s="46">
        <f t="shared" si="23"/>
        <v>9.6011805952149112E-3</v>
      </c>
      <c r="J132" s="46">
        <f t="shared" si="23"/>
        <v>1.3874538430932068E-2</v>
      </c>
      <c r="K132" s="46">
        <f t="shared" si="23"/>
        <v>1.7822143132742146E-2</v>
      </c>
      <c r="L132" s="46">
        <f t="shared" si="23"/>
        <v>2.1462118411821187E-2</v>
      </c>
      <c r="M132" s="46">
        <f t="shared" si="23"/>
        <v>2.4811697579612307E-2</v>
      </c>
      <c r="N132" s="46">
        <f t="shared" si="23"/>
        <v>2.788726445129034E-2</v>
      </c>
      <c r="O132" s="46">
        <f t="shared" si="23"/>
        <v>3.070439244768864E-2</v>
      </c>
      <c r="P132" s="46">
        <f t="shared" si="23"/>
        <v>3.327788197277233E-2</v>
      </c>
      <c r="Q132" s="46">
        <f t="shared" si="23"/>
        <v>3.5621796140513216E-2</v>
      </c>
      <c r="R132" s="46">
        <f t="shared" si="23"/>
        <v>4.4342513136333153E-2</v>
      </c>
      <c r="S132" s="46">
        <f t="shared" si="23"/>
        <v>4.9065052485301547E-2</v>
      </c>
      <c r="T132" s="47">
        <f t="shared" si="23"/>
        <v>5.0686226024595014E-2</v>
      </c>
      <c r="U132" s="2"/>
      <c r="Y132" s="1"/>
      <c r="AO132" s="105" t="s">
        <v>84</v>
      </c>
      <c r="AP132" s="3"/>
    </row>
    <row r="133" spans="1:42" x14ac:dyDescent="0.25">
      <c r="A133" s="27">
        <v>99</v>
      </c>
      <c r="B133" s="59">
        <f t="shared" si="24"/>
        <v>3.5577095552532967E-2</v>
      </c>
      <c r="C133" s="101">
        <f t="shared" si="25"/>
        <v>3.7999995996828462E-2</v>
      </c>
      <c r="D133" s="3"/>
      <c r="E133" s="97">
        <f t="shared" si="19"/>
        <v>3.1400661935214777E-2</v>
      </c>
      <c r="G133" s="42">
        <v>99</v>
      </c>
      <c r="H133" s="46">
        <f t="shared" si="23"/>
        <v>4.8005903005992768E-3</v>
      </c>
      <c r="I133" s="46">
        <f t="shared" si="23"/>
        <v>9.249692293555184E-3</v>
      </c>
      <c r="J133" s="46">
        <f t="shared" si="23"/>
        <v>1.3366607359477747E-2</v>
      </c>
      <c r="K133" s="46">
        <f t="shared" si="23"/>
        <v>1.7169694743516279E-2</v>
      </c>
      <c r="L133" s="46">
        <f t="shared" si="23"/>
        <v>2.0676414668477493E-2</v>
      </c>
      <c r="M133" s="46">
        <f t="shared" si="23"/>
        <v>2.3903369553957911E-2</v>
      </c>
      <c r="N133" s="46">
        <f t="shared" si="23"/>
        <v>2.6866343422382751E-2</v>
      </c>
      <c r="O133" s="46">
        <f t="shared" si="23"/>
        <v>2.9580339569458942E-2</v>
      </c>
      <c r="P133" s="46">
        <f t="shared" si="23"/>
        <v>3.2059616573304986E-2</v>
      </c>
      <c r="Q133" s="46">
        <f t="shared" si="23"/>
        <v>3.4317722713409167E-2</v>
      </c>
      <c r="R133" s="46">
        <f t="shared" si="23"/>
        <v>4.2719184218560712E-2</v>
      </c>
      <c r="S133" s="46">
        <f t="shared" si="23"/>
        <v>4.7268836870792176E-2</v>
      </c>
      <c r="T133" s="47">
        <f t="shared" si="23"/>
        <v>4.883066182502882E-2</v>
      </c>
      <c r="U133" s="2"/>
      <c r="Y133" s="1"/>
      <c r="AO133" s="105" t="s">
        <v>84</v>
      </c>
      <c r="AP133" s="3"/>
    </row>
    <row r="134" spans="1:42" x14ac:dyDescent="0.25">
      <c r="A134" s="28">
        <v>100</v>
      </c>
      <c r="B134" s="61">
        <f t="shared" si="24"/>
        <v>3.560129654728561E-2</v>
      </c>
      <c r="C134" s="102">
        <f t="shared" si="25"/>
        <v>3.799999672245602E-2</v>
      </c>
      <c r="D134" s="3"/>
      <c r="E134" s="98">
        <f t="shared" si="19"/>
        <v>3.0251119493606544E-2</v>
      </c>
      <c r="G134" s="43">
        <v>100</v>
      </c>
      <c r="H134" s="48">
        <f t="shared" si="23"/>
        <v>4.6248461491374144E-3</v>
      </c>
      <c r="I134" s="48">
        <f t="shared" si="23"/>
        <v>8.9110715779284182E-3</v>
      </c>
      <c r="J134" s="48">
        <f t="shared" si="23"/>
        <v>1.2877271065462584E-2</v>
      </c>
      <c r="K134" s="48">
        <f t="shared" si="23"/>
        <v>1.65411317458714E-2</v>
      </c>
      <c r="L134" s="48">
        <f t="shared" si="23"/>
        <v>1.9919474643127356E-2</v>
      </c>
      <c r="M134" s="48">
        <f t="shared" si="23"/>
        <v>2.3028294381193779E-2</v>
      </c>
      <c r="N134" s="48">
        <f t="shared" si="23"/>
        <v>2.5882797147456102E-2</v>
      </c>
      <c r="O134" s="48">
        <f t="shared" si="23"/>
        <v>2.8497436984105097E-2</v>
      </c>
      <c r="P134" s="48">
        <f t="shared" si="23"/>
        <v>3.0885950479016114E-2</v>
      </c>
      <c r="Q134" s="48">
        <f t="shared" si="23"/>
        <v>3.3061389924671288E-2</v>
      </c>
      <c r="R134" s="48">
        <f t="shared" si="23"/>
        <v>4.1155283510268953E-2</v>
      </c>
      <c r="S134" s="48">
        <f t="shared" si="23"/>
        <v>4.55383786300185E-2</v>
      </c>
      <c r="T134" s="49">
        <f t="shared" si="23"/>
        <v>4.7043027528110994E-2</v>
      </c>
      <c r="U134" s="2"/>
      <c r="Y134" s="1"/>
      <c r="AO134" s="105" t="s">
        <v>84</v>
      </c>
      <c r="AP134" s="3"/>
    </row>
    <row r="135" spans="1:42" x14ac:dyDescent="0.25">
      <c r="AO135" s="105" t="s">
        <v>84</v>
      </c>
    </row>
    <row r="136" spans="1:42" x14ac:dyDescent="0.25">
      <c r="A136" s="105" t="s">
        <v>84</v>
      </c>
      <c r="B136" s="105" t="s">
        <v>84</v>
      </c>
      <c r="C136" s="105" t="s">
        <v>84</v>
      </c>
      <c r="D136" s="105" t="s">
        <v>84</v>
      </c>
      <c r="E136" s="105" t="s">
        <v>84</v>
      </c>
      <c r="F136" s="105" t="s">
        <v>84</v>
      </c>
      <c r="G136" s="105" t="s">
        <v>84</v>
      </c>
      <c r="H136" s="105" t="s">
        <v>84</v>
      </c>
      <c r="I136" s="105" t="s">
        <v>84</v>
      </c>
      <c r="J136" s="105" t="s">
        <v>84</v>
      </c>
      <c r="K136" s="105" t="s">
        <v>84</v>
      </c>
      <c r="L136" s="105" t="s">
        <v>84</v>
      </c>
      <c r="M136" s="105" t="s">
        <v>84</v>
      </c>
      <c r="N136" s="105" t="s">
        <v>84</v>
      </c>
      <c r="O136" s="105" t="s">
        <v>84</v>
      </c>
      <c r="P136" s="105" t="s">
        <v>84</v>
      </c>
      <c r="Q136" s="105" t="s">
        <v>84</v>
      </c>
      <c r="R136" s="105" t="s">
        <v>84</v>
      </c>
      <c r="S136" s="105" t="s">
        <v>84</v>
      </c>
      <c r="T136" s="105" t="s">
        <v>84</v>
      </c>
      <c r="U136" s="105" t="s">
        <v>84</v>
      </c>
      <c r="V136" s="105" t="s">
        <v>84</v>
      </c>
      <c r="W136" s="105" t="s">
        <v>84</v>
      </c>
      <c r="X136" s="105" t="s">
        <v>84</v>
      </c>
      <c r="Y136" s="105" t="s">
        <v>84</v>
      </c>
      <c r="Z136" s="105" t="s">
        <v>84</v>
      </c>
      <c r="AA136" s="105" t="s">
        <v>84</v>
      </c>
      <c r="AB136" s="105" t="s">
        <v>84</v>
      </c>
      <c r="AC136" s="105" t="s">
        <v>84</v>
      </c>
      <c r="AD136" s="105" t="s">
        <v>84</v>
      </c>
      <c r="AE136" s="105" t="s">
        <v>84</v>
      </c>
      <c r="AF136" s="105" t="s">
        <v>84</v>
      </c>
      <c r="AG136" s="105" t="s">
        <v>84</v>
      </c>
      <c r="AH136" s="105" t="s">
        <v>84</v>
      </c>
      <c r="AI136" s="105" t="s">
        <v>84</v>
      </c>
      <c r="AJ136" s="105" t="s">
        <v>84</v>
      </c>
      <c r="AK136" s="105" t="s">
        <v>84</v>
      </c>
      <c r="AL136" s="105" t="s">
        <v>84</v>
      </c>
      <c r="AM136" s="105" t="s">
        <v>84</v>
      </c>
      <c r="AN136" s="105" t="s">
        <v>84</v>
      </c>
      <c r="AO136" s="105" t="s">
        <v>84</v>
      </c>
    </row>
  </sheetData>
  <conditionalFormatting sqref="C19:C28">
    <cfRule type="cellIs" dxfId="5" priority="7" operator="notEqual">
      <formula>"ok"</formula>
    </cfRule>
  </conditionalFormatting>
  <conditionalFormatting sqref="C29:C31">
    <cfRule type="cellIs" dxfId="4" priority="5" operator="notEqual">
      <formula>"ok"</formula>
    </cfRule>
  </conditionalFormatting>
  <conditionalFormatting sqref="B7">
    <cfRule type="expression" dxfId="3" priority="1">
      <formula>IF(UPPER($B$6)="N",1,0)</formula>
    </cfRule>
    <cfRule type="expression" dxfId="2" priority="3">
      <formula>IF(UPPER($B$6)="N",1,0)</formula>
    </cfRule>
  </conditionalFormatting>
  <dataValidations count="2">
    <dataValidation type="list" allowBlank="1" showInputMessage="1" showErrorMessage="1" sqref="B6">
      <formula1>"Y, N"</formula1>
    </dataValidation>
    <dataValidation type="custom" allowBlank="1" showInputMessage="1" showErrorMessage="1" sqref="B7">
      <formula1>IF(B7&gt;30,1,0)</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X105"/>
  <sheetViews>
    <sheetView showGridLines="0" zoomScale="85" zoomScaleNormal="85" workbookViewId="0"/>
  </sheetViews>
  <sheetFormatPr defaultRowHeight="15" x14ac:dyDescent="0.25"/>
  <cols>
    <col min="1" max="1" width="10.42578125" customWidth="1"/>
    <col min="2" max="7" width="10.85546875" customWidth="1"/>
    <col min="8" max="8" width="3.7109375" customWidth="1"/>
    <col min="9" max="10" width="10.7109375" customWidth="1"/>
    <col min="11" max="11" width="3.7109375" customWidth="1"/>
    <col min="12" max="15" width="10.7109375" customWidth="1"/>
    <col min="16" max="16" width="3.7109375" customWidth="1"/>
    <col min="17" max="20" width="10.7109375" customWidth="1"/>
    <col min="21" max="22" width="3.7109375" customWidth="1"/>
    <col min="23" max="24" width="10.85546875" customWidth="1"/>
    <col min="25" max="25" width="3.7109375" customWidth="1"/>
  </cols>
  <sheetData>
    <row r="1" spans="1:24" ht="15.75" x14ac:dyDescent="0.25">
      <c r="A1" s="12" t="s">
        <v>22</v>
      </c>
    </row>
    <row r="2" spans="1:24" x14ac:dyDescent="0.25">
      <c r="W2" s="106" t="s">
        <v>86</v>
      </c>
    </row>
    <row r="3" spans="1:24" x14ac:dyDescent="0.25">
      <c r="B3" s="108" t="s">
        <v>39</v>
      </c>
      <c r="C3" s="110"/>
      <c r="D3" s="110"/>
      <c r="E3" s="111"/>
      <c r="F3" s="112" t="s">
        <v>67</v>
      </c>
      <c r="G3" s="113"/>
      <c r="L3" s="108" t="s">
        <v>72</v>
      </c>
      <c r="M3" s="110"/>
      <c r="N3" s="110"/>
      <c r="O3" s="111"/>
      <c r="Q3" s="118" t="s">
        <v>65</v>
      </c>
      <c r="R3" s="118"/>
      <c r="S3" s="118"/>
      <c r="T3" s="118"/>
      <c r="W3" s="5" t="s">
        <v>65</v>
      </c>
    </row>
    <row r="4" spans="1:24" ht="30" customHeight="1" x14ac:dyDescent="0.25">
      <c r="A4" s="65"/>
      <c r="B4" s="108" t="s">
        <v>74</v>
      </c>
      <c r="C4" s="110"/>
      <c r="D4" s="108" t="s">
        <v>75</v>
      </c>
      <c r="E4" s="110"/>
      <c r="F4" s="114"/>
      <c r="G4" s="115"/>
      <c r="I4" s="108" t="s">
        <v>40</v>
      </c>
      <c r="J4" s="109"/>
      <c r="L4" s="108" t="s">
        <v>74</v>
      </c>
      <c r="M4" s="110"/>
      <c r="N4" s="108" t="s">
        <v>75</v>
      </c>
      <c r="O4" s="109"/>
      <c r="Q4" s="117" t="s">
        <v>74</v>
      </c>
      <c r="R4" s="118"/>
      <c r="S4" s="117" t="s">
        <v>75</v>
      </c>
      <c r="T4" s="118"/>
      <c r="W4" s="4" t="s">
        <v>76</v>
      </c>
      <c r="X4" s="4" t="s">
        <v>77</v>
      </c>
    </row>
    <row r="5" spans="1:24" x14ac:dyDescent="0.25">
      <c r="A5" s="13" t="s">
        <v>5</v>
      </c>
      <c r="B5" s="55" t="s">
        <v>68</v>
      </c>
      <c r="C5" s="55" t="s">
        <v>69</v>
      </c>
      <c r="D5" s="30" t="s">
        <v>70</v>
      </c>
      <c r="E5" s="29" t="s">
        <v>71</v>
      </c>
      <c r="F5" s="55" t="s">
        <v>3</v>
      </c>
      <c r="G5" s="29" t="s">
        <v>4</v>
      </c>
      <c r="I5" s="30" t="s">
        <v>3</v>
      </c>
      <c r="J5" s="29" t="s">
        <v>4</v>
      </c>
      <c r="L5" s="30" t="s">
        <v>3</v>
      </c>
      <c r="M5" s="55" t="s">
        <v>4</v>
      </c>
      <c r="N5" s="30" t="s">
        <v>3</v>
      </c>
      <c r="O5" s="29" t="s">
        <v>4</v>
      </c>
      <c r="Q5" s="94" t="s">
        <v>3</v>
      </c>
      <c r="R5" s="94" t="s">
        <v>4</v>
      </c>
      <c r="S5" s="94" t="s">
        <v>3</v>
      </c>
      <c r="T5" s="94" t="s">
        <v>4</v>
      </c>
      <c r="W5" s="116" t="s">
        <v>78</v>
      </c>
      <c r="X5" s="116"/>
    </row>
    <row r="6" spans="1:24" x14ac:dyDescent="0.25">
      <c r="A6" s="14">
        <v>1</v>
      </c>
      <c r="B6" s="91">
        <f>ROUND(F6+L6,5)</f>
        <v>2.9049999999999999E-2</v>
      </c>
      <c r="C6" s="57">
        <f>ROUND(G6+M6,5)</f>
        <v>3.567E-2</v>
      </c>
      <c r="D6" s="91">
        <f>ROUND(F6+N6,5)</f>
        <v>2.9049999999999999E-2</v>
      </c>
      <c r="E6" s="58">
        <f>ROUND(G6+O6,5)</f>
        <v>3.567E-2</v>
      </c>
      <c r="F6" s="71">
        <f>ROUND('SW Method_SGD'!B34,5)</f>
        <v>1.9050000000000001E-2</v>
      </c>
      <c r="G6" s="17">
        <f>ROUND('SW Method_USD'!B35,5)</f>
        <v>2.5669999999999998E-2</v>
      </c>
      <c r="H6" s="3"/>
      <c r="I6" s="71">
        <f>'SW Method_SGD'!C34</f>
        <v>1.9049999999993128E-2</v>
      </c>
      <c r="J6" s="17">
        <f>'SW Method_USD'!C35</f>
        <v>2.5670000000010518E-2</v>
      </c>
      <c r="L6" s="91">
        <f t="shared" ref="L6:L37" si="0">(MA_IP_SGD-ULT_MA_IP_SGD)*Q6+ULT_MA_IP_SGD</f>
        <v>1.0000000000000002E-2</v>
      </c>
      <c r="M6" s="57">
        <f t="shared" ref="M6:M37" si="1">(MA_IP_USD-ULT_MA_IP_USD)*R6+ULT_MA_IP_USD</f>
        <v>1.0000000000000002E-2</v>
      </c>
      <c r="N6" s="91">
        <f t="shared" ref="N6:N37" si="2">(MA_IP_SGD-ULT_MA_IP_SGD)*S6+ULT_MA_IP_SGD</f>
        <v>1.0000000000000002E-2</v>
      </c>
      <c r="O6" s="58">
        <f t="shared" ref="O6:O37" si="3">(MA_IP_USD-ULT_MA_IP_USD)*T6+ULT_MA_IP_USD</f>
        <v>1.0000000000000002E-2</v>
      </c>
      <c r="Q6" s="89">
        <f>IF('SW Method_SGD'!$B$6="N",IF($A6&lt;=LLP_SGD,100%,VLOOKUP($A6-LLP_SGD,$V$6:$X$20,2)),IF($A6&lt;='SW Method_SGD'!$B$7,100%,VLOOKUP($A6-'SW Method_SGD'!$B$7,$V$6:$X$20,2)))</f>
        <v>1</v>
      </c>
      <c r="R6" s="89">
        <f>IF('SW Method_USD'!$B$6="N",IF($A6&lt;=LLP_USD,100%,VLOOKUP($A6-LLP_USD,$V$6:$X$20,2)),IF($A6&lt;='SW Method_USD'!$B$7,100%,VLOOKUP($A6-'SW Method_USD'!$B$7,$V$6:$X$20,2)))</f>
        <v>1</v>
      </c>
      <c r="S6" s="89">
        <f>IF('SW Method_SGD'!$B$6="N",IF($A6&lt;=LLP_SGD,100%,VLOOKUP($A6-LLP_SGD,$V$6:$X$20,3)),IF($A6&lt;='SW Method_SGD'!$B$7,100%,VLOOKUP($A6-'SW Method_SGD'!$B$7,$V$6:$X$20,3)))</f>
        <v>1</v>
      </c>
      <c r="T6" s="89">
        <f>IF('SW Method_USD'!$B$6="N",IF($A6&lt;=LLP_USD,100%,VLOOKUP($A6-LLP_USD,$V$6:$X$20,3)),IF($A6&lt;='SW Method_USD'!$B$7,100%,VLOOKUP($A6-'SW Method_USD'!$B$7,$V$6:$X$20,3)))</f>
        <v>1</v>
      </c>
      <c r="V6">
        <v>1</v>
      </c>
      <c r="W6" s="90">
        <v>0.95</v>
      </c>
      <c r="X6" s="90">
        <v>0.95</v>
      </c>
    </row>
    <row r="7" spans="1:24" x14ac:dyDescent="0.25">
      <c r="A7" s="15">
        <v>2</v>
      </c>
      <c r="B7" s="92">
        <f t="shared" ref="B7:B70" si="4">ROUND(F7+L7,5)</f>
        <v>2.861E-2</v>
      </c>
      <c r="C7" s="60">
        <f t="shared" ref="C7:C70" si="5">ROUND(G7+M7,5)</f>
        <v>3.4709999999999998E-2</v>
      </c>
      <c r="D7" s="92">
        <f t="shared" ref="D7:D70" si="6">ROUND(F7+N7,5)</f>
        <v>2.861E-2</v>
      </c>
      <c r="E7" s="66">
        <f t="shared" ref="E7:E70" si="7">ROUND(G7+O7,5)</f>
        <v>3.4709999999999998E-2</v>
      </c>
      <c r="F7" s="72">
        <f>ROUND('SW Method_SGD'!B35,5)</f>
        <v>1.8610000000000002E-2</v>
      </c>
      <c r="G7" s="18">
        <f>ROUND('SW Method_USD'!B36,5)</f>
        <v>2.4709999999999999E-2</v>
      </c>
      <c r="H7" s="3"/>
      <c r="I7" s="72">
        <f>'SW Method_SGD'!C35</f>
        <v>1.8170189980863949E-2</v>
      </c>
      <c r="J7" s="18">
        <f>'SW Method_USD'!C36</f>
        <v>2.3750898534627307E-2</v>
      </c>
      <c r="L7" s="92">
        <f t="shared" si="0"/>
        <v>1.0000000000000002E-2</v>
      </c>
      <c r="M7" s="60">
        <f t="shared" si="1"/>
        <v>1.0000000000000002E-2</v>
      </c>
      <c r="N7" s="92">
        <f t="shared" si="2"/>
        <v>1.0000000000000002E-2</v>
      </c>
      <c r="O7" s="66">
        <f t="shared" si="3"/>
        <v>1.0000000000000002E-2</v>
      </c>
      <c r="Q7" s="89">
        <f>IF('SW Method_SGD'!$B$6="N",IF($A7&lt;=LLP_SGD,100%,VLOOKUP($A7-LLP_SGD,$V$6:$X$20,2)),IF($A7&lt;='SW Method_SGD'!$B$7,100%,VLOOKUP($A7-'SW Method_SGD'!$B$7,$V$6:$X$20,2)))</f>
        <v>1</v>
      </c>
      <c r="R7" s="89">
        <f>IF('SW Method_USD'!$B$6="N",IF($A7&lt;=LLP_USD,100%,VLOOKUP($A7-LLP_USD,$V$6:$X$20,2)),IF($A7&lt;='SW Method_USD'!$B$7,100%,VLOOKUP($A7-'SW Method_USD'!$B$7,$V$6:$X$20,2)))</f>
        <v>1</v>
      </c>
      <c r="S7" s="89">
        <f>IF('SW Method_SGD'!$B$6="N",IF($A7&lt;=LLP_SGD,100%,VLOOKUP($A7-LLP_SGD,$V$6:$X$20,3)),IF($A7&lt;='SW Method_SGD'!$B$7,100%,VLOOKUP($A7-'SW Method_SGD'!$B$7,$V$6:$X$20,3)))</f>
        <v>1</v>
      </c>
      <c r="T7" s="89">
        <f>IF('SW Method_USD'!$B$6="N",IF($A7&lt;=LLP_USD,100%,VLOOKUP($A7-LLP_USD,$V$6:$X$20,3)),IF($A7&lt;='SW Method_USD'!$B$7,100%,VLOOKUP($A7-'SW Method_USD'!$B$7,$V$6:$X$20,3)))</f>
        <v>1</v>
      </c>
      <c r="V7">
        <v>2</v>
      </c>
      <c r="W7" s="90">
        <v>0.9</v>
      </c>
      <c r="X7" s="90">
        <v>0.9</v>
      </c>
    </row>
    <row r="8" spans="1:24" x14ac:dyDescent="0.25">
      <c r="A8" s="15">
        <v>3</v>
      </c>
      <c r="B8" s="92">
        <f t="shared" si="4"/>
        <v>2.877E-2</v>
      </c>
      <c r="C8" s="60">
        <f t="shared" si="5"/>
        <v>3.4419999999999999E-2</v>
      </c>
      <c r="D8" s="92">
        <f t="shared" si="6"/>
        <v>2.877E-2</v>
      </c>
      <c r="E8" s="66">
        <f t="shared" si="7"/>
        <v>3.4419999999999999E-2</v>
      </c>
      <c r="F8" s="72">
        <f>ROUND('SW Method_SGD'!B36,5)</f>
        <v>1.8769999999999998E-2</v>
      </c>
      <c r="G8" s="18">
        <f>ROUND('SW Method_USD'!B37,5)</f>
        <v>2.4420000000000001E-2</v>
      </c>
      <c r="H8" s="3"/>
      <c r="I8" s="72">
        <f>'SW Method_SGD'!C36</f>
        <v>1.9090075400805429E-2</v>
      </c>
      <c r="J8" s="18">
        <f>'SW Method_USD'!C37</f>
        <v>2.3840246192786685E-2</v>
      </c>
      <c r="L8" s="92">
        <f t="shared" si="0"/>
        <v>1.0000000000000002E-2</v>
      </c>
      <c r="M8" s="60">
        <f t="shared" si="1"/>
        <v>1.0000000000000002E-2</v>
      </c>
      <c r="N8" s="92">
        <f t="shared" si="2"/>
        <v>1.0000000000000002E-2</v>
      </c>
      <c r="O8" s="66">
        <f t="shared" si="3"/>
        <v>1.0000000000000002E-2</v>
      </c>
      <c r="Q8" s="89">
        <f>IF('SW Method_SGD'!$B$6="N",IF($A8&lt;=LLP_SGD,100%,VLOOKUP($A8-LLP_SGD,$V$6:$X$20,2)),IF($A8&lt;='SW Method_SGD'!$B$7,100%,VLOOKUP($A8-'SW Method_SGD'!$B$7,$V$6:$X$20,2)))</f>
        <v>1</v>
      </c>
      <c r="R8" s="89">
        <f>IF('SW Method_USD'!$B$6="N",IF($A8&lt;=LLP_USD,100%,VLOOKUP($A8-LLP_USD,$V$6:$X$20,2)),IF($A8&lt;='SW Method_USD'!$B$7,100%,VLOOKUP($A8-'SW Method_USD'!$B$7,$V$6:$X$20,2)))</f>
        <v>1</v>
      </c>
      <c r="S8" s="89">
        <f>IF('SW Method_SGD'!$B$6="N",IF($A8&lt;=LLP_SGD,100%,VLOOKUP($A8-LLP_SGD,$V$6:$X$20,3)),IF($A8&lt;='SW Method_SGD'!$B$7,100%,VLOOKUP($A8-'SW Method_SGD'!$B$7,$V$6:$X$20,3)))</f>
        <v>1</v>
      </c>
      <c r="T8" s="89">
        <f>IF('SW Method_USD'!$B$6="N",IF($A8&lt;=LLP_USD,100%,VLOOKUP($A8-LLP_USD,$V$6:$X$20,3)),IF($A8&lt;='SW Method_USD'!$B$7,100%,VLOOKUP($A8-'SW Method_USD'!$B$7,$V$6:$X$20,3)))</f>
        <v>1</v>
      </c>
      <c r="V8">
        <v>3</v>
      </c>
      <c r="W8" s="90">
        <v>0.8</v>
      </c>
      <c r="X8" s="90">
        <v>0.8</v>
      </c>
    </row>
    <row r="9" spans="1:24" x14ac:dyDescent="0.25">
      <c r="A9" s="15">
        <v>4</v>
      </c>
      <c r="B9" s="92">
        <f t="shared" si="4"/>
        <v>2.8850000000000001E-2</v>
      </c>
      <c r="C9" s="60">
        <f t="shared" si="5"/>
        <v>3.4750000000000003E-2</v>
      </c>
      <c r="D9" s="92">
        <f t="shared" si="6"/>
        <v>2.8850000000000001E-2</v>
      </c>
      <c r="E9" s="66">
        <f t="shared" si="7"/>
        <v>3.4750000000000003E-2</v>
      </c>
      <c r="F9" s="72">
        <f>ROUND('SW Method_SGD'!B37,5)</f>
        <v>1.8849999999999999E-2</v>
      </c>
      <c r="G9" s="18">
        <f>ROUND('SW Method_USD'!B38,5)</f>
        <v>2.4750000000000001E-2</v>
      </c>
      <c r="H9" s="3"/>
      <c r="I9" s="72">
        <f>'SW Method_SGD'!C37</f>
        <v>1.909003769447315E-2</v>
      </c>
      <c r="J9" s="18">
        <f>'SW Method_USD'!C38</f>
        <v>2.5740637961327861E-2</v>
      </c>
      <c r="L9" s="92">
        <f t="shared" si="0"/>
        <v>1.0000000000000002E-2</v>
      </c>
      <c r="M9" s="60">
        <f t="shared" si="1"/>
        <v>1.0000000000000002E-2</v>
      </c>
      <c r="N9" s="92">
        <f t="shared" si="2"/>
        <v>1.0000000000000002E-2</v>
      </c>
      <c r="O9" s="66">
        <f t="shared" si="3"/>
        <v>1.0000000000000002E-2</v>
      </c>
      <c r="Q9" s="89">
        <f>IF('SW Method_SGD'!$B$6="N",IF($A9&lt;=LLP_SGD,100%,VLOOKUP($A9-LLP_SGD,$V$6:$X$20,2)),IF($A9&lt;='SW Method_SGD'!$B$7,100%,VLOOKUP($A9-'SW Method_SGD'!$B$7,$V$6:$X$20,2)))</f>
        <v>1</v>
      </c>
      <c r="R9" s="89">
        <f>IF('SW Method_USD'!$B$6="N",IF($A9&lt;=LLP_USD,100%,VLOOKUP($A9-LLP_USD,$V$6:$X$20,2)),IF($A9&lt;='SW Method_USD'!$B$7,100%,VLOOKUP($A9-'SW Method_USD'!$B$7,$V$6:$X$20,2)))</f>
        <v>1</v>
      </c>
      <c r="S9" s="89">
        <f>IF('SW Method_SGD'!$B$6="N",IF($A9&lt;=LLP_SGD,100%,VLOOKUP($A9-LLP_SGD,$V$6:$X$20,3)),IF($A9&lt;='SW Method_SGD'!$B$7,100%,VLOOKUP($A9-'SW Method_SGD'!$B$7,$V$6:$X$20,3)))</f>
        <v>1</v>
      </c>
      <c r="T9" s="89">
        <f>IF('SW Method_USD'!$B$6="N",IF($A9&lt;=LLP_USD,100%,VLOOKUP($A9-LLP_USD,$V$6:$X$20,3)),IF($A9&lt;='SW Method_USD'!$B$7,100%,VLOOKUP($A9-'SW Method_USD'!$B$7,$V$6:$X$20,3)))</f>
        <v>1</v>
      </c>
      <c r="V9">
        <v>4</v>
      </c>
      <c r="W9" s="90">
        <v>0.7</v>
      </c>
      <c r="X9" s="90">
        <v>0.7</v>
      </c>
    </row>
    <row r="10" spans="1:24" x14ac:dyDescent="0.25">
      <c r="A10" s="15">
        <v>5</v>
      </c>
      <c r="B10" s="92">
        <f t="shared" si="4"/>
        <v>2.9139999999999999E-2</v>
      </c>
      <c r="C10" s="60">
        <f t="shared" si="5"/>
        <v>3.4950000000000002E-2</v>
      </c>
      <c r="D10" s="92">
        <f t="shared" si="6"/>
        <v>2.9139999999999999E-2</v>
      </c>
      <c r="E10" s="66">
        <f t="shared" si="7"/>
        <v>3.4950000000000002E-2</v>
      </c>
      <c r="F10" s="72">
        <f>ROUND('SW Method_SGD'!B38,5)</f>
        <v>1.9140000000000001E-2</v>
      </c>
      <c r="G10" s="18">
        <f>ROUND('SW Method_USD'!B39,5)</f>
        <v>2.495E-2</v>
      </c>
      <c r="H10" s="3"/>
      <c r="I10" s="72">
        <f>'SW Method_SGD'!C38</f>
        <v>2.030082567542113E-2</v>
      </c>
      <c r="J10" s="18">
        <f>'SW Method_USD'!C39</f>
        <v>2.5750390415305358E-2</v>
      </c>
      <c r="L10" s="92">
        <f t="shared" si="0"/>
        <v>1.0000000000000002E-2</v>
      </c>
      <c r="M10" s="60">
        <f t="shared" si="1"/>
        <v>1.0000000000000002E-2</v>
      </c>
      <c r="N10" s="92">
        <f t="shared" si="2"/>
        <v>1.0000000000000002E-2</v>
      </c>
      <c r="O10" s="66">
        <f t="shared" si="3"/>
        <v>1.0000000000000002E-2</v>
      </c>
      <c r="Q10" s="89">
        <f>IF('SW Method_SGD'!$B$6="N",IF($A10&lt;=LLP_SGD,100%,VLOOKUP($A10-LLP_SGD,$V$6:$X$20,2)),IF($A10&lt;='SW Method_SGD'!$B$7,100%,VLOOKUP($A10-'SW Method_SGD'!$B$7,$V$6:$X$20,2)))</f>
        <v>1</v>
      </c>
      <c r="R10" s="89">
        <f>IF('SW Method_USD'!$B$6="N",IF($A10&lt;=LLP_USD,100%,VLOOKUP($A10-LLP_USD,$V$6:$X$20,2)),IF($A10&lt;='SW Method_USD'!$B$7,100%,VLOOKUP($A10-'SW Method_USD'!$B$7,$V$6:$X$20,2)))</f>
        <v>1</v>
      </c>
      <c r="S10" s="89">
        <f>IF('SW Method_SGD'!$B$6="N",IF($A10&lt;=LLP_SGD,100%,VLOOKUP($A10-LLP_SGD,$V$6:$X$20,3)),IF($A10&lt;='SW Method_SGD'!$B$7,100%,VLOOKUP($A10-'SW Method_SGD'!$B$7,$V$6:$X$20,3)))</f>
        <v>1</v>
      </c>
      <c r="T10" s="89">
        <f>IF('SW Method_USD'!$B$6="N",IF($A10&lt;=LLP_USD,100%,VLOOKUP($A10-LLP_USD,$V$6:$X$20,3)),IF($A10&lt;='SW Method_USD'!$B$7,100%,VLOOKUP($A10-'SW Method_USD'!$B$7,$V$6:$X$20,3)))</f>
        <v>1</v>
      </c>
      <c r="V10">
        <v>5</v>
      </c>
      <c r="W10" s="90">
        <v>0.55000000000000004</v>
      </c>
      <c r="X10" s="90">
        <v>0.55000000000000004</v>
      </c>
    </row>
    <row r="11" spans="1:24" x14ac:dyDescent="0.25">
      <c r="A11" s="15">
        <v>6</v>
      </c>
      <c r="B11" s="92">
        <f t="shared" si="4"/>
        <v>2.9530000000000001E-2</v>
      </c>
      <c r="C11" s="60">
        <f t="shared" si="5"/>
        <v>3.5409999999999997E-2</v>
      </c>
      <c r="D11" s="92">
        <f t="shared" si="6"/>
        <v>2.9530000000000001E-2</v>
      </c>
      <c r="E11" s="66">
        <f t="shared" si="7"/>
        <v>3.5409999999999997E-2</v>
      </c>
      <c r="F11" s="72">
        <f>ROUND('SW Method_SGD'!B39,5)</f>
        <v>1.9529999999999999E-2</v>
      </c>
      <c r="G11" s="18">
        <f>ROUND('SW Method_USD'!B40,5)</f>
        <v>2.5409999999999999E-2</v>
      </c>
      <c r="H11" s="3"/>
      <c r="I11" s="72">
        <f>'SW Method_SGD'!C39</f>
        <v>2.1482239794755165E-2</v>
      </c>
      <c r="J11" s="18">
        <f>'SW Method_USD'!C40</f>
        <v>2.7713098590153695E-2</v>
      </c>
      <c r="L11" s="92">
        <f t="shared" si="0"/>
        <v>1.0000000000000002E-2</v>
      </c>
      <c r="M11" s="60">
        <f t="shared" si="1"/>
        <v>1.0000000000000002E-2</v>
      </c>
      <c r="N11" s="92">
        <f t="shared" si="2"/>
        <v>1.0000000000000002E-2</v>
      </c>
      <c r="O11" s="66">
        <f t="shared" si="3"/>
        <v>1.0000000000000002E-2</v>
      </c>
      <c r="Q11" s="89">
        <f>IF('SW Method_SGD'!$B$6="N",IF($A11&lt;=LLP_SGD,100%,VLOOKUP($A11-LLP_SGD,$V$6:$X$20,2)),IF($A11&lt;='SW Method_SGD'!$B$7,100%,VLOOKUP($A11-'SW Method_SGD'!$B$7,$V$6:$X$20,2)))</f>
        <v>1</v>
      </c>
      <c r="R11" s="89">
        <f>IF('SW Method_USD'!$B$6="N",IF($A11&lt;=LLP_USD,100%,VLOOKUP($A11-LLP_USD,$V$6:$X$20,2)),IF($A11&lt;='SW Method_USD'!$B$7,100%,VLOOKUP($A11-'SW Method_USD'!$B$7,$V$6:$X$20,2)))</f>
        <v>1</v>
      </c>
      <c r="S11" s="89">
        <f>IF('SW Method_SGD'!$B$6="N",IF($A11&lt;=LLP_SGD,100%,VLOOKUP($A11-LLP_SGD,$V$6:$X$20,3)),IF($A11&lt;='SW Method_SGD'!$B$7,100%,VLOOKUP($A11-'SW Method_SGD'!$B$7,$V$6:$X$20,3)))</f>
        <v>1</v>
      </c>
      <c r="T11" s="89">
        <f>IF('SW Method_USD'!$B$6="N",IF($A11&lt;=LLP_USD,100%,VLOOKUP($A11-LLP_USD,$V$6:$X$20,3)),IF($A11&lt;='SW Method_USD'!$B$7,100%,VLOOKUP($A11-'SW Method_USD'!$B$7,$V$6:$X$20,3)))</f>
        <v>1</v>
      </c>
      <c r="V11">
        <v>6</v>
      </c>
      <c r="W11" s="90">
        <v>0.4</v>
      </c>
      <c r="X11" s="90">
        <v>0.4</v>
      </c>
    </row>
    <row r="12" spans="1:24" x14ac:dyDescent="0.25">
      <c r="A12" s="15">
        <v>7</v>
      </c>
      <c r="B12" s="92">
        <f t="shared" si="4"/>
        <v>2.98E-2</v>
      </c>
      <c r="C12" s="60">
        <f t="shared" si="5"/>
        <v>3.5740000000000001E-2</v>
      </c>
      <c r="D12" s="92">
        <f t="shared" si="6"/>
        <v>2.98E-2</v>
      </c>
      <c r="E12" s="66">
        <f t="shared" si="7"/>
        <v>3.5740000000000001E-2</v>
      </c>
      <c r="F12" s="72">
        <f>ROUND('SW Method_SGD'!B40,5)</f>
        <v>1.9800000000000002E-2</v>
      </c>
      <c r="G12" s="18">
        <f>ROUND('SW Method_USD'!B41,5)</f>
        <v>2.5739999999999999E-2</v>
      </c>
      <c r="H12" s="3"/>
      <c r="I12" s="72">
        <f>'SW Method_SGD'!C40</f>
        <v>2.1421502237187973E-2</v>
      </c>
      <c r="J12" s="18">
        <f>'SW Method_USD'!C41</f>
        <v>2.7722231426482224E-2</v>
      </c>
      <c r="L12" s="92">
        <f t="shared" si="0"/>
        <v>1.0000000000000002E-2</v>
      </c>
      <c r="M12" s="60">
        <f t="shared" si="1"/>
        <v>1.0000000000000002E-2</v>
      </c>
      <c r="N12" s="92">
        <f t="shared" si="2"/>
        <v>1.0000000000000002E-2</v>
      </c>
      <c r="O12" s="66">
        <f t="shared" si="3"/>
        <v>1.0000000000000002E-2</v>
      </c>
      <c r="Q12" s="89">
        <f>IF('SW Method_SGD'!$B$6="N",IF($A12&lt;=LLP_SGD,100%,VLOOKUP($A12-LLP_SGD,$V$6:$X$20,2)),IF($A12&lt;='SW Method_SGD'!$B$7,100%,VLOOKUP($A12-'SW Method_SGD'!$B$7,$V$6:$X$20,2)))</f>
        <v>1</v>
      </c>
      <c r="R12" s="89">
        <f>IF('SW Method_USD'!$B$6="N",IF($A12&lt;=LLP_USD,100%,VLOOKUP($A12-LLP_USD,$V$6:$X$20,2)),IF($A12&lt;='SW Method_USD'!$B$7,100%,VLOOKUP($A12-'SW Method_USD'!$B$7,$V$6:$X$20,2)))</f>
        <v>1</v>
      </c>
      <c r="S12" s="89">
        <f>IF('SW Method_SGD'!$B$6="N",IF($A12&lt;=LLP_SGD,100%,VLOOKUP($A12-LLP_SGD,$V$6:$X$20,3)),IF($A12&lt;='SW Method_SGD'!$B$7,100%,VLOOKUP($A12-'SW Method_SGD'!$B$7,$V$6:$X$20,3)))</f>
        <v>1</v>
      </c>
      <c r="T12" s="89">
        <f>IF('SW Method_USD'!$B$6="N",IF($A12&lt;=LLP_USD,100%,VLOOKUP($A12-LLP_USD,$V$6:$X$20,3)),IF($A12&lt;='SW Method_USD'!$B$7,100%,VLOOKUP($A12-'SW Method_USD'!$B$7,$V$6:$X$20,3)))</f>
        <v>1</v>
      </c>
      <c r="V12">
        <v>7</v>
      </c>
      <c r="W12" s="90">
        <v>0.25</v>
      </c>
      <c r="X12" s="90">
        <v>0.3</v>
      </c>
    </row>
    <row r="13" spans="1:24" x14ac:dyDescent="0.25">
      <c r="A13" s="15">
        <v>8</v>
      </c>
      <c r="B13" s="92">
        <f t="shared" si="4"/>
        <v>3.0009999999999998E-2</v>
      </c>
      <c r="C13" s="60">
        <f t="shared" si="5"/>
        <v>3.6200000000000003E-2</v>
      </c>
      <c r="D13" s="92">
        <f t="shared" si="6"/>
        <v>3.0009999999999998E-2</v>
      </c>
      <c r="E13" s="66">
        <f t="shared" si="7"/>
        <v>3.6200000000000003E-2</v>
      </c>
      <c r="F13" s="72">
        <f>ROUND('SW Method_SGD'!B41,5)</f>
        <v>2.001E-2</v>
      </c>
      <c r="G13" s="18">
        <f>ROUND('SW Method_USD'!B42,5)</f>
        <v>2.6200000000000001E-2</v>
      </c>
      <c r="H13" s="3"/>
      <c r="I13" s="72">
        <f>'SW Method_SGD'!C41</f>
        <v>2.148121132444869E-2</v>
      </c>
      <c r="J13" s="18">
        <f>'SW Method_USD'!C42</f>
        <v>2.9425781306196219E-2</v>
      </c>
      <c r="L13" s="92">
        <f t="shared" si="0"/>
        <v>1.0000000000000002E-2</v>
      </c>
      <c r="M13" s="60">
        <f t="shared" si="1"/>
        <v>1.0000000000000002E-2</v>
      </c>
      <c r="N13" s="92">
        <f t="shared" si="2"/>
        <v>1.0000000000000002E-2</v>
      </c>
      <c r="O13" s="66">
        <f t="shared" si="3"/>
        <v>1.0000000000000002E-2</v>
      </c>
      <c r="Q13" s="89">
        <f>IF('SW Method_SGD'!$B$6="N",IF($A13&lt;=LLP_SGD,100%,VLOOKUP($A13-LLP_SGD,$V$6:$X$20,2)),IF($A13&lt;='SW Method_SGD'!$B$7,100%,VLOOKUP($A13-'SW Method_SGD'!$B$7,$V$6:$X$20,2)))</f>
        <v>1</v>
      </c>
      <c r="R13" s="89">
        <f>IF('SW Method_USD'!$B$6="N",IF($A13&lt;=LLP_USD,100%,VLOOKUP($A13-LLP_USD,$V$6:$X$20,2)),IF($A13&lt;='SW Method_USD'!$B$7,100%,VLOOKUP($A13-'SW Method_USD'!$B$7,$V$6:$X$20,2)))</f>
        <v>1</v>
      </c>
      <c r="S13" s="89">
        <f>IF('SW Method_SGD'!$B$6="N",IF($A13&lt;=LLP_SGD,100%,VLOOKUP($A13-LLP_SGD,$V$6:$X$20,3)),IF($A13&lt;='SW Method_SGD'!$B$7,100%,VLOOKUP($A13-'SW Method_SGD'!$B$7,$V$6:$X$20,3)))</f>
        <v>1</v>
      </c>
      <c r="T13" s="89">
        <f>IF('SW Method_USD'!$B$6="N",IF($A13&lt;=LLP_USD,100%,VLOOKUP($A13-LLP_USD,$V$6:$X$20,3)),IF($A13&lt;='SW Method_USD'!$B$7,100%,VLOOKUP($A13-'SW Method_USD'!$B$7,$V$6:$X$20,3)))</f>
        <v>1</v>
      </c>
      <c r="V13">
        <v>8</v>
      </c>
      <c r="W13" s="90">
        <v>0.12</v>
      </c>
      <c r="X13" s="90">
        <v>0.2</v>
      </c>
    </row>
    <row r="14" spans="1:24" x14ac:dyDescent="0.25">
      <c r="A14" s="15">
        <v>9</v>
      </c>
      <c r="B14" s="92">
        <f t="shared" si="4"/>
        <v>3.0169999999999999E-2</v>
      </c>
      <c r="C14" s="60">
        <f t="shared" si="5"/>
        <v>3.6549999999999999E-2</v>
      </c>
      <c r="D14" s="92">
        <f t="shared" si="6"/>
        <v>3.0169999999999999E-2</v>
      </c>
      <c r="E14" s="66">
        <f t="shared" si="7"/>
        <v>3.6549999999999999E-2</v>
      </c>
      <c r="F14" s="72">
        <f>ROUND('SW Method_SGD'!B42,5)</f>
        <v>2.017E-2</v>
      </c>
      <c r="G14" s="18">
        <f>ROUND('SW Method_USD'!B43,5)</f>
        <v>2.6550000000000001E-2</v>
      </c>
      <c r="H14" s="3"/>
      <c r="I14" s="72">
        <f>'SW Method_SGD'!C42</f>
        <v>2.1450903851325309E-2</v>
      </c>
      <c r="J14" s="18">
        <f>'SW Method_USD'!C43</f>
        <v>2.9354300829615987E-2</v>
      </c>
      <c r="L14" s="92">
        <f t="shared" si="0"/>
        <v>1.0000000000000002E-2</v>
      </c>
      <c r="M14" s="60">
        <f t="shared" si="1"/>
        <v>1.0000000000000002E-2</v>
      </c>
      <c r="N14" s="92">
        <f t="shared" si="2"/>
        <v>1.0000000000000002E-2</v>
      </c>
      <c r="O14" s="66">
        <f t="shared" si="3"/>
        <v>1.0000000000000002E-2</v>
      </c>
      <c r="Q14" s="89">
        <f>IF('SW Method_SGD'!$B$6="N",IF($A14&lt;=LLP_SGD,100%,VLOOKUP($A14-LLP_SGD,$V$6:$X$20,2)),IF($A14&lt;='SW Method_SGD'!$B$7,100%,VLOOKUP($A14-'SW Method_SGD'!$B$7,$V$6:$X$20,2)))</f>
        <v>1</v>
      </c>
      <c r="R14" s="89">
        <f>IF('SW Method_USD'!$B$6="N",IF($A14&lt;=LLP_USD,100%,VLOOKUP($A14-LLP_USD,$V$6:$X$20,2)),IF($A14&lt;='SW Method_USD'!$B$7,100%,VLOOKUP($A14-'SW Method_USD'!$B$7,$V$6:$X$20,2)))</f>
        <v>1</v>
      </c>
      <c r="S14" s="89">
        <f>IF('SW Method_SGD'!$B$6="N",IF($A14&lt;=LLP_SGD,100%,VLOOKUP($A14-LLP_SGD,$V$6:$X$20,3)),IF($A14&lt;='SW Method_SGD'!$B$7,100%,VLOOKUP($A14-'SW Method_SGD'!$B$7,$V$6:$X$20,3)))</f>
        <v>1</v>
      </c>
      <c r="T14" s="89">
        <f>IF('SW Method_USD'!$B$6="N",IF($A14&lt;=LLP_USD,100%,VLOOKUP($A14-LLP_USD,$V$6:$X$20,3)),IF($A14&lt;='SW Method_USD'!$B$7,100%,VLOOKUP($A14-'SW Method_USD'!$B$7,$V$6:$X$20,3)))</f>
        <v>1</v>
      </c>
      <c r="V14">
        <v>9</v>
      </c>
      <c r="W14" s="90">
        <v>0.03</v>
      </c>
      <c r="X14" s="90">
        <v>0.15</v>
      </c>
    </row>
    <row r="15" spans="1:24" x14ac:dyDescent="0.25">
      <c r="A15" s="15">
        <v>10</v>
      </c>
      <c r="B15" s="92">
        <f t="shared" si="4"/>
        <v>3.0710000000000001E-2</v>
      </c>
      <c r="C15" s="60">
        <f t="shared" si="5"/>
        <v>3.6880000000000003E-2</v>
      </c>
      <c r="D15" s="92">
        <f t="shared" si="6"/>
        <v>3.0710000000000001E-2</v>
      </c>
      <c r="E15" s="66">
        <f t="shared" si="7"/>
        <v>3.6880000000000003E-2</v>
      </c>
      <c r="F15" s="72">
        <f>ROUND('SW Method_SGD'!B43,5)</f>
        <v>2.0709999999999999E-2</v>
      </c>
      <c r="G15" s="18">
        <f>ROUND('SW Method_USD'!B44,5)</f>
        <v>2.6880000000000001E-2</v>
      </c>
      <c r="H15" s="3"/>
      <c r="I15" s="72">
        <f>'SW Method_SGD'!C43</f>
        <v>2.5582880734832614E-2</v>
      </c>
      <c r="J15" s="18">
        <f>'SW Method_USD'!C44</f>
        <v>2.9854777851320957E-2</v>
      </c>
      <c r="L15" s="92">
        <f t="shared" si="0"/>
        <v>1.0000000000000002E-2</v>
      </c>
      <c r="M15" s="60">
        <f t="shared" si="1"/>
        <v>1.0000000000000002E-2</v>
      </c>
      <c r="N15" s="92">
        <f t="shared" si="2"/>
        <v>1.0000000000000002E-2</v>
      </c>
      <c r="O15" s="66">
        <f t="shared" si="3"/>
        <v>1.0000000000000002E-2</v>
      </c>
      <c r="Q15" s="89">
        <f>IF('SW Method_SGD'!$B$6="N",IF($A15&lt;=LLP_SGD,100%,VLOOKUP($A15-LLP_SGD,$V$6:$X$20,2)),IF($A15&lt;='SW Method_SGD'!$B$7,100%,VLOOKUP($A15-'SW Method_SGD'!$B$7,$V$6:$X$20,2)))</f>
        <v>1</v>
      </c>
      <c r="R15" s="89">
        <f>IF('SW Method_USD'!$B$6="N",IF($A15&lt;=LLP_USD,100%,VLOOKUP($A15-LLP_USD,$V$6:$X$20,2)),IF($A15&lt;='SW Method_USD'!$B$7,100%,VLOOKUP($A15-'SW Method_USD'!$B$7,$V$6:$X$20,2)))</f>
        <v>1</v>
      </c>
      <c r="S15" s="89">
        <f>IF('SW Method_SGD'!$B$6="N",IF($A15&lt;=LLP_SGD,100%,VLOOKUP($A15-LLP_SGD,$V$6:$X$20,3)),IF($A15&lt;='SW Method_SGD'!$B$7,100%,VLOOKUP($A15-'SW Method_SGD'!$B$7,$V$6:$X$20,3)))</f>
        <v>1</v>
      </c>
      <c r="T15" s="89">
        <f>IF('SW Method_USD'!$B$6="N",IF($A15&lt;=LLP_USD,100%,VLOOKUP($A15-LLP_USD,$V$6:$X$20,3)),IF($A15&lt;='SW Method_USD'!$B$7,100%,VLOOKUP($A15-'SW Method_USD'!$B$7,$V$6:$X$20,3)))</f>
        <v>1</v>
      </c>
      <c r="V15">
        <v>10</v>
      </c>
      <c r="W15" s="90">
        <v>0</v>
      </c>
      <c r="X15" s="90">
        <v>0.1</v>
      </c>
    </row>
    <row r="16" spans="1:24" x14ac:dyDescent="0.25">
      <c r="A16" s="15">
        <v>11</v>
      </c>
      <c r="B16" s="92">
        <f t="shared" si="4"/>
        <v>3.1300000000000001E-2</v>
      </c>
      <c r="C16" s="60">
        <f t="shared" si="5"/>
        <v>3.7260000000000001E-2</v>
      </c>
      <c r="D16" s="92">
        <f t="shared" si="6"/>
        <v>3.1300000000000001E-2</v>
      </c>
      <c r="E16" s="66">
        <f t="shared" si="7"/>
        <v>3.7260000000000001E-2</v>
      </c>
      <c r="F16" s="72">
        <f>ROUND('SW Method_SGD'!B44,5)</f>
        <v>2.1299999999999999E-2</v>
      </c>
      <c r="G16" s="18">
        <f>ROUND('SW Method_USD'!B45,5)</f>
        <v>2.726E-2</v>
      </c>
      <c r="H16" s="3"/>
      <c r="I16" s="72">
        <f>'SW Method_SGD'!C44</f>
        <v>2.7251293677369892E-2</v>
      </c>
      <c r="J16" s="18">
        <f>'SW Method_USD'!C45</f>
        <v>3.1120260677054867E-2</v>
      </c>
      <c r="L16" s="92">
        <f t="shared" si="0"/>
        <v>1.0000000000000002E-2</v>
      </c>
      <c r="M16" s="60">
        <f t="shared" si="1"/>
        <v>1.0000000000000002E-2</v>
      </c>
      <c r="N16" s="92">
        <f t="shared" si="2"/>
        <v>1.0000000000000002E-2</v>
      </c>
      <c r="O16" s="66">
        <f t="shared" si="3"/>
        <v>1.0000000000000002E-2</v>
      </c>
      <c r="Q16" s="89">
        <f>IF('SW Method_SGD'!$B$6="N",IF($A16&lt;=LLP_SGD,100%,VLOOKUP($A16-LLP_SGD,$V$6:$X$20,2)),IF($A16&lt;='SW Method_SGD'!$B$7,100%,VLOOKUP($A16-'SW Method_SGD'!$B$7,$V$6:$X$20,2)))</f>
        <v>1</v>
      </c>
      <c r="R16" s="89">
        <f>IF('SW Method_USD'!$B$6="N",IF($A16&lt;=LLP_USD,100%,VLOOKUP($A16-LLP_USD,$V$6:$X$20,2)),IF($A16&lt;='SW Method_USD'!$B$7,100%,VLOOKUP($A16-'SW Method_USD'!$B$7,$V$6:$X$20,2)))</f>
        <v>1</v>
      </c>
      <c r="S16" s="89">
        <f>IF('SW Method_SGD'!$B$6="N",IF($A16&lt;=LLP_SGD,100%,VLOOKUP($A16-LLP_SGD,$V$6:$X$20,3)),IF($A16&lt;='SW Method_SGD'!$B$7,100%,VLOOKUP($A16-'SW Method_SGD'!$B$7,$V$6:$X$20,3)))</f>
        <v>1</v>
      </c>
      <c r="T16" s="89">
        <f>IF('SW Method_USD'!$B$6="N",IF($A16&lt;=LLP_USD,100%,VLOOKUP($A16-LLP_USD,$V$6:$X$20,3)),IF($A16&lt;='SW Method_USD'!$B$7,100%,VLOOKUP($A16-'SW Method_USD'!$B$7,$V$6:$X$20,3)))</f>
        <v>1</v>
      </c>
      <c r="V16">
        <v>11</v>
      </c>
      <c r="X16" s="90">
        <v>0.06</v>
      </c>
    </row>
    <row r="17" spans="1:24" x14ac:dyDescent="0.25">
      <c r="A17" s="15">
        <v>12</v>
      </c>
      <c r="B17" s="92">
        <f t="shared" si="4"/>
        <v>3.1829999999999997E-2</v>
      </c>
      <c r="C17" s="60">
        <f t="shared" si="5"/>
        <v>3.7670000000000002E-2</v>
      </c>
      <c r="D17" s="92">
        <f t="shared" si="6"/>
        <v>3.1829999999999997E-2</v>
      </c>
      <c r="E17" s="66">
        <f t="shared" si="7"/>
        <v>3.7670000000000002E-2</v>
      </c>
      <c r="F17" s="72">
        <f>ROUND('SW Method_SGD'!B45,5)</f>
        <v>2.1829999999999999E-2</v>
      </c>
      <c r="G17" s="18">
        <f>ROUND('SW Method_USD'!B46,5)</f>
        <v>2.767E-2</v>
      </c>
      <c r="H17" s="3"/>
      <c r="I17" s="72">
        <f>'SW Method_SGD'!C45</f>
        <v>2.7667113637750207E-2</v>
      </c>
      <c r="J17" s="18">
        <f>'SW Method_USD'!C46</f>
        <v>3.2173953311364745E-2</v>
      </c>
      <c r="L17" s="92">
        <f t="shared" si="0"/>
        <v>1.0000000000000002E-2</v>
      </c>
      <c r="M17" s="60">
        <f t="shared" si="1"/>
        <v>1.0000000000000002E-2</v>
      </c>
      <c r="N17" s="92">
        <f t="shared" si="2"/>
        <v>1.0000000000000002E-2</v>
      </c>
      <c r="O17" s="66">
        <f t="shared" si="3"/>
        <v>1.0000000000000002E-2</v>
      </c>
      <c r="Q17" s="89">
        <f>IF('SW Method_SGD'!$B$6="N",IF($A17&lt;=LLP_SGD,100%,VLOOKUP($A17-LLP_SGD,$V$6:$X$20,2)),IF($A17&lt;='SW Method_SGD'!$B$7,100%,VLOOKUP($A17-'SW Method_SGD'!$B$7,$V$6:$X$20,2)))</f>
        <v>1</v>
      </c>
      <c r="R17" s="89">
        <f>IF('SW Method_USD'!$B$6="N",IF($A17&lt;=LLP_USD,100%,VLOOKUP($A17-LLP_USD,$V$6:$X$20,2)),IF($A17&lt;='SW Method_USD'!$B$7,100%,VLOOKUP($A17-'SW Method_USD'!$B$7,$V$6:$X$20,2)))</f>
        <v>1</v>
      </c>
      <c r="S17" s="89">
        <f>IF('SW Method_SGD'!$B$6="N",IF($A17&lt;=LLP_SGD,100%,VLOOKUP($A17-LLP_SGD,$V$6:$X$20,3)),IF($A17&lt;='SW Method_SGD'!$B$7,100%,VLOOKUP($A17-'SW Method_SGD'!$B$7,$V$6:$X$20,3)))</f>
        <v>1</v>
      </c>
      <c r="T17" s="89">
        <f>IF('SW Method_USD'!$B$6="N",IF($A17&lt;=LLP_USD,100%,VLOOKUP($A17-LLP_USD,$V$6:$X$20,3)),IF($A17&lt;='SW Method_USD'!$B$7,100%,VLOOKUP($A17-'SW Method_USD'!$B$7,$V$6:$X$20,3)))</f>
        <v>1</v>
      </c>
      <c r="V17">
        <v>12</v>
      </c>
      <c r="X17" s="90">
        <v>0.04</v>
      </c>
    </row>
    <row r="18" spans="1:24" x14ac:dyDescent="0.25">
      <c r="A18" s="15">
        <v>13</v>
      </c>
      <c r="B18" s="92">
        <f t="shared" si="4"/>
        <v>3.2280000000000003E-2</v>
      </c>
      <c r="C18" s="60">
        <f t="shared" si="5"/>
        <v>3.807E-2</v>
      </c>
      <c r="D18" s="92">
        <f t="shared" si="6"/>
        <v>3.2280000000000003E-2</v>
      </c>
      <c r="E18" s="66">
        <f t="shared" si="7"/>
        <v>3.807E-2</v>
      </c>
      <c r="F18" s="72">
        <f>ROUND('SW Method_SGD'!B46,5)</f>
        <v>2.2280000000000001E-2</v>
      </c>
      <c r="G18" s="18">
        <f>ROUND('SW Method_USD'!B47,5)</f>
        <v>2.8070000000000001E-2</v>
      </c>
      <c r="H18" s="3"/>
      <c r="I18" s="72">
        <f>'SW Method_SGD'!C46</f>
        <v>2.771277240083303E-2</v>
      </c>
      <c r="J18" s="18">
        <f>'SW Method_USD'!C47</f>
        <v>3.2848507232553725E-2</v>
      </c>
      <c r="L18" s="92">
        <f t="shared" si="0"/>
        <v>1.0000000000000002E-2</v>
      </c>
      <c r="M18" s="60">
        <f t="shared" si="1"/>
        <v>1.0000000000000002E-2</v>
      </c>
      <c r="N18" s="92">
        <f t="shared" si="2"/>
        <v>1.0000000000000002E-2</v>
      </c>
      <c r="O18" s="66">
        <f t="shared" si="3"/>
        <v>1.0000000000000002E-2</v>
      </c>
      <c r="Q18" s="89">
        <f>IF('SW Method_SGD'!$B$6="N",IF($A18&lt;=LLP_SGD,100%,VLOOKUP($A18-LLP_SGD,$V$6:$X$20,2)),IF($A18&lt;='SW Method_SGD'!$B$7,100%,VLOOKUP($A18-'SW Method_SGD'!$B$7,$V$6:$X$20,2)))</f>
        <v>1</v>
      </c>
      <c r="R18" s="89">
        <f>IF('SW Method_USD'!$B$6="N",IF($A18&lt;=LLP_USD,100%,VLOOKUP($A18-LLP_USD,$V$6:$X$20,2)),IF($A18&lt;='SW Method_USD'!$B$7,100%,VLOOKUP($A18-'SW Method_USD'!$B$7,$V$6:$X$20,2)))</f>
        <v>1</v>
      </c>
      <c r="S18" s="89">
        <f>IF('SW Method_SGD'!$B$6="N",IF($A18&lt;=LLP_SGD,100%,VLOOKUP($A18-LLP_SGD,$V$6:$X$20,3)),IF($A18&lt;='SW Method_SGD'!$B$7,100%,VLOOKUP($A18-'SW Method_SGD'!$B$7,$V$6:$X$20,3)))</f>
        <v>1</v>
      </c>
      <c r="T18" s="89">
        <f>IF('SW Method_USD'!$B$6="N",IF($A18&lt;=LLP_USD,100%,VLOOKUP($A18-LLP_USD,$V$6:$X$20,3)),IF($A18&lt;='SW Method_USD'!$B$7,100%,VLOOKUP($A18-'SW Method_USD'!$B$7,$V$6:$X$20,3)))</f>
        <v>1</v>
      </c>
      <c r="V18">
        <v>13</v>
      </c>
      <c r="X18" s="90">
        <v>0.02</v>
      </c>
    </row>
    <row r="19" spans="1:24" x14ac:dyDescent="0.25">
      <c r="A19" s="15">
        <v>14</v>
      </c>
      <c r="B19" s="92">
        <f t="shared" si="4"/>
        <v>3.2649999999999998E-2</v>
      </c>
      <c r="C19" s="60">
        <f t="shared" si="5"/>
        <v>3.8429999999999999E-2</v>
      </c>
      <c r="D19" s="92">
        <f t="shared" si="6"/>
        <v>3.2649999999999998E-2</v>
      </c>
      <c r="E19" s="66">
        <f t="shared" si="7"/>
        <v>3.8429999999999999E-2</v>
      </c>
      <c r="F19" s="72">
        <f>ROUND('SW Method_SGD'!B47,5)</f>
        <v>2.265E-2</v>
      </c>
      <c r="G19" s="18">
        <f>ROUND('SW Method_USD'!B48,5)</f>
        <v>2.843E-2</v>
      </c>
      <c r="H19" s="3"/>
      <c r="I19" s="72">
        <f>'SW Method_SGD'!C47</f>
        <v>2.740157073532612E-2</v>
      </c>
      <c r="J19" s="18">
        <f>'SW Method_USD'!C48</f>
        <v>3.3178161603530265E-2</v>
      </c>
      <c r="L19" s="92">
        <f t="shared" si="0"/>
        <v>1.0000000000000002E-2</v>
      </c>
      <c r="M19" s="60">
        <f t="shared" si="1"/>
        <v>1.0000000000000002E-2</v>
      </c>
      <c r="N19" s="92">
        <f t="shared" si="2"/>
        <v>1.0000000000000002E-2</v>
      </c>
      <c r="O19" s="66">
        <f t="shared" si="3"/>
        <v>1.0000000000000002E-2</v>
      </c>
      <c r="Q19" s="89">
        <f>IF('SW Method_SGD'!$B$6="N",IF($A19&lt;=LLP_SGD,100%,VLOOKUP($A19-LLP_SGD,$V$6:$X$20,2)),IF($A19&lt;='SW Method_SGD'!$B$7,100%,VLOOKUP($A19-'SW Method_SGD'!$B$7,$V$6:$X$20,2)))</f>
        <v>1</v>
      </c>
      <c r="R19" s="89">
        <f>IF('SW Method_USD'!$B$6="N",IF($A19&lt;=LLP_USD,100%,VLOOKUP($A19-LLP_USD,$V$6:$X$20,2)),IF($A19&lt;='SW Method_USD'!$B$7,100%,VLOOKUP($A19-'SW Method_USD'!$B$7,$V$6:$X$20,2)))</f>
        <v>1</v>
      </c>
      <c r="S19" s="89">
        <f>IF('SW Method_SGD'!$B$6="N",IF($A19&lt;=LLP_SGD,100%,VLOOKUP($A19-LLP_SGD,$V$6:$X$20,3)),IF($A19&lt;='SW Method_SGD'!$B$7,100%,VLOOKUP($A19-'SW Method_SGD'!$B$7,$V$6:$X$20,3)))</f>
        <v>1</v>
      </c>
      <c r="T19" s="89">
        <f>IF('SW Method_USD'!$B$6="N",IF($A19&lt;=LLP_USD,100%,VLOOKUP($A19-LLP_USD,$V$6:$X$20,3)),IF($A19&lt;='SW Method_USD'!$B$7,100%,VLOOKUP($A19-'SW Method_USD'!$B$7,$V$6:$X$20,3)))</f>
        <v>1</v>
      </c>
      <c r="V19">
        <v>14</v>
      </c>
      <c r="X19" s="90">
        <v>0.01</v>
      </c>
    </row>
    <row r="20" spans="1:24" x14ac:dyDescent="0.25">
      <c r="A20" s="15">
        <v>15</v>
      </c>
      <c r="B20" s="92">
        <f t="shared" si="4"/>
        <v>3.2919999999999998E-2</v>
      </c>
      <c r="C20" s="60">
        <f t="shared" si="5"/>
        <v>3.875E-2</v>
      </c>
      <c r="D20" s="92">
        <f t="shared" si="6"/>
        <v>3.2919999999999998E-2</v>
      </c>
      <c r="E20" s="66">
        <f t="shared" si="7"/>
        <v>3.875E-2</v>
      </c>
      <c r="F20" s="72">
        <f>ROUND('SW Method_SGD'!B48,5)</f>
        <v>2.2919999999999999E-2</v>
      </c>
      <c r="G20" s="18">
        <f>ROUND('SW Method_USD'!B49,5)</f>
        <v>2.8750000000000001E-2</v>
      </c>
      <c r="H20" s="3"/>
      <c r="I20" s="72">
        <f>'SW Method_SGD'!C48</f>
        <v>2.6739376885227761E-2</v>
      </c>
      <c r="J20" s="18">
        <f>'SW Method_USD'!C49</f>
        <v>3.3181709202046328E-2</v>
      </c>
      <c r="L20" s="92">
        <f t="shared" si="0"/>
        <v>1.0000000000000002E-2</v>
      </c>
      <c r="M20" s="60">
        <f t="shared" si="1"/>
        <v>1.0000000000000002E-2</v>
      </c>
      <c r="N20" s="92">
        <f t="shared" si="2"/>
        <v>1.0000000000000002E-2</v>
      </c>
      <c r="O20" s="66">
        <f t="shared" si="3"/>
        <v>1.0000000000000002E-2</v>
      </c>
      <c r="Q20" s="89">
        <f>IF('SW Method_SGD'!$B$6="N",IF($A20&lt;=LLP_SGD,100%,VLOOKUP($A20-LLP_SGD,$V$6:$X$20,2)),IF($A20&lt;='SW Method_SGD'!$B$7,100%,VLOOKUP($A20-'SW Method_SGD'!$B$7,$V$6:$X$20,2)))</f>
        <v>1</v>
      </c>
      <c r="R20" s="89">
        <f>IF('SW Method_USD'!$B$6="N",IF($A20&lt;=LLP_USD,100%,VLOOKUP($A20-LLP_USD,$V$6:$X$20,2)),IF($A20&lt;='SW Method_USD'!$B$7,100%,VLOOKUP($A20-'SW Method_USD'!$B$7,$V$6:$X$20,2)))</f>
        <v>1</v>
      </c>
      <c r="S20" s="89">
        <f>IF('SW Method_SGD'!$B$6="N",IF($A20&lt;=LLP_SGD,100%,VLOOKUP($A20-LLP_SGD,$V$6:$X$20,3)),IF($A20&lt;='SW Method_SGD'!$B$7,100%,VLOOKUP($A20-'SW Method_SGD'!$B$7,$V$6:$X$20,3)))</f>
        <v>1</v>
      </c>
      <c r="T20" s="89">
        <f>IF('SW Method_USD'!$B$6="N",IF($A20&lt;=LLP_USD,100%,VLOOKUP($A20-LLP_USD,$V$6:$X$20,3)),IF($A20&lt;='SW Method_USD'!$B$7,100%,VLOOKUP($A20-'SW Method_USD'!$B$7,$V$6:$X$20,3)))</f>
        <v>1</v>
      </c>
      <c r="V20">
        <v>15</v>
      </c>
      <c r="X20" s="90">
        <v>0</v>
      </c>
    </row>
    <row r="21" spans="1:24" x14ac:dyDescent="0.25">
      <c r="A21" s="15">
        <v>16</v>
      </c>
      <c r="B21" s="92">
        <f t="shared" si="4"/>
        <v>3.3099999999999997E-2</v>
      </c>
      <c r="C21" s="60">
        <f t="shared" si="5"/>
        <v>3.9010000000000003E-2</v>
      </c>
      <c r="D21" s="92">
        <f t="shared" si="6"/>
        <v>3.3099999999999997E-2</v>
      </c>
      <c r="E21" s="66">
        <f t="shared" si="7"/>
        <v>3.9010000000000003E-2</v>
      </c>
      <c r="F21" s="72">
        <f>ROUND('SW Method_SGD'!B49,5)</f>
        <v>2.3099999999999999E-2</v>
      </c>
      <c r="G21" s="18">
        <f>ROUND('SW Method_USD'!B50,5)</f>
        <v>2.9010000000000001E-2</v>
      </c>
      <c r="H21" s="3"/>
      <c r="I21" s="72">
        <f>'SW Method_SGD'!C49</f>
        <v>2.5882582809213739E-2</v>
      </c>
      <c r="J21" s="18">
        <f>'SW Method_USD'!C50</f>
        <v>3.292803823829904E-2</v>
      </c>
      <c r="L21" s="92">
        <f t="shared" si="0"/>
        <v>1.0000000000000002E-2</v>
      </c>
      <c r="M21" s="60">
        <f t="shared" si="1"/>
        <v>1.0000000000000002E-2</v>
      </c>
      <c r="N21" s="92">
        <f t="shared" si="2"/>
        <v>1.0000000000000002E-2</v>
      </c>
      <c r="O21" s="66">
        <f t="shared" si="3"/>
        <v>1.0000000000000002E-2</v>
      </c>
      <c r="Q21" s="89">
        <f>IF('SW Method_SGD'!$B$6="N",IF($A21&lt;=LLP_SGD,100%,VLOOKUP($A21-LLP_SGD,$V$6:$X$20,2)),IF($A21&lt;='SW Method_SGD'!$B$7,100%,VLOOKUP($A21-'SW Method_SGD'!$B$7,$V$6:$X$20,2)))</f>
        <v>1</v>
      </c>
      <c r="R21" s="89">
        <f>IF('SW Method_USD'!$B$6="N",IF($A21&lt;=LLP_USD,100%,VLOOKUP($A21-LLP_USD,$V$6:$X$20,2)),IF($A21&lt;='SW Method_USD'!$B$7,100%,VLOOKUP($A21-'SW Method_USD'!$B$7,$V$6:$X$20,2)))</f>
        <v>1</v>
      </c>
      <c r="S21" s="89">
        <f>IF('SW Method_SGD'!$B$6="N",IF($A21&lt;=LLP_SGD,100%,VLOOKUP($A21-LLP_SGD,$V$6:$X$20,3)),IF($A21&lt;='SW Method_SGD'!$B$7,100%,VLOOKUP($A21-'SW Method_SGD'!$B$7,$V$6:$X$20,3)))</f>
        <v>1</v>
      </c>
      <c r="T21" s="89">
        <f>IF('SW Method_USD'!$B$6="N",IF($A21&lt;=LLP_USD,100%,VLOOKUP($A21-LLP_USD,$V$6:$X$20,3)),IF($A21&lt;='SW Method_USD'!$B$7,100%,VLOOKUP($A21-'SW Method_USD'!$B$7,$V$6:$X$20,3)))</f>
        <v>1</v>
      </c>
    </row>
    <row r="22" spans="1:24" x14ac:dyDescent="0.25">
      <c r="A22" s="15">
        <v>17</v>
      </c>
      <c r="B22" s="92">
        <f t="shared" si="4"/>
        <v>3.3239999999999999E-2</v>
      </c>
      <c r="C22" s="60">
        <f t="shared" si="5"/>
        <v>3.9230000000000001E-2</v>
      </c>
      <c r="D22" s="92">
        <f t="shared" si="6"/>
        <v>3.3239999999999999E-2</v>
      </c>
      <c r="E22" s="66">
        <f t="shared" si="7"/>
        <v>3.9230000000000001E-2</v>
      </c>
      <c r="F22" s="72">
        <f>ROUND('SW Method_SGD'!B50,5)</f>
        <v>2.324E-2</v>
      </c>
      <c r="G22" s="18">
        <f>ROUND('SW Method_USD'!B51,5)</f>
        <v>2.9229999999999999E-2</v>
      </c>
      <c r="H22" s="3"/>
      <c r="I22" s="72">
        <f>'SW Method_SGD'!C50</f>
        <v>2.5439836654189696E-2</v>
      </c>
      <c r="J22" s="18">
        <f>'SW Method_USD'!C51</f>
        <v>3.2664668246126016E-2</v>
      </c>
      <c r="L22" s="92">
        <f t="shared" si="0"/>
        <v>1.0000000000000002E-2</v>
      </c>
      <c r="M22" s="60">
        <f t="shared" si="1"/>
        <v>1.0000000000000002E-2</v>
      </c>
      <c r="N22" s="92">
        <f t="shared" si="2"/>
        <v>1.0000000000000002E-2</v>
      </c>
      <c r="O22" s="66">
        <f t="shared" si="3"/>
        <v>1.0000000000000002E-2</v>
      </c>
      <c r="Q22" s="89">
        <f>IF('SW Method_SGD'!$B$6="N",IF($A22&lt;=LLP_SGD,100%,VLOOKUP($A22-LLP_SGD,$V$6:$X$20,2)),IF($A22&lt;='SW Method_SGD'!$B$7,100%,VLOOKUP($A22-'SW Method_SGD'!$B$7,$V$6:$X$20,2)))</f>
        <v>1</v>
      </c>
      <c r="R22" s="89">
        <f>IF('SW Method_USD'!$B$6="N",IF($A22&lt;=LLP_USD,100%,VLOOKUP($A22-LLP_USD,$V$6:$X$20,2)),IF($A22&lt;='SW Method_USD'!$B$7,100%,VLOOKUP($A22-'SW Method_USD'!$B$7,$V$6:$X$20,2)))</f>
        <v>1</v>
      </c>
      <c r="S22" s="89">
        <f>IF('SW Method_SGD'!$B$6="N",IF($A22&lt;=LLP_SGD,100%,VLOOKUP($A22-LLP_SGD,$V$6:$X$20,3)),IF($A22&lt;='SW Method_SGD'!$B$7,100%,VLOOKUP($A22-'SW Method_SGD'!$B$7,$V$6:$X$20,3)))</f>
        <v>1</v>
      </c>
      <c r="T22" s="89">
        <f>IF('SW Method_USD'!$B$6="N",IF($A22&lt;=LLP_USD,100%,VLOOKUP($A22-LLP_USD,$V$6:$X$20,3)),IF($A22&lt;='SW Method_USD'!$B$7,100%,VLOOKUP($A22-'SW Method_USD'!$B$7,$V$6:$X$20,3)))</f>
        <v>1</v>
      </c>
    </row>
    <row r="23" spans="1:24" x14ac:dyDescent="0.25">
      <c r="A23" s="15">
        <v>18</v>
      </c>
      <c r="B23" s="92">
        <f t="shared" si="4"/>
        <v>3.3369999999999997E-2</v>
      </c>
      <c r="C23" s="60">
        <f t="shared" si="5"/>
        <v>3.9399999999999998E-2</v>
      </c>
      <c r="D23" s="92">
        <f t="shared" si="6"/>
        <v>3.3369999999999997E-2</v>
      </c>
      <c r="E23" s="66">
        <f t="shared" si="7"/>
        <v>3.9399999999999998E-2</v>
      </c>
      <c r="F23" s="72">
        <f>ROUND('SW Method_SGD'!B51,5)</f>
        <v>2.3369999999999998E-2</v>
      </c>
      <c r="G23" s="18">
        <f>ROUND('SW Method_USD'!B52,5)</f>
        <v>2.9399999999999999E-2</v>
      </c>
      <c r="H23" s="3"/>
      <c r="I23" s="72">
        <f>'SW Method_SGD'!C51</f>
        <v>2.5532104866756056E-2</v>
      </c>
      <c r="J23" s="18">
        <f>'SW Method_USD'!C52</f>
        <v>3.2443380802313682E-2</v>
      </c>
      <c r="L23" s="92">
        <f t="shared" si="0"/>
        <v>1.0000000000000002E-2</v>
      </c>
      <c r="M23" s="60">
        <f t="shared" si="1"/>
        <v>1.0000000000000002E-2</v>
      </c>
      <c r="N23" s="92">
        <f t="shared" si="2"/>
        <v>1.0000000000000002E-2</v>
      </c>
      <c r="O23" s="66">
        <f t="shared" si="3"/>
        <v>1.0000000000000002E-2</v>
      </c>
      <c r="Q23" s="89">
        <f>IF('SW Method_SGD'!$B$6="N",IF($A23&lt;=LLP_SGD,100%,VLOOKUP($A23-LLP_SGD,$V$6:$X$20,2)),IF($A23&lt;='SW Method_SGD'!$B$7,100%,VLOOKUP($A23-'SW Method_SGD'!$B$7,$V$6:$X$20,2)))</f>
        <v>1</v>
      </c>
      <c r="R23" s="89">
        <f>IF('SW Method_USD'!$B$6="N",IF($A23&lt;=LLP_USD,100%,VLOOKUP($A23-LLP_USD,$V$6:$X$20,2)),IF($A23&lt;='SW Method_USD'!$B$7,100%,VLOOKUP($A23-'SW Method_USD'!$B$7,$V$6:$X$20,2)))</f>
        <v>1</v>
      </c>
      <c r="S23" s="89">
        <f>IF('SW Method_SGD'!$B$6="N",IF($A23&lt;=LLP_SGD,100%,VLOOKUP($A23-LLP_SGD,$V$6:$X$20,3)),IF($A23&lt;='SW Method_SGD'!$B$7,100%,VLOOKUP($A23-'SW Method_SGD'!$B$7,$V$6:$X$20,3)))</f>
        <v>1</v>
      </c>
      <c r="T23" s="89">
        <f>IF('SW Method_USD'!$B$6="N",IF($A23&lt;=LLP_USD,100%,VLOOKUP($A23-LLP_USD,$V$6:$X$20,3)),IF($A23&lt;='SW Method_USD'!$B$7,100%,VLOOKUP($A23-'SW Method_USD'!$B$7,$V$6:$X$20,3)))</f>
        <v>1</v>
      </c>
    </row>
    <row r="24" spans="1:24" x14ac:dyDescent="0.25">
      <c r="A24" s="15">
        <v>19</v>
      </c>
      <c r="B24" s="92">
        <f t="shared" si="4"/>
        <v>3.3509999999999998E-2</v>
      </c>
      <c r="C24" s="60">
        <f t="shared" si="5"/>
        <v>3.9550000000000002E-2</v>
      </c>
      <c r="D24" s="92">
        <f t="shared" si="6"/>
        <v>3.3509999999999998E-2</v>
      </c>
      <c r="E24" s="66">
        <f t="shared" si="7"/>
        <v>3.9550000000000002E-2</v>
      </c>
      <c r="F24" s="72">
        <f>ROUND('SW Method_SGD'!B52,5)</f>
        <v>2.351E-2</v>
      </c>
      <c r="G24" s="18">
        <f>ROUND('SW Method_USD'!B53,5)</f>
        <v>2.955E-2</v>
      </c>
      <c r="H24" s="3"/>
      <c r="I24" s="72">
        <f>'SW Method_SGD'!C52</f>
        <v>2.613311701066201E-2</v>
      </c>
      <c r="J24" s="18">
        <f>'SW Method_USD'!C53</f>
        <v>3.2253536993595677E-2</v>
      </c>
      <c r="L24" s="92">
        <f t="shared" si="0"/>
        <v>1.0000000000000002E-2</v>
      </c>
      <c r="M24" s="60">
        <f t="shared" si="1"/>
        <v>1.0000000000000002E-2</v>
      </c>
      <c r="N24" s="92">
        <f t="shared" si="2"/>
        <v>1.0000000000000002E-2</v>
      </c>
      <c r="O24" s="66">
        <f t="shared" si="3"/>
        <v>1.0000000000000002E-2</v>
      </c>
      <c r="Q24" s="89">
        <f>IF('SW Method_SGD'!$B$6="N",IF($A24&lt;=LLP_SGD,100%,VLOOKUP($A24-LLP_SGD,$V$6:$X$20,2)),IF($A24&lt;='SW Method_SGD'!$B$7,100%,VLOOKUP($A24-'SW Method_SGD'!$B$7,$V$6:$X$20,2)))</f>
        <v>1</v>
      </c>
      <c r="R24" s="89">
        <f>IF('SW Method_USD'!$B$6="N",IF($A24&lt;=LLP_USD,100%,VLOOKUP($A24-LLP_USD,$V$6:$X$20,2)),IF($A24&lt;='SW Method_USD'!$B$7,100%,VLOOKUP($A24-'SW Method_USD'!$B$7,$V$6:$X$20,2)))</f>
        <v>1</v>
      </c>
      <c r="S24" s="89">
        <f>IF('SW Method_SGD'!$B$6="N",IF($A24&lt;=LLP_SGD,100%,VLOOKUP($A24-LLP_SGD,$V$6:$X$20,3)),IF($A24&lt;='SW Method_SGD'!$B$7,100%,VLOOKUP($A24-'SW Method_SGD'!$B$7,$V$6:$X$20,3)))</f>
        <v>1</v>
      </c>
      <c r="T24" s="89">
        <f>IF('SW Method_USD'!$B$6="N",IF($A24&lt;=LLP_USD,100%,VLOOKUP($A24-LLP_USD,$V$6:$X$20,3)),IF($A24&lt;='SW Method_USD'!$B$7,100%,VLOOKUP($A24-'SW Method_USD'!$B$7,$V$6:$X$20,3)))</f>
        <v>1</v>
      </c>
    </row>
    <row r="25" spans="1:24" x14ac:dyDescent="0.25">
      <c r="A25" s="15">
        <v>20</v>
      </c>
      <c r="B25" s="92">
        <f t="shared" si="4"/>
        <v>3.3700000000000001E-2</v>
      </c>
      <c r="C25" s="60">
        <f t="shared" si="5"/>
        <v>3.968E-2</v>
      </c>
      <c r="D25" s="92">
        <f t="shared" si="6"/>
        <v>3.3700000000000001E-2</v>
      </c>
      <c r="E25" s="66">
        <f t="shared" si="7"/>
        <v>3.968E-2</v>
      </c>
      <c r="F25" s="72">
        <f>ROUND('SW Method_SGD'!B53,5)</f>
        <v>2.3699999999999999E-2</v>
      </c>
      <c r="G25" s="18">
        <f>ROUND('SW Method_USD'!B54,5)</f>
        <v>2.9680000000000002E-2</v>
      </c>
      <c r="H25" s="3"/>
      <c r="I25" s="72">
        <f>'SW Method_SGD'!C53</f>
        <v>2.723121934299666E-2</v>
      </c>
      <c r="J25" s="18">
        <f>'SW Method_USD'!C54</f>
        <v>3.2085827182354087E-2</v>
      </c>
      <c r="L25" s="92">
        <f t="shared" si="0"/>
        <v>1.0000000000000002E-2</v>
      </c>
      <c r="M25" s="60">
        <f t="shared" si="1"/>
        <v>1.0000000000000002E-2</v>
      </c>
      <c r="N25" s="92">
        <f t="shared" si="2"/>
        <v>1.0000000000000002E-2</v>
      </c>
      <c r="O25" s="66">
        <f t="shared" si="3"/>
        <v>1.0000000000000002E-2</v>
      </c>
      <c r="Q25" s="89">
        <f>IF('SW Method_SGD'!$B$6="N",IF($A25&lt;=LLP_SGD,100%,VLOOKUP($A25-LLP_SGD,$V$6:$X$20,2)),IF($A25&lt;='SW Method_SGD'!$B$7,100%,VLOOKUP($A25-'SW Method_SGD'!$B$7,$V$6:$X$20,2)))</f>
        <v>1</v>
      </c>
      <c r="R25" s="89">
        <f>IF('SW Method_USD'!$B$6="N",IF($A25&lt;=LLP_USD,100%,VLOOKUP($A25-LLP_USD,$V$6:$X$20,2)),IF($A25&lt;='SW Method_USD'!$B$7,100%,VLOOKUP($A25-'SW Method_USD'!$B$7,$V$6:$X$20,2)))</f>
        <v>1</v>
      </c>
      <c r="S25" s="89">
        <f>IF('SW Method_SGD'!$B$6="N",IF($A25&lt;=LLP_SGD,100%,VLOOKUP($A25-LLP_SGD,$V$6:$X$20,3)),IF($A25&lt;='SW Method_SGD'!$B$7,100%,VLOOKUP($A25-'SW Method_SGD'!$B$7,$V$6:$X$20,3)))</f>
        <v>1</v>
      </c>
      <c r="T25" s="89">
        <f>IF('SW Method_USD'!$B$6="N",IF($A25&lt;=LLP_USD,100%,VLOOKUP($A25-LLP_USD,$V$6:$X$20,3)),IF($A25&lt;='SW Method_USD'!$B$7,100%,VLOOKUP($A25-'SW Method_USD'!$B$7,$V$6:$X$20,3)))</f>
        <v>1</v>
      </c>
    </row>
    <row r="26" spans="1:24" x14ac:dyDescent="0.25">
      <c r="A26" s="15">
        <v>21</v>
      </c>
      <c r="B26" s="92">
        <f t="shared" si="4"/>
        <v>3.3489999999999999E-2</v>
      </c>
      <c r="C26" s="60">
        <f t="shared" si="5"/>
        <v>3.9789999999999999E-2</v>
      </c>
      <c r="D26" s="92">
        <f t="shared" si="6"/>
        <v>3.3489999999999999E-2</v>
      </c>
      <c r="E26" s="66">
        <f t="shared" si="7"/>
        <v>3.9789999999999999E-2</v>
      </c>
      <c r="F26" s="72">
        <f>ROUND('SW Method_SGD'!B54,5)</f>
        <v>2.3939999999999999E-2</v>
      </c>
      <c r="G26" s="18">
        <f>ROUND('SW Method_USD'!B55,5)</f>
        <v>2.9790000000000001E-2</v>
      </c>
      <c r="H26" s="3"/>
      <c r="I26" s="72">
        <f>'SW Method_SGD'!C54</f>
        <v>2.870258604003828E-2</v>
      </c>
      <c r="J26" s="18">
        <f>'SW Method_USD'!C55</f>
        <v>3.1944184339605552E-2</v>
      </c>
      <c r="L26" s="92">
        <f t="shared" si="0"/>
        <v>9.5499999999999995E-3</v>
      </c>
      <c r="M26" s="60">
        <f t="shared" si="1"/>
        <v>1.0000000000000002E-2</v>
      </c>
      <c r="N26" s="92">
        <f t="shared" si="2"/>
        <v>9.5499999999999995E-3</v>
      </c>
      <c r="O26" s="66">
        <f t="shared" si="3"/>
        <v>1.0000000000000002E-2</v>
      </c>
      <c r="Q26" s="89">
        <f>IF('SW Method_SGD'!$B$6="N",IF($A26&lt;=LLP_SGD,100%,VLOOKUP($A26-LLP_SGD,$V$6:$X$20,2)),IF($A26&lt;='SW Method_SGD'!$B$7,100%,VLOOKUP($A26-'SW Method_SGD'!$B$7,$V$6:$X$20,2)))</f>
        <v>0.95</v>
      </c>
      <c r="R26" s="89">
        <f>IF('SW Method_USD'!$B$6="N",IF($A26&lt;=LLP_USD,100%,VLOOKUP($A26-LLP_USD,$V$6:$X$20,2)),IF($A26&lt;='SW Method_USD'!$B$7,100%,VLOOKUP($A26-'SW Method_USD'!$B$7,$V$6:$X$20,2)))</f>
        <v>1</v>
      </c>
      <c r="S26" s="89">
        <f>IF('SW Method_SGD'!$B$6="N",IF($A26&lt;=LLP_SGD,100%,VLOOKUP($A26-LLP_SGD,$V$6:$X$20,3)),IF($A26&lt;='SW Method_SGD'!$B$7,100%,VLOOKUP($A26-'SW Method_SGD'!$B$7,$V$6:$X$20,3)))</f>
        <v>0.95</v>
      </c>
      <c r="T26" s="89">
        <f>IF('SW Method_USD'!$B$6="N",IF($A26&lt;=LLP_USD,100%,VLOOKUP($A26-LLP_USD,$V$6:$X$20,3)),IF($A26&lt;='SW Method_USD'!$B$7,100%,VLOOKUP($A26-'SW Method_USD'!$B$7,$V$6:$X$20,3)))</f>
        <v>1</v>
      </c>
    </row>
    <row r="27" spans="1:24" x14ac:dyDescent="0.25">
      <c r="A27" s="15">
        <v>22</v>
      </c>
      <c r="B27" s="92">
        <f t="shared" si="4"/>
        <v>3.3320000000000002E-2</v>
      </c>
      <c r="C27" s="60">
        <f t="shared" si="5"/>
        <v>3.9879999999999999E-2</v>
      </c>
      <c r="D27" s="92">
        <f t="shared" si="6"/>
        <v>3.3320000000000002E-2</v>
      </c>
      <c r="E27" s="66">
        <f t="shared" si="7"/>
        <v>3.9879999999999999E-2</v>
      </c>
      <c r="F27" s="72">
        <f>ROUND('SW Method_SGD'!B55,5)</f>
        <v>2.4219999999999998E-2</v>
      </c>
      <c r="G27" s="18">
        <f>ROUND('SW Method_USD'!B56,5)</f>
        <v>2.988E-2</v>
      </c>
      <c r="H27" s="3"/>
      <c r="I27" s="72">
        <f>'SW Method_SGD'!C55</f>
        <v>3.0058863054541307E-2</v>
      </c>
      <c r="J27" s="18">
        <f>'SW Method_USD'!C56</f>
        <v>3.1869999878865185E-2</v>
      </c>
      <c r="L27" s="92">
        <f t="shared" si="0"/>
        <v>9.1000000000000004E-3</v>
      </c>
      <c r="M27" s="60">
        <f t="shared" si="1"/>
        <v>1.0000000000000002E-2</v>
      </c>
      <c r="N27" s="92">
        <f t="shared" si="2"/>
        <v>9.1000000000000004E-3</v>
      </c>
      <c r="O27" s="66">
        <f t="shared" si="3"/>
        <v>1.0000000000000002E-2</v>
      </c>
      <c r="Q27" s="89">
        <f>IF('SW Method_SGD'!$B$6="N",IF($A27&lt;=LLP_SGD,100%,VLOOKUP($A27-LLP_SGD,$V$6:$X$20,2)),IF($A27&lt;='SW Method_SGD'!$B$7,100%,VLOOKUP($A27-'SW Method_SGD'!$B$7,$V$6:$X$20,2)))</f>
        <v>0.9</v>
      </c>
      <c r="R27" s="89">
        <f>IF('SW Method_USD'!$B$6="N",IF($A27&lt;=LLP_USD,100%,VLOOKUP($A27-LLP_USD,$V$6:$X$20,2)),IF($A27&lt;='SW Method_USD'!$B$7,100%,VLOOKUP($A27-'SW Method_USD'!$B$7,$V$6:$X$20,2)))</f>
        <v>1</v>
      </c>
      <c r="S27" s="89">
        <f>IF('SW Method_SGD'!$B$6="N",IF($A27&lt;=LLP_SGD,100%,VLOOKUP($A27-LLP_SGD,$V$6:$X$20,3)),IF($A27&lt;='SW Method_SGD'!$B$7,100%,VLOOKUP($A27-'SW Method_SGD'!$B$7,$V$6:$X$20,3)))</f>
        <v>0.9</v>
      </c>
      <c r="T27" s="89">
        <f>IF('SW Method_USD'!$B$6="N",IF($A27&lt;=LLP_USD,100%,VLOOKUP($A27-LLP_USD,$V$6:$X$20,3)),IF($A27&lt;='SW Method_USD'!$B$7,100%,VLOOKUP($A27-'SW Method_USD'!$B$7,$V$6:$X$20,3)))</f>
        <v>1</v>
      </c>
    </row>
    <row r="28" spans="1:24" x14ac:dyDescent="0.25">
      <c r="A28" s="15">
        <v>23</v>
      </c>
      <c r="B28" s="92">
        <f t="shared" si="4"/>
        <v>3.2719999999999999E-2</v>
      </c>
      <c r="C28" s="60">
        <f t="shared" si="5"/>
        <v>3.9969999999999999E-2</v>
      </c>
      <c r="D28" s="92">
        <f t="shared" si="6"/>
        <v>3.2719999999999999E-2</v>
      </c>
      <c r="E28" s="66">
        <f t="shared" si="7"/>
        <v>3.9969999999999999E-2</v>
      </c>
      <c r="F28" s="72">
        <f>ROUND('SW Method_SGD'!B56,5)</f>
        <v>2.452E-2</v>
      </c>
      <c r="G28" s="18">
        <f>ROUND('SW Method_USD'!B57,5)</f>
        <v>2.997E-2</v>
      </c>
      <c r="H28" s="3"/>
      <c r="I28" s="72">
        <f>'SW Method_SGD'!C56</f>
        <v>3.1209712626339758E-2</v>
      </c>
      <c r="J28" s="18">
        <f>'SW Method_USD'!C57</f>
        <v>3.1869493535400029E-2</v>
      </c>
      <c r="L28" s="92">
        <f t="shared" si="0"/>
        <v>8.2000000000000024E-3</v>
      </c>
      <c r="M28" s="60">
        <f t="shared" si="1"/>
        <v>1.0000000000000002E-2</v>
      </c>
      <c r="N28" s="92">
        <f t="shared" si="2"/>
        <v>8.2000000000000024E-3</v>
      </c>
      <c r="O28" s="66">
        <f t="shared" si="3"/>
        <v>1.0000000000000002E-2</v>
      </c>
      <c r="Q28" s="89">
        <f>IF('SW Method_SGD'!$B$6="N",IF($A28&lt;=LLP_SGD,100%,VLOOKUP($A28-LLP_SGD,$V$6:$X$20,2)),IF($A28&lt;='SW Method_SGD'!$B$7,100%,VLOOKUP($A28-'SW Method_SGD'!$B$7,$V$6:$X$20,2)))</f>
        <v>0.8</v>
      </c>
      <c r="R28" s="89">
        <f>IF('SW Method_USD'!$B$6="N",IF($A28&lt;=LLP_USD,100%,VLOOKUP($A28-LLP_USD,$V$6:$X$20,2)),IF($A28&lt;='SW Method_USD'!$B$7,100%,VLOOKUP($A28-'SW Method_USD'!$B$7,$V$6:$X$20,2)))</f>
        <v>1</v>
      </c>
      <c r="S28" s="89">
        <f>IF('SW Method_SGD'!$B$6="N",IF($A28&lt;=LLP_SGD,100%,VLOOKUP($A28-LLP_SGD,$V$6:$X$20,3)),IF($A28&lt;='SW Method_SGD'!$B$7,100%,VLOOKUP($A28-'SW Method_SGD'!$B$7,$V$6:$X$20,3)))</f>
        <v>0.8</v>
      </c>
      <c r="T28" s="89">
        <f>IF('SW Method_USD'!$B$6="N",IF($A28&lt;=LLP_USD,100%,VLOOKUP($A28-LLP_USD,$V$6:$X$20,3)),IF($A28&lt;='SW Method_USD'!$B$7,100%,VLOOKUP($A28-'SW Method_USD'!$B$7,$V$6:$X$20,3)))</f>
        <v>1</v>
      </c>
    </row>
    <row r="29" spans="1:24" x14ac:dyDescent="0.25">
      <c r="A29" s="15">
        <v>24</v>
      </c>
      <c r="B29" s="92">
        <f t="shared" si="4"/>
        <v>3.2140000000000002E-2</v>
      </c>
      <c r="C29" s="60">
        <f t="shared" si="5"/>
        <v>4.0050000000000002E-2</v>
      </c>
      <c r="D29" s="92">
        <f t="shared" si="6"/>
        <v>3.2140000000000002E-2</v>
      </c>
      <c r="E29" s="66">
        <f t="shared" si="7"/>
        <v>4.0050000000000002E-2</v>
      </c>
      <c r="F29" s="72">
        <f>ROUND('SW Method_SGD'!B57,5)</f>
        <v>2.4840000000000001E-2</v>
      </c>
      <c r="G29" s="18">
        <f>ROUND('SW Method_USD'!B58,5)</f>
        <v>3.005E-2</v>
      </c>
      <c r="H29" s="3"/>
      <c r="I29" s="72">
        <f>'SW Method_SGD'!C57</f>
        <v>3.2188268424735877E-2</v>
      </c>
      <c r="J29" s="18">
        <f>'SW Method_USD'!C58</f>
        <v>3.1939490245898483E-2</v>
      </c>
      <c r="L29" s="92">
        <f t="shared" si="0"/>
        <v>7.3000000000000001E-3</v>
      </c>
      <c r="M29" s="60">
        <f t="shared" si="1"/>
        <v>1.0000000000000002E-2</v>
      </c>
      <c r="N29" s="92">
        <f t="shared" si="2"/>
        <v>7.3000000000000001E-3</v>
      </c>
      <c r="O29" s="66">
        <f t="shared" si="3"/>
        <v>1.0000000000000002E-2</v>
      </c>
      <c r="Q29" s="89">
        <f>IF('SW Method_SGD'!$B$6="N",IF($A29&lt;=LLP_SGD,100%,VLOOKUP($A29-LLP_SGD,$V$6:$X$20,2)),IF($A29&lt;='SW Method_SGD'!$B$7,100%,VLOOKUP($A29-'SW Method_SGD'!$B$7,$V$6:$X$20,2)))</f>
        <v>0.7</v>
      </c>
      <c r="R29" s="89">
        <f>IF('SW Method_USD'!$B$6="N",IF($A29&lt;=LLP_USD,100%,VLOOKUP($A29-LLP_USD,$V$6:$X$20,2)),IF($A29&lt;='SW Method_USD'!$B$7,100%,VLOOKUP($A29-'SW Method_USD'!$B$7,$V$6:$X$20,2)))</f>
        <v>1</v>
      </c>
      <c r="S29" s="89">
        <f>IF('SW Method_SGD'!$B$6="N",IF($A29&lt;=LLP_SGD,100%,VLOOKUP($A29-LLP_SGD,$V$6:$X$20,3)),IF($A29&lt;='SW Method_SGD'!$B$7,100%,VLOOKUP($A29-'SW Method_SGD'!$B$7,$V$6:$X$20,3)))</f>
        <v>0.7</v>
      </c>
      <c r="T29" s="89">
        <f>IF('SW Method_USD'!$B$6="N",IF($A29&lt;=LLP_USD,100%,VLOOKUP($A29-LLP_USD,$V$6:$X$20,3)),IF($A29&lt;='SW Method_USD'!$B$7,100%,VLOOKUP($A29-'SW Method_USD'!$B$7,$V$6:$X$20,3)))</f>
        <v>1</v>
      </c>
    </row>
    <row r="30" spans="1:24" x14ac:dyDescent="0.25">
      <c r="A30" s="15">
        <v>25</v>
      </c>
      <c r="B30" s="92">
        <f t="shared" si="4"/>
        <v>3.1109999999999999E-2</v>
      </c>
      <c r="C30" s="60">
        <f t="shared" si="5"/>
        <v>4.0129999999999999E-2</v>
      </c>
      <c r="D30" s="92">
        <f t="shared" si="6"/>
        <v>3.1109999999999999E-2</v>
      </c>
      <c r="E30" s="66">
        <f t="shared" si="7"/>
        <v>4.0129999999999999E-2</v>
      </c>
      <c r="F30" s="72">
        <f>ROUND('SW Method_SGD'!B58,5)</f>
        <v>2.5159999999999998E-2</v>
      </c>
      <c r="G30" s="18">
        <f>ROUND('SW Method_USD'!B59,5)</f>
        <v>3.0130000000000001E-2</v>
      </c>
      <c r="H30" s="3"/>
      <c r="I30" s="72">
        <f>'SW Method_SGD'!C58</f>
        <v>3.3021786678274934E-2</v>
      </c>
      <c r="J30" s="18">
        <f>'SW Method_USD'!C59</f>
        <v>3.2079725158443262E-2</v>
      </c>
      <c r="L30" s="92">
        <f t="shared" si="0"/>
        <v>5.9500000000000013E-3</v>
      </c>
      <c r="M30" s="60">
        <f t="shared" si="1"/>
        <v>1.0000000000000002E-2</v>
      </c>
      <c r="N30" s="92">
        <f t="shared" si="2"/>
        <v>5.9500000000000013E-3</v>
      </c>
      <c r="O30" s="66">
        <f t="shared" si="3"/>
        <v>1.0000000000000002E-2</v>
      </c>
      <c r="Q30" s="89">
        <f>IF('SW Method_SGD'!$B$6="N",IF($A30&lt;=LLP_SGD,100%,VLOOKUP($A30-LLP_SGD,$V$6:$X$20,2)),IF($A30&lt;='SW Method_SGD'!$B$7,100%,VLOOKUP($A30-'SW Method_SGD'!$B$7,$V$6:$X$20,2)))</f>
        <v>0.55000000000000004</v>
      </c>
      <c r="R30" s="89">
        <f>IF('SW Method_USD'!$B$6="N",IF($A30&lt;=LLP_USD,100%,VLOOKUP($A30-LLP_USD,$V$6:$X$20,2)),IF($A30&lt;='SW Method_USD'!$B$7,100%,VLOOKUP($A30-'SW Method_USD'!$B$7,$V$6:$X$20,2)))</f>
        <v>1</v>
      </c>
      <c r="S30" s="89">
        <f>IF('SW Method_SGD'!$B$6="N",IF($A30&lt;=LLP_SGD,100%,VLOOKUP($A30-LLP_SGD,$V$6:$X$20,3)),IF($A30&lt;='SW Method_SGD'!$B$7,100%,VLOOKUP($A30-'SW Method_SGD'!$B$7,$V$6:$X$20,3)))</f>
        <v>0.55000000000000004</v>
      </c>
      <c r="T30" s="89">
        <f>IF('SW Method_USD'!$B$6="N",IF($A30&lt;=LLP_USD,100%,VLOOKUP($A30-LLP_USD,$V$6:$X$20,3)),IF($A30&lt;='SW Method_USD'!$B$7,100%,VLOOKUP($A30-'SW Method_USD'!$B$7,$V$6:$X$20,3)))</f>
        <v>1</v>
      </c>
    </row>
    <row r="31" spans="1:24" x14ac:dyDescent="0.25">
      <c r="A31" s="15">
        <v>26</v>
      </c>
      <c r="B31" s="92">
        <f t="shared" si="4"/>
        <v>3.0089999999999999E-2</v>
      </c>
      <c r="C31" s="60">
        <f t="shared" si="5"/>
        <v>4.0210000000000003E-2</v>
      </c>
      <c r="D31" s="92">
        <f t="shared" si="6"/>
        <v>3.0089999999999999E-2</v>
      </c>
      <c r="E31" s="66">
        <f t="shared" si="7"/>
        <v>4.0210000000000003E-2</v>
      </c>
      <c r="F31" s="72">
        <f>ROUND('SW Method_SGD'!B59,5)</f>
        <v>2.5489999999999999E-2</v>
      </c>
      <c r="G31" s="18">
        <f>ROUND('SW Method_USD'!B60,5)</f>
        <v>3.0210000000000001E-2</v>
      </c>
      <c r="H31" s="3"/>
      <c r="I31" s="72">
        <f>'SW Method_SGD'!C59</f>
        <v>3.3732826664390814E-2</v>
      </c>
      <c r="J31" s="18">
        <f>'SW Method_USD'!C60</f>
        <v>3.2292847965032845E-2</v>
      </c>
      <c r="L31" s="92">
        <f t="shared" si="0"/>
        <v>4.6000000000000008E-3</v>
      </c>
      <c r="M31" s="60">
        <f t="shared" si="1"/>
        <v>1.0000000000000002E-2</v>
      </c>
      <c r="N31" s="92">
        <f t="shared" si="2"/>
        <v>4.6000000000000008E-3</v>
      </c>
      <c r="O31" s="66">
        <f t="shared" si="3"/>
        <v>1.0000000000000002E-2</v>
      </c>
      <c r="Q31" s="89">
        <f>IF('SW Method_SGD'!$B$6="N",IF($A31&lt;=LLP_SGD,100%,VLOOKUP($A31-LLP_SGD,$V$6:$X$20,2)),IF($A31&lt;='SW Method_SGD'!$B$7,100%,VLOOKUP($A31-'SW Method_SGD'!$B$7,$V$6:$X$20,2)))</f>
        <v>0.4</v>
      </c>
      <c r="R31" s="89">
        <f>IF('SW Method_USD'!$B$6="N",IF($A31&lt;=LLP_USD,100%,VLOOKUP($A31-LLP_USD,$V$6:$X$20,2)),IF($A31&lt;='SW Method_USD'!$B$7,100%,VLOOKUP($A31-'SW Method_USD'!$B$7,$V$6:$X$20,2)))</f>
        <v>1</v>
      </c>
      <c r="S31" s="89">
        <f>IF('SW Method_SGD'!$B$6="N",IF($A31&lt;=LLP_SGD,100%,VLOOKUP($A31-LLP_SGD,$V$6:$X$20,3)),IF($A31&lt;='SW Method_SGD'!$B$7,100%,VLOOKUP($A31-'SW Method_SGD'!$B$7,$V$6:$X$20,3)))</f>
        <v>0.4</v>
      </c>
      <c r="T31" s="89">
        <f>IF('SW Method_USD'!$B$6="N",IF($A31&lt;=LLP_USD,100%,VLOOKUP($A31-LLP_USD,$V$6:$X$20,3)),IF($A31&lt;='SW Method_USD'!$B$7,100%,VLOOKUP($A31-'SW Method_USD'!$B$7,$V$6:$X$20,3)))</f>
        <v>1</v>
      </c>
    </row>
    <row r="32" spans="1:24" x14ac:dyDescent="0.25">
      <c r="A32" s="15">
        <v>27</v>
      </c>
      <c r="B32" s="92">
        <f t="shared" si="4"/>
        <v>2.9069999999999999E-2</v>
      </c>
      <c r="C32" s="60">
        <f t="shared" si="5"/>
        <v>4.0300000000000002E-2</v>
      </c>
      <c r="D32" s="92">
        <f t="shared" si="6"/>
        <v>2.9520000000000001E-2</v>
      </c>
      <c r="E32" s="66">
        <f t="shared" si="7"/>
        <v>4.0300000000000002E-2</v>
      </c>
      <c r="F32" s="72">
        <f>ROUND('SW Method_SGD'!B60,5)</f>
        <v>2.5819999999999999E-2</v>
      </c>
      <c r="G32" s="18">
        <f>ROUND('SW Method_USD'!B61,5)</f>
        <v>3.0300000000000001E-2</v>
      </c>
      <c r="H32" s="3"/>
      <c r="I32" s="72">
        <f>'SW Method_SGD'!C60</f>
        <v>3.4340159608946097E-2</v>
      </c>
      <c r="J32" s="18">
        <f>'SW Method_USD'!C61</f>
        <v>3.2584552670488653E-2</v>
      </c>
      <c r="L32" s="92">
        <f t="shared" si="0"/>
        <v>3.2500000000000003E-3</v>
      </c>
      <c r="M32" s="60">
        <f t="shared" si="1"/>
        <v>1.0000000000000002E-2</v>
      </c>
      <c r="N32" s="92">
        <f t="shared" si="2"/>
        <v>3.7000000000000002E-3</v>
      </c>
      <c r="O32" s="66">
        <f t="shared" si="3"/>
        <v>1.0000000000000002E-2</v>
      </c>
      <c r="Q32" s="89">
        <f>IF('SW Method_SGD'!$B$6="N",IF($A32&lt;=LLP_SGD,100%,VLOOKUP($A32-LLP_SGD,$V$6:$X$20,2)),IF($A32&lt;='SW Method_SGD'!$B$7,100%,VLOOKUP($A32-'SW Method_SGD'!$B$7,$V$6:$X$20,2)))</f>
        <v>0.25</v>
      </c>
      <c r="R32" s="89">
        <f>IF('SW Method_USD'!$B$6="N",IF($A32&lt;=LLP_USD,100%,VLOOKUP($A32-LLP_USD,$V$6:$X$20,2)),IF($A32&lt;='SW Method_USD'!$B$7,100%,VLOOKUP($A32-'SW Method_USD'!$B$7,$V$6:$X$20,2)))</f>
        <v>1</v>
      </c>
      <c r="S32" s="89">
        <f>IF('SW Method_SGD'!$B$6="N",IF($A32&lt;=LLP_SGD,100%,VLOOKUP($A32-LLP_SGD,$V$6:$X$20,3)),IF($A32&lt;='SW Method_SGD'!$B$7,100%,VLOOKUP($A32-'SW Method_SGD'!$B$7,$V$6:$X$20,3)))</f>
        <v>0.3</v>
      </c>
      <c r="T32" s="89">
        <f>IF('SW Method_USD'!$B$6="N",IF($A32&lt;=LLP_USD,100%,VLOOKUP($A32-LLP_USD,$V$6:$X$20,3)),IF($A32&lt;='SW Method_USD'!$B$7,100%,VLOOKUP($A32-'SW Method_USD'!$B$7,$V$6:$X$20,3)))</f>
        <v>1</v>
      </c>
    </row>
    <row r="33" spans="1:20" x14ac:dyDescent="0.25">
      <c r="A33" s="15">
        <v>28</v>
      </c>
      <c r="B33" s="92">
        <f t="shared" si="4"/>
        <v>2.8219999999999999E-2</v>
      </c>
      <c r="C33" s="60">
        <f t="shared" si="5"/>
        <v>4.0399999999999998E-2</v>
      </c>
      <c r="D33" s="92">
        <f t="shared" si="6"/>
        <v>2.894E-2</v>
      </c>
      <c r="E33" s="66">
        <f t="shared" si="7"/>
        <v>4.0399999999999998E-2</v>
      </c>
      <c r="F33" s="72">
        <f>ROUND('SW Method_SGD'!B61,5)</f>
        <v>2.614E-2</v>
      </c>
      <c r="G33" s="18">
        <f>ROUND('SW Method_USD'!B62,5)</f>
        <v>3.04E-2</v>
      </c>
      <c r="H33" s="3"/>
      <c r="I33" s="72">
        <f>'SW Method_SGD'!C61</f>
        <v>3.485947683517554E-2</v>
      </c>
      <c r="J33" s="18">
        <f>'SW Method_USD'!C62</f>
        <v>3.2963847290171655E-2</v>
      </c>
      <c r="L33" s="92">
        <f t="shared" si="0"/>
        <v>2.0800000000000003E-3</v>
      </c>
      <c r="M33" s="60">
        <f t="shared" si="1"/>
        <v>1.0000000000000002E-2</v>
      </c>
      <c r="N33" s="92">
        <f t="shared" si="2"/>
        <v>2.8000000000000004E-3</v>
      </c>
      <c r="O33" s="66">
        <f t="shared" si="3"/>
        <v>1.0000000000000002E-2</v>
      </c>
      <c r="Q33" s="89">
        <f>IF('SW Method_SGD'!$B$6="N",IF($A33&lt;=LLP_SGD,100%,VLOOKUP($A33-LLP_SGD,$V$6:$X$20,2)),IF($A33&lt;='SW Method_SGD'!$B$7,100%,VLOOKUP($A33-'SW Method_SGD'!$B$7,$V$6:$X$20,2)))</f>
        <v>0.12</v>
      </c>
      <c r="R33" s="89">
        <f>IF('SW Method_USD'!$B$6="N",IF($A33&lt;=LLP_USD,100%,VLOOKUP($A33-LLP_USD,$V$6:$X$20,2)),IF($A33&lt;='SW Method_USD'!$B$7,100%,VLOOKUP($A33-'SW Method_USD'!$B$7,$V$6:$X$20,2)))</f>
        <v>1</v>
      </c>
      <c r="S33" s="89">
        <f>IF('SW Method_SGD'!$B$6="N",IF($A33&lt;=LLP_SGD,100%,VLOOKUP($A33-LLP_SGD,$V$6:$X$20,3)),IF($A33&lt;='SW Method_SGD'!$B$7,100%,VLOOKUP($A33-'SW Method_SGD'!$B$7,$V$6:$X$20,3)))</f>
        <v>0.2</v>
      </c>
      <c r="T33" s="89">
        <f>IF('SW Method_USD'!$B$6="N",IF($A33&lt;=LLP_USD,100%,VLOOKUP($A33-LLP_USD,$V$6:$X$20,3)),IF($A33&lt;='SW Method_USD'!$B$7,100%,VLOOKUP($A33-'SW Method_USD'!$B$7,$V$6:$X$20,3)))</f>
        <v>1</v>
      </c>
    </row>
    <row r="34" spans="1:20" x14ac:dyDescent="0.25">
      <c r="A34" s="15">
        <v>29</v>
      </c>
      <c r="B34" s="92">
        <f t="shared" si="4"/>
        <v>2.7720000000000002E-2</v>
      </c>
      <c r="C34" s="60">
        <f t="shared" si="5"/>
        <v>4.0500000000000001E-2</v>
      </c>
      <c r="D34" s="92">
        <f t="shared" si="6"/>
        <v>2.8799999999999999E-2</v>
      </c>
      <c r="E34" s="66">
        <f t="shared" si="7"/>
        <v>4.0500000000000001E-2</v>
      </c>
      <c r="F34" s="72">
        <f>ROUND('SW Method_SGD'!B62,5)</f>
        <v>2.6450000000000001E-2</v>
      </c>
      <c r="G34" s="18">
        <f>ROUND('SW Method_USD'!B63,5)</f>
        <v>3.0499999999999999E-2</v>
      </c>
      <c r="H34" s="3"/>
      <c r="I34" s="72">
        <f>'SW Method_SGD'!C62</f>
        <v>3.530394749776633E-2</v>
      </c>
      <c r="J34" s="18">
        <f>'SW Method_USD'!C63</f>
        <v>3.3443486667019906E-2</v>
      </c>
      <c r="L34" s="92">
        <f t="shared" si="0"/>
        <v>1.2700000000000001E-3</v>
      </c>
      <c r="M34" s="60">
        <f t="shared" si="1"/>
        <v>1.0000000000000002E-2</v>
      </c>
      <c r="N34" s="92">
        <f t="shared" si="2"/>
        <v>2.3500000000000001E-3</v>
      </c>
      <c r="O34" s="66">
        <f t="shared" si="3"/>
        <v>1.0000000000000002E-2</v>
      </c>
      <c r="Q34" s="89">
        <f>IF('SW Method_SGD'!$B$6="N",IF($A34&lt;=LLP_SGD,100%,VLOOKUP($A34-LLP_SGD,$V$6:$X$20,2)),IF($A34&lt;='SW Method_SGD'!$B$7,100%,VLOOKUP($A34-'SW Method_SGD'!$B$7,$V$6:$X$20,2)))</f>
        <v>0.03</v>
      </c>
      <c r="R34" s="89">
        <f>IF('SW Method_USD'!$B$6="N",IF($A34&lt;=LLP_USD,100%,VLOOKUP($A34-LLP_USD,$V$6:$X$20,2)),IF($A34&lt;='SW Method_USD'!$B$7,100%,VLOOKUP($A34-'SW Method_USD'!$B$7,$V$6:$X$20,2)))</f>
        <v>1</v>
      </c>
      <c r="S34" s="89">
        <f>IF('SW Method_SGD'!$B$6="N",IF($A34&lt;=LLP_SGD,100%,VLOOKUP($A34-LLP_SGD,$V$6:$X$20,3)),IF($A34&lt;='SW Method_SGD'!$B$7,100%,VLOOKUP($A34-'SW Method_SGD'!$B$7,$V$6:$X$20,3)))</f>
        <v>0.15</v>
      </c>
      <c r="T34" s="89">
        <f>IF('SW Method_USD'!$B$6="N",IF($A34&lt;=LLP_USD,100%,VLOOKUP($A34-LLP_USD,$V$6:$X$20,3)),IF($A34&lt;='SW Method_USD'!$B$7,100%,VLOOKUP($A34-'SW Method_USD'!$B$7,$V$6:$X$20,3)))</f>
        <v>1</v>
      </c>
    </row>
    <row r="35" spans="1:20" x14ac:dyDescent="0.25">
      <c r="A35" s="15">
        <v>30</v>
      </c>
      <c r="B35" s="92">
        <f t="shared" si="4"/>
        <v>2.776E-2</v>
      </c>
      <c r="C35" s="60">
        <f t="shared" si="5"/>
        <v>4.0620000000000003E-2</v>
      </c>
      <c r="D35" s="92">
        <f t="shared" si="6"/>
        <v>2.8660000000000001E-2</v>
      </c>
      <c r="E35" s="66">
        <f t="shared" si="7"/>
        <v>4.0620000000000003E-2</v>
      </c>
      <c r="F35" s="72">
        <f>ROUND('SW Method_SGD'!B63,5)</f>
        <v>2.6759999999999999E-2</v>
      </c>
      <c r="G35" s="18">
        <f>ROUND('SW Method_USD'!B64,5)</f>
        <v>3.0620000000000001E-2</v>
      </c>
      <c r="H35" s="3"/>
      <c r="I35" s="72">
        <f>'SW Method_SGD'!C63</f>
        <v>3.5684662188889549E-2</v>
      </c>
      <c r="J35" s="18">
        <f>'SW Method_USD'!C64</f>
        <v>3.4040603705339567E-2</v>
      </c>
      <c r="L35" s="92">
        <f t="shared" si="0"/>
        <v>1E-3</v>
      </c>
      <c r="M35" s="60">
        <f t="shared" si="1"/>
        <v>1.0000000000000002E-2</v>
      </c>
      <c r="N35" s="92">
        <f t="shared" si="2"/>
        <v>1.9000000000000002E-3</v>
      </c>
      <c r="O35" s="66">
        <f t="shared" si="3"/>
        <v>1.0000000000000002E-2</v>
      </c>
      <c r="Q35" s="89">
        <f>IF('SW Method_SGD'!$B$6="N",IF($A35&lt;=LLP_SGD,100%,VLOOKUP($A35-LLP_SGD,$V$6:$X$20,2)),IF($A35&lt;='SW Method_SGD'!$B$7,100%,VLOOKUP($A35-'SW Method_SGD'!$B$7,$V$6:$X$20,2)))</f>
        <v>0</v>
      </c>
      <c r="R35" s="89">
        <f>IF('SW Method_USD'!$B$6="N",IF($A35&lt;=LLP_USD,100%,VLOOKUP($A35-LLP_USD,$V$6:$X$20,2)),IF($A35&lt;='SW Method_USD'!$B$7,100%,VLOOKUP($A35-'SW Method_USD'!$B$7,$V$6:$X$20,2)))</f>
        <v>1</v>
      </c>
      <c r="S35" s="89">
        <f>IF('SW Method_SGD'!$B$6="N",IF($A35&lt;=LLP_SGD,100%,VLOOKUP($A35-LLP_SGD,$V$6:$X$20,3)),IF($A35&lt;='SW Method_SGD'!$B$7,100%,VLOOKUP($A35-'SW Method_SGD'!$B$7,$V$6:$X$20,3)))</f>
        <v>0.1</v>
      </c>
      <c r="T35" s="89">
        <f>IF('SW Method_USD'!$B$6="N",IF($A35&lt;=LLP_USD,100%,VLOOKUP($A35-LLP_USD,$V$6:$X$20,3)),IF($A35&lt;='SW Method_USD'!$B$7,100%,VLOOKUP($A35-'SW Method_USD'!$B$7,$V$6:$X$20,3)))</f>
        <v>1</v>
      </c>
    </row>
    <row r="36" spans="1:20" x14ac:dyDescent="0.25">
      <c r="A36" s="15">
        <v>31</v>
      </c>
      <c r="B36" s="92">
        <f t="shared" si="4"/>
        <v>2.8060000000000002E-2</v>
      </c>
      <c r="C36" s="60">
        <f t="shared" si="5"/>
        <v>4.0300000000000002E-2</v>
      </c>
      <c r="D36" s="92">
        <f t="shared" si="6"/>
        <v>2.86E-2</v>
      </c>
      <c r="E36" s="66">
        <f t="shared" si="7"/>
        <v>4.0300000000000002E-2</v>
      </c>
      <c r="F36" s="72">
        <f>ROUND('SW Method_SGD'!B64,5)</f>
        <v>2.7060000000000001E-2</v>
      </c>
      <c r="G36" s="18">
        <f>ROUND('SW Method_USD'!B65,5)</f>
        <v>3.075E-2</v>
      </c>
      <c r="H36" s="3"/>
      <c r="I36" s="72">
        <f>'SW Method_SGD'!C64</f>
        <v>3.6010988929479071E-2</v>
      </c>
      <c r="J36" s="18">
        <f>'SW Method_USD'!C65</f>
        <v>3.4726957613131937E-2</v>
      </c>
      <c r="L36" s="92">
        <f t="shared" si="0"/>
        <v>1E-3</v>
      </c>
      <c r="M36" s="60">
        <f t="shared" si="1"/>
        <v>9.5499999999999995E-3</v>
      </c>
      <c r="N36" s="92">
        <f t="shared" si="2"/>
        <v>1.5400000000000001E-3</v>
      </c>
      <c r="O36" s="66">
        <f t="shared" si="3"/>
        <v>9.5499999999999995E-3</v>
      </c>
      <c r="Q36" s="89">
        <f>IF('SW Method_SGD'!$B$6="N",IF($A36&lt;=LLP_SGD,100%,VLOOKUP($A36-LLP_SGD,$V$6:$X$20,2)),IF($A36&lt;='SW Method_SGD'!$B$7,100%,VLOOKUP($A36-'SW Method_SGD'!$B$7,$V$6:$X$20,2)))</f>
        <v>0</v>
      </c>
      <c r="R36" s="89">
        <f>IF('SW Method_USD'!$B$6="N",IF($A36&lt;=LLP_USD,100%,VLOOKUP($A36-LLP_USD,$V$6:$X$20,2)),IF($A36&lt;='SW Method_USD'!$B$7,100%,VLOOKUP($A36-'SW Method_USD'!$B$7,$V$6:$X$20,2)))</f>
        <v>0.95</v>
      </c>
      <c r="S36" s="89">
        <f>IF('SW Method_SGD'!$B$6="N",IF($A36&lt;=LLP_SGD,100%,VLOOKUP($A36-LLP_SGD,$V$6:$X$20,3)),IF($A36&lt;='SW Method_SGD'!$B$7,100%,VLOOKUP($A36-'SW Method_SGD'!$B$7,$V$6:$X$20,3)))</f>
        <v>0.06</v>
      </c>
      <c r="T36" s="89">
        <f>IF('SW Method_USD'!$B$6="N",IF($A36&lt;=LLP_USD,100%,VLOOKUP($A36-LLP_USD,$V$6:$X$20,3)),IF($A36&lt;='SW Method_USD'!$B$7,100%,VLOOKUP($A36-'SW Method_USD'!$B$7,$V$6:$X$20,3)))</f>
        <v>0.95</v>
      </c>
    </row>
    <row r="37" spans="1:20" x14ac:dyDescent="0.25">
      <c r="A37" s="15">
        <v>32</v>
      </c>
      <c r="B37" s="92">
        <f t="shared" si="4"/>
        <v>2.8340000000000001E-2</v>
      </c>
      <c r="C37" s="60">
        <f t="shared" si="5"/>
        <v>3.9989999999999998E-2</v>
      </c>
      <c r="D37" s="92">
        <f t="shared" si="6"/>
        <v>2.87E-2</v>
      </c>
      <c r="E37" s="66">
        <f t="shared" si="7"/>
        <v>3.9989999999999998E-2</v>
      </c>
      <c r="F37" s="72">
        <f>ROUND('SW Method_SGD'!B65,5)</f>
        <v>2.734E-2</v>
      </c>
      <c r="G37" s="18">
        <f>ROUND('SW Method_USD'!B66,5)</f>
        <v>3.0890000000000001E-2</v>
      </c>
      <c r="H37" s="3"/>
      <c r="I37" s="72">
        <f>'SW Method_SGD'!C65</f>
        <v>3.6290861163223553E-2</v>
      </c>
      <c r="J37" s="18">
        <f>'SW Method_USD'!C66</f>
        <v>3.532715984800272E-2</v>
      </c>
      <c r="L37" s="92">
        <f t="shared" si="0"/>
        <v>1E-3</v>
      </c>
      <c r="M37" s="60">
        <f t="shared" si="1"/>
        <v>9.1000000000000004E-3</v>
      </c>
      <c r="N37" s="92">
        <f t="shared" si="2"/>
        <v>1.3600000000000001E-3</v>
      </c>
      <c r="O37" s="66">
        <f t="shared" si="3"/>
        <v>9.1000000000000004E-3</v>
      </c>
      <c r="Q37" s="89">
        <f>IF('SW Method_SGD'!$B$6="N",IF($A37&lt;=LLP_SGD,100%,VLOOKUP($A37-LLP_SGD,$V$6:$X$20,2)),IF($A37&lt;='SW Method_SGD'!$B$7,100%,VLOOKUP($A37-'SW Method_SGD'!$B$7,$V$6:$X$20,2)))</f>
        <v>0</v>
      </c>
      <c r="R37" s="89">
        <f>IF('SW Method_USD'!$B$6="N",IF($A37&lt;=LLP_USD,100%,VLOOKUP($A37-LLP_USD,$V$6:$X$20,2)),IF($A37&lt;='SW Method_USD'!$B$7,100%,VLOOKUP($A37-'SW Method_USD'!$B$7,$V$6:$X$20,2)))</f>
        <v>0.9</v>
      </c>
      <c r="S37" s="89">
        <f>IF('SW Method_SGD'!$B$6="N",IF($A37&lt;=LLP_SGD,100%,VLOOKUP($A37-LLP_SGD,$V$6:$X$20,3)),IF($A37&lt;='SW Method_SGD'!$B$7,100%,VLOOKUP($A37-'SW Method_SGD'!$B$7,$V$6:$X$20,3)))</f>
        <v>0.04</v>
      </c>
      <c r="T37" s="89">
        <f>IF('SW Method_USD'!$B$6="N",IF($A37&lt;=LLP_USD,100%,VLOOKUP($A37-LLP_USD,$V$6:$X$20,3)),IF($A37&lt;='SW Method_USD'!$B$7,100%,VLOOKUP($A37-'SW Method_USD'!$B$7,$V$6:$X$20,3)))</f>
        <v>0.9</v>
      </c>
    </row>
    <row r="38" spans="1:20" x14ac:dyDescent="0.25">
      <c r="A38" s="15">
        <v>33</v>
      </c>
      <c r="B38" s="92">
        <f t="shared" si="4"/>
        <v>2.862E-2</v>
      </c>
      <c r="C38" s="60">
        <f t="shared" si="5"/>
        <v>3.9239999999999997E-2</v>
      </c>
      <c r="D38" s="92">
        <f t="shared" si="6"/>
        <v>2.8799999999999999E-2</v>
      </c>
      <c r="E38" s="66">
        <f t="shared" si="7"/>
        <v>3.9239999999999997E-2</v>
      </c>
      <c r="F38" s="72">
        <f>ROUND('SW Method_SGD'!B66,5)</f>
        <v>2.7619999999999999E-2</v>
      </c>
      <c r="G38" s="18">
        <f>ROUND('SW Method_USD'!B67,5)</f>
        <v>3.1040000000000002E-2</v>
      </c>
      <c r="H38" s="3"/>
      <c r="I38" s="72">
        <f>'SW Method_SGD'!C66</f>
        <v>3.6531012441947119E-2</v>
      </c>
      <c r="J38" s="18">
        <f>'SW Method_USD'!C67</f>
        <v>3.5816267366869825E-2</v>
      </c>
      <c r="L38" s="92">
        <f t="shared" ref="L38:L69" si="8">(MA_IP_SGD-ULT_MA_IP_SGD)*Q38+ULT_MA_IP_SGD</f>
        <v>1E-3</v>
      </c>
      <c r="M38" s="60">
        <f t="shared" ref="M38:M69" si="9">(MA_IP_USD-ULT_MA_IP_USD)*R38+ULT_MA_IP_USD</f>
        <v>8.2000000000000024E-3</v>
      </c>
      <c r="N38" s="92">
        <f t="shared" ref="N38:N69" si="10">(MA_IP_SGD-ULT_MA_IP_SGD)*S38+ULT_MA_IP_SGD</f>
        <v>1.1800000000000001E-3</v>
      </c>
      <c r="O38" s="66">
        <f t="shared" ref="O38:O69" si="11">(MA_IP_USD-ULT_MA_IP_USD)*T38+ULT_MA_IP_USD</f>
        <v>8.2000000000000024E-3</v>
      </c>
      <c r="Q38" s="89">
        <f>IF('SW Method_SGD'!$B$6="N",IF($A38&lt;=LLP_SGD,100%,VLOOKUP($A38-LLP_SGD,$V$6:$X$20,2)),IF($A38&lt;='SW Method_SGD'!$B$7,100%,VLOOKUP($A38-'SW Method_SGD'!$B$7,$V$6:$X$20,2)))</f>
        <v>0</v>
      </c>
      <c r="R38" s="89">
        <f>IF('SW Method_USD'!$B$6="N",IF($A38&lt;=LLP_USD,100%,VLOOKUP($A38-LLP_USD,$V$6:$X$20,2)),IF($A38&lt;='SW Method_USD'!$B$7,100%,VLOOKUP($A38-'SW Method_USD'!$B$7,$V$6:$X$20,2)))</f>
        <v>0.8</v>
      </c>
      <c r="S38" s="89">
        <f>IF('SW Method_SGD'!$B$6="N",IF($A38&lt;=LLP_SGD,100%,VLOOKUP($A38-LLP_SGD,$V$6:$X$20,3)),IF($A38&lt;='SW Method_SGD'!$B$7,100%,VLOOKUP($A38-'SW Method_SGD'!$B$7,$V$6:$X$20,3)))</f>
        <v>0.02</v>
      </c>
      <c r="T38" s="89">
        <f>IF('SW Method_USD'!$B$6="N",IF($A38&lt;=LLP_USD,100%,VLOOKUP($A38-LLP_USD,$V$6:$X$20,3)),IF($A38&lt;='SW Method_USD'!$B$7,100%,VLOOKUP($A38-'SW Method_USD'!$B$7,$V$6:$X$20,3)))</f>
        <v>0.8</v>
      </c>
    </row>
    <row r="39" spans="1:20" x14ac:dyDescent="0.25">
      <c r="A39" s="15">
        <v>34</v>
      </c>
      <c r="B39" s="92">
        <f t="shared" si="4"/>
        <v>2.8889999999999999E-2</v>
      </c>
      <c r="C39" s="60">
        <f t="shared" si="5"/>
        <v>3.85E-2</v>
      </c>
      <c r="D39" s="92">
        <f t="shared" si="6"/>
        <v>2.8979999999999999E-2</v>
      </c>
      <c r="E39" s="66">
        <f t="shared" si="7"/>
        <v>3.85E-2</v>
      </c>
      <c r="F39" s="72">
        <f>ROUND('SW Method_SGD'!B67,5)</f>
        <v>2.7890000000000002E-2</v>
      </c>
      <c r="G39" s="18">
        <f>ROUND('SW Method_USD'!B68,5)</f>
        <v>3.1199999999999999E-2</v>
      </c>
      <c r="H39" s="3"/>
      <c r="I39" s="72">
        <f>'SW Method_SGD'!C67</f>
        <v>3.6737168923541397E-2</v>
      </c>
      <c r="J39" s="18">
        <f>'SW Method_USD'!C68</f>
        <v>3.6215185166938779E-2</v>
      </c>
      <c r="L39" s="92">
        <f t="shared" si="8"/>
        <v>1E-3</v>
      </c>
      <c r="M39" s="60">
        <f t="shared" si="9"/>
        <v>7.3000000000000001E-3</v>
      </c>
      <c r="N39" s="92">
        <f t="shared" si="10"/>
        <v>1.09E-3</v>
      </c>
      <c r="O39" s="66">
        <f t="shared" si="11"/>
        <v>7.3000000000000001E-3</v>
      </c>
      <c r="Q39" s="89">
        <f>IF('SW Method_SGD'!$B$6="N",IF($A39&lt;=LLP_SGD,100%,VLOOKUP($A39-LLP_SGD,$V$6:$X$20,2)),IF($A39&lt;='SW Method_SGD'!$B$7,100%,VLOOKUP($A39-'SW Method_SGD'!$B$7,$V$6:$X$20,2)))</f>
        <v>0</v>
      </c>
      <c r="R39" s="89">
        <f>IF('SW Method_USD'!$B$6="N",IF($A39&lt;=LLP_USD,100%,VLOOKUP($A39-LLP_USD,$V$6:$X$20,2)),IF($A39&lt;='SW Method_USD'!$B$7,100%,VLOOKUP($A39-'SW Method_USD'!$B$7,$V$6:$X$20,2)))</f>
        <v>0.7</v>
      </c>
      <c r="S39" s="89">
        <f>IF('SW Method_SGD'!$B$6="N",IF($A39&lt;=LLP_SGD,100%,VLOOKUP($A39-LLP_SGD,$V$6:$X$20,3)),IF($A39&lt;='SW Method_SGD'!$B$7,100%,VLOOKUP($A39-'SW Method_SGD'!$B$7,$V$6:$X$20,3)))</f>
        <v>0.01</v>
      </c>
      <c r="T39" s="89">
        <f>IF('SW Method_USD'!$B$6="N",IF($A39&lt;=LLP_USD,100%,VLOOKUP($A39-LLP_USD,$V$6:$X$20,3)),IF($A39&lt;='SW Method_USD'!$B$7,100%,VLOOKUP($A39-'SW Method_USD'!$B$7,$V$6:$X$20,3)))</f>
        <v>0.7</v>
      </c>
    </row>
    <row r="40" spans="1:20" x14ac:dyDescent="0.25">
      <c r="A40" s="15">
        <v>35</v>
      </c>
      <c r="B40" s="92">
        <f t="shared" si="4"/>
        <v>2.9149999999999999E-2</v>
      </c>
      <c r="C40" s="60">
        <f t="shared" si="5"/>
        <v>3.73E-2</v>
      </c>
      <c r="D40" s="92">
        <f t="shared" si="6"/>
        <v>2.9149999999999999E-2</v>
      </c>
      <c r="E40" s="66">
        <f t="shared" si="7"/>
        <v>3.73E-2</v>
      </c>
      <c r="F40" s="72">
        <f>ROUND('SW Method_SGD'!B68,5)</f>
        <v>2.8150000000000001E-2</v>
      </c>
      <c r="G40" s="18">
        <f>ROUND('SW Method_USD'!B69,5)</f>
        <v>3.1350000000000003E-2</v>
      </c>
      <c r="H40" s="3"/>
      <c r="I40" s="72">
        <f>'SW Method_SGD'!C68</f>
        <v>3.6914208192996956E-2</v>
      </c>
      <c r="J40" s="18">
        <f>'SW Method_USD'!C69</f>
        <v>3.6540771490380042E-2</v>
      </c>
      <c r="L40" s="92">
        <f t="shared" si="8"/>
        <v>1E-3</v>
      </c>
      <c r="M40" s="60">
        <f t="shared" si="9"/>
        <v>5.9500000000000013E-3</v>
      </c>
      <c r="N40" s="92">
        <f t="shared" si="10"/>
        <v>1E-3</v>
      </c>
      <c r="O40" s="66">
        <f t="shared" si="11"/>
        <v>5.9500000000000013E-3</v>
      </c>
      <c r="Q40" s="89">
        <f>IF('SW Method_SGD'!$B$6="N",IF($A40&lt;=LLP_SGD,100%,VLOOKUP($A40-LLP_SGD,$V$6:$X$20,2)),IF($A40&lt;='SW Method_SGD'!$B$7,100%,VLOOKUP($A40-'SW Method_SGD'!$B$7,$V$6:$X$20,2)))</f>
        <v>0</v>
      </c>
      <c r="R40" s="89">
        <f>IF('SW Method_USD'!$B$6="N",IF($A40&lt;=LLP_USD,100%,VLOOKUP($A40-LLP_USD,$V$6:$X$20,2)),IF($A40&lt;='SW Method_USD'!$B$7,100%,VLOOKUP($A40-'SW Method_USD'!$B$7,$V$6:$X$20,2)))</f>
        <v>0.55000000000000004</v>
      </c>
      <c r="S40" s="89">
        <f>IF('SW Method_SGD'!$B$6="N",IF($A40&lt;=LLP_SGD,100%,VLOOKUP($A40-LLP_SGD,$V$6:$X$20,3)),IF($A40&lt;='SW Method_SGD'!$B$7,100%,VLOOKUP($A40-'SW Method_SGD'!$B$7,$V$6:$X$20,3)))</f>
        <v>0</v>
      </c>
      <c r="T40" s="89">
        <f>IF('SW Method_USD'!$B$6="N",IF($A40&lt;=LLP_USD,100%,VLOOKUP($A40-LLP_USD,$V$6:$X$20,3)),IF($A40&lt;='SW Method_USD'!$B$7,100%,VLOOKUP($A40-'SW Method_USD'!$B$7,$V$6:$X$20,3)))</f>
        <v>0.55000000000000004</v>
      </c>
    </row>
    <row r="41" spans="1:20" x14ac:dyDescent="0.25">
      <c r="A41" s="15">
        <v>36</v>
      </c>
      <c r="B41" s="92">
        <f t="shared" si="4"/>
        <v>2.9389999999999999E-2</v>
      </c>
      <c r="C41" s="60">
        <f t="shared" si="5"/>
        <v>3.61E-2</v>
      </c>
      <c r="D41" s="92">
        <f t="shared" si="6"/>
        <v>2.9389999999999999E-2</v>
      </c>
      <c r="E41" s="66">
        <f t="shared" si="7"/>
        <v>3.61E-2</v>
      </c>
      <c r="F41" s="72">
        <f>ROUND('SW Method_SGD'!B69,5)</f>
        <v>2.8389999999999999E-2</v>
      </c>
      <c r="G41" s="18">
        <f>ROUND('SW Method_USD'!B70,5)</f>
        <v>3.15E-2</v>
      </c>
      <c r="H41" s="3"/>
      <c r="I41" s="72">
        <f>'SW Method_SGD'!C69</f>
        <v>3.7066290983621686E-2</v>
      </c>
      <c r="J41" s="18">
        <f>'SW Method_USD'!C70</f>
        <v>3.6806658253609958E-2</v>
      </c>
      <c r="L41" s="92">
        <f t="shared" si="8"/>
        <v>1E-3</v>
      </c>
      <c r="M41" s="60">
        <f t="shared" si="9"/>
        <v>4.6000000000000008E-3</v>
      </c>
      <c r="N41" s="92">
        <f t="shared" si="10"/>
        <v>1E-3</v>
      </c>
      <c r="O41" s="66">
        <f t="shared" si="11"/>
        <v>4.6000000000000008E-3</v>
      </c>
      <c r="Q41" s="89">
        <f>IF('SW Method_SGD'!$B$6="N",IF($A41&lt;=LLP_SGD,100%,VLOOKUP($A41-LLP_SGD,$V$6:$X$20,2)),IF($A41&lt;='SW Method_SGD'!$B$7,100%,VLOOKUP($A41-'SW Method_SGD'!$B$7,$V$6:$X$20,2)))</f>
        <v>0</v>
      </c>
      <c r="R41" s="89">
        <f>IF('SW Method_USD'!$B$6="N",IF($A41&lt;=LLP_USD,100%,VLOOKUP($A41-LLP_USD,$V$6:$X$20,2)),IF($A41&lt;='SW Method_USD'!$B$7,100%,VLOOKUP($A41-'SW Method_USD'!$B$7,$V$6:$X$20,2)))</f>
        <v>0.4</v>
      </c>
      <c r="S41" s="89">
        <f>IF('SW Method_SGD'!$B$6="N",IF($A41&lt;=LLP_SGD,100%,VLOOKUP($A41-LLP_SGD,$V$6:$X$20,3)),IF($A41&lt;='SW Method_SGD'!$B$7,100%,VLOOKUP($A41-'SW Method_SGD'!$B$7,$V$6:$X$20,3)))</f>
        <v>0</v>
      </c>
      <c r="T41" s="89">
        <f>IF('SW Method_USD'!$B$6="N",IF($A41&lt;=LLP_USD,100%,VLOOKUP($A41-LLP_USD,$V$6:$X$20,3)),IF($A41&lt;='SW Method_USD'!$B$7,100%,VLOOKUP($A41-'SW Method_USD'!$B$7,$V$6:$X$20,3)))</f>
        <v>0.4</v>
      </c>
    </row>
    <row r="42" spans="1:20" x14ac:dyDescent="0.25">
      <c r="A42" s="15">
        <v>37</v>
      </c>
      <c r="B42" s="92">
        <f t="shared" si="4"/>
        <v>2.963E-2</v>
      </c>
      <c r="C42" s="60">
        <f t="shared" si="5"/>
        <v>3.49E-2</v>
      </c>
      <c r="D42" s="92">
        <f t="shared" si="6"/>
        <v>2.963E-2</v>
      </c>
      <c r="E42" s="66">
        <f t="shared" si="7"/>
        <v>3.5349999999999999E-2</v>
      </c>
      <c r="F42" s="72">
        <f>ROUND('SW Method_SGD'!B70,5)</f>
        <v>2.8629999999999999E-2</v>
      </c>
      <c r="G42" s="18">
        <f>ROUND('SW Method_USD'!B71,5)</f>
        <v>3.1649999999999998E-2</v>
      </c>
      <c r="H42" s="3"/>
      <c r="I42" s="72">
        <f>'SW Method_SGD'!C70</f>
        <v>3.71969709311879E-2</v>
      </c>
      <c r="J42" s="18">
        <f>'SW Method_USD'!C71</f>
        <v>3.7023893181449274E-2</v>
      </c>
      <c r="L42" s="92">
        <f t="shared" si="8"/>
        <v>1E-3</v>
      </c>
      <c r="M42" s="60">
        <f t="shared" si="9"/>
        <v>3.2500000000000003E-3</v>
      </c>
      <c r="N42" s="92">
        <f t="shared" si="10"/>
        <v>1E-3</v>
      </c>
      <c r="O42" s="66">
        <f t="shared" si="11"/>
        <v>3.7000000000000002E-3</v>
      </c>
      <c r="Q42" s="89">
        <f>IF('SW Method_SGD'!$B$6="N",IF($A42&lt;=LLP_SGD,100%,VLOOKUP($A42-LLP_SGD,$V$6:$X$20,2)),IF($A42&lt;='SW Method_SGD'!$B$7,100%,VLOOKUP($A42-'SW Method_SGD'!$B$7,$V$6:$X$20,2)))</f>
        <v>0</v>
      </c>
      <c r="R42" s="89">
        <f>IF('SW Method_USD'!$B$6="N",IF($A42&lt;=LLP_USD,100%,VLOOKUP($A42-LLP_USD,$V$6:$X$20,2)),IF($A42&lt;='SW Method_USD'!$B$7,100%,VLOOKUP($A42-'SW Method_USD'!$B$7,$V$6:$X$20,2)))</f>
        <v>0.25</v>
      </c>
      <c r="S42" s="89">
        <f>IF('SW Method_SGD'!$B$6="N",IF($A42&lt;=LLP_SGD,100%,VLOOKUP($A42-LLP_SGD,$V$6:$X$20,3)),IF($A42&lt;='SW Method_SGD'!$B$7,100%,VLOOKUP($A42-'SW Method_SGD'!$B$7,$V$6:$X$20,3)))</f>
        <v>0</v>
      </c>
      <c r="T42" s="89">
        <f>IF('SW Method_USD'!$B$6="N",IF($A42&lt;=LLP_USD,100%,VLOOKUP($A42-LLP_USD,$V$6:$X$20,3)),IF($A42&lt;='SW Method_USD'!$B$7,100%,VLOOKUP($A42-'SW Method_USD'!$B$7,$V$6:$X$20,3)))</f>
        <v>0.3</v>
      </c>
    </row>
    <row r="43" spans="1:20" x14ac:dyDescent="0.25">
      <c r="A43" s="15">
        <v>38</v>
      </c>
      <c r="B43" s="92">
        <f t="shared" si="4"/>
        <v>2.9860000000000001E-2</v>
      </c>
      <c r="C43" s="60">
        <f t="shared" si="5"/>
        <v>3.3869999999999997E-2</v>
      </c>
      <c r="D43" s="92">
        <f t="shared" si="6"/>
        <v>2.9860000000000001E-2</v>
      </c>
      <c r="E43" s="66">
        <f t="shared" si="7"/>
        <v>3.4590000000000003E-2</v>
      </c>
      <c r="F43" s="72">
        <f>ROUND('SW Method_SGD'!B71,5)</f>
        <v>2.886E-2</v>
      </c>
      <c r="G43" s="18">
        <f>ROUND('SW Method_USD'!B72,5)</f>
        <v>3.1789999999999999E-2</v>
      </c>
      <c r="H43" s="3"/>
      <c r="I43" s="72">
        <f>'SW Method_SGD'!C71</f>
        <v>3.7309286400945663E-2</v>
      </c>
      <c r="J43" s="18">
        <f>'SW Method_USD'!C72</f>
        <v>3.7201446145568529E-2</v>
      </c>
      <c r="L43" s="92">
        <f t="shared" si="8"/>
        <v>1E-3</v>
      </c>
      <c r="M43" s="60">
        <f t="shared" si="9"/>
        <v>2.0800000000000003E-3</v>
      </c>
      <c r="N43" s="92">
        <f t="shared" si="10"/>
        <v>1E-3</v>
      </c>
      <c r="O43" s="66">
        <f t="shared" si="11"/>
        <v>2.8000000000000004E-3</v>
      </c>
      <c r="Q43" s="89">
        <f>IF('SW Method_SGD'!$B$6="N",IF($A43&lt;=LLP_SGD,100%,VLOOKUP($A43-LLP_SGD,$V$6:$X$20,2)),IF($A43&lt;='SW Method_SGD'!$B$7,100%,VLOOKUP($A43-'SW Method_SGD'!$B$7,$V$6:$X$20,2)))</f>
        <v>0</v>
      </c>
      <c r="R43" s="89">
        <f>IF('SW Method_USD'!$B$6="N",IF($A43&lt;=LLP_USD,100%,VLOOKUP($A43-LLP_USD,$V$6:$X$20,2)),IF($A43&lt;='SW Method_USD'!$B$7,100%,VLOOKUP($A43-'SW Method_USD'!$B$7,$V$6:$X$20,2)))</f>
        <v>0.12</v>
      </c>
      <c r="S43" s="89">
        <f>IF('SW Method_SGD'!$B$6="N",IF($A43&lt;=LLP_SGD,100%,VLOOKUP($A43-LLP_SGD,$V$6:$X$20,3)),IF($A43&lt;='SW Method_SGD'!$B$7,100%,VLOOKUP($A43-'SW Method_SGD'!$B$7,$V$6:$X$20,3)))</f>
        <v>0</v>
      </c>
      <c r="T43" s="89">
        <f>IF('SW Method_USD'!$B$6="N",IF($A43&lt;=LLP_USD,100%,VLOOKUP($A43-LLP_USD,$V$6:$X$20,3)),IF($A43&lt;='SW Method_USD'!$B$7,100%,VLOOKUP($A43-'SW Method_USD'!$B$7,$V$6:$X$20,3)))</f>
        <v>0.2</v>
      </c>
    </row>
    <row r="44" spans="1:20" x14ac:dyDescent="0.25">
      <c r="A44" s="15">
        <v>39</v>
      </c>
      <c r="B44" s="92">
        <f t="shared" si="4"/>
        <v>3.0079999999999999E-2</v>
      </c>
      <c r="C44" s="60">
        <f t="shared" si="5"/>
        <v>3.3210000000000003E-2</v>
      </c>
      <c r="D44" s="92">
        <f t="shared" si="6"/>
        <v>3.0079999999999999E-2</v>
      </c>
      <c r="E44" s="66">
        <f t="shared" si="7"/>
        <v>3.4290000000000001E-2</v>
      </c>
      <c r="F44" s="72">
        <f>ROUND('SW Method_SGD'!B72,5)</f>
        <v>2.9080000000000002E-2</v>
      </c>
      <c r="G44" s="18">
        <f>ROUND('SW Method_USD'!B73,5)</f>
        <v>3.1940000000000003E-2</v>
      </c>
      <c r="H44" s="3"/>
      <c r="I44" s="72">
        <f>'SW Method_SGD'!C72</f>
        <v>3.7405837595635649E-2</v>
      </c>
      <c r="J44" s="18">
        <f>'SW Method_USD'!C73</f>
        <v>3.7346610948738812E-2</v>
      </c>
      <c r="L44" s="92">
        <f t="shared" si="8"/>
        <v>1E-3</v>
      </c>
      <c r="M44" s="60">
        <f t="shared" si="9"/>
        <v>1.2700000000000001E-3</v>
      </c>
      <c r="N44" s="92">
        <f t="shared" si="10"/>
        <v>1E-3</v>
      </c>
      <c r="O44" s="66">
        <f t="shared" si="11"/>
        <v>2.3500000000000001E-3</v>
      </c>
      <c r="Q44" s="89">
        <f>IF('SW Method_SGD'!$B$6="N",IF($A44&lt;=LLP_SGD,100%,VLOOKUP($A44-LLP_SGD,$V$6:$X$20,2)),IF($A44&lt;='SW Method_SGD'!$B$7,100%,VLOOKUP($A44-'SW Method_SGD'!$B$7,$V$6:$X$20,2)))</f>
        <v>0</v>
      </c>
      <c r="R44" s="89">
        <f>IF('SW Method_USD'!$B$6="N",IF($A44&lt;=LLP_USD,100%,VLOOKUP($A44-LLP_USD,$V$6:$X$20,2)),IF($A44&lt;='SW Method_USD'!$B$7,100%,VLOOKUP($A44-'SW Method_USD'!$B$7,$V$6:$X$20,2)))</f>
        <v>0.03</v>
      </c>
      <c r="S44" s="89">
        <f>IF('SW Method_SGD'!$B$6="N",IF($A44&lt;=LLP_SGD,100%,VLOOKUP($A44-LLP_SGD,$V$6:$X$20,3)),IF($A44&lt;='SW Method_SGD'!$B$7,100%,VLOOKUP($A44-'SW Method_SGD'!$B$7,$V$6:$X$20,3)))</f>
        <v>0</v>
      </c>
      <c r="T44" s="89">
        <f>IF('SW Method_USD'!$B$6="N",IF($A44&lt;=LLP_USD,100%,VLOOKUP($A44-LLP_USD,$V$6:$X$20,3)),IF($A44&lt;='SW Method_USD'!$B$7,100%,VLOOKUP($A44-'SW Method_USD'!$B$7,$V$6:$X$20,3)))</f>
        <v>0.15</v>
      </c>
    </row>
    <row r="45" spans="1:20" x14ac:dyDescent="0.25">
      <c r="A45" s="15">
        <v>40</v>
      </c>
      <c r="B45" s="92">
        <f t="shared" si="4"/>
        <v>3.0280000000000001E-2</v>
      </c>
      <c r="C45" s="60">
        <f t="shared" si="5"/>
        <v>3.3070000000000002E-2</v>
      </c>
      <c r="D45" s="92">
        <f t="shared" si="6"/>
        <v>3.0280000000000001E-2</v>
      </c>
      <c r="E45" s="66">
        <f t="shared" si="7"/>
        <v>3.397E-2</v>
      </c>
      <c r="F45" s="72">
        <f>ROUND('SW Method_SGD'!B73,5)</f>
        <v>2.928E-2</v>
      </c>
      <c r="G45" s="18">
        <f>ROUND('SW Method_USD'!B74,5)</f>
        <v>3.2070000000000001E-2</v>
      </c>
      <c r="H45" s="3"/>
      <c r="I45" s="72">
        <f>'SW Method_SGD'!C73</f>
        <v>3.7488851511158661E-2</v>
      </c>
      <c r="J45" s="18">
        <f>'SW Method_USD'!C74</f>
        <v>3.7465325842793051E-2</v>
      </c>
      <c r="L45" s="92">
        <f t="shared" si="8"/>
        <v>1E-3</v>
      </c>
      <c r="M45" s="60">
        <f t="shared" si="9"/>
        <v>1E-3</v>
      </c>
      <c r="N45" s="92">
        <f t="shared" si="10"/>
        <v>1E-3</v>
      </c>
      <c r="O45" s="66">
        <f t="shared" si="11"/>
        <v>1.9000000000000002E-3</v>
      </c>
      <c r="Q45" s="89">
        <f>IF('SW Method_SGD'!$B$6="N",IF($A45&lt;=LLP_SGD,100%,VLOOKUP($A45-LLP_SGD,$V$6:$X$20,2)),IF($A45&lt;='SW Method_SGD'!$B$7,100%,VLOOKUP($A45-'SW Method_SGD'!$B$7,$V$6:$X$20,2)))</f>
        <v>0</v>
      </c>
      <c r="R45" s="89">
        <f>IF('SW Method_USD'!$B$6="N",IF($A45&lt;=LLP_USD,100%,VLOOKUP($A45-LLP_USD,$V$6:$X$20,2)),IF($A45&lt;='SW Method_USD'!$B$7,100%,VLOOKUP($A45-'SW Method_USD'!$B$7,$V$6:$X$20,2)))</f>
        <v>0</v>
      </c>
      <c r="S45" s="89">
        <f>IF('SW Method_SGD'!$B$6="N",IF($A45&lt;=LLP_SGD,100%,VLOOKUP($A45-LLP_SGD,$V$6:$X$20,3)),IF($A45&lt;='SW Method_SGD'!$B$7,100%,VLOOKUP($A45-'SW Method_SGD'!$B$7,$V$6:$X$20,3)))</f>
        <v>0</v>
      </c>
      <c r="T45" s="89">
        <f>IF('SW Method_USD'!$B$6="N",IF($A45&lt;=LLP_USD,100%,VLOOKUP($A45-LLP_USD,$V$6:$X$20,3)),IF($A45&lt;='SW Method_USD'!$B$7,100%,VLOOKUP($A45-'SW Method_USD'!$B$7,$V$6:$X$20,3)))</f>
        <v>0.1</v>
      </c>
    </row>
    <row r="46" spans="1:20" x14ac:dyDescent="0.25">
      <c r="A46" s="15">
        <v>41</v>
      </c>
      <c r="B46" s="92">
        <f t="shared" si="4"/>
        <v>3.049E-2</v>
      </c>
      <c r="C46" s="60">
        <f t="shared" si="5"/>
        <v>3.3210000000000003E-2</v>
      </c>
      <c r="D46" s="92">
        <f t="shared" si="6"/>
        <v>3.049E-2</v>
      </c>
      <c r="E46" s="66">
        <f t="shared" si="7"/>
        <v>3.3750000000000002E-2</v>
      </c>
      <c r="F46" s="72">
        <f>ROUND('SW Method_SGD'!B74,5)</f>
        <v>2.9489999999999999E-2</v>
      </c>
      <c r="G46" s="18">
        <f>ROUND('SW Method_USD'!B75,5)</f>
        <v>3.2210000000000003E-2</v>
      </c>
      <c r="H46" s="3"/>
      <c r="I46" s="72">
        <f>'SW Method_SGD'!C74</f>
        <v>3.7560236809296876E-2</v>
      </c>
      <c r="J46" s="18">
        <f>'SW Method_USD'!C75</f>
        <v>3.7562430360195354E-2</v>
      </c>
      <c r="L46" s="92">
        <f t="shared" si="8"/>
        <v>1E-3</v>
      </c>
      <c r="M46" s="60">
        <f t="shared" si="9"/>
        <v>1E-3</v>
      </c>
      <c r="N46" s="92">
        <f t="shared" si="10"/>
        <v>1E-3</v>
      </c>
      <c r="O46" s="66">
        <f t="shared" si="11"/>
        <v>1.5400000000000001E-3</v>
      </c>
      <c r="Q46" s="89">
        <f>IF('SW Method_SGD'!$B$6="N",IF($A46&lt;=LLP_SGD,100%,VLOOKUP($A46-LLP_SGD,$V$6:$X$20,2)),IF($A46&lt;='SW Method_SGD'!$B$7,100%,VLOOKUP($A46-'SW Method_SGD'!$B$7,$V$6:$X$20,2)))</f>
        <v>0</v>
      </c>
      <c r="R46" s="89">
        <f>IF('SW Method_USD'!$B$6="N",IF($A46&lt;=LLP_USD,100%,VLOOKUP($A46-LLP_USD,$V$6:$X$20,2)),IF($A46&lt;='SW Method_USD'!$B$7,100%,VLOOKUP($A46-'SW Method_USD'!$B$7,$V$6:$X$20,2)))</f>
        <v>0</v>
      </c>
      <c r="S46" s="89">
        <f>IF('SW Method_SGD'!$B$6="N",IF($A46&lt;=LLP_SGD,100%,VLOOKUP($A46-LLP_SGD,$V$6:$X$20,3)),IF($A46&lt;='SW Method_SGD'!$B$7,100%,VLOOKUP($A46-'SW Method_SGD'!$B$7,$V$6:$X$20,3)))</f>
        <v>0</v>
      </c>
      <c r="T46" s="89">
        <f>IF('SW Method_USD'!$B$6="N",IF($A46&lt;=LLP_USD,100%,VLOOKUP($A46-LLP_USD,$V$6:$X$20,3)),IF($A46&lt;='SW Method_USD'!$B$7,100%,VLOOKUP($A46-'SW Method_USD'!$B$7,$V$6:$X$20,3)))</f>
        <v>0.06</v>
      </c>
    </row>
    <row r="47" spans="1:20" x14ac:dyDescent="0.25">
      <c r="A47" s="15">
        <v>42</v>
      </c>
      <c r="B47" s="92">
        <f t="shared" si="4"/>
        <v>3.0679999999999999E-2</v>
      </c>
      <c r="C47" s="60">
        <f t="shared" si="5"/>
        <v>3.3340000000000002E-2</v>
      </c>
      <c r="D47" s="92">
        <f t="shared" si="6"/>
        <v>3.0679999999999999E-2</v>
      </c>
      <c r="E47" s="66">
        <f t="shared" si="7"/>
        <v>3.3700000000000001E-2</v>
      </c>
      <c r="F47" s="72">
        <f>ROUND('SW Method_SGD'!B75,5)</f>
        <v>2.9680000000000002E-2</v>
      </c>
      <c r="G47" s="18">
        <f>ROUND('SW Method_USD'!B76,5)</f>
        <v>3.2340000000000001E-2</v>
      </c>
      <c r="H47" s="3"/>
      <c r="I47" s="72">
        <f>'SW Method_SGD'!C75</f>
        <v>3.7621630286904129E-2</v>
      </c>
      <c r="J47" s="18">
        <f>'SW Method_USD'!C76</f>
        <v>3.7641871882386324E-2</v>
      </c>
      <c r="L47" s="92">
        <f t="shared" si="8"/>
        <v>1E-3</v>
      </c>
      <c r="M47" s="60">
        <f t="shared" si="9"/>
        <v>1E-3</v>
      </c>
      <c r="N47" s="92">
        <f t="shared" si="10"/>
        <v>1E-3</v>
      </c>
      <c r="O47" s="66">
        <f t="shared" si="11"/>
        <v>1.3600000000000001E-3</v>
      </c>
      <c r="Q47" s="89">
        <f>IF('SW Method_SGD'!$B$6="N",IF($A47&lt;=LLP_SGD,100%,VLOOKUP($A47-LLP_SGD,$V$6:$X$20,2)),IF($A47&lt;='SW Method_SGD'!$B$7,100%,VLOOKUP($A47-'SW Method_SGD'!$B$7,$V$6:$X$20,2)))</f>
        <v>0</v>
      </c>
      <c r="R47" s="89">
        <f>IF('SW Method_USD'!$B$6="N",IF($A47&lt;=LLP_USD,100%,VLOOKUP($A47-LLP_USD,$V$6:$X$20,2)),IF($A47&lt;='SW Method_USD'!$B$7,100%,VLOOKUP($A47-'SW Method_USD'!$B$7,$V$6:$X$20,2)))</f>
        <v>0</v>
      </c>
      <c r="S47" s="89">
        <f>IF('SW Method_SGD'!$B$6="N",IF($A47&lt;=LLP_SGD,100%,VLOOKUP($A47-LLP_SGD,$V$6:$X$20,3)),IF($A47&lt;='SW Method_SGD'!$B$7,100%,VLOOKUP($A47-'SW Method_SGD'!$B$7,$V$6:$X$20,3)))</f>
        <v>0</v>
      </c>
      <c r="T47" s="89">
        <f>IF('SW Method_USD'!$B$6="N",IF($A47&lt;=LLP_USD,100%,VLOOKUP($A47-LLP_USD,$V$6:$X$20,3)),IF($A47&lt;='SW Method_USD'!$B$7,100%,VLOOKUP($A47-'SW Method_USD'!$B$7,$V$6:$X$20,3)))</f>
        <v>0.04</v>
      </c>
    </row>
    <row r="48" spans="1:20" x14ac:dyDescent="0.25">
      <c r="A48" s="15">
        <v>43</v>
      </c>
      <c r="B48" s="92">
        <f t="shared" si="4"/>
        <v>3.0859999999999999E-2</v>
      </c>
      <c r="C48" s="60">
        <f t="shared" si="5"/>
        <v>3.3459999999999997E-2</v>
      </c>
      <c r="D48" s="92">
        <f t="shared" si="6"/>
        <v>3.0859999999999999E-2</v>
      </c>
      <c r="E48" s="66">
        <f t="shared" si="7"/>
        <v>3.3640000000000003E-2</v>
      </c>
      <c r="F48" s="72">
        <f>ROUND('SW Method_SGD'!B76,5)</f>
        <v>2.9860000000000001E-2</v>
      </c>
      <c r="G48" s="18">
        <f>ROUND('SW Method_USD'!B77,5)</f>
        <v>3.2460000000000003E-2</v>
      </c>
      <c r="H48" s="3"/>
      <c r="I48" s="72">
        <f>'SW Method_SGD'!C76</f>
        <v>3.7674436313410276E-2</v>
      </c>
      <c r="J48" s="18">
        <f>'SW Method_USD'!C77</f>
        <v>3.7706872298215455E-2</v>
      </c>
      <c r="L48" s="92">
        <f t="shared" si="8"/>
        <v>1E-3</v>
      </c>
      <c r="M48" s="60">
        <f t="shared" si="9"/>
        <v>1E-3</v>
      </c>
      <c r="N48" s="92">
        <f t="shared" si="10"/>
        <v>1E-3</v>
      </c>
      <c r="O48" s="66">
        <f t="shared" si="11"/>
        <v>1.1800000000000001E-3</v>
      </c>
      <c r="Q48" s="89">
        <f>IF('SW Method_SGD'!$B$6="N",IF($A48&lt;=LLP_SGD,100%,VLOOKUP($A48-LLP_SGD,$V$6:$X$20,2)),IF($A48&lt;='SW Method_SGD'!$B$7,100%,VLOOKUP($A48-'SW Method_SGD'!$B$7,$V$6:$X$20,2)))</f>
        <v>0</v>
      </c>
      <c r="R48" s="89">
        <f>IF('SW Method_USD'!$B$6="N",IF($A48&lt;=LLP_USD,100%,VLOOKUP($A48-LLP_USD,$V$6:$X$20,2)),IF($A48&lt;='SW Method_USD'!$B$7,100%,VLOOKUP($A48-'SW Method_USD'!$B$7,$V$6:$X$20,2)))</f>
        <v>0</v>
      </c>
      <c r="S48" s="89">
        <f>IF('SW Method_SGD'!$B$6="N",IF($A48&lt;=LLP_SGD,100%,VLOOKUP($A48-LLP_SGD,$V$6:$X$20,3)),IF($A48&lt;='SW Method_SGD'!$B$7,100%,VLOOKUP($A48-'SW Method_SGD'!$B$7,$V$6:$X$20,3)))</f>
        <v>0</v>
      </c>
      <c r="T48" s="89">
        <f>IF('SW Method_USD'!$B$6="N",IF($A48&lt;=LLP_USD,100%,VLOOKUP($A48-LLP_USD,$V$6:$X$20,3)),IF($A48&lt;='SW Method_USD'!$B$7,100%,VLOOKUP($A48-'SW Method_USD'!$B$7,$V$6:$X$20,3)))</f>
        <v>0.02</v>
      </c>
    </row>
    <row r="49" spans="1:20" x14ac:dyDescent="0.25">
      <c r="A49" s="15">
        <v>44</v>
      </c>
      <c r="B49" s="92">
        <f t="shared" si="4"/>
        <v>3.1040000000000002E-2</v>
      </c>
      <c r="C49" s="60">
        <f t="shared" si="5"/>
        <v>3.3579999999999999E-2</v>
      </c>
      <c r="D49" s="92">
        <f t="shared" si="6"/>
        <v>3.1040000000000002E-2</v>
      </c>
      <c r="E49" s="66">
        <f t="shared" si="7"/>
        <v>3.3669999999999999E-2</v>
      </c>
      <c r="F49" s="72">
        <f>ROUND('SW Method_SGD'!B77,5)</f>
        <v>3.0040000000000001E-2</v>
      </c>
      <c r="G49" s="18">
        <f>ROUND('SW Method_USD'!B78,5)</f>
        <v>3.2579999999999998E-2</v>
      </c>
      <c r="H49" s="3"/>
      <c r="I49" s="72">
        <f>'SW Method_SGD'!C77</f>
        <v>3.7719860363745639E-2</v>
      </c>
      <c r="J49" s="18">
        <f>'SW Method_USD'!C78</f>
        <v>3.7760062811089012E-2</v>
      </c>
      <c r="L49" s="92">
        <f t="shared" si="8"/>
        <v>1E-3</v>
      </c>
      <c r="M49" s="60">
        <f t="shared" si="9"/>
        <v>1E-3</v>
      </c>
      <c r="N49" s="92">
        <f t="shared" si="10"/>
        <v>1E-3</v>
      </c>
      <c r="O49" s="66">
        <f t="shared" si="11"/>
        <v>1.09E-3</v>
      </c>
      <c r="Q49" s="89">
        <f>IF('SW Method_SGD'!$B$6="N",IF($A49&lt;=LLP_SGD,100%,VLOOKUP($A49-LLP_SGD,$V$6:$X$20,2)),IF($A49&lt;='SW Method_SGD'!$B$7,100%,VLOOKUP($A49-'SW Method_SGD'!$B$7,$V$6:$X$20,2)))</f>
        <v>0</v>
      </c>
      <c r="R49" s="89">
        <f>IF('SW Method_USD'!$B$6="N",IF($A49&lt;=LLP_USD,100%,VLOOKUP($A49-LLP_USD,$V$6:$X$20,2)),IF($A49&lt;='SW Method_USD'!$B$7,100%,VLOOKUP($A49-'SW Method_USD'!$B$7,$V$6:$X$20,2)))</f>
        <v>0</v>
      </c>
      <c r="S49" s="89">
        <f>IF('SW Method_SGD'!$B$6="N",IF($A49&lt;=LLP_SGD,100%,VLOOKUP($A49-LLP_SGD,$V$6:$X$20,3)),IF($A49&lt;='SW Method_SGD'!$B$7,100%,VLOOKUP($A49-'SW Method_SGD'!$B$7,$V$6:$X$20,3)))</f>
        <v>0</v>
      </c>
      <c r="T49" s="89">
        <f>IF('SW Method_USD'!$B$6="N",IF($A49&lt;=LLP_USD,100%,VLOOKUP($A49-LLP_USD,$V$6:$X$20,3)),IF($A49&lt;='SW Method_USD'!$B$7,100%,VLOOKUP($A49-'SW Method_USD'!$B$7,$V$6:$X$20,3)))</f>
        <v>0.01</v>
      </c>
    </row>
    <row r="50" spans="1:20" x14ac:dyDescent="0.25">
      <c r="A50" s="15">
        <v>45</v>
      </c>
      <c r="B50" s="92">
        <f t="shared" si="4"/>
        <v>3.1210000000000002E-2</v>
      </c>
      <c r="C50" s="60">
        <f t="shared" si="5"/>
        <v>3.3700000000000001E-2</v>
      </c>
      <c r="D50" s="92">
        <f t="shared" si="6"/>
        <v>3.1210000000000002E-2</v>
      </c>
      <c r="E50" s="66">
        <f t="shared" si="7"/>
        <v>3.3700000000000001E-2</v>
      </c>
      <c r="F50" s="72">
        <f>ROUND('SW Method_SGD'!B78,5)</f>
        <v>3.0210000000000001E-2</v>
      </c>
      <c r="G50" s="18">
        <f>ROUND('SW Method_USD'!B79,5)</f>
        <v>3.27E-2</v>
      </c>
      <c r="H50" s="3"/>
      <c r="I50" s="72">
        <f>'SW Method_SGD'!C78</f>
        <v>3.7758937577279772E-2</v>
      </c>
      <c r="J50" s="18">
        <f>'SW Method_USD'!C79</f>
        <v>3.7803593215080422E-2</v>
      </c>
      <c r="L50" s="92">
        <f t="shared" si="8"/>
        <v>1E-3</v>
      </c>
      <c r="M50" s="60">
        <f t="shared" si="9"/>
        <v>1E-3</v>
      </c>
      <c r="N50" s="92">
        <f t="shared" si="10"/>
        <v>1E-3</v>
      </c>
      <c r="O50" s="66">
        <f t="shared" si="11"/>
        <v>1E-3</v>
      </c>
      <c r="Q50" s="89">
        <f>IF('SW Method_SGD'!$B$6="N",IF($A50&lt;=LLP_SGD,100%,VLOOKUP($A50-LLP_SGD,$V$6:$X$20,2)),IF($A50&lt;='SW Method_SGD'!$B$7,100%,VLOOKUP($A50-'SW Method_SGD'!$B$7,$V$6:$X$20,2)))</f>
        <v>0</v>
      </c>
      <c r="R50" s="89">
        <f>IF('SW Method_USD'!$B$6="N",IF($A50&lt;=LLP_USD,100%,VLOOKUP($A50-LLP_USD,$V$6:$X$20,2)),IF($A50&lt;='SW Method_USD'!$B$7,100%,VLOOKUP($A50-'SW Method_USD'!$B$7,$V$6:$X$20,2)))</f>
        <v>0</v>
      </c>
      <c r="S50" s="89">
        <f>IF('SW Method_SGD'!$B$6="N",IF($A50&lt;=LLP_SGD,100%,VLOOKUP($A50-LLP_SGD,$V$6:$X$20,3)),IF($A50&lt;='SW Method_SGD'!$B$7,100%,VLOOKUP($A50-'SW Method_SGD'!$B$7,$V$6:$X$20,3)))</f>
        <v>0</v>
      </c>
      <c r="T50" s="89">
        <f>IF('SW Method_USD'!$B$6="N",IF($A50&lt;=LLP_USD,100%,VLOOKUP($A50-LLP_USD,$V$6:$X$20,3)),IF($A50&lt;='SW Method_USD'!$B$7,100%,VLOOKUP($A50-'SW Method_USD'!$B$7,$V$6:$X$20,3)))</f>
        <v>0</v>
      </c>
    </row>
    <row r="51" spans="1:20" x14ac:dyDescent="0.25">
      <c r="A51" s="15">
        <v>46</v>
      </c>
      <c r="B51" s="92">
        <f t="shared" si="4"/>
        <v>3.1379999999999998E-2</v>
      </c>
      <c r="C51" s="60">
        <f t="shared" si="5"/>
        <v>3.381E-2</v>
      </c>
      <c r="D51" s="92">
        <f t="shared" si="6"/>
        <v>3.1379999999999998E-2</v>
      </c>
      <c r="E51" s="66">
        <f t="shared" si="7"/>
        <v>3.381E-2</v>
      </c>
      <c r="F51" s="72">
        <f>ROUND('SW Method_SGD'!B79,5)</f>
        <v>3.0380000000000001E-2</v>
      </c>
      <c r="G51" s="18">
        <f>ROUND('SW Method_USD'!B80,5)</f>
        <v>3.2809999999999999E-2</v>
      </c>
      <c r="H51" s="3"/>
      <c r="I51" s="72">
        <f>'SW Method_SGD'!C79</f>
        <v>3.779255711540741E-2</v>
      </c>
      <c r="J51" s="18">
        <f>'SW Method_USD'!C80</f>
        <v>3.7839220632579718E-2</v>
      </c>
      <c r="L51" s="92">
        <f t="shared" si="8"/>
        <v>1E-3</v>
      </c>
      <c r="M51" s="60">
        <f t="shared" si="9"/>
        <v>1E-3</v>
      </c>
      <c r="N51" s="92">
        <f t="shared" si="10"/>
        <v>1E-3</v>
      </c>
      <c r="O51" s="66">
        <f t="shared" si="11"/>
        <v>1E-3</v>
      </c>
      <c r="Q51" s="89">
        <f>IF('SW Method_SGD'!$B$6="N",IF($A51&lt;=LLP_SGD,100%,VLOOKUP($A51-LLP_SGD,$V$6:$X$20,2)),IF($A51&lt;='SW Method_SGD'!$B$7,100%,VLOOKUP($A51-'SW Method_SGD'!$B$7,$V$6:$X$20,2)))</f>
        <v>0</v>
      </c>
      <c r="R51" s="89">
        <f>IF('SW Method_USD'!$B$6="N",IF($A51&lt;=LLP_USD,100%,VLOOKUP($A51-LLP_USD,$V$6:$X$20,2)),IF($A51&lt;='SW Method_USD'!$B$7,100%,VLOOKUP($A51-'SW Method_USD'!$B$7,$V$6:$X$20,2)))</f>
        <v>0</v>
      </c>
      <c r="S51" s="89">
        <f>IF('SW Method_SGD'!$B$6="N",IF($A51&lt;=LLP_SGD,100%,VLOOKUP($A51-LLP_SGD,$V$6:$X$20,3)),IF($A51&lt;='SW Method_SGD'!$B$7,100%,VLOOKUP($A51-'SW Method_SGD'!$B$7,$V$6:$X$20,3)))</f>
        <v>0</v>
      </c>
      <c r="T51" s="89">
        <f>IF('SW Method_USD'!$B$6="N",IF($A51&lt;=LLP_USD,100%,VLOOKUP($A51-LLP_USD,$V$6:$X$20,3)),IF($A51&lt;='SW Method_USD'!$B$7,100%,VLOOKUP($A51-'SW Method_USD'!$B$7,$V$6:$X$20,3)))</f>
        <v>0</v>
      </c>
    </row>
    <row r="52" spans="1:20" x14ac:dyDescent="0.25">
      <c r="A52" s="15">
        <v>47</v>
      </c>
      <c r="B52" s="92">
        <f t="shared" si="4"/>
        <v>3.1530000000000002E-2</v>
      </c>
      <c r="C52" s="60">
        <f t="shared" si="5"/>
        <v>3.3919999999999999E-2</v>
      </c>
      <c r="D52" s="92">
        <f t="shared" si="6"/>
        <v>3.1530000000000002E-2</v>
      </c>
      <c r="E52" s="66">
        <f t="shared" si="7"/>
        <v>3.3919999999999999E-2</v>
      </c>
      <c r="F52" s="72">
        <f>ROUND('SW Method_SGD'!B80,5)</f>
        <v>3.0530000000000002E-2</v>
      </c>
      <c r="G52" s="18">
        <f>ROUND('SW Method_USD'!B81,5)</f>
        <v>3.2919999999999998E-2</v>
      </c>
      <c r="H52" s="3"/>
      <c r="I52" s="72">
        <f>'SW Method_SGD'!C80</f>
        <v>3.7821482961544417E-2</v>
      </c>
      <c r="J52" s="18">
        <f>'SW Method_USD'!C81</f>
        <v>3.7868381678762164E-2</v>
      </c>
      <c r="L52" s="92">
        <f t="shared" si="8"/>
        <v>1E-3</v>
      </c>
      <c r="M52" s="60">
        <f t="shared" si="9"/>
        <v>1E-3</v>
      </c>
      <c r="N52" s="92">
        <f t="shared" si="10"/>
        <v>1E-3</v>
      </c>
      <c r="O52" s="66">
        <f t="shared" si="11"/>
        <v>1E-3</v>
      </c>
      <c r="Q52" s="89">
        <f>IF('SW Method_SGD'!$B$6="N",IF($A52&lt;=LLP_SGD,100%,VLOOKUP($A52-LLP_SGD,$V$6:$X$20,2)),IF($A52&lt;='SW Method_SGD'!$B$7,100%,VLOOKUP($A52-'SW Method_SGD'!$B$7,$V$6:$X$20,2)))</f>
        <v>0</v>
      </c>
      <c r="R52" s="89">
        <f>IF('SW Method_USD'!$B$6="N",IF($A52&lt;=LLP_USD,100%,VLOOKUP($A52-LLP_USD,$V$6:$X$20,2)),IF($A52&lt;='SW Method_USD'!$B$7,100%,VLOOKUP($A52-'SW Method_USD'!$B$7,$V$6:$X$20,2)))</f>
        <v>0</v>
      </c>
      <c r="S52" s="89">
        <f>IF('SW Method_SGD'!$B$6="N",IF($A52&lt;=LLP_SGD,100%,VLOOKUP($A52-LLP_SGD,$V$6:$X$20,3)),IF($A52&lt;='SW Method_SGD'!$B$7,100%,VLOOKUP($A52-'SW Method_SGD'!$B$7,$V$6:$X$20,3)))</f>
        <v>0</v>
      </c>
      <c r="T52" s="89">
        <f>IF('SW Method_USD'!$B$6="N",IF($A52&lt;=LLP_USD,100%,VLOOKUP($A52-LLP_USD,$V$6:$X$20,3)),IF($A52&lt;='SW Method_USD'!$B$7,100%,VLOOKUP($A52-'SW Method_USD'!$B$7,$V$6:$X$20,3)))</f>
        <v>0</v>
      </c>
    </row>
    <row r="53" spans="1:20" x14ac:dyDescent="0.25">
      <c r="A53" s="15">
        <v>48</v>
      </c>
      <c r="B53" s="92">
        <f t="shared" si="4"/>
        <v>3.1690000000000003E-2</v>
      </c>
      <c r="C53" s="60">
        <f t="shared" si="5"/>
        <v>3.4020000000000002E-2</v>
      </c>
      <c r="D53" s="92">
        <f t="shared" si="6"/>
        <v>3.1690000000000003E-2</v>
      </c>
      <c r="E53" s="66">
        <f t="shared" si="7"/>
        <v>3.4020000000000002E-2</v>
      </c>
      <c r="F53" s="72">
        <f>ROUND('SW Method_SGD'!B81,5)</f>
        <v>3.0689999999999999E-2</v>
      </c>
      <c r="G53" s="18">
        <f>ROUND('SW Method_USD'!B82,5)</f>
        <v>3.3020000000000001E-2</v>
      </c>
      <c r="H53" s="3"/>
      <c r="I53" s="72">
        <f>'SW Method_SGD'!C81</f>
        <v>3.7846371702046966E-2</v>
      </c>
      <c r="J53" s="18">
        <f>'SW Method_USD'!C82</f>
        <v>3.7892251218669237E-2</v>
      </c>
      <c r="L53" s="92">
        <f t="shared" si="8"/>
        <v>1E-3</v>
      </c>
      <c r="M53" s="60">
        <f t="shared" si="9"/>
        <v>1E-3</v>
      </c>
      <c r="N53" s="92">
        <f t="shared" si="10"/>
        <v>1E-3</v>
      </c>
      <c r="O53" s="66">
        <f t="shared" si="11"/>
        <v>1E-3</v>
      </c>
      <c r="Q53" s="89">
        <f>IF('SW Method_SGD'!$B$6="N",IF($A53&lt;=LLP_SGD,100%,VLOOKUP($A53-LLP_SGD,$V$6:$X$20,2)),IF($A53&lt;='SW Method_SGD'!$B$7,100%,VLOOKUP($A53-'SW Method_SGD'!$B$7,$V$6:$X$20,2)))</f>
        <v>0</v>
      </c>
      <c r="R53" s="89">
        <f>IF('SW Method_USD'!$B$6="N",IF($A53&lt;=LLP_USD,100%,VLOOKUP($A53-LLP_USD,$V$6:$X$20,2)),IF($A53&lt;='SW Method_USD'!$B$7,100%,VLOOKUP($A53-'SW Method_USD'!$B$7,$V$6:$X$20,2)))</f>
        <v>0</v>
      </c>
      <c r="S53" s="89">
        <f>IF('SW Method_SGD'!$B$6="N",IF($A53&lt;=LLP_SGD,100%,VLOOKUP($A53-LLP_SGD,$V$6:$X$20,3)),IF($A53&lt;='SW Method_SGD'!$B$7,100%,VLOOKUP($A53-'SW Method_SGD'!$B$7,$V$6:$X$20,3)))</f>
        <v>0</v>
      </c>
      <c r="T53" s="89">
        <f>IF('SW Method_USD'!$B$6="N",IF($A53&lt;=LLP_USD,100%,VLOOKUP($A53-LLP_USD,$V$6:$X$20,3)),IF($A53&lt;='SW Method_USD'!$B$7,100%,VLOOKUP($A53-'SW Method_USD'!$B$7,$V$6:$X$20,3)))</f>
        <v>0</v>
      </c>
    </row>
    <row r="54" spans="1:20" x14ac:dyDescent="0.25">
      <c r="A54" s="15">
        <v>49</v>
      </c>
      <c r="B54" s="92">
        <f t="shared" si="4"/>
        <v>3.1829999999999997E-2</v>
      </c>
      <c r="C54" s="60">
        <f t="shared" si="5"/>
        <v>3.4119999999999998E-2</v>
      </c>
      <c r="D54" s="92">
        <f t="shared" si="6"/>
        <v>3.1829999999999997E-2</v>
      </c>
      <c r="E54" s="66">
        <f t="shared" si="7"/>
        <v>3.4119999999999998E-2</v>
      </c>
      <c r="F54" s="72">
        <f>ROUND('SW Method_SGD'!B82,5)</f>
        <v>3.083E-2</v>
      </c>
      <c r="G54" s="18">
        <f>ROUND('SW Method_USD'!B83,5)</f>
        <v>3.3119999999999997E-2</v>
      </c>
      <c r="H54" s="3"/>
      <c r="I54" s="72">
        <f>'SW Method_SGD'!C82</f>
        <v>3.7867787740851089E-2</v>
      </c>
      <c r="J54" s="18">
        <f>'SW Method_USD'!C83</f>
        <v>3.7911790255860112E-2</v>
      </c>
      <c r="L54" s="92">
        <f t="shared" si="8"/>
        <v>1E-3</v>
      </c>
      <c r="M54" s="60">
        <f t="shared" si="9"/>
        <v>1E-3</v>
      </c>
      <c r="N54" s="92">
        <f t="shared" si="10"/>
        <v>1E-3</v>
      </c>
      <c r="O54" s="66">
        <f t="shared" si="11"/>
        <v>1E-3</v>
      </c>
      <c r="Q54" s="89">
        <f>IF('SW Method_SGD'!$B$6="N",IF($A54&lt;=LLP_SGD,100%,VLOOKUP($A54-LLP_SGD,$V$6:$X$20,2)),IF($A54&lt;='SW Method_SGD'!$B$7,100%,VLOOKUP($A54-'SW Method_SGD'!$B$7,$V$6:$X$20,2)))</f>
        <v>0</v>
      </c>
      <c r="R54" s="89">
        <f>IF('SW Method_USD'!$B$6="N",IF($A54&lt;=LLP_USD,100%,VLOOKUP($A54-LLP_USD,$V$6:$X$20,2)),IF($A54&lt;='SW Method_USD'!$B$7,100%,VLOOKUP($A54-'SW Method_USD'!$B$7,$V$6:$X$20,2)))</f>
        <v>0</v>
      </c>
      <c r="S54" s="89">
        <f>IF('SW Method_SGD'!$B$6="N",IF($A54&lt;=LLP_SGD,100%,VLOOKUP($A54-LLP_SGD,$V$6:$X$20,3)),IF($A54&lt;='SW Method_SGD'!$B$7,100%,VLOOKUP($A54-'SW Method_SGD'!$B$7,$V$6:$X$20,3)))</f>
        <v>0</v>
      </c>
      <c r="T54" s="89">
        <f>IF('SW Method_USD'!$B$6="N",IF($A54&lt;=LLP_USD,100%,VLOOKUP($A54-LLP_USD,$V$6:$X$20,3)),IF($A54&lt;='SW Method_USD'!$B$7,100%,VLOOKUP($A54-'SW Method_USD'!$B$7,$V$6:$X$20,3)))</f>
        <v>0</v>
      </c>
    </row>
    <row r="55" spans="1:20" x14ac:dyDescent="0.25">
      <c r="A55" s="15">
        <v>50</v>
      </c>
      <c r="B55" s="92">
        <f t="shared" si="4"/>
        <v>3.1969999999999998E-2</v>
      </c>
      <c r="C55" s="60">
        <f t="shared" si="5"/>
        <v>3.4209999999999997E-2</v>
      </c>
      <c r="D55" s="92">
        <f t="shared" si="6"/>
        <v>3.1969999999999998E-2</v>
      </c>
      <c r="E55" s="66">
        <f t="shared" si="7"/>
        <v>3.4209999999999997E-2</v>
      </c>
      <c r="F55" s="72">
        <f>ROUND('SW Method_SGD'!B83,5)</f>
        <v>3.0970000000000001E-2</v>
      </c>
      <c r="G55" s="18">
        <f>ROUND('SW Method_USD'!B84,5)</f>
        <v>3.3210000000000003E-2</v>
      </c>
      <c r="H55" s="3"/>
      <c r="I55" s="72">
        <f>'SW Method_SGD'!C83</f>
        <v>3.7886216328102407E-2</v>
      </c>
      <c r="J55" s="18">
        <f>'SW Method_USD'!C84</f>
        <v>3.7927784994193026E-2</v>
      </c>
      <c r="L55" s="92">
        <f t="shared" si="8"/>
        <v>1E-3</v>
      </c>
      <c r="M55" s="60">
        <f t="shared" si="9"/>
        <v>1E-3</v>
      </c>
      <c r="N55" s="92">
        <f t="shared" si="10"/>
        <v>1E-3</v>
      </c>
      <c r="O55" s="66">
        <f t="shared" si="11"/>
        <v>1E-3</v>
      </c>
      <c r="Q55" s="89">
        <f>IF('SW Method_SGD'!$B$6="N",IF($A55&lt;=LLP_SGD,100%,VLOOKUP($A55-LLP_SGD,$V$6:$X$20,2)),IF($A55&lt;='SW Method_SGD'!$B$7,100%,VLOOKUP($A55-'SW Method_SGD'!$B$7,$V$6:$X$20,2)))</f>
        <v>0</v>
      </c>
      <c r="R55" s="89">
        <f>IF('SW Method_USD'!$B$6="N",IF($A55&lt;=LLP_USD,100%,VLOOKUP($A55-LLP_USD,$V$6:$X$20,2)),IF($A55&lt;='SW Method_USD'!$B$7,100%,VLOOKUP($A55-'SW Method_USD'!$B$7,$V$6:$X$20,2)))</f>
        <v>0</v>
      </c>
      <c r="S55" s="89">
        <f>IF('SW Method_SGD'!$B$6="N",IF($A55&lt;=LLP_SGD,100%,VLOOKUP($A55-LLP_SGD,$V$6:$X$20,3)),IF($A55&lt;='SW Method_SGD'!$B$7,100%,VLOOKUP($A55-'SW Method_SGD'!$B$7,$V$6:$X$20,3)))</f>
        <v>0</v>
      </c>
      <c r="T55" s="89">
        <f>IF('SW Method_USD'!$B$6="N",IF($A55&lt;=LLP_USD,100%,VLOOKUP($A55-LLP_USD,$V$6:$X$20,3)),IF($A55&lt;='SW Method_USD'!$B$7,100%,VLOOKUP($A55-'SW Method_USD'!$B$7,$V$6:$X$20,3)))</f>
        <v>0</v>
      </c>
    </row>
    <row r="56" spans="1:20" x14ac:dyDescent="0.25">
      <c r="A56" s="15">
        <v>51</v>
      </c>
      <c r="B56" s="92">
        <f t="shared" si="4"/>
        <v>3.211E-2</v>
      </c>
      <c r="C56" s="60">
        <f t="shared" si="5"/>
        <v>3.431E-2</v>
      </c>
      <c r="D56" s="92">
        <f t="shared" si="6"/>
        <v>3.211E-2</v>
      </c>
      <c r="E56" s="66">
        <f t="shared" si="7"/>
        <v>3.431E-2</v>
      </c>
      <c r="F56" s="72">
        <f>ROUND('SW Method_SGD'!B84,5)</f>
        <v>3.1109999999999999E-2</v>
      </c>
      <c r="G56" s="18">
        <f>ROUND('SW Method_USD'!B85,5)</f>
        <v>3.3309999999999999E-2</v>
      </c>
      <c r="H56" s="3"/>
      <c r="I56" s="72">
        <f>'SW Method_SGD'!C84</f>
        <v>3.7902074725186141E-2</v>
      </c>
      <c r="J56" s="18">
        <f>'SW Method_USD'!C85</f>
        <v>3.7940878721462568E-2</v>
      </c>
      <c r="L56" s="92">
        <f t="shared" si="8"/>
        <v>1E-3</v>
      </c>
      <c r="M56" s="60">
        <f t="shared" si="9"/>
        <v>1E-3</v>
      </c>
      <c r="N56" s="92">
        <f t="shared" si="10"/>
        <v>1E-3</v>
      </c>
      <c r="O56" s="66">
        <f t="shared" si="11"/>
        <v>1E-3</v>
      </c>
      <c r="Q56" s="89">
        <f>IF('SW Method_SGD'!$B$6="N",IF($A56&lt;=LLP_SGD,100%,VLOOKUP($A56-LLP_SGD,$V$6:$X$20,2)),IF($A56&lt;='SW Method_SGD'!$B$7,100%,VLOOKUP($A56-'SW Method_SGD'!$B$7,$V$6:$X$20,2)))</f>
        <v>0</v>
      </c>
      <c r="R56" s="89">
        <f>IF('SW Method_USD'!$B$6="N",IF($A56&lt;=LLP_USD,100%,VLOOKUP($A56-LLP_USD,$V$6:$X$20,2)),IF($A56&lt;='SW Method_USD'!$B$7,100%,VLOOKUP($A56-'SW Method_USD'!$B$7,$V$6:$X$20,2)))</f>
        <v>0</v>
      </c>
      <c r="S56" s="89">
        <f>IF('SW Method_SGD'!$B$6="N",IF($A56&lt;=LLP_SGD,100%,VLOOKUP($A56-LLP_SGD,$V$6:$X$20,3)),IF($A56&lt;='SW Method_SGD'!$B$7,100%,VLOOKUP($A56-'SW Method_SGD'!$B$7,$V$6:$X$20,3)))</f>
        <v>0</v>
      </c>
      <c r="T56" s="89">
        <f>IF('SW Method_USD'!$B$6="N",IF($A56&lt;=LLP_USD,100%,VLOOKUP($A56-LLP_USD,$V$6:$X$20,3)),IF($A56&lt;='SW Method_USD'!$B$7,100%,VLOOKUP($A56-'SW Method_USD'!$B$7,$V$6:$X$20,3)))</f>
        <v>0</v>
      </c>
    </row>
    <row r="57" spans="1:20" x14ac:dyDescent="0.25">
      <c r="A57" s="15">
        <v>52</v>
      </c>
      <c r="B57" s="92">
        <f t="shared" si="4"/>
        <v>3.2239999999999998E-2</v>
      </c>
      <c r="C57" s="60">
        <f t="shared" si="5"/>
        <v>3.44E-2</v>
      </c>
      <c r="D57" s="92">
        <f t="shared" si="6"/>
        <v>3.2239999999999998E-2</v>
      </c>
      <c r="E57" s="66">
        <f t="shared" si="7"/>
        <v>3.44E-2</v>
      </c>
      <c r="F57" s="72">
        <f>ROUND('SW Method_SGD'!B85,5)</f>
        <v>3.124E-2</v>
      </c>
      <c r="G57" s="18">
        <f>ROUND('SW Method_USD'!B86,5)</f>
        <v>3.3399999999999999E-2</v>
      </c>
      <c r="H57" s="3"/>
      <c r="I57" s="72">
        <f>'SW Method_SGD'!C85</f>
        <v>3.7915721778216005E-2</v>
      </c>
      <c r="J57" s="18">
        <f>'SW Method_USD'!C86</f>
        <v>3.7951597848214336E-2</v>
      </c>
      <c r="L57" s="92">
        <f t="shared" si="8"/>
        <v>1E-3</v>
      </c>
      <c r="M57" s="60">
        <f t="shared" si="9"/>
        <v>1E-3</v>
      </c>
      <c r="N57" s="92">
        <f t="shared" si="10"/>
        <v>1E-3</v>
      </c>
      <c r="O57" s="66">
        <f t="shared" si="11"/>
        <v>1E-3</v>
      </c>
      <c r="Q57" s="89">
        <f>IF('SW Method_SGD'!$B$6="N",IF($A57&lt;=LLP_SGD,100%,VLOOKUP($A57-LLP_SGD,$V$6:$X$20,2)),IF($A57&lt;='SW Method_SGD'!$B$7,100%,VLOOKUP($A57-'SW Method_SGD'!$B$7,$V$6:$X$20,2)))</f>
        <v>0</v>
      </c>
      <c r="R57" s="89">
        <f>IF('SW Method_USD'!$B$6="N",IF($A57&lt;=LLP_USD,100%,VLOOKUP($A57-LLP_USD,$V$6:$X$20,2)),IF($A57&lt;='SW Method_USD'!$B$7,100%,VLOOKUP($A57-'SW Method_USD'!$B$7,$V$6:$X$20,2)))</f>
        <v>0</v>
      </c>
      <c r="S57" s="89">
        <f>IF('SW Method_SGD'!$B$6="N",IF($A57&lt;=LLP_SGD,100%,VLOOKUP($A57-LLP_SGD,$V$6:$X$20,3)),IF($A57&lt;='SW Method_SGD'!$B$7,100%,VLOOKUP($A57-'SW Method_SGD'!$B$7,$V$6:$X$20,3)))</f>
        <v>0</v>
      </c>
      <c r="T57" s="89">
        <f>IF('SW Method_USD'!$B$6="N",IF($A57&lt;=LLP_USD,100%,VLOOKUP($A57-LLP_USD,$V$6:$X$20,3)),IF($A57&lt;='SW Method_USD'!$B$7,100%,VLOOKUP($A57-'SW Method_USD'!$B$7,$V$6:$X$20,3)))</f>
        <v>0</v>
      </c>
    </row>
    <row r="58" spans="1:20" x14ac:dyDescent="0.25">
      <c r="A58" s="15">
        <v>53</v>
      </c>
      <c r="B58" s="92">
        <f t="shared" si="4"/>
        <v>3.236E-2</v>
      </c>
      <c r="C58" s="60">
        <f t="shared" si="5"/>
        <v>3.4479999999999997E-2</v>
      </c>
      <c r="D58" s="92">
        <f t="shared" si="6"/>
        <v>3.236E-2</v>
      </c>
      <c r="E58" s="66">
        <f t="shared" si="7"/>
        <v>3.4479999999999997E-2</v>
      </c>
      <c r="F58" s="72">
        <f>ROUND('SW Method_SGD'!B86,5)</f>
        <v>3.1359999999999999E-2</v>
      </c>
      <c r="G58" s="18">
        <f>ROUND('SW Method_USD'!B87,5)</f>
        <v>3.3480000000000003E-2</v>
      </c>
      <c r="H58" s="3"/>
      <c r="I58" s="72">
        <f>'SW Method_SGD'!C86</f>
        <v>3.7927466131182141E-2</v>
      </c>
      <c r="J58" s="18">
        <f>'SW Method_USD'!C87</f>
        <v>3.7960373182675644E-2</v>
      </c>
      <c r="L58" s="92">
        <f t="shared" si="8"/>
        <v>1E-3</v>
      </c>
      <c r="M58" s="60">
        <f t="shared" si="9"/>
        <v>1E-3</v>
      </c>
      <c r="N58" s="92">
        <f t="shared" si="10"/>
        <v>1E-3</v>
      </c>
      <c r="O58" s="66">
        <f t="shared" si="11"/>
        <v>1E-3</v>
      </c>
      <c r="Q58" s="89">
        <f>IF('SW Method_SGD'!$B$6="N",IF($A58&lt;=LLP_SGD,100%,VLOOKUP($A58-LLP_SGD,$V$6:$X$20,2)),IF($A58&lt;='SW Method_SGD'!$B$7,100%,VLOOKUP($A58-'SW Method_SGD'!$B$7,$V$6:$X$20,2)))</f>
        <v>0</v>
      </c>
      <c r="R58" s="89">
        <f>IF('SW Method_USD'!$B$6="N",IF($A58&lt;=LLP_USD,100%,VLOOKUP($A58-LLP_USD,$V$6:$X$20,2)),IF($A58&lt;='SW Method_USD'!$B$7,100%,VLOOKUP($A58-'SW Method_USD'!$B$7,$V$6:$X$20,2)))</f>
        <v>0</v>
      </c>
      <c r="S58" s="89">
        <f>IF('SW Method_SGD'!$B$6="N",IF($A58&lt;=LLP_SGD,100%,VLOOKUP($A58-LLP_SGD,$V$6:$X$20,3)),IF($A58&lt;='SW Method_SGD'!$B$7,100%,VLOOKUP($A58-'SW Method_SGD'!$B$7,$V$6:$X$20,3)))</f>
        <v>0</v>
      </c>
      <c r="T58" s="89">
        <f>IF('SW Method_USD'!$B$6="N",IF($A58&lt;=LLP_USD,100%,VLOOKUP($A58-LLP_USD,$V$6:$X$20,3)),IF($A58&lt;='SW Method_USD'!$B$7,100%,VLOOKUP($A58-'SW Method_USD'!$B$7,$V$6:$X$20,3)))</f>
        <v>0</v>
      </c>
    </row>
    <row r="59" spans="1:20" x14ac:dyDescent="0.25">
      <c r="A59" s="15">
        <v>54</v>
      </c>
      <c r="B59" s="92">
        <f t="shared" si="4"/>
        <v>3.2489999999999998E-2</v>
      </c>
      <c r="C59" s="60">
        <f t="shared" si="5"/>
        <v>3.4569999999999997E-2</v>
      </c>
      <c r="D59" s="92">
        <f t="shared" si="6"/>
        <v>3.2489999999999998E-2</v>
      </c>
      <c r="E59" s="66">
        <f t="shared" si="7"/>
        <v>3.4569999999999997E-2</v>
      </c>
      <c r="F59" s="72">
        <f>ROUND('SW Method_SGD'!B87,5)</f>
        <v>3.1489999999999997E-2</v>
      </c>
      <c r="G59" s="18">
        <f>ROUND('SW Method_USD'!B88,5)</f>
        <v>3.3570000000000003E-2</v>
      </c>
      <c r="H59" s="3"/>
      <c r="I59" s="72">
        <f>'SW Method_SGD'!C87</f>
        <v>3.7937573275208525E-2</v>
      </c>
      <c r="J59" s="18">
        <f>'SW Method_USD'!C88</f>
        <v>3.7967557320029321E-2</v>
      </c>
      <c r="L59" s="92">
        <f t="shared" si="8"/>
        <v>1E-3</v>
      </c>
      <c r="M59" s="60">
        <f t="shared" si="9"/>
        <v>1E-3</v>
      </c>
      <c r="N59" s="92">
        <f t="shared" si="10"/>
        <v>1E-3</v>
      </c>
      <c r="O59" s="66">
        <f t="shared" si="11"/>
        <v>1E-3</v>
      </c>
      <c r="Q59" s="89">
        <f>IF('SW Method_SGD'!$B$6="N",IF($A59&lt;=LLP_SGD,100%,VLOOKUP($A59-LLP_SGD,$V$6:$X$20,2)),IF($A59&lt;='SW Method_SGD'!$B$7,100%,VLOOKUP($A59-'SW Method_SGD'!$B$7,$V$6:$X$20,2)))</f>
        <v>0</v>
      </c>
      <c r="R59" s="89">
        <f>IF('SW Method_USD'!$B$6="N",IF($A59&lt;=LLP_USD,100%,VLOOKUP($A59-LLP_USD,$V$6:$X$20,2)),IF($A59&lt;='SW Method_USD'!$B$7,100%,VLOOKUP($A59-'SW Method_USD'!$B$7,$V$6:$X$20,2)))</f>
        <v>0</v>
      </c>
      <c r="S59" s="89">
        <f>IF('SW Method_SGD'!$B$6="N",IF($A59&lt;=LLP_SGD,100%,VLOOKUP($A59-LLP_SGD,$V$6:$X$20,3)),IF($A59&lt;='SW Method_SGD'!$B$7,100%,VLOOKUP($A59-'SW Method_SGD'!$B$7,$V$6:$X$20,3)))</f>
        <v>0</v>
      </c>
      <c r="T59" s="89">
        <f>IF('SW Method_USD'!$B$6="N",IF($A59&lt;=LLP_USD,100%,VLOOKUP($A59-LLP_USD,$V$6:$X$20,3)),IF($A59&lt;='SW Method_USD'!$B$7,100%,VLOOKUP($A59-'SW Method_USD'!$B$7,$V$6:$X$20,3)))</f>
        <v>0</v>
      </c>
    </row>
    <row r="60" spans="1:20" x14ac:dyDescent="0.25">
      <c r="A60" s="15">
        <v>55</v>
      </c>
      <c r="B60" s="92">
        <f t="shared" si="4"/>
        <v>3.2599999999999997E-2</v>
      </c>
      <c r="C60" s="60">
        <f t="shared" si="5"/>
        <v>3.465E-2</v>
      </c>
      <c r="D60" s="92">
        <f t="shared" si="6"/>
        <v>3.2599999999999997E-2</v>
      </c>
      <c r="E60" s="66">
        <f t="shared" si="7"/>
        <v>3.465E-2</v>
      </c>
      <c r="F60" s="72">
        <f>ROUND('SW Method_SGD'!B88,5)</f>
        <v>3.1600000000000003E-2</v>
      </c>
      <c r="G60" s="18">
        <f>ROUND('SW Method_USD'!B89,5)</f>
        <v>3.3649999999999999E-2</v>
      </c>
      <c r="H60" s="3"/>
      <c r="I60" s="72">
        <f>'SW Method_SGD'!C88</f>
        <v>3.7946271601235759E-2</v>
      </c>
      <c r="J60" s="18">
        <f>'SW Method_USD'!C89</f>
        <v>3.7973438859886022E-2</v>
      </c>
      <c r="L60" s="92">
        <f t="shared" si="8"/>
        <v>1E-3</v>
      </c>
      <c r="M60" s="60">
        <f t="shared" si="9"/>
        <v>1E-3</v>
      </c>
      <c r="N60" s="92">
        <f t="shared" si="10"/>
        <v>1E-3</v>
      </c>
      <c r="O60" s="66">
        <f t="shared" si="11"/>
        <v>1E-3</v>
      </c>
      <c r="Q60" s="89">
        <f>IF('SW Method_SGD'!$B$6="N",IF($A60&lt;=LLP_SGD,100%,VLOOKUP($A60-LLP_SGD,$V$6:$X$20,2)),IF($A60&lt;='SW Method_SGD'!$B$7,100%,VLOOKUP($A60-'SW Method_SGD'!$B$7,$V$6:$X$20,2)))</f>
        <v>0</v>
      </c>
      <c r="R60" s="89">
        <f>IF('SW Method_USD'!$B$6="N",IF($A60&lt;=LLP_USD,100%,VLOOKUP($A60-LLP_USD,$V$6:$X$20,2)),IF($A60&lt;='SW Method_USD'!$B$7,100%,VLOOKUP($A60-'SW Method_USD'!$B$7,$V$6:$X$20,2)))</f>
        <v>0</v>
      </c>
      <c r="S60" s="89">
        <f>IF('SW Method_SGD'!$B$6="N",IF($A60&lt;=LLP_SGD,100%,VLOOKUP($A60-LLP_SGD,$V$6:$X$20,3)),IF($A60&lt;='SW Method_SGD'!$B$7,100%,VLOOKUP($A60-'SW Method_SGD'!$B$7,$V$6:$X$20,3)))</f>
        <v>0</v>
      </c>
      <c r="T60" s="89">
        <f>IF('SW Method_USD'!$B$6="N",IF($A60&lt;=LLP_USD,100%,VLOOKUP($A60-LLP_USD,$V$6:$X$20,3)),IF($A60&lt;='SW Method_USD'!$B$7,100%,VLOOKUP($A60-'SW Method_USD'!$B$7,$V$6:$X$20,3)))</f>
        <v>0</v>
      </c>
    </row>
    <row r="61" spans="1:20" x14ac:dyDescent="0.25">
      <c r="A61" s="15">
        <v>56</v>
      </c>
      <c r="B61" s="92">
        <f t="shared" si="4"/>
        <v>3.2719999999999999E-2</v>
      </c>
      <c r="C61" s="60">
        <f t="shared" si="5"/>
        <v>3.4720000000000001E-2</v>
      </c>
      <c r="D61" s="92">
        <f t="shared" si="6"/>
        <v>3.2719999999999999E-2</v>
      </c>
      <c r="E61" s="66">
        <f t="shared" si="7"/>
        <v>3.4720000000000001E-2</v>
      </c>
      <c r="F61" s="72">
        <f>ROUND('SW Method_SGD'!B89,5)</f>
        <v>3.1719999999999998E-2</v>
      </c>
      <c r="G61" s="18">
        <f>ROUND('SW Method_USD'!B90,5)</f>
        <v>3.372E-2</v>
      </c>
      <c r="H61" s="3"/>
      <c r="I61" s="72">
        <f>'SW Method_SGD'!C89</f>
        <v>3.7953757598787607E-2</v>
      </c>
      <c r="J61" s="18">
        <f>'SW Method_USD'!C90</f>
        <v>3.7978254033342429E-2</v>
      </c>
      <c r="L61" s="92">
        <f t="shared" si="8"/>
        <v>1E-3</v>
      </c>
      <c r="M61" s="60">
        <f t="shared" si="9"/>
        <v>1E-3</v>
      </c>
      <c r="N61" s="92">
        <f t="shared" si="10"/>
        <v>1E-3</v>
      </c>
      <c r="O61" s="66">
        <f t="shared" si="11"/>
        <v>1E-3</v>
      </c>
      <c r="Q61" s="89">
        <f>IF('SW Method_SGD'!$B$6="N",IF($A61&lt;=LLP_SGD,100%,VLOOKUP($A61-LLP_SGD,$V$6:$X$20,2)),IF($A61&lt;='SW Method_SGD'!$B$7,100%,VLOOKUP($A61-'SW Method_SGD'!$B$7,$V$6:$X$20,2)))</f>
        <v>0</v>
      </c>
      <c r="R61" s="89">
        <f>IF('SW Method_USD'!$B$6="N",IF($A61&lt;=LLP_USD,100%,VLOOKUP($A61-LLP_USD,$V$6:$X$20,2)),IF($A61&lt;='SW Method_USD'!$B$7,100%,VLOOKUP($A61-'SW Method_USD'!$B$7,$V$6:$X$20,2)))</f>
        <v>0</v>
      </c>
      <c r="S61" s="89">
        <f>IF('SW Method_SGD'!$B$6="N",IF($A61&lt;=LLP_SGD,100%,VLOOKUP($A61-LLP_SGD,$V$6:$X$20,3)),IF($A61&lt;='SW Method_SGD'!$B$7,100%,VLOOKUP($A61-'SW Method_SGD'!$B$7,$V$6:$X$20,3)))</f>
        <v>0</v>
      </c>
      <c r="T61" s="89">
        <f>IF('SW Method_USD'!$B$6="N",IF($A61&lt;=LLP_USD,100%,VLOOKUP($A61-LLP_USD,$V$6:$X$20,3)),IF($A61&lt;='SW Method_USD'!$B$7,100%,VLOOKUP($A61-'SW Method_USD'!$B$7,$V$6:$X$20,3)))</f>
        <v>0</v>
      </c>
    </row>
    <row r="62" spans="1:20" x14ac:dyDescent="0.25">
      <c r="A62" s="15">
        <v>57</v>
      </c>
      <c r="B62" s="92">
        <f t="shared" si="4"/>
        <v>3.2829999999999998E-2</v>
      </c>
      <c r="C62" s="60">
        <f t="shared" si="5"/>
        <v>3.4799999999999998E-2</v>
      </c>
      <c r="D62" s="92">
        <f t="shared" si="6"/>
        <v>3.2829999999999998E-2</v>
      </c>
      <c r="E62" s="66">
        <f t="shared" si="7"/>
        <v>3.4799999999999998E-2</v>
      </c>
      <c r="F62" s="72">
        <f>ROUND('SW Method_SGD'!B90,5)</f>
        <v>3.1829999999999997E-2</v>
      </c>
      <c r="G62" s="18">
        <f>ROUND('SW Method_USD'!B91,5)</f>
        <v>3.3799999999999997E-2</v>
      </c>
      <c r="H62" s="3"/>
      <c r="I62" s="72">
        <f>'SW Method_SGD'!C90</f>
        <v>3.796020032251346E-2</v>
      </c>
      <c r="J62" s="18">
        <f>'SW Method_USD'!C91</f>
        <v>3.7982196213707686E-2</v>
      </c>
      <c r="L62" s="92">
        <f t="shared" si="8"/>
        <v>1E-3</v>
      </c>
      <c r="M62" s="60">
        <f t="shared" si="9"/>
        <v>1E-3</v>
      </c>
      <c r="N62" s="92">
        <f t="shared" si="10"/>
        <v>1E-3</v>
      </c>
      <c r="O62" s="66">
        <f t="shared" si="11"/>
        <v>1E-3</v>
      </c>
      <c r="Q62" s="89">
        <f>IF('SW Method_SGD'!$B$6="N",IF($A62&lt;=LLP_SGD,100%,VLOOKUP($A62-LLP_SGD,$V$6:$X$20,2)),IF($A62&lt;='SW Method_SGD'!$B$7,100%,VLOOKUP($A62-'SW Method_SGD'!$B$7,$V$6:$X$20,2)))</f>
        <v>0</v>
      </c>
      <c r="R62" s="89">
        <f>IF('SW Method_USD'!$B$6="N",IF($A62&lt;=LLP_USD,100%,VLOOKUP($A62-LLP_USD,$V$6:$X$20,2)),IF($A62&lt;='SW Method_USD'!$B$7,100%,VLOOKUP($A62-'SW Method_USD'!$B$7,$V$6:$X$20,2)))</f>
        <v>0</v>
      </c>
      <c r="S62" s="89">
        <f>IF('SW Method_SGD'!$B$6="N",IF($A62&lt;=LLP_SGD,100%,VLOOKUP($A62-LLP_SGD,$V$6:$X$20,3)),IF($A62&lt;='SW Method_SGD'!$B$7,100%,VLOOKUP($A62-'SW Method_SGD'!$B$7,$V$6:$X$20,3)))</f>
        <v>0</v>
      </c>
      <c r="T62" s="89">
        <f>IF('SW Method_USD'!$B$6="N",IF($A62&lt;=LLP_USD,100%,VLOOKUP($A62-LLP_USD,$V$6:$X$20,3)),IF($A62&lt;='SW Method_USD'!$B$7,100%,VLOOKUP($A62-'SW Method_USD'!$B$7,$V$6:$X$20,3)))</f>
        <v>0</v>
      </c>
    </row>
    <row r="63" spans="1:20" x14ac:dyDescent="0.25">
      <c r="A63" s="15">
        <v>58</v>
      </c>
      <c r="B63" s="92">
        <f t="shared" si="4"/>
        <v>3.2930000000000001E-2</v>
      </c>
      <c r="C63" s="60">
        <f t="shared" si="5"/>
        <v>3.4869999999999998E-2</v>
      </c>
      <c r="D63" s="92">
        <f t="shared" si="6"/>
        <v>3.2930000000000001E-2</v>
      </c>
      <c r="E63" s="66">
        <f t="shared" si="7"/>
        <v>3.4869999999999998E-2</v>
      </c>
      <c r="F63" s="72">
        <f>ROUND('SW Method_SGD'!B91,5)</f>
        <v>3.193E-2</v>
      </c>
      <c r="G63" s="18">
        <f>ROUND('SW Method_USD'!B92,5)</f>
        <v>3.3869999999999997E-2</v>
      </c>
      <c r="H63" s="3"/>
      <c r="I63" s="72">
        <f>'SW Method_SGD'!C91</f>
        <v>3.7965745230597037E-2</v>
      </c>
      <c r="J63" s="18">
        <f>'SW Method_USD'!C92</f>
        <v>3.7985423697328935E-2</v>
      </c>
      <c r="L63" s="92">
        <f t="shared" si="8"/>
        <v>1E-3</v>
      </c>
      <c r="M63" s="60">
        <f t="shared" si="9"/>
        <v>1E-3</v>
      </c>
      <c r="N63" s="92">
        <f t="shared" si="10"/>
        <v>1E-3</v>
      </c>
      <c r="O63" s="66">
        <f t="shared" si="11"/>
        <v>1E-3</v>
      </c>
      <c r="Q63" s="89">
        <f>IF('SW Method_SGD'!$B$6="N",IF($A63&lt;=LLP_SGD,100%,VLOOKUP($A63-LLP_SGD,$V$6:$X$20,2)),IF($A63&lt;='SW Method_SGD'!$B$7,100%,VLOOKUP($A63-'SW Method_SGD'!$B$7,$V$6:$X$20,2)))</f>
        <v>0</v>
      </c>
      <c r="R63" s="89">
        <f>IF('SW Method_USD'!$B$6="N",IF($A63&lt;=LLP_USD,100%,VLOOKUP($A63-LLP_USD,$V$6:$X$20,2)),IF($A63&lt;='SW Method_USD'!$B$7,100%,VLOOKUP($A63-'SW Method_USD'!$B$7,$V$6:$X$20,2)))</f>
        <v>0</v>
      </c>
      <c r="S63" s="89">
        <f>IF('SW Method_SGD'!$B$6="N",IF($A63&lt;=LLP_SGD,100%,VLOOKUP($A63-LLP_SGD,$V$6:$X$20,3)),IF($A63&lt;='SW Method_SGD'!$B$7,100%,VLOOKUP($A63-'SW Method_SGD'!$B$7,$V$6:$X$20,3)))</f>
        <v>0</v>
      </c>
      <c r="T63" s="89">
        <f>IF('SW Method_USD'!$B$6="N",IF($A63&lt;=LLP_USD,100%,VLOOKUP($A63-LLP_USD,$V$6:$X$20,3)),IF($A63&lt;='SW Method_USD'!$B$7,100%,VLOOKUP($A63-'SW Method_USD'!$B$7,$V$6:$X$20,3)))</f>
        <v>0</v>
      </c>
    </row>
    <row r="64" spans="1:20" x14ac:dyDescent="0.25">
      <c r="A64" s="15">
        <v>59</v>
      </c>
      <c r="B64" s="92">
        <f t="shared" si="4"/>
        <v>3.3029999999999997E-2</v>
      </c>
      <c r="C64" s="60">
        <f t="shared" si="5"/>
        <v>3.4939999999999999E-2</v>
      </c>
      <c r="D64" s="92">
        <f t="shared" si="6"/>
        <v>3.3029999999999997E-2</v>
      </c>
      <c r="E64" s="66">
        <f t="shared" si="7"/>
        <v>3.4939999999999999E-2</v>
      </c>
      <c r="F64" s="72">
        <f>ROUND('SW Method_SGD'!B92,5)</f>
        <v>3.2030000000000003E-2</v>
      </c>
      <c r="G64" s="18">
        <f>ROUND('SW Method_USD'!B93,5)</f>
        <v>3.3939999999999998E-2</v>
      </c>
      <c r="H64" s="3"/>
      <c r="I64" s="72">
        <f>'SW Method_SGD'!C92</f>
        <v>3.7970517484152477E-2</v>
      </c>
      <c r="J64" s="18">
        <f>'SW Method_USD'!C93</f>
        <v>3.7988066069960746E-2</v>
      </c>
      <c r="L64" s="92">
        <f t="shared" si="8"/>
        <v>1E-3</v>
      </c>
      <c r="M64" s="60">
        <f t="shared" si="9"/>
        <v>1E-3</v>
      </c>
      <c r="N64" s="92">
        <f t="shared" si="10"/>
        <v>1E-3</v>
      </c>
      <c r="O64" s="66">
        <f t="shared" si="11"/>
        <v>1E-3</v>
      </c>
      <c r="Q64" s="89">
        <f>IF('SW Method_SGD'!$B$6="N",IF($A64&lt;=LLP_SGD,100%,VLOOKUP($A64-LLP_SGD,$V$6:$X$20,2)),IF($A64&lt;='SW Method_SGD'!$B$7,100%,VLOOKUP($A64-'SW Method_SGD'!$B$7,$V$6:$X$20,2)))</f>
        <v>0</v>
      </c>
      <c r="R64" s="89">
        <f>IF('SW Method_USD'!$B$6="N",IF($A64&lt;=LLP_USD,100%,VLOOKUP($A64-LLP_USD,$V$6:$X$20,2)),IF($A64&lt;='SW Method_USD'!$B$7,100%,VLOOKUP($A64-'SW Method_USD'!$B$7,$V$6:$X$20,2)))</f>
        <v>0</v>
      </c>
      <c r="S64" s="89">
        <f>IF('SW Method_SGD'!$B$6="N",IF($A64&lt;=LLP_SGD,100%,VLOOKUP($A64-LLP_SGD,$V$6:$X$20,3)),IF($A64&lt;='SW Method_SGD'!$B$7,100%,VLOOKUP($A64-'SW Method_SGD'!$B$7,$V$6:$X$20,3)))</f>
        <v>0</v>
      </c>
      <c r="T64" s="89">
        <f>IF('SW Method_USD'!$B$6="N",IF($A64&lt;=LLP_USD,100%,VLOOKUP($A64-LLP_USD,$V$6:$X$20,3)),IF($A64&lt;='SW Method_USD'!$B$7,100%,VLOOKUP($A64-'SW Method_USD'!$B$7,$V$6:$X$20,3)))</f>
        <v>0</v>
      </c>
    </row>
    <row r="65" spans="1:20" x14ac:dyDescent="0.25">
      <c r="A65" s="15">
        <v>60</v>
      </c>
      <c r="B65" s="92">
        <f t="shared" si="4"/>
        <v>3.313E-2</v>
      </c>
      <c r="C65" s="60">
        <f t="shared" si="5"/>
        <v>3.5009999999999999E-2</v>
      </c>
      <c r="D65" s="92">
        <f t="shared" si="6"/>
        <v>3.313E-2</v>
      </c>
      <c r="E65" s="66">
        <f t="shared" si="7"/>
        <v>3.5009999999999999E-2</v>
      </c>
      <c r="F65" s="72">
        <f>ROUND('SW Method_SGD'!B93,5)</f>
        <v>3.2129999999999999E-2</v>
      </c>
      <c r="G65" s="18">
        <f>ROUND('SW Method_USD'!B94,5)</f>
        <v>3.4009999999999999E-2</v>
      </c>
      <c r="H65" s="3"/>
      <c r="I65" s="72">
        <f>'SW Method_SGD'!C93</f>
        <v>3.797462478381286E-2</v>
      </c>
      <c r="J65" s="18">
        <f>'SW Method_USD'!C94</f>
        <v>3.7990229416433596E-2</v>
      </c>
      <c r="L65" s="92">
        <f t="shared" si="8"/>
        <v>1E-3</v>
      </c>
      <c r="M65" s="60">
        <f t="shared" si="9"/>
        <v>1E-3</v>
      </c>
      <c r="N65" s="92">
        <f t="shared" si="10"/>
        <v>1E-3</v>
      </c>
      <c r="O65" s="66">
        <f t="shared" si="11"/>
        <v>1E-3</v>
      </c>
      <c r="Q65" s="89">
        <f>IF('SW Method_SGD'!$B$6="N",IF($A65&lt;=LLP_SGD,100%,VLOOKUP($A65-LLP_SGD,$V$6:$X$20,2)),IF($A65&lt;='SW Method_SGD'!$B$7,100%,VLOOKUP($A65-'SW Method_SGD'!$B$7,$V$6:$X$20,2)))</f>
        <v>0</v>
      </c>
      <c r="R65" s="89">
        <f>IF('SW Method_USD'!$B$6="N",IF($A65&lt;=LLP_USD,100%,VLOOKUP($A65-LLP_USD,$V$6:$X$20,2)),IF($A65&lt;='SW Method_USD'!$B$7,100%,VLOOKUP($A65-'SW Method_USD'!$B$7,$V$6:$X$20,2)))</f>
        <v>0</v>
      </c>
      <c r="S65" s="89">
        <f>IF('SW Method_SGD'!$B$6="N",IF($A65&lt;=LLP_SGD,100%,VLOOKUP($A65-LLP_SGD,$V$6:$X$20,3)),IF($A65&lt;='SW Method_SGD'!$B$7,100%,VLOOKUP($A65-'SW Method_SGD'!$B$7,$V$6:$X$20,3)))</f>
        <v>0</v>
      </c>
      <c r="T65" s="89">
        <f>IF('SW Method_USD'!$B$6="N",IF($A65&lt;=LLP_USD,100%,VLOOKUP($A65-LLP_USD,$V$6:$X$20,3)),IF($A65&lt;='SW Method_USD'!$B$7,100%,VLOOKUP($A65-'SW Method_USD'!$B$7,$V$6:$X$20,3)))</f>
        <v>0</v>
      </c>
    </row>
    <row r="66" spans="1:20" x14ac:dyDescent="0.25">
      <c r="A66" s="15">
        <v>61</v>
      </c>
      <c r="B66" s="92">
        <f t="shared" si="4"/>
        <v>3.3230000000000003E-2</v>
      </c>
      <c r="C66" s="60">
        <f t="shared" si="5"/>
        <v>3.5069999999999997E-2</v>
      </c>
      <c r="D66" s="92">
        <f t="shared" si="6"/>
        <v>3.3230000000000003E-2</v>
      </c>
      <c r="E66" s="66">
        <f t="shared" si="7"/>
        <v>3.5069999999999997E-2</v>
      </c>
      <c r="F66" s="72">
        <f>ROUND('SW Method_SGD'!B94,5)</f>
        <v>3.2230000000000002E-2</v>
      </c>
      <c r="G66" s="18">
        <f>ROUND('SW Method_USD'!B95,5)</f>
        <v>3.4070000000000003E-2</v>
      </c>
      <c r="H66" s="3"/>
      <c r="I66" s="72">
        <f>'SW Method_SGD'!C94</f>
        <v>3.7978159808546907E-2</v>
      </c>
      <c r="J66" s="18">
        <f>'SW Method_USD'!C95</f>
        <v>3.7992000584406549E-2</v>
      </c>
      <c r="L66" s="92">
        <f t="shared" si="8"/>
        <v>1E-3</v>
      </c>
      <c r="M66" s="60">
        <f t="shared" si="9"/>
        <v>1E-3</v>
      </c>
      <c r="N66" s="92">
        <f t="shared" si="10"/>
        <v>1E-3</v>
      </c>
      <c r="O66" s="66">
        <f t="shared" si="11"/>
        <v>1E-3</v>
      </c>
      <c r="Q66" s="89">
        <f>IF('SW Method_SGD'!$B$6="N",IF($A66&lt;=LLP_SGD,100%,VLOOKUP($A66-LLP_SGD,$V$6:$X$20,2)),IF($A66&lt;='SW Method_SGD'!$B$7,100%,VLOOKUP($A66-'SW Method_SGD'!$B$7,$V$6:$X$20,2)))</f>
        <v>0</v>
      </c>
      <c r="R66" s="89">
        <f>IF('SW Method_USD'!$B$6="N",IF($A66&lt;=LLP_USD,100%,VLOOKUP($A66-LLP_USD,$V$6:$X$20,2)),IF($A66&lt;='SW Method_USD'!$B$7,100%,VLOOKUP($A66-'SW Method_USD'!$B$7,$V$6:$X$20,2)))</f>
        <v>0</v>
      </c>
      <c r="S66" s="89">
        <f>IF('SW Method_SGD'!$B$6="N",IF($A66&lt;=LLP_SGD,100%,VLOOKUP($A66-LLP_SGD,$V$6:$X$20,3)),IF($A66&lt;='SW Method_SGD'!$B$7,100%,VLOOKUP($A66-'SW Method_SGD'!$B$7,$V$6:$X$20,3)))</f>
        <v>0</v>
      </c>
      <c r="T66" s="89">
        <f>IF('SW Method_USD'!$B$6="N",IF($A66&lt;=LLP_USD,100%,VLOOKUP($A66-LLP_USD,$V$6:$X$20,3)),IF($A66&lt;='SW Method_USD'!$B$7,100%,VLOOKUP($A66-'SW Method_USD'!$B$7,$V$6:$X$20,3)))</f>
        <v>0</v>
      </c>
    </row>
    <row r="67" spans="1:20" x14ac:dyDescent="0.25">
      <c r="A67" s="15">
        <v>62</v>
      </c>
      <c r="B67" s="92">
        <f t="shared" si="4"/>
        <v>3.3320000000000002E-2</v>
      </c>
      <c r="C67" s="60">
        <f t="shared" si="5"/>
        <v>3.5130000000000002E-2</v>
      </c>
      <c r="D67" s="92">
        <f t="shared" si="6"/>
        <v>3.3320000000000002E-2</v>
      </c>
      <c r="E67" s="66">
        <f t="shared" si="7"/>
        <v>3.5130000000000002E-2</v>
      </c>
      <c r="F67" s="72">
        <f>ROUND('SW Method_SGD'!B95,5)</f>
        <v>3.2320000000000002E-2</v>
      </c>
      <c r="G67" s="18">
        <f>ROUND('SW Method_USD'!B96,5)</f>
        <v>3.4130000000000001E-2</v>
      </c>
      <c r="H67" s="3"/>
      <c r="I67" s="72">
        <f>'SW Method_SGD'!C95</f>
        <v>3.7981202313436491E-2</v>
      </c>
      <c r="J67" s="18">
        <f>'SW Method_USD'!C96</f>
        <v>3.7993450673775353E-2</v>
      </c>
      <c r="L67" s="92">
        <f t="shared" si="8"/>
        <v>1E-3</v>
      </c>
      <c r="M67" s="60">
        <f t="shared" si="9"/>
        <v>1E-3</v>
      </c>
      <c r="N67" s="92">
        <f t="shared" si="10"/>
        <v>1E-3</v>
      </c>
      <c r="O67" s="66">
        <f t="shared" si="11"/>
        <v>1E-3</v>
      </c>
      <c r="Q67" s="89">
        <f>IF('SW Method_SGD'!$B$6="N",IF($A67&lt;=LLP_SGD,100%,VLOOKUP($A67-LLP_SGD,$V$6:$X$20,2)),IF($A67&lt;='SW Method_SGD'!$B$7,100%,VLOOKUP($A67-'SW Method_SGD'!$B$7,$V$6:$X$20,2)))</f>
        <v>0</v>
      </c>
      <c r="R67" s="89">
        <f>IF('SW Method_USD'!$B$6="N",IF($A67&lt;=LLP_USD,100%,VLOOKUP($A67-LLP_USD,$V$6:$X$20,2)),IF($A67&lt;='SW Method_USD'!$B$7,100%,VLOOKUP($A67-'SW Method_USD'!$B$7,$V$6:$X$20,2)))</f>
        <v>0</v>
      </c>
      <c r="S67" s="89">
        <f>IF('SW Method_SGD'!$B$6="N",IF($A67&lt;=LLP_SGD,100%,VLOOKUP($A67-LLP_SGD,$V$6:$X$20,3)),IF($A67&lt;='SW Method_SGD'!$B$7,100%,VLOOKUP($A67-'SW Method_SGD'!$B$7,$V$6:$X$20,3)))</f>
        <v>0</v>
      </c>
      <c r="T67" s="89">
        <f>IF('SW Method_USD'!$B$6="N",IF($A67&lt;=LLP_USD,100%,VLOOKUP($A67-LLP_USD,$V$6:$X$20,3)),IF($A67&lt;='SW Method_USD'!$B$7,100%,VLOOKUP($A67-'SW Method_USD'!$B$7,$V$6:$X$20,3)))</f>
        <v>0</v>
      </c>
    </row>
    <row r="68" spans="1:20" x14ac:dyDescent="0.25">
      <c r="A68" s="15">
        <v>63</v>
      </c>
      <c r="B68" s="92">
        <f t="shared" si="4"/>
        <v>3.3410000000000002E-2</v>
      </c>
      <c r="C68" s="60">
        <f t="shared" si="5"/>
        <v>3.5200000000000002E-2</v>
      </c>
      <c r="D68" s="92">
        <f t="shared" si="6"/>
        <v>3.3410000000000002E-2</v>
      </c>
      <c r="E68" s="66">
        <f t="shared" si="7"/>
        <v>3.5200000000000002E-2</v>
      </c>
      <c r="F68" s="72">
        <f>ROUND('SW Method_SGD'!B96,5)</f>
        <v>3.2410000000000001E-2</v>
      </c>
      <c r="G68" s="18">
        <f>ROUND('SW Method_USD'!B97,5)</f>
        <v>3.4200000000000001E-2</v>
      </c>
      <c r="H68" s="3"/>
      <c r="I68" s="72">
        <f>'SW Method_SGD'!C96</f>
        <v>3.798382093343089E-2</v>
      </c>
      <c r="J68" s="18">
        <f>'SW Method_USD'!C97</f>
        <v>3.7994637892903249E-2</v>
      </c>
      <c r="L68" s="92">
        <f t="shared" si="8"/>
        <v>1E-3</v>
      </c>
      <c r="M68" s="60">
        <f t="shared" si="9"/>
        <v>1E-3</v>
      </c>
      <c r="N68" s="92">
        <f t="shared" si="10"/>
        <v>1E-3</v>
      </c>
      <c r="O68" s="66">
        <f t="shared" si="11"/>
        <v>1E-3</v>
      </c>
      <c r="Q68" s="89">
        <f>IF('SW Method_SGD'!$B$6="N",IF($A68&lt;=LLP_SGD,100%,VLOOKUP($A68-LLP_SGD,$V$6:$X$20,2)),IF($A68&lt;='SW Method_SGD'!$B$7,100%,VLOOKUP($A68-'SW Method_SGD'!$B$7,$V$6:$X$20,2)))</f>
        <v>0</v>
      </c>
      <c r="R68" s="89">
        <f>IF('SW Method_USD'!$B$6="N",IF($A68&lt;=LLP_USD,100%,VLOOKUP($A68-LLP_USD,$V$6:$X$20,2)),IF($A68&lt;='SW Method_USD'!$B$7,100%,VLOOKUP($A68-'SW Method_USD'!$B$7,$V$6:$X$20,2)))</f>
        <v>0</v>
      </c>
      <c r="S68" s="89">
        <f>IF('SW Method_SGD'!$B$6="N",IF($A68&lt;=LLP_SGD,100%,VLOOKUP($A68-LLP_SGD,$V$6:$X$20,3)),IF($A68&lt;='SW Method_SGD'!$B$7,100%,VLOOKUP($A68-'SW Method_SGD'!$B$7,$V$6:$X$20,3)))</f>
        <v>0</v>
      </c>
      <c r="T68" s="89">
        <f>IF('SW Method_USD'!$B$6="N",IF($A68&lt;=LLP_USD,100%,VLOOKUP($A68-LLP_USD,$V$6:$X$20,3)),IF($A68&lt;='SW Method_USD'!$B$7,100%,VLOOKUP($A68-'SW Method_USD'!$B$7,$V$6:$X$20,3)))</f>
        <v>0</v>
      </c>
    </row>
    <row r="69" spans="1:20" x14ac:dyDescent="0.25">
      <c r="A69" s="15">
        <v>64</v>
      </c>
      <c r="B69" s="92">
        <f t="shared" si="4"/>
        <v>3.3500000000000002E-2</v>
      </c>
      <c r="C69" s="60">
        <f t="shared" si="5"/>
        <v>3.5249999999999997E-2</v>
      </c>
      <c r="D69" s="92">
        <f t="shared" si="6"/>
        <v>3.3500000000000002E-2</v>
      </c>
      <c r="E69" s="66">
        <f t="shared" si="7"/>
        <v>3.5249999999999997E-2</v>
      </c>
      <c r="F69" s="72">
        <f>ROUND('SW Method_SGD'!B97,5)</f>
        <v>3.2500000000000001E-2</v>
      </c>
      <c r="G69" s="18">
        <f>ROUND('SW Method_USD'!B98,5)</f>
        <v>3.4250000000000003E-2</v>
      </c>
      <c r="H69" s="3"/>
      <c r="I69" s="72">
        <f>'SW Method_SGD'!C97</f>
        <v>3.7986074735153252E-2</v>
      </c>
      <c r="J69" s="18">
        <f>'SW Method_USD'!C98</f>
        <v>3.7995609896587901E-2</v>
      </c>
      <c r="L69" s="92">
        <f t="shared" si="8"/>
        <v>1E-3</v>
      </c>
      <c r="M69" s="60">
        <f t="shared" si="9"/>
        <v>1E-3</v>
      </c>
      <c r="N69" s="92">
        <f t="shared" si="10"/>
        <v>1E-3</v>
      </c>
      <c r="O69" s="66">
        <f t="shared" si="11"/>
        <v>1E-3</v>
      </c>
      <c r="Q69" s="89">
        <f>IF('SW Method_SGD'!$B$6="N",IF($A69&lt;=LLP_SGD,100%,VLOOKUP($A69-LLP_SGD,$V$6:$X$20,2)),IF($A69&lt;='SW Method_SGD'!$B$7,100%,VLOOKUP($A69-'SW Method_SGD'!$B$7,$V$6:$X$20,2)))</f>
        <v>0</v>
      </c>
      <c r="R69" s="89">
        <f>IF('SW Method_USD'!$B$6="N",IF($A69&lt;=LLP_USD,100%,VLOOKUP($A69-LLP_USD,$V$6:$X$20,2)),IF($A69&lt;='SW Method_USD'!$B$7,100%,VLOOKUP($A69-'SW Method_USD'!$B$7,$V$6:$X$20,2)))</f>
        <v>0</v>
      </c>
      <c r="S69" s="89">
        <f>IF('SW Method_SGD'!$B$6="N",IF($A69&lt;=LLP_SGD,100%,VLOOKUP($A69-LLP_SGD,$V$6:$X$20,3)),IF($A69&lt;='SW Method_SGD'!$B$7,100%,VLOOKUP($A69-'SW Method_SGD'!$B$7,$V$6:$X$20,3)))</f>
        <v>0</v>
      </c>
      <c r="T69" s="89">
        <f>IF('SW Method_USD'!$B$6="N",IF($A69&lt;=LLP_USD,100%,VLOOKUP($A69-LLP_USD,$V$6:$X$20,3)),IF($A69&lt;='SW Method_USD'!$B$7,100%,VLOOKUP($A69-'SW Method_USD'!$B$7,$V$6:$X$20,3)))</f>
        <v>0</v>
      </c>
    </row>
    <row r="70" spans="1:20" x14ac:dyDescent="0.25">
      <c r="A70" s="15">
        <v>65</v>
      </c>
      <c r="B70" s="92">
        <f t="shared" si="4"/>
        <v>3.3579999999999999E-2</v>
      </c>
      <c r="C70" s="60">
        <f t="shared" si="5"/>
        <v>3.5310000000000001E-2</v>
      </c>
      <c r="D70" s="92">
        <f t="shared" si="6"/>
        <v>3.3579999999999999E-2</v>
      </c>
      <c r="E70" s="66">
        <f t="shared" si="7"/>
        <v>3.5310000000000001E-2</v>
      </c>
      <c r="F70" s="72">
        <f>ROUND('SW Method_SGD'!B98,5)</f>
        <v>3.2579999999999998E-2</v>
      </c>
      <c r="G70" s="18">
        <f>ROUND('SW Method_USD'!B99,5)</f>
        <v>3.431E-2</v>
      </c>
      <c r="H70" s="3"/>
      <c r="I70" s="72">
        <f>'SW Method_SGD'!C98</f>
        <v>3.7988014551870064E-2</v>
      </c>
      <c r="J70" s="18">
        <f>'SW Method_USD'!C99</f>
        <v>3.7996405699770142E-2</v>
      </c>
      <c r="L70" s="92">
        <f t="shared" ref="L70:L105" si="12">(MA_IP_SGD-ULT_MA_IP_SGD)*Q70+ULT_MA_IP_SGD</f>
        <v>1E-3</v>
      </c>
      <c r="M70" s="60">
        <f t="shared" ref="M70:M105" si="13">(MA_IP_USD-ULT_MA_IP_USD)*R70+ULT_MA_IP_USD</f>
        <v>1E-3</v>
      </c>
      <c r="N70" s="92">
        <f t="shared" ref="N70:N105" si="14">(MA_IP_SGD-ULT_MA_IP_SGD)*S70+ULT_MA_IP_SGD</f>
        <v>1E-3</v>
      </c>
      <c r="O70" s="66">
        <f t="shared" ref="O70:O105" si="15">(MA_IP_USD-ULT_MA_IP_USD)*T70+ULT_MA_IP_USD</f>
        <v>1E-3</v>
      </c>
      <c r="Q70" s="89">
        <f>IF('SW Method_SGD'!$B$6="N",IF($A70&lt;=LLP_SGD,100%,VLOOKUP($A70-LLP_SGD,$V$6:$X$20,2)),IF($A70&lt;='SW Method_SGD'!$B$7,100%,VLOOKUP($A70-'SW Method_SGD'!$B$7,$V$6:$X$20,2)))</f>
        <v>0</v>
      </c>
      <c r="R70" s="89">
        <f>IF('SW Method_USD'!$B$6="N",IF($A70&lt;=LLP_USD,100%,VLOOKUP($A70-LLP_USD,$V$6:$X$20,2)),IF($A70&lt;='SW Method_USD'!$B$7,100%,VLOOKUP($A70-'SW Method_USD'!$B$7,$V$6:$X$20,2)))</f>
        <v>0</v>
      </c>
      <c r="S70" s="89">
        <f>IF('SW Method_SGD'!$B$6="N",IF($A70&lt;=LLP_SGD,100%,VLOOKUP($A70-LLP_SGD,$V$6:$X$20,3)),IF($A70&lt;='SW Method_SGD'!$B$7,100%,VLOOKUP($A70-'SW Method_SGD'!$B$7,$V$6:$X$20,3)))</f>
        <v>0</v>
      </c>
      <c r="T70" s="89">
        <f>IF('SW Method_USD'!$B$6="N",IF($A70&lt;=LLP_USD,100%,VLOOKUP($A70-LLP_USD,$V$6:$X$20,3)),IF($A70&lt;='SW Method_USD'!$B$7,100%,VLOOKUP($A70-'SW Method_USD'!$B$7,$V$6:$X$20,3)))</f>
        <v>0</v>
      </c>
    </row>
    <row r="71" spans="1:20" x14ac:dyDescent="0.25">
      <c r="A71" s="15">
        <v>66</v>
      </c>
      <c r="B71" s="92">
        <f t="shared" ref="B71:B105" si="16">ROUND(F71+L71,5)</f>
        <v>3.3660000000000002E-2</v>
      </c>
      <c r="C71" s="60">
        <f t="shared" ref="C71:C105" si="17">ROUND(G71+M71,5)</f>
        <v>3.5369999999999999E-2</v>
      </c>
      <c r="D71" s="92">
        <f t="shared" ref="D71:D105" si="18">ROUND(F71+N71,5)</f>
        <v>3.3660000000000002E-2</v>
      </c>
      <c r="E71" s="66">
        <f t="shared" ref="E71:E105" si="19">ROUND(G71+O71,5)</f>
        <v>3.5369999999999999E-2</v>
      </c>
      <c r="F71" s="72">
        <f>ROUND('SW Method_SGD'!B99,5)</f>
        <v>3.2660000000000002E-2</v>
      </c>
      <c r="G71" s="18">
        <f>ROUND('SW Method_USD'!B100,5)</f>
        <v>3.4369999999999998E-2</v>
      </c>
      <c r="H71" s="3"/>
      <c r="I71" s="72">
        <f>'SW Method_SGD'!C99</f>
        <v>3.7989684131734647E-2</v>
      </c>
      <c r="J71" s="18">
        <f>'SW Method_USD'!C100</f>
        <v>3.7997057244207655E-2</v>
      </c>
      <c r="L71" s="92">
        <f t="shared" si="12"/>
        <v>1E-3</v>
      </c>
      <c r="M71" s="60">
        <f t="shared" si="13"/>
        <v>1E-3</v>
      </c>
      <c r="N71" s="92">
        <f t="shared" si="14"/>
        <v>1E-3</v>
      </c>
      <c r="O71" s="66">
        <f t="shared" si="15"/>
        <v>1E-3</v>
      </c>
      <c r="Q71" s="89">
        <f>IF('SW Method_SGD'!$B$6="N",IF($A71&lt;=LLP_SGD,100%,VLOOKUP($A71-LLP_SGD,$V$6:$X$20,2)),IF($A71&lt;='SW Method_SGD'!$B$7,100%,VLOOKUP($A71-'SW Method_SGD'!$B$7,$V$6:$X$20,2)))</f>
        <v>0</v>
      </c>
      <c r="R71" s="89">
        <f>IF('SW Method_USD'!$B$6="N",IF($A71&lt;=LLP_USD,100%,VLOOKUP($A71-LLP_USD,$V$6:$X$20,2)),IF($A71&lt;='SW Method_USD'!$B$7,100%,VLOOKUP($A71-'SW Method_USD'!$B$7,$V$6:$X$20,2)))</f>
        <v>0</v>
      </c>
      <c r="S71" s="89">
        <f>IF('SW Method_SGD'!$B$6="N",IF($A71&lt;=LLP_SGD,100%,VLOOKUP($A71-LLP_SGD,$V$6:$X$20,3)),IF($A71&lt;='SW Method_SGD'!$B$7,100%,VLOOKUP($A71-'SW Method_SGD'!$B$7,$V$6:$X$20,3)))</f>
        <v>0</v>
      </c>
      <c r="T71" s="89">
        <f>IF('SW Method_USD'!$B$6="N",IF($A71&lt;=LLP_USD,100%,VLOOKUP($A71-LLP_USD,$V$6:$X$20,3)),IF($A71&lt;='SW Method_USD'!$B$7,100%,VLOOKUP($A71-'SW Method_USD'!$B$7,$V$6:$X$20,3)))</f>
        <v>0</v>
      </c>
    </row>
    <row r="72" spans="1:20" x14ac:dyDescent="0.25">
      <c r="A72" s="15">
        <v>67</v>
      </c>
      <c r="B72" s="92">
        <f t="shared" si="16"/>
        <v>3.3739999999999999E-2</v>
      </c>
      <c r="C72" s="60">
        <f t="shared" si="17"/>
        <v>3.542E-2</v>
      </c>
      <c r="D72" s="92">
        <f t="shared" si="18"/>
        <v>3.3739999999999999E-2</v>
      </c>
      <c r="E72" s="66">
        <f t="shared" si="19"/>
        <v>3.542E-2</v>
      </c>
      <c r="F72" s="72">
        <f>ROUND('SW Method_SGD'!B100,5)</f>
        <v>3.2739999999999998E-2</v>
      </c>
      <c r="G72" s="18">
        <f>ROUND('SW Method_USD'!B101,5)</f>
        <v>3.4419999999999999E-2</v>
      </c>
      <c r="H72" s="3"/>
      <c r="I72" s="72">
        <f>'SW Method_SGD'!C100</f>
        <v>3.7991121125824368E-2</v>
      </c>
      <c r="J72" s="18">
        <f>'SW Method_USD'!C101</f>
        <v>3.7997590680942883E-2</v>
      </c>
      <c r="L72" s="92">
        <f t="shared" si="12"/>
        <v>1E-3</v>
      </c>
      <c r="M72" s="60">
        <f t="shared" si="13"/>
        <v>1E-3</v>
      </c>
      <c r="N72" s="92">
        <f t="shared" si="14"/>
        <v>1E-3</v>
      </c>
      <c r="O72" s="66">
        <f t="shared" si="15"/>
        <v>1E-3</v>
      </c>
      <c r="Q72" s="89">
        <f>IF('SW Method_SGD'!$B$6="N",IF($A72&lt;=LLP_SGD,100%,VLOOKUP($A72-LLP_SGD,$V$6:$X$20,2)),IF($A72&lt;='SW Method_SGD'!$B$7,100%,VLOOKUP($A72-'SW Method_SGD'!$B$7,$V$6:$X$20,2)))</f>
        <v>0</v>
      </c>
      <c r="R72" s="89">
        <f>IF('SW Method_USD'!$B$6="N",IF($A72&lt;=LLP_USD,100%,VLOOKUP($A72-LLP_USD,$V$6:$X$20,2)),IF($A72&lt;='SW Method_USD'!$B$7,100%,VLOOKUP($A72-'SW Method_USD'!$B$7,$V$6:$X$20,2)))</f>
        <v>0</v>
      </c>
      <c r="S72" s="89">
        <f>IF('SW Method_SGD'!$B$6="N",IF($A72&lt;=LLP_SGD,100%,VLOOKUP($A72-LLP_SGD,$V$6:$X$20,3)),IF($A72&lt;='SW Method_SGD'!$B$7,100%,VLOOKUP($A72-'SW Method_SGD'!$B$7,$V$6:$X$20,3)))</f>
        <v>0</v>
      </c>
      <c r="T72" s="89">
        <f>IF('SW Method_USD'!$B$6="N",IF($A72&lt;=LLP_USD,100%,VLOOKUP($A72-LLP_USD,$V$6:$X$20,3)),IF($A72&lt;='SW Method_USD'!$B$7,100%,VLOOKUP($A72-'SW Method_USD'!$B$7,$V$6:$X$20,3)))</f>
        <v>0</v>
      </c>
    </row>
    <row r="73" spans="1:20" x14ac:dyDescent="0.25">
      <c r="A73" s="15">
        <v>68</v>
      </c>
      <c r="B73" s="92">
        <f t="shared" si="16"/>
        <v>3.3820000000000003E-2</v>
      </c>
      <c r="C73" s="60">
        <f t="shared" si="17"/>
        <v>3.5470000000000002E-2</v>
      </c>
      <c r="D73" s="92">
        <f t="shared" si="18"/>
        <v>3.3820000000000003E-2</v>
      </c>
      <c r="E73" s="66">
        <f t="shared" si="19"/>
        <v>3.5470000000000002E-2</v>
      </c>
      <c r="F73" s="72">
        <f>ROUND('SW Method_SGD'!B101,5)</f>
        <v>3.2820000000000002E-2</v>
      </c>
      <c r="G73" s="18">
        <f>ROUND('SW Method_USD'!B102,5)</f>
        <v>3.4470000000000001E-2</v>
      </c>
      <c r="H73" s="3"/>
      <c r="I73" s="72">
        <f>'SW Method_SGD'!C101</f>
        <v>3.7992357938451127E-2</v>
      </c>
      <c r="J73" s="18">
        <f>'SW Method_USD'!C102</f>
        <v>3.799802742011571E-2</v>
      </c>
      <c r="L73" s="92">
        <f t="shared" si="12"/>
        <v>1E-3</v>
      </c>
      <c r="M73" s="60">
        <f t="shared" si="13"/>
        <v>1E-3</v>
      </c>
      <c r="N73" s="92">
        <f t="shared" si="14"/>
        <v>1E-3</v>
      </c>
      <c r="O73" s="66">
        <f t="shared" si="15"/>
        <v>1E-3</v>
      </c>
      <c r="Q73" s="89">
        <f>IF('SW Method_SGD'!$B$6="N",IF($A73&lt;=LLP_SGD,100%,VLOOKUP($A73-LLP_SGD,$V$6:$X$20,2)),IF($A73&lt;='SW Method_SGD'!$B$7,100%,VLOOKUP($A73-'SW Method_SGD'!$B$7,$V$6:$X$20,2)))</f>
        <v>0</v>
      </c>
      <c r="R73" s="89">
        <f>IF('SW Method_USD'!$B$6="N",IF($A73&lt;=LLP_USD,100%,VLOOKUP($A73-LLP_USD,$V$6:$X$20,2)),IF($A73&lt;='SW Method_USD'!$B$7,100%,VLOOKUP($A73-'SW Method_USD'!$B$7,$V$6:$X$20,2)))</f>
        <v>0</v>
      </c>
      <c r="S73" s="89">
        <f>IF('SW Method_SGD'!$B$6="N",IF($A73&lt;=LLP_SGD,100%,VLOOKUP($A73-LLP_SGD,$V$6:$X$20,3)),IF($A73&lt;='SW Method_SGD'!$B$7,100%,VLOOKUP($A73-'SW Method_SGD'!$B$7,$V$6:$X$20,3)))</f>
        <v>0</v>
      </c>
      <c r="T73" s="89">
        <f>IF('SW Method_USD'!$B$6="N",IF($A73&lt;=LLP_USD,100%,VLOOKUP($A73-LLP_USD,$V$6:$X$20,3)),IF($A73&lt;='SW Method_USD'!$B$7,100%,VLOOKUP($A73-'SW Method_USD'!$B$7,$V$6:$X$20,3)))</f>
        <v>0</v>
      </c>
    </row>
    <row r="74" spans="1:20" x14ac:dyDescent="0.25">
      <c r="A74" s="15">
        <v>69</v>
      </c>
      <c r="B74" s="92">
        <f t="shared" si="16"/>
        <v>3.3890000000000003E-2</v>
      </c>
      <c r="C74" s="60">
        <f t="shared" si="17"/>
        <v>3.5529999999999999E-2</v>
      </c>
      <c r="D74" s="92">
        <f t="shared" si="18"/>
        <v>3.3890000000000003E-2</v>
      </c>
      <c r="E74" s="66">
        <f t="shared" si="19"/>
        <v>3.5529999999999999E-2</v>
      </c>
      <c r="F74" s="72">
        <f>ROUND('SW Method_SGD'!B102,5)</f>
        <v>3.2890000000000003E-2</v>
      </c>
      <c r="G74" s="18">
        <f>ROUND('SW Method_USD'!B103,5)</f>
        <v>3.4529999999999998E-2</v>
      </c>
      <c r="H74" s="3"/>
      <c r="I74" s="72">
        <f>'SW Method_SGD'!C102</f>
        <v>3.799342245835069E-2</v>
      </c>
      <c r="J74" s="18">
        <f>'SW Method_USD'!C103</f>
        <v>3.7998384990717504E-2</v>
      </c>
      <c r="L74" s="92">
        <f t="shared" si="12"/>
        <v>1E-3</v>
      </c>
      <c r="M74" s="60">
        <f t="shared" si="13"/>
        <v>1E-3</v>
      </c>
      <c r="N74" s="92">
        <f t="shared" si="14"/>
        <v>1E-3</v>
      </c>
      <c r="O74" s="66">
        <f t="shared" si="15"/>
        <v>1E-3</v>
      </c>
      <c r="Q74" s="89">
        <f>IF('SW Method_SGD'!$B$6="N",IF($A74&lt;=LLP_SGD,100%,VLOOKUP($A74-LLP_SGD,$V$6:$X$20,2)),IF($A74&lt;='SW Method_SGD'!$B$7,100%,VLOOKUP($A74-'SW Method_SGD'!$B$7,$V$6:$X$20,2)))</f>
        <v>0</v>
      </c>
      <c r="R74" s="89">
        <f>IF('SW Method_USD'!$B$6="N",IF($A74&lt;=LLP_USD,100%,VLOOKUP($A74-LLP_USD,$V$6:$X$20,2)),IF($A74&lt;='SW Method_USD'!$B$7,100%,VLOOKUP($A74-'SW Method_USD'!$B$7,$V$6:$X$20,2)))</f>
        <v>0</v>
      </c>
      <c r="S74" s="89">
        <f>IF('SW Method_SGD'!$B$6="N",IF($A74&lt;=LLP_SGD,100%,VLOOKUP($A74-LLP_SGD,$V$6:$X$20,3)),IF($A74&lt;='SW Method_SGD'!$B$7,100%,VLOOKUP($A74-'SW Method_SGD'!$B$7,$V$6:$X$20,3)))</f>
        <v>0</v>
      </c>
      <c r="T74" s="89">
        <f>IF('SW Method_USD'!$B$6="N",IF($A74&lt;=LLP_USD,100%,VLOOKUP($A74-LLP_USD,$V$6:$X$20,3)),IF($A74&lt;='SW Method_USD'!$B$7,100%,VLOOKUP($A74-'SW Method_USD'!$B$7,$V$6:$X$20,3)))</f>
        <v>0</v>
      </c>
    </row>
    <row r="75" spans="1:20" x14ac:dyDescent="0.25">
      <c r="A75" s="15">
        <v>70</v>
      </c>
      <c r="B75" s="92">
        <f t="shared" si="16"/>
        <v>3.397E-2</v>
      </c>
      <c r="C75" s="60">
        <f t="shared" si="17"/>
        <v>3.5580000000000001E-2</v>
      </c>
      <c r="D75" s="92">
        <f t="shared" si="18"/>
        <v>3.397E-2</v>
      </c>
      <c r="E75" s="66">
        <f t="shared" si="19"/>
        <v>3.5580000000000001E-2</v>
      </c>
      <c r="F75" s="72">
        <f>ROUND('SW Method_SGD'!B103,5)</f>
        <v>3.2969999999999999E-2</v>
      </c>
      <c r="G75" s="18">
        <f>ROUND('SW Method_USD'!B104,5)</f>
        <v>3.458E-2</v>
      </c>
      <c r="H75" s="3"/>
      <c r="I75" s="72">
        <f>'SW Method_SGD'!C103</f>
        <v>3.7994338688301488E-2</v>
      </c>
      <c r="J75" s="18">
        <f>'SW Method_USD'!C104</f>
        <v>3.7998677743910303E-2</v>
      </c>
      <c r="L75" s="92">
        <f t="shared" si="12"/>
        <v>1E-3</v>
      </c>
      <c r="M75" s="60">
        <f t="shared" si="13"/>
        <v>1E-3</v>
      </c>
      <c r="N75" s="92">
        <f t="shared" si="14"/>
        <v>1E-3</v>
      </c>
      <c r="O75" s="66">
        <f t="shared" si="15"/>
        <v>1E-3</v>
      </c>
      <c r="Q75" s="89">
        <f>IF('SW Method_SGD'!$B$6="N",IF($A75&lt;=LLP_SGD,100%,VLOOKUP($A75-LLP_SGD,$V$6:$X$20,2)),IF($A75&lt;='SW Method_SGD'!$B$7,100%,VLOOKUP($A75-'SW Method_SGD'!$B$7,$V$6:$X$20,2)))</f>
        <v>0</v>
      </c>
      <c r="R75" s="89">
        <f>IF('SW Method_USD'!$B$6="N",IF($A75&lt;=LLP_USD,100%,VLOOKUP($A75-LLP_USD,$V$6:$X$20,2)),IF($A75&lt;='SW Method_USD'!$B$7,100%,VLOOKUP($A75-'SW Method_USD'!$B$7,$V$6:$X$20,2)))</f>
        <v>0</v>
      </c>
      <c r="S75" s="89">
        <f>IF('SW Method_SGD'!$B$6="N",IF($A75&lt;=LLP_SGD,100%,VLOOKUP($A75-LLP_SGD,$V$6:$X$20,3)),IF($A75&lt;='SW Method_SGD'!$B$7,100%,VLOOKUP($A75-'SW Method_SGD'!$B$7,$V$6:$X$20,3)))</f>
        <v>0</v>
      </c>
      <c r="T75" s="89">
        <f>IF('SW Method_USD'!$B$6="N",IF($A75&lt;=LLP_USD,100%,VLOOKUP($A75-LLP_USD,$V$6:$X$20,3)),IF($A75&lt;='SW Method_USD'!$B$7,100%,VLOOKUP($A75-'SW Method_USD'!$B$7,$V$6:$X$20,3)))</f>
        <v>0</v>
      </c>
    </row>
    <row r="76" spans="1:20" x14ac:dyDescent="0.25">
      <c r="A76" s="15">
        <v>71</v>
      </c>
      <c r="B76" s="92">
        <f t="shared" si="16"/>
        <v>3.4040000000000001E-2</v>
      </c>
      <c r="C76" s="60">
        <f t="shared" si="17"/>
        <v>3.5619999999999999E-2</v>
      </c>
      <c r="D76" s="92">
        <f t="shared" si="18"/>
        <v>3.4040000000000001E-2</v>
      </c>
      <c r="E76" s="66">
        <f t="shared" si="19"/>
        <v>3.5619999999999999E-2</v>
      </c>
      <c r="F76" s="72">
        <f>ROUND('SW Method_SGD'!B104,5)</f>
        <v>3.304E-2</v>
      </c>
      <c r="G76" s="18">
        <f>ROUND('SW Method_USD'!B105,5)</f>
        <v>3.4619999999999998E-2</v>
      </c>
      <c r="H76" s="3"/>
      <c r="I76" s="72">
        <f>'SW Method_SGD'!C104</f>
        <v>3.799512728675758E-2</v>
      </c>
      <c r="J76" s="18">
        <f>'SW Method_USD'!C105</f>
        <v>3.799891742941508E-2</v>
      </c>
      <c r="L76" s="92">
        <f t="shared" si="12"/>
        <v>1E-3</v>
      </c>
      <c r="M76" s="60">
        <f t="shared" si="13"/>
        <v>1E-3</v>
      </c>
      <c r="N76" s="92">
        <f t="shared" si="14"/>
        <v>1E-3</v>
      </c>
      <c r="O76" s="66">
        <f t="shared" si="15"/>
        <v>1E-3</v>
      </c>
      <c r="Q76" s="89">
        <f>IF('SW Method_SGD'!$B$6="N",IF($A76&lt;=LLP_SGD,100%,VLOOKUP($A76-LLP_SGD,$V$6:$X$20,2)),IF($A76&lt;='SW Method_SGD'!$B$7,100%,VLOOKUP($A76-'SW Method_SGD'!$B$7,$V$6:$X$20,2)))</f>
        <v>0</v>
      </c>
      <c r="R76" s="89">
        <f>IF('SW Method_USD'!$B$6="N",IF($A76&lt;=LLP_USD,100%,VLOOKUP($A76-LLP_USD,$V$6:$X$20,2)),IF($A76&lt;='SW Method_USD'!$B$7,100%,VLOOKUP($A76-'SW Method_USD'!$B$7,$V$6:$X$20,2)))</f>
        <v>0</v>
      </c>
      <c r="S76" s="89">
        <f>IF('SW Method_SGD'!$B$6="N",IF($A76&lt;=LLP_SGD,100%,VLOOKUP($A76-LLP_SGD,$V$6:$X$20,3)),IF($A76&lt;='SW Method_SGD'!$B$7,100%,VLOOKUP($A76-'SW Method_SGD'!$B$7,$V$6:$X$20,3)))</f>
        <v>0</v>
      </c>
      <c r="T76" s="89">
        <f>IF('SW Method_USD'!$B$6="N",IF($A76&lt;=LLP_USD,100%,VLOOKUP($A76-LLP_USD,$V$6:$X$20,3)),IF($A76&lt;='SW Method_USD'!$B$7,100%,VLOOKUP($A76-'SW Method_USD'!$B$7,$V$6:$X$20,3)))</f>
        <v>0</v>
      </c>
    </row>
    <row r="77" spans="1:20" x14ac:dyDescent="0.25">
      <c r="A77" s="15">
        <v>72</v>
      </c>
      <c r="B77" s="92">
        <f t="shared" si="16"/>
        <v>3.4110000000000001E-2</v>
      </c>
      <c r="C77" s="60">
        <f t="shared" si="17"/>
        <v>3.567E-2</v>
      </c>
      <c r="D77" s="92">
        <f t="shared" si="18"/>
        <v>3.4110000000000001E-2</v>
      </c>
      <c r="E77" s="66">
        <f t="shared" si="19"/>
        <v>3.567E-2</v>
      </c>
      <c r="F77" s="72">
        <f>ROUND('SW Method_SGD'!B105,5)</f>
        <v>3.3110000000000001E-2</v>
      </c>
      <c r="G77" s="18">
        <f>ROUND('SW Method_USD'!B106,5)</f>
        <v>3.4669999999999999E-2</v>
      </c>
      <c r="H77" s="3"/>
      <c r="I77" s="72">
        <f>'SW Method_SGD'!C105</f>
        <v>3.7995806033768842E-2</v>
      </c>
      <c r="J77" s="18">
        <f>'SW Method_USD'!C106</f>
        <v>3.7999113666915108E-2</v>
      </c>
      <c r="L77" s="92">
        <f t="shared" si="12"/>
        <v>1E-3</v>
      </c>
      <c r="M77" s="60">
        <f t="shared" si="13"/>
        <v>1E-3</v>
      </c>
      <c r="N77" s="92">
        <f t="shared" si="14"/>
        <v>1E-3</v>
      </c>
      <c r="O77" s="66">
        <f t="shared" si="15"/>
        <v>1E-3</v>
      </c>
      <c r="Q77" s="89">
        <f>IF('SW Method_SGD'!$B$6="N",IF($A77&lt;=LLP_SGD,100%,VLOOKUP($A77-LLP_SGD,$V$6:$X$20,2)),IF($A77&lt;='SW Method_SGD'!$B$7,100%,VLOOKUP($A77-'SW Method_SGD'!$B$7,$V$6:$X$20,2)))</f>
        <v>0</v>
      </c>
      <c r="R77" s="89">
        <f>IF('SW Method_USD'!$B$6="N",IF($A77&lt;=LLP_USD,100%,VLOOKUP($A77-LLP_USD,$V$6:$X$20,2)),IF($A77&lt;='SW Method_USD'!$B$7,100%,VLOOKUP($A77-'SW Method_USD'!$B$7,$V$6:$X$20,2)))</f>
        <v>0</v>
      </c>
      <c r="S77" s="89">
        <f>IF('SW Method_SGD'!$B$6="N",IF($A77&lt;=LLP_SGD,100%,VLOOKUP($A77-LLP_SGD,$V$6:$X$20,3)),IF($A77&lt;='SW Method_SGD'!$B$7,100%,VLOOKUP($A77-'SW Method_SGD'!$B$7,$V$6:$X$20,3)))</f>
        <v>0</v>
      </c>
      <c r="T77" s="89">
        <f>IF('SW Method_USD'!$B$6="N",IF($A77&lt;=LLP_USD,100%,VLOOKUP($A77-LLP_USD,$V$6:$X$20,3)),IF($A77&lt;='SW Method_USD'!$B$7,100%,VLOOKUP($A77-'SW Method_USD'!$B$7,$V$6:$X$20,3)))</f>
        <v>0</v>
      </c>
    </row>
    <row r="78" spans="1:20" x14ac:dyDescent="0.25">
      <c r="A78" s="15">
        <v>73</v>
      </c>
      <c r="B78" s="92">
        <f t="shared" si="16"/>
        <v>3.4169999999999999E-2</v>
      </c>
      <c r="C78" s="60">
        <f t="shared" si="17"/>
        <v>3.5720000000000002E-2</v>
      </c>
      <c r="D78" s="92">
        <f t="shared" si="18"/>
        <v>3.4169999999999999E-2</v>
      </c>
      <c r="E78" s="66">
        <f t="shared" si="19"/>
        <v>3.5720000000000002E-2</v>
      </c>
      <c r="F78" s="72">
        <f>ROUND('SW Method_SGD'!B106,5)</f>
        <v>3.3169999999999998E-2</v>
      </c>
      <c r="G78" s="18">
        <f>ROUND('SW Method_USD'!B107,5)</f>
        <v>3.4720000000000001E-2</v>
      </c>
      <c r="H78" s="3"/>
      <c r="I78" s="72">
        <f>'SW Method_SGD'!C106</f>
        <v>3.7996390232389654E-2</v>
      </c>
      <c r="J78" s="18">
        <f>'SW Method_USD'!C107</f>
        <v>3.7999274332353838E-2</v>
      </c>
      <c r="L78" s="92">
        <f t="shared" si="12"/>
        <v>1E-3</v>
      </c>
      <c r="M78" s="60">
        <f t="shared" si="13"/>
        <v>1E-3</v>
      </c>
      <c r="N78" s="92">
        <f t="shared" si="14"/>
        <v>1E-3</v>
      </c>
      <c r="O78" s="66">
        <f t="shared" si="15"/>
        <v>1E-3</v>
      </c>
      <c r="Q78" s="89">
        <f>IF('SW Method_SGD'!$B$6="N",IF($A78&lt;=LLP_SGD,100%,VLOOKUP($A78-LLP_SGD,$V$6:$X$20,2)),IF($A78&lt;='SW Method_SGD'!$B$7,100%,VLOOKUP($A78-'SW Method_SGD'!$B$7,$V$6:$X$20,2)))</f>
        <v>0</v>
      </c>
      <c r="R78" s="89">
        <f>IF('SW Method_USD'!$B$6="N",IF($A78&lt;=LLP_USD,100%,VLOOKUP($A78-LLP_USD,$V$6:$X$20,2)),IF($A78&lt;='SW Method_USD'!$B$7,100%,VLOOKUP($A78-'SW Method_USD'!$B$7,$V$6:$X$20,2)))</f>
        <v>0</v>
      </c>
      <c r="S78" s="89">
        <f>IF('SW Method_SGD'!$B$6="N",IF($A78&lt;=LLP_SGD,100%,VLOOKUP($A78-LLP_SGD,$V$6:$X$20,3)),IF($A78&lt;='SW Method_SGD'!$B$7,100%,VLOOKUP($A78-'SW Method_SGD'!$B$7,$V$6:$X$20,3)))</f>
        <v>0</v>
      </c>
      <c r="T78" s="89">
        <f>IF('SW Method_USD'!$B$6="N",IF($A78&lt;=LLP_USD,100%,VLOOKUP($A78-LLP_USD,$V$6:$X$20,3)),IF($A78&lt;='SW Method_USD'!$B$7,100%,VLOOKUP($A78-'SW Method_USD'!$B$7,$V$6:$X$20,3)))</f>
        <v>0</v>
      </c>
    </row>
    <row r="79" spans="1:20" x14ac:dyDescent="0.25">
      <c r="A79" s="15">
        <v>74</v>
      </c>
      <c r="B79" s="92">
        <f t="shared" si="16"/>
        <v>3.424E-2</v>
      </c>
      <c r="C79" s="60">
        <f t="shared" si="17"/>
        <v>3.576E-2</v>
      </c>
      <c r="D79" s="92">
        <f t="shared" si="18"/>
        <v>3.424E-2</v>
      </c>
      <c r="E79" s="66">
        <f t="shared" si="19"/>
        <v>3.576E-2</v>
      </c>
      <c r="F79" s="72">
        <f>ROUND('SW Method_SGD'!B107,5)</f>
        <v>3.3239999999999999E-2</v>
      </c>
      <c r="G79" s="18">
        <f>ROUND('SW Method_USD'!B108,5)</f>
        <v>3.4759999999999999E-2</v>
      </c>
      <c r="H79" s="3"/>
      <c r="I79" s="72">
        <f>'SW Method_SGD'!C107</f>
        <v>3.7996893053520164E-2</v>
      </c>
      <c r="J79" s="18">
        <f>'SW Method_USD'!C108</f>
        <v>3.799940587393591E-2</v>
      </c>
      <c r="L79" s="92">
        <f t="shared" si="12"/>
        <v>1E-3</v>
      </c>
      <c r="M79" s="60">
        <f t="shared" si="13"/>
        <v>1E-3</v>
      </c>
      <c r="N79" s="92">
        <f t="shared" si="14"/>
        <v>1E-3</v>
      </c>
      <c r="O79" s="66">
        <f t="shared" si="15"/>
        <v>1E-3</v>
      </c>
      <c r="Q79" s="89">
        <f>IF('SW Method_SGD'!$B$6="N",IF($A79&lt;=LLP_SGD,100%,VLOOKUP($A79-LLP_SGD,$V$6:$X$20,2)),IF($A79&lt;='SW Method_SGD'!$B$7,100%,VLOOKUP($A79-'SW Method_SGD'!$B$7,$V$6:$X$20,2)))</f>
        <v>0</v>
      </c>
      <c r="R79" s="89">
        <f>IF('SW Method_USD'!$B$6="N",IF($A79&lt;=LLP_USD,100%,VLOOKUP($A79-LLP_USD,$V$6:$X$20,2)),IF($A79&lt;='SW Method_USD'!$B$7,100%,VLOOKUP($A79-'SW Method_USD'!$B$7,$V$6:$X$20,2)))</f>
        <v>0</v>
      </c>
      <c r="S79" s="89">
        <f>IF('SW Method_SGD'!$B$6="N",IF($A79&lt;=LLP_SGD,100%,VLOOKUP($A79-LLP_SGD,$V$6:$X$20,3)),IF($A79&lt;='SW Method_SGD'!$B$7,100%,VLOOKUP($A79-'SW Method_SGD'!$B$7,$V$6:$X$20,3)))</f>
        <v>0</v>
      </c>
      <c r="T79" s="89">
        <f>IF('SW Method_USD'!$B$6="N",IF($A79&lt;=LLP_USD,100%,VLOOKUP($A79-LLP_USD,$V$6:$X$20,3)),IF($A79&lt;='SW Method_USD'!$B$7,100%,VLOOKUP($A79-'SW Method_USD'!$B$7,$V$6:$X$20,3)))</f>
        <v>0</v>
      </c>
    </row>
    <row r="80" spans="1:20" x14ac:dyDescent="0.25">
      <c r="A80" s="15">
        <v>75</v>
      </c>
      <c r="B80" s="92">
        <f t="shared" si="16"/>
        <v>3.4299999999999997E-2</v>
      </c>
      <c r="C80" s="60">
        <f t="shared" si="17"/>
        <v>3.5799999999999998E-2</v>
      </c>
      <c r="D80" s="92">
        <f t="shared" si="18"/>
        <v>3.4299999999999997E-2</v>
      </c>
      <c r="E80" s="66">
        <f t="shared" si="19"/>
        <v>3.5799999999999998E-2</v>
      </c>
      <c r="F80" s="72">
        <f>ROUND('SW Method_SGD'!B108,5)</f>
        <v>3.3300000000000003E-2</v>
      </c>
      <c r="G80" s="18">
        <f>ROUND('SW Method_USD'!B109,5)</f>
        <v>3.4799999999999998E-2</v>
      </c>
      <c r="H80" s="3"/>
      <c r="I80" s="72">
        <f>'SW Method_SGD'!C108</f>
        <v>3.7997325833255102E-2</v>
      </c>
      <c r="J80" s="18">
        <f>'SW Method_USD'!C109</f>
        <v>3.7999513570921017E-2</v>
      </c>
      <c r="L80" s="92">
        <f t="shared" si="12"/>
        <v>1E-3</v>
      </c>
      <c r="M80" s="60">
        <f t="shared" si="13"/>
        <v>1E-3</v>
      </c>
      <c r="N80" s="92">
        <f t="shared" si="14"/>
        <v>1E-3</v>
      </c>
      <c r="O80" s="66">
        <f t="shared" si="15"/>
        <v>1E-3</v>
      </c>
      <c r="Q80" s="89">
        <f>IF('SW Method_SGD'!$B$6="N",IF($A80&lt;=LLP_SGD,100%,VLOOKUP($A80-LLP_SGD,$V$6:$X$20,2)),IF($A80&lt;='SW Method_SGD'!$B$7,100%,VLOOKUP($A80-'SW Method_SGD'!$B$7,$V$6:$X$20,2)))</f>
        <v>0</v>
      </c>
      <c r="R80" s="89">
        <f>IF('SW Method_USD'!$B$6="N",IF($A80&lt;=LLP_USD,100%,VLOOKUP($A80-LLP_USD,$V$6:$X$20,2)),IF($A80&lt;='SW Method_USD'!$B$7,100%,VLOOKUP($A80-'SW Method_USD'!$B$7,$V$6:$X$20,2)))</f>
        <v>0</v>
      </c>
      <c r="S80" s="89">
        <f>IF('SW Method_SGD'!$B$6="N",IF($A80&lt;=LLP_SGD,100%,VLOOKUP($A80-LLP_SGD,$V$6:$X$20,3)),IF($A80&lt;='SW Method_SGD'!$B$7,100%,VLOOKUP($A80-'SW Method_SGD'!$B$7,$V$6:$X$20,3)))</f>
        <v>0</v>
      </c>
      <c r="T80" s="89">
        <f>IF('SW Method_USD'!$B$6="N",IF($A80&lt;=LLP_USD,100%,VLOOKUP($A80-LLP_USD,$V$6:$X$20,3)),IF($A80&lt;='SW Method_USD'!$B$7,100%,VLOOKUP($A80-'SW Method_USD'!$B$7,$V$6:$X$20,3)))</f>
        <v>0</v>
      </c>
    </row>
    <row r="81" spans="1:20" x14ac:dyDescent="0.25">
      <c r="A81" s="15">
        <v>76</v>
      </c>
      <c r="B81" s="92">
        <f t="shared" si="16"/>
        <v>3.4360000000000002E-2</v>
      </c>
      <c r="C81" s="60">
        <f t="shared" si="17"/>
        <v>3.5839999999999997E-2</v>
      </c>
      <c r="D81" s="92">
        <f t="shared" si="18"/>
        <v>3.4360000000000002E-2</v>
      </c>
      <c r="E81" s="66">
        <f t="shared" si="19"/>
        <v>3.5839999999999997E-2</v>
      </c>
      <c r="F81" s="72">
        <f>ROUND('SW Method_SGD'!B109,5)</f>
        <v>3.3360000000000001E-2</v>
      </c>
      <c r="G81" s="18">
        <f>ROUND('SW Method_USD'!B110,5)</f>
        <v>3.4840000000000003E-2</v>
      </c>
      <c r="H81" s="3"/>
      <c r="I81" s="72">
        <f>'SW Method_SGD'!C109</f>
        <v>3.799769832847022E-2</v>
      </c>
      <c r="J81" s="18">
        <f>'SW Method_USD'!C110</f>
        <v>3.7999601745727585E-2</v>
      </c>
      <c r="L81" s="92">
        <f t="shared" si="12"/>
        <v>1E-3</v>
      </c>
      <c r="M81" s="60">
        <f t="shared" si="13"/>
        <v>1E-3</v>
      </c>
      <c r="N81" s="92">
        <f t="shared" si="14"/>
        <v>1E-3</v>
      </c>
      <c r="O81" s="66">
        <f t="shared" si="15"/>
        <v>1E-3</v>
      </c>
      <c r="Q81" s="89">
        <f>IF('SW Method_SGD'!$B$6="N",IF($A81&lt;=LLP_SGD,100%,VLOOKUP($A81-LLP_SGD,$V$6:$X$20,2)),IF($A81&lt;='SW Method_SGD'!$B$7,100%,VLOOKUP($A81-'SW Method_SGD'!$B$7,$V$6:$X$20,2)))</f>
        <v>0</v>
      </c>
      <c r="R81" s="89">
        <f>IF('SW Method_USD'!$B$6="N",IF($A81&lt;=LLP_USD,100%,VLOOKUP($A81-LLP_USD,$V$6:$X$20,2)),IF($A81&lt;='SW Method_USD'!$B$7,100%,VLOOKUP($A81-'SW Method_USD'!$B$7,$V$6:$X$20,2)))</f>
        <v>0</v>
      </c>
      <c r="S81" s="89">
        <f>IF('SW Method_SGD'!$B$6="N",IF($A81&lt;=LLP_SGD,100%,VLOOKUP($A81-LLP_SGD,$V$6:$X$20,3)),IF($A81&lt;='SW Method_SGD'!$B$7,100%,VLOOKUP($A81-'SW Method_SGD'!$B$7,$V$6:$X$20,3)))</f>
        <v>0</v>
      </c>
      <c r="T81" s="89">
        <f>IF('SW Method_USD'!$B$6="N",IF($A81&lt;=LLP_USD,100%,VLOOKUP($A81-LLP_USD,$V$6:$X$20,3)),IF($A81&lt;='SW Method_USD'!$B$7,100%,VLOOKUP($A81-'SW Method_USD'!$B$7,$V$6:$X$20,3)))</f>
        <v>0</v>
      </c>
    </row>
    <row r="82" spans="1:20" x14ac:dyDescent="0.25">
      <c r="A82" s="15">
        <v>77</v>
      </c>
      <c r="B82" s="92">
        <f t="shared" si="16"/>
        <v>3.4419999999999999E-2</v>
      </c>
      <c r="C82" s="60">
        <f t="shared" si="17"/>
        <v>3.5889999999999998E-2</v>
      </c>
      <c r="D82" s="92">
        <f t="shared" si="18"/>
        <v>3.4419999999999999E-2</v>
      </c>
      <c r="E82" s="66">
        <f t="shared" si="19"/>
        <v>3.5889999999999998E-2</v>
      </c>
      <c r="F82" s="72">
        <f>ROUND('SW Method_SGD'!B110,5)</f>
        <v>3.3419999999999998E-2</v>
      </c>
      <c r="G82" s="18">
        <f>ROUND('SW Method_USD'!B111,5)</f>
        <v>3.4889999999999997E-2</v>
      </c>
      <c r="H82" s="3"/>
      <c r="I82" s="72">
        <f>'SW Method_SGD'!C110</f>
        <v>3.7998018936735933E-2</v>
      </c>
      <c r="J82" s="18">
        <f>'SW Method_USD'!C111</f>
        <v>3.7999673937085587E-2</v>
      </c>
      <c r="L82" s="92">
        <f t="shared" si="12"/>
        <v>1E-3</v>
      </c>
      <c r="M82" s="60">
        <f t="shared" si="13"/>
        <v>1E-3</v>
      </c>
      <c r="N82" s="92">
        <f t="shared" si="14"/>
        <v>1E-3</v>
      </c>
      <c r="O82" s="66">
        <f t="shared" si="15"/>
        <v>1E-3</v>
      </c>
      <c r="Q82" s="89">
        <f>IF('SW Method_SGD'!$B$6="N",IF($A82&lt;=LLP_SGD,100%,VLOOKUP($A82-LLP_SGD,$V$6:$X$20,2)),IF($A82&lt;='SW Method_SGD'!$B$7,100%,VLOOKUP($A82-'SW Method_SGD'!$B$7,$V$6:$X$20,2)))</f>
        <v>0</v>
      </c>
      <c r="R82" s="89">
        <f>IF('SW Method_USD'!$B$6="N",IF($A82&lt;=LLP_USD,100%,VLOOKUP($A82-LLP_USD,$V$6:$X$20,2)),IF($A82&lt;='SW Method_USD'!$B$7,100%,VLOOKUP($A82-'SW Method_USD'!$B$7,$V$6:$X$20,2)))</f>
        <v>0</v>
      </c>
      <c r="S82" s="89">
        <f>IF('SW Method_SGD'!$B$6="N",IF($A82&lt;=LLP_SGD,100%,VLOOKUP($A82-LLP_SGD,$V$6:$X$20,3)),IF($A82&lt;='SW Method_SGD'!$B$7,100%,VLOOKUP($A82-'SW Method_SGD'!$B$7,$V$6:$X$20,3)))</f>
        <v>0</v>
      </c>
      <c r="T82" s="89">
        <f>IF('SW Method_USD'!$B$6="N",IF($A82&lt;=LLP_USD,100%,VLOOKUP($A82-LLP_USD,$V$6:$X$20,3)),IF($A82&lt;='SW Method_USD'!$B$7,100%,VLOOKUP($A82-'SW Method_USD'!$B$7,$V$6:$X$20,3)))</f>
        <v>0</v>
      </c>
    </row>
    <row r="83" spans="1:20" x14ac:dyDescent="0.25">
      <c r="A83" s="15">
        <v>78</v>
      </c>
      <c r="B83" s="92">
        <f t="shared" si="16"/>
        <v>3.4479999999999997E-2</v>
      </c>
      <c r="C83" s="60">
        <f t="shared" si="17"/>
        <v>3.5929999999999997E-2</v>
      </c>
      <c r="D83" s="92">
        <f t="shared" si="18"/>
        <v>3.4479999999999997E-2</v>
      </c>
      <c r="E83" s="66">
        <f t="shared" si="19"/>
        <v>3.5929999999999997E-2</v>
      </c>
      <c r="F83" s="72">
        <f>ROUND('SW Method_SGD'!B111,5)</f>
        <v>3.3480000000000003E-2</v>
      </c>
      <c r="G83" s="18">
        <f>ROUND('SW Method_USD'!B112,5)</f>
        <v>3.4930000000000003E-2</v>
      </c>
      <c r="H83" s="3"/>
      <c r="I83" s="72">
        <f>'SW Method_SGD'!C111</f>
        <v>3.7998294885825956E-2</v>
      </c>
      <c r="J83" s="18">
        <f>'SW Method_USD'!C112</f>
        <v>3.7999733042318962E-2</v>
      </c>
      <c r="L83" s="92">
        <f t="shared" si="12"/>
        <v>1E-3</v>
      </c>
      <c r="M83" s="60">
        <f t="shared" si="13"/>
        <v>1E-3</v>
      </c>
      <c r="N83" s="92">
        <f t="shared" si="14"/>
        <v>1E-3</v>
      </c>
      <c r="O83" s="66">
        <f t="shared" si="15"/>
        <v>1E-3</v>
      </c>
      <c r="Q83" s="89">
        <f>IF('SW Method_SGD'!$B$6="N",IF($A83&lt;=LLP_SGD,100%,VLOOKUP($A83-LLP_SGD,$V$6:$X$20,2)),IF($A83&lt;='SW Method_SGD'!$B$7,100%,VLOOKUP($A83-'SW Method_SGD'!$B$7,$V$6:$X$20,2)))</f>
        <v>0</v>
      </c>
      <c r="R83" s="89">
        <f>IF('SW Method_USD'!$B$6="N",IF($A83&lt;=LLP_USD,100%,VLOOKUP($A83-LLP_USD,$V$6:$X$20,2)),IF($A83&lt;='SW Method_USD'!$B$7,100%,VLOOKUP($A83-'SW Method_USD'!$B$7,$V$6:$X$20,2)))</f>
        <v>0</v>
      </c>
      <c r="S83" s="89">
        <f>IF('SW Method_SGD'!$B$6="N",IF($A83&lt;=LLP_SGD,100%,VLOOKUP($A83-LLP_SGD,$V$6:$X$20,3)),IF($A83&lt;='SW Method_SGD'!$B$7,100%,VLOOKUP($A83-'SW Method_SGD'!$B$7,$V$6:$X$20,3)))</f>
        <v>0</v>
      </c>
      <c r="T83" s="89">
        <f>IF('SW Method_USD'!$B$6="N",IF($A83&lt;=LLP_USD,100%,VLOOKUP($A83-LLP_USD,$V$6:$X$20,3)),IF($A83&lt;='SW Method_USD'!$B$7,100%,VLOOKUP($A83-'SW Method_USD'!$B$7,$V$6:$X$20,3)))</f>
        <v>0</v>
      </c>
    </row>
    <row r="84" spans="1:20" x14ac:dyDescent="0.25">
      <c r="A84" s="15">
        <v>79</v>
      </c>
      <c r="B84" s="92">
        <f t="shared" si="16"/>
        <v>3.4540000000000001E-2</v>
      </c>
      <c r="C84" s="60">
        <f t="shared" si="17"/>
        <v>3.5959999999999999E-2</v>
      </c>
      <c r="D84" s="92">
        <f t="shared" si="18"/>
        <v>3.4540000000000001E-2</v>
      </c>
      <c r="E84" s="66">
        <f t="shared" si="19"/>
        <v>3.5959999999999999E-2</v>
      </c>
      <c r="F84" s="72">
        <f>ROUND('SW Method_SGD'!B112,5)</f>
        <v>3.354E-2</v>
      </c>
      <c r="G84" s="18">
        <f>ROUND('SW Method_USD'!B113,5)</f>
        <v>3.4959999999999998E-2</v>
      </c>
      <c r="H84" s="3"/>
      <c r="I84" s="72">
        <f>'SW Method_SGD'!C112</f>
        <v>3.7998532396726459E-2</v>
      </c>
      <c r="J84" s="18">
        <f>'SW Method_USD'!C113</f>
        <v>3.7999781433591506E-2</v>
      </c>
      <c r="L84" s="92">
        <f t="shared" si="12"/>
        <v>1E-3</v>
      </c>
      <c r="M84" s="60">
        <f t="shared" si="13"/>
        <v>1E-3</v>
      </c>
      <c r="N84" s="92">
        <f t="shared" si="14"/>
        <v>1E-3</v>
      </c>
      <c r="O84" s="66">
        <f t="shared" si="15"/>
        <v>1E-3</v>
      </c>
      <c r="Q84" s="89">
        <f>IF('SW Method_SGD'!$B$6="N",IF($A84&lt;=LLP_SGD,100%,VLOOKUP($A84-LLP_SGD,$V$6:$X$20,2)),IF($A84&lt;='SW Method_SGD'!$B$7,100%,VLOOKUP($A84-'SW Method_SGD'!$B$7,$V$6:$X$20,2)))</f>
        <v>0</v>
      </c>
      <c r="R84" s="89">
        <f>IF('SW Method_USD'!$B$6="N",IF($A84&lt;=LLP_USD,100%,VLOOKUP($A84-LLP_USD,$V$6:$X$20,2)),IF($A84&lt;='SW Method_USD'!$B$7,100%,VLOOKUP($A84-'SW Method_USD'!$B$7,$V$6:$X$20,2)))</f>
        <v>0</v>
      </c>
      <c r="S84" s="89">
        <f>IF('SW Method_SGD'!$B$6="N",IF($A84&lt;=LLP_SGD,100%,VLOOKUP($A84-LLP_SGD,$V$6:$X$20,3)),IF($A84&lt;='SW Method_SGD'!$B$7,100%,VLOOKUP($A84-'SW Method_SGD'!$B$7,$V$6:$X$20,3)))</f>
        <v>0</v>
      </c>
      <c r="T84" s="89">
        <f>IF('SW Method_USD'!$B$6="N",IF($A84&lt;=LLP_USD,100%,VLOOKUP($A84-LLP_USD,$V$6:$X$20,3)),IF($A84&lt;='SW Method_USD'!$B$7,100%,VLOOKUP($A84-'SW Method_USD'!$B$7,$V$6:$X$20,3)))</f>
        <v>0</v>
      </c>
    </row>
    <row r="85" spans="1:20" x14ac:dyDescent="0.25">
      <c r="A85" s="15">
        <v>80</v>
      </c>
      <c r="B85" s="92">
        <f t="shared" si="16"/>
        <v>3.4590000000000003E-2</v>
      </c>
      <c r="C85" s="60">
        <f t="shared" si="17"/>
        <v>3.5999999999999997E-2</v>
      </c>
      <c r="D85" s="92">
        <f t="shared" si="18"/>
        <v>3.4590000000000003E-2</v>
      </c>
      <c r="E85" s="66">
        <f t="shared" si="19"/>
        <v>3.5999999999999997E-2</v>
      </c>
      <c r="F85" s="72">
        <f>ROUND('SW Method_SGD'!B113,5)</f>
        <v>3.3590000000000002E-2</v>
      </c>
      <c r="G85" s="18">
        <f>ROUND('SW Method_USD'!B114,5)</f>
        <v>3.5000000000000003E-2</v>
      </c>
      <c r="H85" s="3"/>
      <c r="I85" s="72">
        <f>'SW Method_SGD'!C113</f>
        <v>3.7998736823692481E-2</v>
      </c>
      <c r="J85" s="18">
        <f>'SW Method_USD'!C114</f>
        <v>3.7999821052994598E-2</v>
      </c>
      <c r="L85" s="92">
        <f t="shared" si="12"/>
        <v>1E-3</v>
      </c>
      <c r="M85" s="60">
        <f t="shared" si="13"/>
        <v>1E-3</v>
      </c>
      <c r="N85" s="92">
        <f t="shared" si="14"/>
        <v>1E-3</v>
      </c>
      <c r="O85" s="66">
        <f t="shared" si="15"/>
        <v>1E-3</v>
      </c>
      <c r="Q85" s="89">
        <f>IF('SW Method_SGD'!$B$6="N",IF($A85&lt;=LLP_SGD,100%,VLOOKUP($A85-LLP_SGD,$V$6:$X$20,2)),IF($A85&lt;='SW Method_SGD'!$B$7,100%,VLOOKUP($A85-'SW Method_SGD'!$B$7,$V$6:$X$20,2)))</f>
        <v>0</v>
      </c>
      <c r="R85" s="89">
        <f>IF('SW Method_USD'!$B$6="N",IF($A85&lt;=LLP_USD,100%,VLOOKUP($A85-LLP_USD,$V$6:$X$20,2)),IF($A85&lt;='SW Method_USD'!$B$7,100%,VLOOKUP($A85-'SW Method_USD'!$B$7,$V$6:$X$20,2)))</f>
        <v>0</v>
      </c>
      <c r="S85" s="89">
        <f>IF('SW Method_SGD'!$B$6="N",IF($A85&lt;=LLP_SGD,100%,VLOOKUP($A85-LLP_SGD,$V$6:$X$20,3)),IF($A85&lt;='SW Method_SGD'!$B$7,100%,VLOOKUP($A85-'SW Method_SGD'!$B$7,$V$6:$X$20,3)))</f>
        <v>0</v>
      </c>
      <c r="T85" s="89">
        <f>IF('SW Method_USD'!$B$6="N",IF($A85&lt;=LLP_USD,100%,VLOOKUP($A85-LLP_USD,$V$6:$X$20,3)),IF($A85&lt;='SW Method_USD'!$B$7,100%,VLOOKUP($A85-'SW Method_USD'!$B$7,$V$6:$X$20,3)))</f>
        <v>0</v>
      </c>
    </row>
    <row r="86" spans="1:20" x14ac:dyDescent="0.25">
      <c r="A86" s="15">
        <v>81</v>
      </c>
      <c r="B86" s="92">
        <f t="shared" si="16"/>
        <v>3.465E-2</v>
      </c>
      <c r="C86" s="60">
        <f t="shared" si="17"/>
        <v>3.6040000000000003E-2</v>
      </c>
      <c r="D86" s="92">
        <f t="shared" si="18"/>
        <v>3.465E-2</v>
      </c>
      <c r="E86" s="66">
        <f t="shared" si="19"/>
        <v>3.6040000000000003E-2</v>
      </c>
      <c r="F86" s="72">
        <f>ROUND('SW Method_SGD'!B114,5)</f>
        <v>3.3649999999999999E-2</v>
      </c>
      <c r="G86" s="18">
        <f>ROUND('SW Method_USD'!B115,5)</f>
        <v>3.5040000000000002E-2</v>
      </c>
      <c r="H86" s="3"/>
      <c r="I86" s="72">
        <f>'SW Method_SGD'!C114</f>
        <v>3.799891277520695E-2</v>
      </c>
      <c r="J86" s="18">
        <f>'SW Method_USD'!C115</f>
        <v>3.799985349058832E-2</v>
      </c>
      <c r="L86" s="92">
        <f t="shared" si="12"/>
        <v>1E-3</v>
      </c>
      <c r="M86" s="60">
        <f t="shared" si="13"/>
        <v>1E-3</v>
      </c>
      <c r="N86" s="92">
        <f t="shared" si="14"/>
        <v>1E-3</v>
      </c>
      <c r="O86" s="66">
        <f t="shared" si="15"/>
        <v>1E-3</v>
      </c>
      <c r="Q86" s="89">
        <f>IF('SW Method_SGD'!$B$6="N",IF($A86&lt;=LLP_SGD,100%,VLOOKUP($A86-LLP_SGD,$V$6:$X$20,2)),IF($A86&lt;='SW Method_SGD'!$B$7,100%,VLOOKUP($A86-'SW Method_SGD'!$B$7,$V$6:$X$20,2)))</f>
        <v>0</v>
      </c>
      <c r="R86" s="89">
        <f>IF('SW Method_USD'!$B$6="N",IF($A86&lt;=LLP_USD,100%,VLOOKUP($A86-LLP_USD,$V$6:$X$20,2)),IF($A86&lt;='SW Method_USD'!$B$7,100%,VLOOKUP($A86-'SW Method_USD'!$B$7,$V$6:$X$20,2)))</f>
        <v>0</v>
      </c>
      <c r="S86" s="89">
        <f>IF('SW Method_SGD'!$B$6="N",IF($A86&lt;=LLP_SGD,100%,VLOOKUP($A86-LLP_SGD,$V$6:$X$20,3)),IF($A86&lt;='SW Method_SGD'!$B$7,100%,VLOOKUP($A86-'SW Method_SGD'!$B$7,$V$6:$X$20,3)))</f>
        <v>0</v>
      </c>
      <c r="T86" s="89">
        <f>IF('SW Method_USD'!$B$6="N",IF($A86&lt;=LLP_USD,100%,VLOOKUP($A86-LLP_USD,$V$6:$X$20,3)),IF($A86&lt;='SW Method_USD'!$B$7,100%,VLOOKUP($A86-'SW Method_USD'!$B$7,$V$6:$X$20,3)))</f>
        <v>0</v>
      </c>
    </row>
    <row r="87" spans="1:20" x14ac:dyDescent="0.25">
      <c r="A87" s="15">
        <v>82</v>
      </c>
      <c r="B87" s="92">
        <f t="shared" si="16"/>
        <v>3.4700000000000002E-2</v>
      </c>
      <c r="C87" s="60">
        <f t="shared" si="17"/>
        <v>3.6080000000000001E-2</v>
      </c>
      <c r="D87" s="92">
        <f t="shared" si="18"/>
        <v>3.4700000000000002E-2</v>
      </c>
      <c r="E87" s="66">
        <f t="shared" si="19"/>
        <v>3.6080000000000001E-2</v>
      </c>
      <c r="F87" s="72">
        <f>ROUND('SW Method_SGD'!B115,5)</f>
        <v>3.3700000000000001E-2</v>
      </c>
      <c r="G87" s="18">
        <f>ROUND('SW Method_USD'!B116,5)</f>
        <v>3.508E-2</v>
      </c>
      <c r="H87" s="3"/>
      <c r="I87" s="72">
        <f>'SW Method_SGD'!C115</f>
        <v>3.799906421779764E-2</v>
      </c>
      <c r="J87" s="18">
        <f>'SW Method_USD'!C116</f>
        <v>3.7999880048274148E-2</v>
      </c>
      <c r="L87" s="92">
        <f t="shared" si="12"/>
        <v>1E-3</v>
      </c>
      <c r="M87" s="60">
        <f t="shared" si="13"/>
        <v>1E-3</v>
      </c>
      <c r="N87" s="92">
        <f t="shared" si="14"/>
        <v>1E-3</v>
      </c>
      <c r="O87" s="66">
        <f t="shared" si="15"/>
        <v>1E-3</v>
      </c>
      <c r="Q87" s="89">
        <f>IF('SW Method_SGD'!$B$6="N",IF($A87&lt;=LLP_SGD,100%,VLOOKUP($A87-LLP_SGD,$V$6:$X$20,2)),IF($A87&lt;='SW Method_SGD'!$B$7,100%,VLOOKUP($A87-'SW Method_SGD'!$B$7,$V$6:$X$20,2)))</f>
        <v>0</v>
      </c>
      <c r="R87" s="89">
        <f>IF('SW Method_USD'!$B$6="N",IF($A87&lt;=LLP_USD,100%,VLOOKUP($A87-LLP_USD,$V$6:$X$20,2)),IF($A87&lt;='SW Method_USD'!$B$7,100%,VLOOKUP($A87-'SW Method_USD'!$B$7,$V$6:$X$20,2)))</f>
        <v>0</v>
      </c>
      <c r="S87" s="89">
        <f>IF('SW Method_SGD'!$B$6="N",IF($A87&lt;=LLP_SGD,100%,VLOOKUP($A87-LLP_SGD,$V$6:$X$20,3)),IF($A87&lt;='SW Method_SGD'!$B$7,100%,VLOOKUP($A87-'SW Method_SGD'!$B$7,$V$6:$X$20,3)))</f>
        <v>0</v>
      </c>
      <c r="T87" s="89">
        <f>IF('SW Method_USD'!$B$6="N",IF($A87&lt;=LLP_USD,100%,VLOOKUP($A87-LLP_USD,$V$6:$X$20,3)),IF($A87&lt;='SW Method_USD'!$B$7,100%,VLOOKUP($A87-'SW Method_USD'!$B$7,$V$6:$X$20,3)))</f>
        <v>0</v>
      </c>
    </row>
    <row r="88" spans="1:20" x14ac:dyDescent="0.25">
      <c r="A88" s="15">
        <v>83</v>
      </c>
      <c r="B88" s="92">
        <f t="shared" si="16"/>
        <v>3.4750000000000003E-2</v>
      </c>
      <c r="C88" s="60">
        <f t="shared" si="17"/>
        <v>3.6110000000000003E-2</v>
      </c>
      <c r="D88" s="92">
        <f t="shared" si="18"/>
        <v>3.4750000000000003E-2</v>
      </c>
      <c r="E88" s="66">
        <f t="shared" si="19"/>
        <v>3.6110000000000003E-2</v>
      </c>
      <c r="F88" s="72">
        <f>ROUND('SW Method_SGD'!B116,5)</f>
        <v>3.3750000000000002E-2</v>
      </c>
      <c r="G88" s="18">
        <f>ROUND('SW Method_USD'!B117,5)</f>
        <v>3.5110000000000002E-2</v>
      </c>
      <c r="H88" s="3"/>
      <c r="I88" s="72">
        <f>'SW Method_SGD'!C116</f>
        <v>3.7999194565429439E-2</v>
      </c>
      <c r="J88" s="18">
        <f>'SW Method_USD'!C117</f>
        <v>3.7999901791821999E-2</v>
      </c>
      <c r="L88" s="92">
        <f t="shared" si="12"/>
        <v>1E-3</v>
      </c>
      <c r="M88" s="60">
        <f t="shared" si="13"/>
        <v>1E-3</v>
      </c>
      <c r="N88" s="92">
        <f t="shared" si="14"/>
        <v>1E-3</v>
      </c>
      <c r="O88" s="66">
        <f t="shared" si="15"/>
        <v>1E-3</v>
      </c>
      <c r="Q88" s="89">
        <f>IF('SW Method_SGD'!$B$6="N",IF($A88&lt;=LLP_SGD,100%,VLOOKUP($A88-LLP_SGD,$V$6:$X$20,2)),IF($A88&lt;='SW Method_SGD'!$B$7,100%,VLOOKUP($A88-'SW Method_SGD'!$B$7,$V$6:$X$20,2)))</f>
        <v>0</v>
      </c>
      <c r="R88" s="89">
        <f>IF('SW Method_USD'!$B$6="N",IF($A88&lt;=LLP_USD,100%,VLOOKUP($A88-LLP_USD,$V$6:$X$20,2)),IF($A88&lt;='SW Method_USD'!$B$7,100%,VLOOKUP($A88-'SW Method_USD'!$B$7,$V$6:$X$20,2)))</f>
        <v>0</v>
      </c>
      <c r="S88" s="89">
        <f>IF('SW Method_SGD'!$B$6="N",IF($A88&lt;=LLP_SGD,100%,VLOOKUP($A88-LLP_SGD,$V$6:$X$20,3)),IF($A88&lt;='SW Method_SGD'!$B$7,100%,VLOOKUP($A88-'SW Method_SGD'!$B$7,$V$6:$X$20,3)))</f>
        <v>0</v>
      </c>
      <c r="T88" s="89">
        <f>IF('SW Method_USD'!$B$6="N",IF($A88&lt;=LLP_USD,100%,VLOOKUP($A88-LLP_USD,$V$6:$X$20,3)),IF($A88&lt;='SW Method_USD'!$B$7,100%,VLOOKUP($A88-'SW Method_USD'!$B$7,$V$6:$X$20,3)))</f>
        <v>0</v>
      </c>
    </row>
    <row r="89" spans="1:20" x14ac:dyDescent="0.25">
      <c r="A89" s="15">
        <v>84</v>
      </c>
      <c r="B89" s="92">
        <f t="shared" si="16"/>
        <v>3.4799999999999998E-2</v>
      </c>
      <c r="C89" s="60">
        <f t="shared" si="17"/>
        <v>3.6150000000000002E-2</v>
      </c>
      <c r="D89" s="92">
        <f t="shared" si="18"/>
        <v>3.4799999999999998E-2</v>
      </c>
      <c r="E89" s="66">
        <f t="shared" si="19"/>
        <v>3.6150000000000002E-2</v>
      </c>
      <c r="F89" s="72">
        <f>ROUND('SW Method_SGD'!B117,5)</f>
        <v>3.3799999999999997E-2</v>
      </c>
      <c r="G89" s="18">
        <f>ROUND('SW Method_USD'!B118,5)</f>
        <v>3.5150000000000001E-2</v>
      </c>
      <c r="H89" s="3"/>
      <c r="I89" s="72">
        <f>'SW Method_SGD'!C117</f>
        <v>3.7999306756488327E-2</v>
      </c>
      <c r="J89" s="18">
        <f>'SW Method_USD'!C118</f>
        <v>3.7999919593970866E-2</v>
      </c>
      <c r="L89" s="92">
        <f t="shared" si="12"/>
        <v>1E-3</v>
      </c>
      <c r="M89" s="60">
        <f t="shared" si="13"/>
        <v>1E-3</v>
      </c>
      <c r="N89" s="92">
        <f t="shared" si="14"/>
        <v>1E-3</v>
      </c>
      <c r="O89" s="66">
        <f t="shared" si="15"/>
        <v>1E-3</v>
      </c>
      <c r="Q89" s="89">
        <f>IF('SW Method_SGD'!$B$6="N",IF($A89&lt;=LLP_SGD,100%,VLOOKUP($A89-LLP_SGD,$V$6:$X$20,2)),IF($A89&lt;='SW Method_SGD'!$B$7,100%,VLOOKUP($A89-'SW Method_SGD'!$B$7,$V$6:$X$20,2)))</f>
        <v>0</v>
      </c>
      <c r="R89" s="89">
        <f>IF('SW Method_USD'!$B$6="N",IF($A89&lt;=LLP_USD,100%,VLOOKUP($A89-LLP_USD,$V$6:$X$20,2)),IF($A89&lt;='SW Method_USD'!$B$7,100%,VLOOKUP($A89-'SW Method_USD'!$B$7,$V$6:$X$20,2)))</f>
        <v>0</v>
      </c>
      <c r="S89" s="89">
        <f>IF('SW Method_SGD'!$B$6="N",IF($A89&lt;=LLP_SGD,100%,VLOOKUP($A89-LLP_SGD,$V$6:$X$20,3)),IF($A89&lt;='SW Method_SGD'!$B$7,100%,VLOOKUP($A89-'SW Method_SGD'!$B$7,$V$6:$X$20,3)))</f>
        <v>0</v>
      </c>
      <c r="T89" s="89">
        <f>IF('SW Method_USD'!$B$6="N",IF($A89&lt;=LLP_USD,100%,VLOOKUP($A89-LLP_USD,$V$6:$X$20,3)),IF($A89&lt;='SW Method_USD'!$B$7,100%,VLOOKUP($A89-'SW Method_USD'!$B$7,$V$6:$X$20,3)))</f>
        <v>0</v>
      </c>
    </row>
    <row r="90" spans="1:20" x14ac:dyDescent="0.25">
      <c r="A90" s="15">
        <v>85</v>
      </c>
      <c r="B90" s="92">
        <f t="shared" si="16"/>
        <v>3.4849999999999999E-2</v>
      </c>
      <c r="C90" s="60">
        <f t="shared" si="17"/>
        <v>3.6179999999999997E-2</v>
      </c>
      <c r="D90" s="92">
        <f t="shared" si="18"/>
        <v>3.4849999999999999E-2</v>
      </c>
      <c r="E90" s="66">
        <f t="shared" si="19"/>
        <v>3.6179999999999997E-2</v>
      </c>
      <c r="F90" s="72">
        <f>ROUND('SW Method_SGD'!B118,5)</f>
        <v>3.3849999999999998E-2</v>
      </c>
      <c r="G90" s="18">
        <f>ROUND('SW Method_USD'!B119,5)</f>
        <v>3.5180000000000003E-2</v>
      </c>
      <c r="H90" s="3"/>
      <c r="I90" s="72">
        <f>'SW Method_SGD'!C118</f>
        <v>3.7999403320126079E-2</v>
      </c>
      <c r="J90" s="18">
        <f>'SW Method_USD'!C119</f>
        <v>3.7999934169099969E-2</v>
      </c>
      <c r="L90" s="92">
        <f t="shared" si="12"/>
        <v>1E-3</v>
      </c>
      <c r="M90" s="60">
        <f t="shared" si="13"/>
        <v>1E-3</v>
      </c>
      <c r="N90" s="92">
        <f t="shared" si="14"/>
        <v>1E-3</v>
      </c>
      <c r="O90" s="66">
        <f t="shared" si="15"/>
        <v>1E-3</v>
      </c>
      <c r="Q90" s="89">
        <f>IF('SW Method_SGD'!$B$6="N",IF($A90&lt;=LLP_SGD,100%,VLOOKUP($A90-LLP_SGD,$V$6:$X$20,2)),IF($A90&lt;='SW Method_SGD'!$B$7,100%,VLOOKUP($A90-'SW Method_SGD'!$B$7,$V$6:$X$20,2)))</f>
        <v>0</v>
      </c>
      <c r="R90" s="89">
        <f>IF('SW Method_USD'!$B$6="N",IF($A90&lt;=LLP_USD,100%,VLOOKUP($A90-LLP_USD,$V$6:$X$20,2)),IF($A90&lt;='SW Method_USD'!$B$7,100%,VLOOKUP($A90-'SW Method_USD'!$B$7,$V$6:$X$20,2)))</f>
        <v>0</v>
      </c>
      <c r="S90" s="89">
        <f>IF('SW Method_SGD'!$B$6="N",IF($A90&lt;=LLP_SGD,100%,VLOOKUP($A90-LLP_SGD,$V$6:$X$20,3)),IF($A90&lt;='SW Method_SGD'!$B$7,100%,VLOOKUP($A90-'SW Method_SGD'!$B$7,$V$6:$X$20,3)))</f>
        <v>0</v>
      </c>
      <c r="T90" s="89">
        <f>IF('SW Method_USD'!$B$6="N",IF($A90&lt;=LLP_USD,100%,VLOOKUP($A90-LLP_USD,$V$6:$X$20,3)),IF($A90&lt;='SW Method_USD'!$B$7,100%,VLOOKUP($A90-'SW Method_USD'!$B$7,$V$6:$X$20,3)))</f>
        <v>0</v>
      </c>
    </row>
    <row r="91" spans="1:20" x14ac:dyDescent="0.25">
      <c r="A91" s="15">
        <v>86</v>
      </c>
      <c r="B91" s="92">
        <f t="shared" si="16"/>
        <v>3.49E-2</v>
      </c>
      <c r="C91" s="60">
        <f t="shared" si="17"/>
        <v>3.6209999999999999E-2</v>
      </c>
      <c r="D91" s="92">
        <f t="shared" si="18"/>
        <v>3.49E-2</v>
      </c>
      <c r="E91" s="66">
        <f t="shared" si="19"/>
        <v>3.6209999999999999E-2</v>
      </c>
      <c r="F91" s="72">
        <f>ROUND('SW Method_SGD'!B119,5)</f>
        <v>3.39E-2</v>
      </c>
      <c r="G91" s="18">
        <f>ROUND('SW Method_USD'!B120,5)</f>
        <v>3.5209999999999998E-2</v>
      </c>
      <c r="H91" s="3"/>
      <c r="I91" s="72">
        <f>'SW Method_SGD'!C119</f>
        <v>3.7999486433138552E-2</v>
      </c>
      <c r="J91" s="18">
        <f>'SW Method_USD'!C120</f>
        <v>3.799994610221491E-2</v>
      </c>
      <c r="L91" s="92">
        <f t="shared" si="12"/>
        <v>1E-3</v>
      </c>
      <c r="M91" s="60">
        <f t="shared" si="13"/>
        <v>1E-3</v>
      </c>
      <c r="N91" s="92">
        <f t="shared" si="14"/>
        <v>1E-3</v>
      </c>
      <c r="O91" s="66">
        <f t="shared" si="15"/>
        <v>1E-3</v>
      </c>
      <c r="Q91" s="89">
        <f>IF('SW Method_SGD'!$B$6="N",IF($A91&lt;=LLP_SGD,100%,VLOOKUP($A91-LLP_SGD,$V$6:$X$20,2)),IF($A91&lt;='SW Method_SGD'!$B$7,100%,VLOOKUP($A91-'SW Method_SGD'!$B$7,$V$6:$X$20,2)))</f>
        <v>0</v>
      </c>
      <c r="R91" s="89">
        <f>IF('SW Method_USD'!$B$6="N",IF($A91&lt;=LLP_USD,100%,VLOOKUP($A91-LLP_USD,$V$6:$X$20,2)),IF($A91&lt;='SW Method_USD'!$B$7,100%,VLOOKUP($A91-'SW Method_USD'!$B$7,$V$6:$X$20,2)))</f>
        <v>0</v>
      </c>
      <c r="S91" s="89">
        <f>IF('SW Method_SGD'!$B$6="N",IF($A91&lt;=LLP_SGD,100%,VLOOKUP($A91-LLP_SGD,$V$6:$X$20,3)),IF($A91&lt;='SW Method_SGD'!$B$7,100%,VLOOKUP($A91-'SW Method_SGD'!$B$7,$V$6:$X$20,3)))</f>
        <v>0</v>
      </c>
      <c r="T91" s="89">
        <f>IF('SW Method_USD'!$B$6="N",IF($A91&lt;=LLP_USD,100%,VLOOKUP($A91-LLP_USD,$V$6:$X$20,3)),IF($A91&lt;='SW Method_USD'!$B$7,100%,VLOOKUP($A91-'SW Method_USD'!$B$7,$V$6:$X$20,3)))</f>
        <v>0</v>
      </c>
    </row>
    <row r="92" spans="1:20" x14ac:dyDescent="0.25">
      <c r="A92" s="15">
        <v>87</v>
      </c>
      <c r="B92" s="92">
        <f t="shared" si="16"/>
        <v>3.4950000000000002E-2</v>
      </c>
      <c r="C92" s="60">
        <f t="shared" si="17"/>
        <v>3.6240000000000001E-2</v>
      </c>
      <c r="D92" s="92">
        <f t="shared" si="18"/>
        <v>3.4950000000000002E-2</v>
      </c>
      <c r="E92" s="66">
        <f t="shared" si="19"/>
        <v>3.6240000000000001E-2</v>
      </c>
      <c r="F92" s="72">
        <f>ROUND('SW Method_SGD'!B120,5)</f>
        <v>3.3950000000000001E-2</v>
      </c>
      <c r="G92" s="18">
        <f>ROUND('SW Method_USD'!B121,5)</f>
        <v>3.524E-2</v>
      </c>
      <c r="H92" s="3"/>
      <c r="I92" s="72">
        <f>'SW Method_SGD'!C120</f>
        <v>3.7999557969073949E-2</v>
      </c>
      <c r="J92" s="18">
        <f>'SW Method_USD'!C121</f>
        <v>3.7999955872245916E-2</v>
      </c>
      <c r="L92" s="92">
        <f t="shared" si="12"/>
        <v>1E-3</v>
      </c>
      <c r="M92" s="60">
        <f t="shared" si="13"/>
        <v>1E-3</v>
      </c>
      <c r="N92" s="92">
        <f t="shared" si="14"/>
        <v>1E-3</v>
      </c>
      <c r="O92" s="66">
        <f t="shared" si="15"/>
        <v>1E-3</v>
      </c>
      <c r="Q92" s="89">
        <f>IF('SW Method_SGD'!$B$6="N",IF($A92&lt;=LLP_SGD,100%,VLOOKUP($A92-LLP_SGD,$V$6:$X$20,2)),IF($A92&lt;='SW Method_SGD'!$B$7,100%,VLOOKUP($A92-'SW Method_SGD'!$B$7,$V$6:$X$20,2)))</f>
        <v>0</v>
      </c>
      <c r="R92" s="89">
        <f>IF('SW Method_USD'!$B$6="N",IF($A92&lt;=LLP_USD,100%,VLOOKUP($A92-LLP_USD,$V$6:$X$20,2)),IF($A92&lt;='SW Method_USD'!$B$7,100%,VLOOKUP($A92-'SW Method_USD'!$B$7,$V$6:$X$20,2)))</f>
        <v>0</v>
      </c>
      <c r="S92" s="89">
        <f>IF('SW Method_SGD'!$B$6="N",IF($A92&lt;=LLP_SGD,100%,VLOOKUP($A92-LLP_SGD,$V$6:$X$20,3)),IF($A92&lt;='SW Method_SGD'!$B$7,100%,VLOOKUP($A92-'SW Method_SGD'!$B$7,$V$6:$X$20,3)))</f>
        <v>0</v>
      </c>
      <c r="T92" s="89">
        <f>IF('SW Method_USD'!$B$6="N",IF($A92&lt;=LLP_USD,100%,VLOOKUP($A92-LLP_USD,$V$6:$X$20,3)),IF($A92&lt;='SW Method_USD'!$B$7,100%,VLOOKUP($A92-'SW Method_USD'!$B$7,$V$6:$X$20,3)))</f>
        <v>0</v>
      </c>
    </row>
    <row r="93" spans="1:20" x14ac:dyDescent="0.25">
      <c r="A93" s="15">
        <v>88</v>
      </c>
      <c r="B93" s="92">
        <f t="shared" si="16"/>
        <v>3.499E-2</v>
      </c>
      <c r="C93" s="60">
        <f t="shared" si="17"/>
        <v>3.6269999999999997E-2</v>
      </c>
      <c r="D93" s="92">
        <f t="shared" si="18"/>
        <v>3.499E-2</v>
      </c>
      <c r="E93" s="66">
        <f t="shared" si="19"/>
        <v>3.6269999999999997E-2</v>
      </c>
      <c r="F93" s="72">
        <f>ROUND('SW Method_SGD'!B121,5)</f>
        <v>3.3989999999999999E-2</v>
      </c>
      <c r="G93" s="18">
        <f>ROUND('SW Method_USD'!B122,5)</f>
        <v>3.5270000000000003E-2</v>
      </c>
      <c r="H93" s="3"/>
      <c r="I93" s="72">
        <f>'SW Method_SGD'!C121</f>
        <v>3.7999619540598939E-2</v>
      </c>
      <c r="J93" s="18">
        <f>'SW Method_USD'!C122</f>
        <v>3.7999963871235609E-2</v>
      </c>
      <c r="L93" s="92">
        <f t="shared" si="12"/>
        <v>1E-3</v>
      </c>
      <c r="M93" s="60">
        <f t="shared" si="13"/>
        <v>1E-3</v>
      </c>
      <c r="N93" s="92">
        <f t="shared" si="14"/>
        <v>1E-3</v>
      </c>
      <c r="O93" s="66">
        <f t="shared" si="15"/>
        <v>1E-3</v>
      </c>
      <c r="Q93" s="89">
        <f>IF('SW Method_SGD'!$B$6="N",IF($A93&lt;=LLP_SGD,100%,VLOOKUP($A93-LLP_SGD,$V$6:$X$20,2)),IF($A93&lt;='SW Method_SGD'!$B$7,100%,VLOOKUP($A93-'SW Method_SGD'!$B$7,$V$6:$X$20,2)))</f>
        <v>0</v>
      </c>
      <c r="R93" s="89">
        <f>IF('SW Method_USD'!$B$6="N",IF($A93&lt;=LLP_USD,100%,VLOOKUP($A93-LLP_USD,$V$6:$X$20,2)),IF($A93&lt;='SW Method_USD'!$B$7,100%,VLOOKUP($A93-'SW Method_USD'!$B$7,$V$6:$X$20,2)))</f>
        <v>0</v>
      </c>
      <c r="S93" s="89">
        <f>IF('SW Method_SGD'!$B$6="N",IF($A93&lt;=LLP_SGD,100%,VLOOKUP($A93-LLP_SGD,$V$6:$X$20,3)),IF($A93&lt;='SW Method_SGD'!$B$7,100%,VLOOKUP($A93-'SW Method_SGD'!$B$7,$V$6:$X$20,3)))</f>
        <v>0</v>
      </c>
      <c r="T93" s="89">
        <f>IF('SW Method_USD'!$B$6="N",IF($A93&lt;=LLP_USD,100%,VLOOKUP($A93-LLP_USD,$V$6:$X$20,3)),IF($A93&lt;='SW Method_USD'!$B$7,100%,VLOOKUP($A93-'SW Method_USD'!$B$7,$V$6:$X$20,3)))</f>
        <v>0</v>
      </c>
    </row>
    <row r="94" spans="1:20" x14ac:dyDescent="0.25">
      <c r="A94" s="15">
        <v>89</v>
      </c>
      <c r="B94" s="92">
        <f t="shared" si="16"/>
        <v>3.5040000000000002E-2</v>
      </c>
      <c r="C94" s="60">
        <f t="shared" si="17"/>
        <v>3.6310000000000002E-2</v>
      </c>
      <c r="D94" s="92">
        <f t="shared" si="18"/>
        <v>3.5040000000000002E-2</v>
      </c>
      <c r="E94" s="66">
        <f t="shared" si="19"/>
        <v>3.6310000000000002E-2</v>
      </c>
      <c r="F94" s="72">
        <f>ROUND('SW Method_SGD'!B122,5)</f>
        <v>3.4040000000000001E-2</v>
      </c>
      <c r="G94" s="18">
        <f>ROUND('SW Method_USD'!B123,5)</f>
        <v>3.5310000000000001E-2</v>
      </c>
      <c r="H94" s="3"/>
      <c r="I94" s="72">
        <f>'SW Method_SGD'!C122</f>
        <v>3.7999672535677265E-2</v>
      </c>
      <c r="J94" s="18">
        <f>'SW Method_USD'!C123</f>
        <v>3.79999704202858E-2</v>
      </c>
      <c r="L94" s="92">
        <f t="shared" si="12"/>
        <v>1E-3</v>
      </c>
      <c r="M94" s="60">
        <f t="shared" si="13"/>
        <v>1E-3</v>
      </c>
      <c r="N94" s="92">
        <f t="shared" si="14"/>
        <v>1E-3</v>
      </c>
      <c r="O94" s="66">
        <f t="shared" si="15"/>
        <v>1E-3</v>
      </c>
      <c r="Q94" s="89">
        <f>IF('SW Method_SGD'!$B$6="N",IF($A94&lt;=LLP_SGD,100%,VLOOKUP($A94-LLP_SGD,$V$6:$X$20,2)),IF($A94&lt;='SW Method_SGD'!$B$7,100%,VLOOKUP($A94-'SW Method_SGD'!$B$7,$V$6:$X$20,2)))</f>
        <v>0</v>
      </c>
      <c r="R94" s="89">
        <f>IF('SW Method_USD'!$B$6="N",IF($A94&lt;=LLP_USD,100%,VLOOKUP($A94-LLP_USD,$V$6:$X$20,2)),IF($A94&lt;='SW Method_USD'!$B$7,100%,VLOOKUP($A94-'SW Method_USD'!$B$7,$V$6:$X$20,2)))</f>
        <v>0</v>
      </c>
      <c r="S94" s="89">
        <f>IF('SW Method_SGD'!$B$6="N",IF($A94&lt;=LLP_SGD,100%,VLOOKUP($A94-LLP_SGD,$V$6:$X$20,3)),IF($A94&lt;='SW Method_SGD'!$B$7,100%,VLOOKUP($A94-'SW Method_SGD'!$B$7,$V$6:$X$20,3)))</f>
        <v>0</v>
      </c>
      <c r="T94" s="89">
        <f>IF('SW Method_USD'!$B$6="N",IF($A94&lt;=LLP_USD,100%,VLOOKUP($A94-LLP_USD,$V$6:$X$20,3)),IF($A94&lt;='SW Method_USD'!$B$7,100%,VLOOKUP($A94-'SW Method_USD'!$B$7,$V$6:$X$20,3)))</f>
        <v>0</v>
      </c>
    </row>
    <row r="95" spans="1:20" x14ac:dyDescent="0.25">
      <c r="A95" s="15">
        <v>90</v>
      </c>
      <c r="B95" s="92">
        <f t="shared" si="16"/>
        <v>3.508E-2</v>
      </c>
      <c r="C95" s="60">
        <f t="shared" si="17"/>
        <v>3.6339999999999997E-2</v>
      </c>
      <c r="D95" s="92">
        <f t="shared" si="18"/>
        <v>3.508E-2</v>
      </c>
      <c r="E95" s="66">
        <f t="shared" si="19"/>
        <v>3.6339999999999997E-2</v>
      </c>
      <c r="F95" s="72">
        <f>ROUND('SW Method_SGD'!B123,5)</f>
        <v>3.4079999999999999E-2</v>
      </c>
      <c r="G95" s="18">
        <f>ROUND('SW Method_USD'!B124,5)</f>
        <v>3.5340000000000003E-2</v>
      </c>
      <c r="H95" s="3"/>
      <c r="I95" s="72">
        <f>'SW Method_SGD'!C123</f>
        <v>3.7999718148914674E-2</v>
      </c>
      <c r="J95" s="18">
        <f>'SW Method_USD'!C124</f>
        <v>3.7999975782172957E-2</v>
      </c>
      <c r="L95" s="92">
        <f t="shared" si="12"/>
        <v>1E-3</v>
      </c>
      <c r="M95" s="60">
        <f t="shared" si="13"/>
        <v>1E-3</v>
      </c>
      <c r="N95" s="92">
        <f t="shared" si="14"/>
        <v>1E-3</v>
      </c>
      <c r="O95" s="66">
        <f t="shared" si="15"/>
        <v>1E-3</v>
      </c>
      <c r="Q95" s="89">
        <f>IF('SW Method_SGD'!$B$6="N",IF($A95&lt;=LLP_SGD,100%,VLOOKUP($A95-LLP_SGD,$V$6:$X$20,2)),IF($A95&lt;='SW Method_SGD'!$B$7,100%,VLOOKUP($A95-'SW Method_SGD'!$B$7,$V$6:$X$20,2)))</f>
        <v>0</v>
      </c>
      <c r="R95" s="89">
        <f>IF('SW Method_USD'!$B$6="N",IF($A95&lt;=LLP_USD,100%,VLOOKUP($A95-LLP_USD,$V$6:$X$20,2)),IF($A95&lt;='SW Method_USD'!$B$7,100%,VLOOKUP($A95-'SW Method_USD'!$B$7,$V$6:$X$20,2)))</f>
        <v>0</v>
      </c>
      <c r="S95" s="89">
        <f>IF('SW Method_SGD'!$B$6="N",IF($A95&lt;=LLP_SGD,100%,VLOOKUP($A95-LLP_SGD,$V$6:$X$20,3)),IF($A95&lt;='SW Method_SGD'!$B$7,100%,VLOOKUP($A95-'SW Method_SGD'!$B$7,$V$6:$X$20,3)))</f>
        <v>0</v>
      </c>
      <c r="T95" s="89">
        <f>IF('SW Method_USD'!$B$6="N",IF($A95&lt;=LLP_USD,100%,VLOOKUP($A95-LLP_USD,$V$6:$X$20,3)),IF($A95&lt;='SW Method_USD'!$B$7,100%,VLOOKUP($A95-'SW Method_USD'!$B$7,$V$6:$X$20,3)))</f>
        <v>0</v>
      </c>
    </row>
    <row r="96" spans="1:20" x14ac:dyDescent="0.25">
      <c r="A96" s="15">
        <v>91</v>
      </c>
      <c r="B96" s="92">
        <f t="shared" si="16"/>
        <v>3.5130000000000002E-2</v>
      </c>
      <c r="C96" s="60">
        <f t="shared" si="17"/>
        <v>3.6360000000000003E-2</v>
      </c>
      <c r="D96" s="92">
        <f t="shared" si="18"/>
        <v>3.5130000000000002E-2</v>
      </c>
      <c r="E96" s="66">
        <f t="shared" si="19"/>
        <v>3.6360000000000003E-2</v>
      </c>
      <c r="F96" s="72">
        <f>ROUND('SW Method_SGD'!B124,5)</f>
        <v>3.4130000000000001E-2</v>
      </c>
      <c r="G96" s="18">
        <f>ROUND('SW Method_USD'!B125,5)</f>
        <v>3.5360000000000003E-2</v>
      </c>
      <c r="H96" s="3"/>
      <c r="I96" s="72">
        <f>'SW Method_SGD'!C124</f>
        <v>3.7999757408584189E-2</v>
      </c>
      <c r="J96" s="18">
        <f>'SW Method_USD'!C125</f>
        <v>3.799998017212225E-2</v>
      </c>
      <c r="L96" s="92">
        <f t="shared" si="12"/>
        <v>1E-3</v>
      </c>
      <c r="M96" s="60">
        <f t="shared" si="13"/>
        <v>1E-3</v>
      </c>
      <c r="N96" s="92">
        <f t="shared" si="14"/>
        <v>1E-3</v>
      </c>
      <c r="O96" s="66">
        <f t="shared" si="15"/>
        <v>1E-3</v>
      </c>
      <c r="Q96" s="89">
        <f>IF('SW Method_SGD'!$B$6="N",IF($A96&lt;=LLP_SGD,100%,VLOOKUP($A96-LLP_SGD,$V$6:$X$20,2)),IF($A96&lt;='SW Method_SGD'!$B$7,100%,VLOOKUP($A96-'SW Method_SGD'!$B$7,$V$6:$X$20,2)))</f>
        <v>0</v>
      </c>
      <c r="R96" s="89">
        <f>IF('SW Method_USD'!$B$6="N",IF($A96&lt;=LLP_USD,100%,VLOOKUP($A96-LLP_USD,$V$6:$X$20,2)),IF($A96&lt;='SW Method_USD'!$B$7,100%,VLOOKUP($A96-'SW Method_USD'!$B$7,$V$6:$X$20,2)))</f>
        <v>0</v>
      </c>
      <c r="S96" s="89">
        <f>IF('SW Method_SGD'!$B$6="N",IF($A96&lt;=LLP_SGD,100%,VLOOKUP($A96-LLP_SGD,$V$6:$X$20,3)),IF($A96&lt;='SW Method_SGD'!$B$7,100%,VLOOKUP($A96-'SW Method_SGD'!$B$7,$V$6:$X$20,3)))</f>
        <v>0</v>
      </c>
      <c r="T96" s="89">
        <f>IF('SW Method_USD'!$B$6="N",IF($A96&lt;=LLP_USD,100%,VLOOKUP($A96-LLP_USD,$V$6:$X$20,3)),IF($A96&lt;='SW Method_USD'!$B$7,100%,VLOOKUP($A96-'SW Method_USD'!$B$7,$V$6:$X$20,3)))</f>
        <v>0</v>
      </c>
    </row>
    <row r="97" spans="1:20" x14ac:dyDescent="0.25">
      <c r="A97" s="15">
        <v>92</v>
      </c>
      <c r="B97" s="92">
        <f t="shared" si="16"/>
        <v>3.517E-2</v>
      </c>
      <c r="C97" s="60">
        <f t="shared" si="17"/>
        <v>3.6389999999999999E-2</v>
      </c>
      <c r="D97" s="92">
        <f t="shared" si="18"/>
        <v>3.517E-2</v>
      </c>
      <c r="E97" s="66">
        <f t="shared" si="19"/>
        <v>3.6389999999999999E-2</v>
      </c>
      <c r="F97" s="72">
        <f>ROUND('SW Method_SGD'!B125,5)</f>
        <v>3.4169999999999999E-2</v>
      </c>
      <c r="G97" s="18">
        <f>ROUND('SW Method_USD'!B126,5)</f>
        <v>3.5389999999999998E-2</v>
      </c>
      <c r="H97" s="3"/>
      <c r="I97" s="72">
        <f>'SW Method_SGD'!C125</f>
        <v>3.7999791199653021E-2</v>
      </c>
      <c r="J97" s="18">
        <f>'SW Method_USD'!C126</f>
        <v>3.7999983766288326E-2</v>
      </c>
      <c r="L97" s="92">
        <f t="shared" si="12"/>
        <v>1E-3</v>
      </c>
      <c r="M97" s="60">
        <f t="shared" si="13"/>
        <v>1E-3</v>
      </c>
      <c r="N97" s="92">
        <f t="shared" si="14"/>
        <v>1E-3</v>
      </c>
      <c r="O97" s="66">
        <f t="shared" si="15"/>
        <v>1E-3</v>
      </c>
      <c r="Q97" s="89">
        <f>IF('SW Method_SGD'!$B$6="N",IF($A97&lt;=LLP_SGD,100%,VLOOKUP($A97-LLP_SGD,$V$6:$X$20,2)),IF($A97&lt;='SW Method_SGD'!$B$7,100%,VLOOKUP($A97-'SW Method_SGD'!$B$7,$V$6:$X$20,2)))</f>
        <v>0</v>
      </c>
      <c r="R97" s="89">
        <f>IF('SW Method_USD'!$B$6="N",IF($A97&lt;=LLP_USD,100%,VLOOKUP($A97-LLP_USD,$V$6:$X$20,2)),IF($A97&lt;='SW Method_USD'!$B$7,100%,VLOOKUP($A97-'SW Method_USD'!$B$7,$V$6:$X$20,2)))</f>
        <v>0</v>
      </c>
      <c r="S97" s="89">
        <f>IF('SW Method_SGD'!$B$6="N",IF($A97&lt;=LLP_SGD,100%,VLOOKUP($A97-LLP_SGD,$V$6:$X$20,3)),IF($A97&lt;='SW Method_SGD'!$B$7,100%,VLOOKUP($A97-'SW Method_SGD'!$B$7,$V$6:$X$20,3)))</f>
        <v>0</v>
      </c>
      <c r="T97" s="89">
        <f>IF('SW Method_USD'!$B$6="N",IF($A97&lt;=LLP_USD,100%,VLOOKUP($A97-LLP_USD,$V$6:$X$20,3)),IF($A97&lt;='SW Method_USD'!$B$7,100%,VLOOKUP($A97-'SW Method_USD'!$B$7,$V$6:$X$20,3)))</f>
        <v>0</v>
      </c>
    </row>
    <row r="98" spans="1:20" x14ac:dyDescent="0.25">
      <c r="A98" s="15">
        <v>93</v>
      </c>
      <c r="B98" s="92">
        <f t="shared" si="16"/>
        <v>3.5209999999999998E-2</v>
      </c>
      <c r="C98" s="60">
        <f t="shared" si="17"/>
        <v>3.6420000000000001E-2</v>
      </c>
      <c r="D98" s="92">
        <f t="shared" si="18"/>
        <v>3.5209999999999998E-2</v>
      </c>
      <c r="E98" s="66">
        <f t="shared" si="19"/>
        <v>3.6420000000000001E-2</v>
      </c>
      <c r="F98" s="72">
        <f>ROUND('SW Method_SGD'!B126,5)</f>
        <v>3.4209999999999997E-2</v>
      </c>
      <c r="G98" s="18">
        <f>ROUND('SW Method_USD'!B127,5)</f>
        <v>3.542E-2</v>
      </c>
      <c r="H98" s="3"/>
      <c r="I98" s="72">
        <f>'SW Method_SGD'!C126</f>
        <v>3.7999820283936447E-2</v>
      </c>
      <c r="J98" s="18">
        <f>'SW Method_USD'!C127</f>
        <v>3.7999986708989297E-2</v>
      </c>
      <c r="L98" s="92">
        <f t="shared" si="12"/>
        <v>1E-3</v>
      </c>
      <c r="M98" s="60">
        <f t="shared" si="13"/>
        <v>1E-3</v>
      </c>
      <c r="N98" s="92">
        <f t="shared" si="14"/>
        <v>1E-3</v>
      </c>
      <c r="O98" s="66">
        <f t="shared" si="15"/>
        <v>1E-3</v>
      </c>
      <c r="Q98" s="89">
        <f>IF('SW Method_SGD'!$B$6="N",IF($A98&lt;=LLP_SGD,100%,VLOOKUP($A98-LLP_SGD,$V$6:$X$20,2)),IF($A98&lt;='SW Method_SGD'!$B$7,100%,VLOOKUP($A98-'SW Method_SGD'!$B$7,$V$6:$X$20,2)))</f>
        <v>0</v>
      </c>
      <c r="R98" s="89">
        <f>IF('SW Method_USD'!$B$6="N",IF($A98&lt;=LLP_USD,100%,VLOOKUP($A98-LLP_USD,$V$6:$X$20,2)),IF($A98&lt;='SW Method_USD'!$B$7,100%,VLOOKUP($A98-'SW Method_USD'!$B$7,$V$6:$X$20,2)))</f>
        <v>0</v>
      </c>
      <c r="S98" s="89">
        <f>IF('SW Method_SGD'!$B$6="N",IF($A98&lt;=LLP_SGD,100%,VLOOKUP($A98-LLP_SGD,$V$6:$X$20,3)),IF($A98&lt;='SW Method_SGD'!$B$7,100%,VLOOKUP($A98-'SW Method_SGD'!$B$7,$V$6:$X$20,3)))</f>
        <v>0</v>
      </c>
      <c r="T98" s="89">
        <f>IF('SW Method_USD'!$B$6="N",IF($A98&lt;=LLP_USD,100%,VLOOKUP($A98-LLP_USD,$V$6:$X$20,3)),IF($A98&lt;='SW Method_USD'!$B$7,100%,VLOOKUP($A98-'SW Method_USD'!$B$7,$V$6:$X$20,3)))</f>
        <v>0</v>
      </c>
    </row>
    <row r="99" spans="1:20" x14ac:dyDescent="0.25">
      <c r="A99" s="15">
        <v>94</v>
      </c>
      <c r="B99" s="92">
        <f t="shared" si="16"/>
        <v>3.5249999999999997E-2</v>
      </c>
      <c r="C99" s="60">
        <f t="shared" si="17"/>
        <v>3.6450000000000003E-2</v>
      </c>
      <c r="D99" s="92">
        <f t="shared" si="18"/>
        <v>3.5249999999999997E-2</v>
      </c>
      <c r="E99" s="66">
        <f t="shared" si="19"/>
        <v>3.6450000000000003E-2</v>
      </c>
      <c r="F99" s="72">
        <f>ROUND('SW Method_SGD'!B127,5)</f>
        <v>3.4250000000000003E-2</v>
      </c>
      <c r="G99" s="18">
        <f>ROUND('SW Method_USD'!B128,5)</f>
        <v>3.5450000000000002E-2</v>
      </c>
      <c r="H99" s="3"/>
      <c r="I99" s="72">
        <f>'SW Method_SGD'!C127</f>
        <v>3.799984531694256E-2</v>
      </c>
      <c r="J99" s="18">
        <f>'SW Method_USD'!C128</f>
        <v>3.7999989118230548E-2</v>
      </c>
      <c r="L99" s="92">
        <f t="shared" si="12"/>
        <v>1E-3</v>
      </c>
      <c r="M99" s="60">
        <f t="shared" si="13"/>
        <v>1E-3</v>
      </c>
      <c r="N99" s="92">
        <f t="shared" si="14"/>
        <v>1E-3</v>
      </c>
      <c r="O99" s="66">
        <f t="shared" si="15"/>
        <v>1E-3</v>
      </c>
      <c r="Q99" s="89">
        <f>IF('SW Method_SGD'!$B$6="N",IF($A99&lt;=LLP_SGD,100%,VLOOKUP($A99-LLP_SGD,$V$6:$X$20,2)),IF($A99&lt;='SW Method_SGD'!$B$7,100%,VLOOKUP($A99-'SW Method_SGD'!$B$7,$V$6:$X$20,2)))</f>
        <v>0</v>
      </c>
      <c r="R99" s="89">
        <f>IF('SW Method_USD'!$B$6="N",IF($A99&lt;=LLP_USD,100%,VLOOKUP($A99-LLP_USD,$V$6:$X$20,2)),IF($A99&lt;='SW Method_USD'!$B$7,100%,VLOOKUP($A99-'SW Method_USD'!$B$7,$V$6:$X$20,2)))</f>
        <v>0</v>
      </c>
      <c r="S99" s="89">
        <f>IF('SW Method_SGD'!$B$6="N",IF($A99&lt;=LLP_SGD,100%,VLOOKUP($A99-LLP_SGD,$V$6:$X$20,3)),IF($A99&lt;='SW Method_SGD'!$B$7,100%,VLOOKUP($A99-'SW Method_SGD'!$B$7,$V$6:$X$20,3)))</f>
        <v>0</v>
      </c>
      <c r="T99" s="89">
        <f>IF('SW Method_USD'!$B$6="N",IF($A99&lt;=LLP_USD,100%,VLOOKUP($A99-LLP_USD,$V$6:$X$20,3)),IF($A99&lt;='SW Method_USD'!$B$7,100%,VLOOKUP($A99-'SW Method_USD'!$B$7,$V$6:$X$20,3)))</f>
        <v>0</v>
      </c>
    </row>
    <row r="100" spans="1:20" x14ac:dyDescent="0.25">
      <c r="A100" s="15">
        <v>95</v>
      </c>
      <c r="B100" s="92">
        <f t="shared" si="16"/>
        <v>3.5290000000000002E-2</v>
      </c>
      <c r="C100" s="60">
        <f t="shared" si="17"/>
        <v>3.6479999999999999E-2</v>
      </c>
      <c r="D100" s="92">
        <f t="shared" si="18"/>
        <v>3.5290000000000002E-2</v>
      </c>
      <c r="E100" s="66">
        <f t="shared" si="19"/>
        <v>3.6479999999999999E-2</v>
      </c>
      <c r="F100" s="72">
        <f>ROUND('SW Method_SGD'!B128,5)</f>
        <v>3.4290000000000001E-2</v>
      </c>
      <c r="G100" s="18">
        <f>ROUND('SW Method_USD'!B129,5)</f>
        <v>3.5479999999999998E-2</v>
      </c>
      <c r="H100" s="3"/>
      <c r="I100" s="72">
        <f>'SW Method_SGD'!C128</f>
        <v>3.7999866863109855E-2</v>
      </c>
      <c r="J100" s="18">
        <f>'SW Method_USD'!C129</f>
        <v>3.7999991090761132E-2</v>
      </c>
      <c r="L100" s="92">
        <f t="shared" si="12"/>
        <v>1E-3</v>
      </c>
      <c r="M100" s="60">
        <f t="shared" si="13"/>
        <v>1E-3</v>
      </c>
      <c r="N100" s="92">
        <f t="shared" si="14"/>
        <v>1E-3</v>
      </c>
      <c r="O100" s="66">
        <f t="shared" si="15"/>
        <v>1E-3</v>
      </c>
      <c r="Q100" s="89">
        <f>IF('SW Method_SGD'!$B$6="N",IF($A100&lt;=LLP_SGD,100%,VLOOKUP($A100-LLP_SGD,$V$6:$X$20,2)),IF($A100&lt;='SW Method_SGD'!$B$7,100%,VLOOKUP($A100-'SW Method_SGD'!$B$7,$V$6:$X$20,2)))</f>
        <v>0</v>
      </c>
      <c r="R100" s="89">
        <f>IF('SW Method_USD'!$B$6="N",IF($A100&lt;=LLP_USD,100%,VLOOKUP($A100-LLP_USD,$V$6:$X$20,2)),IF($A100&lt;='SW Method_USD'!$B$7,100%,VLOOKUP($A100-'SW Method_USD'!$B$7,$V$6:$X$20,2)))</f>
        <v>0</v>
      </c>
      <c r="S100" s="89">
        <f>IF('SW Method_SGD'!$B$6="N",IF($A100&lt;=LLP_SGD,100%,VLOOKUP($A100-LLP_SGD,$V$6:$X$20,3)),IF($A100&lt;='SW Method_SGD'!$B$7,100%,VLOOKUP($A100-'SW Method_SGD'!$B$7,$V$6:$X$20,3)))</f>
        <v>0</v>
      </c>
      <c r="T100" s="89">
        <f>IF('SW Method_USD'!$B$6="N",IF($A100&lt;=LLP_USD,100%,VLOOKUP($A100-LLP_USD,$V$6:$X$20,3)),IF($A100&lt;='SW Method_USD'!$B$7,100%,VLOOKUP($A100-'SW Method_USD'!$B$7,$V$6:$X$20,3)))</f>
        <v>0</v>
      </c>
    </row>
    <row r="101" spans="1:20" x14ac:dyDescent="0.25">
      <c r="A101" s="15">
        <v>96</v>
      </c>
      <c r="B101" s="92">
        <f t="shared" si="16"/>
        <v>3.533E-2</v>
      </c>
      <c r="C101" s="60">
        <f t="shared" si="17"/>
        <v>3.6499999999999998E-2</v>
      </c>
      <c r="D101" s="92">
        <f t="shared" si="18"/>
        <v>3.533E-2</v>
      </c>
      <c r="E101" s="66">
        <f t="shared" si="19"/>
        <v>3.6499999999999998E-2</v>
      </c>
      <c r="F101" s="72">
        <f>ROUND('SW Method_SGD'!B129,5)</f>
        <v>3.4329999999999999E-2</v>
      </c>
      <c r="G101" s="18">
        <f>ROUND('SW Method_USD'!B130,5)</f>
        <v>3.5499999999999997E-2</v>
      </c>
      <c r="H101" s="3"/>
      <c r="I101" s="72">
        <f>'SW Method_SGD'!C129</f>
        <v>3.7999885408000589E-2</v>
      </c>
      <c r="J101" s="18">
        <f>'SW Method_USD'!C130</f>
        <v>3.7999992705721075E-2</v>
      </c>
      <c r="L101" s="92">
        <f t="shared" si="12"/>
        <v>1E-3</v>
      </c>
      <c r="M101" s="60">
        <f t="shared" si="13"/>
        <v>1E-3</v>
      </c>
      <c r="N101" s="92">
        <f t="shared" si="14"/>
        <v>1E-3</v>
      </c>
      <c r="O101" s="66">
        <f t="shared" si="15"/>
        <v>1E-3</v>
      </c>
      <c r="Q101" s="89">
        <f>IF('SW Method_SGD'!$B$6="N",IF($A101&lt;=LLP_SGD,100%,VLOOKUP($A101-LLP_SGD,$V$6:$X$20,2)),IF($A101&lt;='SW Method_SGD'!$B$7,100%,VLOOKUP($A101-'SW Method_SGD'!$B$7,$V$6:$X$20,2)))</f>
        <v>0</v>
      </c>
      <c r="R101" s="89">
        <f>IF('SW Method_USD'!$B$6="N",IF($A101&lt;=LLP_USD,100%,VLOOKUP($A101-LLP_USD,$V$6:$X$20,2)),IF($A101&lt;='SW Method_USD'!$B$7,100%,VLOOKUP($A101-'SW Method_USD'!$B$7,$V$6:$X$20,2)))</f>
        <v>0</v>
      </c>
      <c r="S101" s="89">
        <f>IF('SW Method_SGD'!$B$6="N",IF($A101&lt;=LLP_SGD,100%,VLOOKUP($A101-LLP_SGD,$V$6:$X$20,3)),IF($A101&lt;='SW Method_SGD'!$B$7,100%,VLOOKUP($A101-'SW Method_SGD'!$B$7,$V$6:$X$20,3)))</f>
        <v>0</v>
      </c>
      <c r="T101" s="89">
        <f>IF('SW Method_USD'!$B$6="N",IF($A101&lt;=LLP_USD,100%,VLOOKUP($A101-LLP_USD,$V$6:$X$20,3)),IF($A101&lt;='SW Method_USD'!$B$7,100%,VLOOKUP($A101-'SW Method_USD'!$B$7,$V$6:$X$20,3)))</f>
        <v>0</v>
      </c>
    </row>
    <row r="102" spans="1:20" x14ac:dyDescent="0.25">
      <c r="A102" s="15">
        <v>97</v>
      </c>
      <c r="B102" s="92">
        <f t="shared" si="16"/>
        <v>3.5360000000000003E-2</v>
      </c>
      <c r="C102" s="60">
        <f t="shared" si="17"/>
        <v>3.653E-2</v>
      </c>
      <c r="D102" s="92">
        <f t="shared" si="18"/>
        <v>3.5360000000000003E-2</v>
      </c>
      <c r="E102" s="66">
        <f t="shared" si="19"/>
        <v>3.653E-2</v>
      </c>
      <c r="F102" s="72">
        <f>ROUND('SW Method_SGD'!B130,5)</f>
        <v>3.4360000000000002E-2</v>
      </c>
      <c r="G102" s="18">
        <f>ROUND('SW Method_USD'!B131,5)</f>
        <v>3.5529999999999999E-2</v>
      </c>
      <c r="H102" s="3"/>
      <c r="I102" s="72">
        <f>'SW Method_SGD'!C130</f>
        <v>3.799990136978515E-2</v>
      </c>
      <c r="J102" s="18">
        <f>'SW Method_USD'!C131</f>
        <v>3.79999940279514E-2</v>
      </c>
      <c r="L102" s="92">
        <f t="shared" si="12"/>
        <v>1E-3</v>
      </c>
      <c r="M102" s="60">
        <f t="shared" si="13"/>
        <v>1E-3</v>
      </c>
      <c r="N102" s="92">
        <f t="shared" si="14"/>
        <v>1E-3</v>
      </c>
      <c r="O102" s="66">
        <f t="shared" si="15"/>
        <v>1E-3</v>
      </c>
      <c r="Q102" s="89">
        <f>IF('SW Method_SGD'!$B$6="N",IF($A102&lt;=LLP_SGD,100%,VLOOKUP($A102-LLP_SGD,$V$6:$X$20,2)),IF($A102&lt;='SW Method_SGD'!$B$7,100%,VLOOKUP($A102-'SW Method_SGD'!$B$7,$V$6:$X$20,2)))</f>
        <v>0</v>
      </c>
      <c r="R102" s="89">
        <f>IF('SW Method_USD'!$B$6="N",IF($A102&lt;=LLP_USD,100%,VLOOKUP($A102-LLP_USD,$V$6:$X$20,2)),IF($A102&lt;='SW Method_USD'!$B$7,100%,VLOOKUP($A102-'SW Method_USD'!$B$7,$V$6:$X$20,2)))</f>
        <v>0</v>
      </c>
      <c r="S102" s="89">
        <f>IF('SW Method_SGD'!$B$6="N",IF($A102&lt;=LLP_SGD,100%,VLOOKUP($A102-LLP_SGD,$V$6:$X$20,3)),IF($A102&lt;='SW Method_SGD'!$B$7,100%,VLOOKUP($A102-'SW Method_SGD'!$B$7,$V$6:$X$20,3)))</f>
        <v>0</v>
      </c>
      <c r="T102" s="89">
        <f>IF('SW Method_USD'!$B$6="N",IF($A102&lt;=LLP_USD,100%,VLOOKUP($A102-LLP_USD,$V$6:$X$20,3)),IF($A102&lt;='SW Method_USD'!$B$7,100%,VLOOKUP($A102-'SW Method_USD'!$B$7,$V$6:$X$20,3)))</f>
        <v>0</v>
      </c>
    </row>
    <row r="103" spans="1:20" x14ac:dyDescent="0.25">
      <c r="A103" s="15">
        <v>98</v>
      </c>
      <c r="B103" s="92">
        <f t="shared" si="16"/>
        <v>3.5400000000000001E-2</v>
      </c>
      <c r="C103" s="60">
        <f t="shared" si="17"/>
        <v>3.6549999999999999E-2</v>
      </c>
      <c r="D103" s="92">
        <f t="shared" si="18"/>
        <v>3.5400000000000001E-2</v>
      </c>
      <c r="E103" s="66">
        <f t="shared" si="19"/>
        <v>3.6549999999999999E-2</v>
      </c>
      <c r="F103" s="72">
        <f>ROUND('SW Method_SGD'!B131,5)</f>
        <v>3.44E-2</v>
      </c>
      <c r="G103" s="18">
        <f>ROUND('SW Method_USD'!B132,5)</f>
        <v>3.5549999999999998E-2</v>
      </c>
      <c r="H103" s="3"/>
      <c r="I103" s="72">
        <f>'SW Method_SGD'!C131</f>
        <v>3.7999915108184901E-2</v>
      </c>
      <c r="J103" s="18">
        <f>'SW Method_USD'!C132</f>
        <v>3.7999995110517659E-2</v>
      </c>
      <c r="L103" s="92">
        <f t="shared" si="12"/>
        <v>1E-3</v>
      </c>
      <c r="M103" s="60">
        <f t="shared" si="13"/>
        <v>1E-3</v>
      </c>
      <c r="N103" s="92">
        <f t="shared" si="14"/>
        <v>1E-3</v>
      </c>
      <c r="O103" s="66">
        <f t="shared" si="15"/>
        <v>1E-3</v>
      </c>
      <c r="Q103" s="89">
        <f>IF('SW Method_SGD'!$B$6="N",IF($A103&lt;=LLP_SGD,100%,VLOOKUP($A103-LLP_SGD,$V$6:$X$20,2)),IF($A103&lt;='SW Method_SGD'!$B$7,100%,VLOOKUP($A103-'SW Method_SGD'!$B$7,$V$6:$X$20,2)))</f>
        <v>0</v>
      </c>
      <c r="R103" s="89">
        <f>IF('SW Method_USD'!$B$6="N",IF($A103&lt;=LLP_USD,100%,VLOOKUP($A103-LLP_USD,$V$6:$X$20,2)),IF($A103&lt;='SW Method_USD'!$B$7,100%,VLOOKUP($A103-'SW Method_USD'!$B$7,$V$6:$X$20,2)))</f>
        <v>0</v>
      </c>
      <c r="S103" s="89">
        <f>IF('SW Method_SGD'!$B$6="N",IF($A103&lt;=LLP_SGD,100%,VLOOKUP($A103-LLP_SGD,$V$6:$X$20,3)),IF($A103&lt;='SW Method_SGD'!$B$7,100%,VLOOKUP($A103-'SW Method_SGD'!$B$7,$V$6:$X$20,3)))</f>
        <v>0</v>
      </c>
      <c r="T103" s="89">
        <f>IF('SW Method_USD'!$B$6="N",IF($A103&lt;=LLP_USD,100%,VLOOKUP($A103-LLP_USD,$V$6:$X$20,3)),IF($A103&lt;='SW Method_USD'!$B$7,100%,VLOOKUP($A103-'SW Method_USD'!$B$7,$V$6:$X$20,3)))</f>
        <v>0</v>
      </c>
    </row>
    <row r="104" spans="1:20" x14ac:dyDescent="0.25">
      <c r="A104" s="15">
        <v>99</v>
      </c>
      <c r="B104" s="92">
        <f t="shared" si="16"/>
        <v>3.5439999999999999E-2</v>
      </c>
      <c r="C104" s="60">
        <f t="shared" si="17"/>
        <v>3.6580000000000001E-2</v>
      </c>
      <c r="D104" s="92">
        <f t="shared" si="18"/>
        <v>3.5439999999999999E-2</v>
      </c>
      <c r="E104" s="66">
        <f t="shared" si="19"/>
        <v>3.6580000000000001E-2</v>
      </c>
      <c r="F104" s="72">
        <f>ROUND('SW Method_SGD'!B132,5)</f>
        <v>3.4439999999999998E-2</v>
      </c>
      <c r="G104" s="18">
        <f>ROUND('SW Method_USD'!B133,5)</f>
        <v>3.5580000000000001E-2</v>
      </c>
      <c r="H104" s="3"/>
      <c r="I104" s="72">
        <f>'SW Method_SGD'!C132</f>
        <v>3.7999926932936079E-2</v>
      </c>
      <c r="J104" s="18">
        <f>'SW Method_USD'!C133</f>
        <v>3.7999995996828462E-2</v>
      </c>
      <c r="L104" s="92">
        <f t="shared" si="12"/>
        <v>1E-3</v>
      </c>
      <c r="M104" s="60">
        <f t="shared" si="13"/>
        <v>1E-3</v>
      </c>
      <c r="N104" s="92">
        <f t="shared" si="14"/>
        <v>1E-3</v>
      </c>
      <c r="O104" s="66">
        <f t="shared" si="15"/>
        <v>1E-3</v>
      </c>
      <c r="Q104" s="89">
        <f>IF('SW Method_SGD'!$B$6="N",IF($A104&lt;=LLP_SGD,100%,VLOOKUP($A104-LLP_SGD,$V$6:$X$20,2)),IF($A104&lt;='SW Method_SGD'!$B$7,100%,VLOOKUP($A104-'SW Method_SGD'!$B$7,$V$6:$X$20,2)))</f>
        <v>0</v>
      </c>
      <c r="R104" s="89">
        <f>IF('SW Method_USD'!$B$6="N",IF($A104&lt;=LLP_USD,100%,VLOOKUP($A104-LLP_USD,$V$6:$X$20,2)),IF($A104&lt;='SW Method_USD'!$B$7,100%,VLOOKUP($A104-'SW Method_USD'!$B$7,$V$6:$X$20,2)))</f>
        <v>0</v>
      </c>
      <c r="S104" s="89">
        <f>IF('SW Method_SGD'!$B$6="N",IF($A104&lt;=LLP_SGD,100%,VLOOKUP($A104-LLP_SGD,$V$6:$X$20,3)),IF($A104&lt;='SW Method_SGD'!$B$7,100%,VLOOKUP($A104-'SW Method_SGD'!$B$7,$V$6:$X$20,3)))</f>
        <v>0</v>
      </c>
      <c r="T104" s="89">
        <f>IF('SW Method_USD'!$B$6="N",IF($A104&lt;=LLP_USD,100%,VLOOKUP($A104-LLP_USD,$V$6:$X$20,3)),IF($A104&lt;='SW Method_USD'!$B$7,100%,VLOOKUP($A104-'SW Method_USD'!$B$7,$V$6:$X$20,3)))</f>
        <v>0</v>
      </c>
    </row>
    <row r="105" spans="1:20" x14ac:dyDescent="0.25">
      <c r="A105" s="16">
        <v>100</v>
      </c>
      <c r="B105" s="93">
        <f t="shared" si="16"/>
        <v>3.5470000000000002E-2</v>
      </c>
      <c r="C105" s="62">
        <f t="shared" si="17"/>
        <v>3.6600000000000001E-2</v>
      </c>
      <c r="D105" s="93">
        <f t="shared" si="18"/>
        <v>3.5470000000000002E-2</v>
      </c>
      <c r="E105" s="67">
        <f t="shared" si="19"/>
        <v>3.6600000000000001E-2</v>
      </c>
      <c r="F105" s="73">
        <f>ROUND('SW Method_SGD'!B133,5)</f>
        <v>3.4470000000000001E-2</v>
      </c>
      <c r="G105" s="19">
        <f>ROUND('SW Method_USD'!B134,5)</f>
        <v>3.56E-2</v>
      </c>
      <c r="H105" s="3"/>
      <c r="I105" s="73">
        <f>'SW Method_SGD'!C133</f>
        <v>3.7999937110593018E-2</v>
      </c>
      <c r="J105" s="19">
        <f>'SW Method_USD'!C134</f>
        <v>3.799999672245602E-2</v>
      </c>
      <c r="L105" s="93">
        <f t="shared" si="12"/>
        <v>1E-3</v>
      </c>
      <c r="M105" s="62">
        <f t="shared" si="13"/>
        <v>1E-3</v>
      </c>
      <c r="N105" s="93">
        <f t="shared" si="14"/>
        <v>1E-3</v>
      </c>
      <c r="O105" s="67">
        <f t="shared" si="15"/>
        <v>1E-3</v>
      </c>
      <c r="Q105" s="89">
        <f>IF('SW Method_SGD'!$B$6="N",IF($A105&lt;=LLP_SGD,100%,VLOOKUP($A105-LLP_SGD,$V$6:$X$20,2)),IF($A105&lt;='SW Method_SGD'!$B$7,100%,VLOOKUP($A105-'SW Method_SGD'!$B$7,$V$6:$X$20,2)))</f>
        <v>0</v>
      </c>
      <c r="R105" s="89">
        <f>IF('SW Method_USD'!$B$6="N",IF($A105&lt;=LLP_USD,100%,VLOOKUP($A105-LLP_USD,$V$6:$X$20,2)),IF($A105&lt;='SW Method_USD'!$B$7,100%,VLOOKUP($A105-'SW Method_USD'!$B$7,$V$6:$X$20,2)))</f>
        <v>0</v>
      </c>
      <c r="S105" s="89">
        <f>IF('SW Method_SGD'!$B$6="N",IF($A105&lt;=LLP_SGD,100%,VLOOKUP($A105-LLP_SGD,$V$6:$X$20,3)),IF($A105&lt;='SW Method_SGD'!$B$7,100%,VLOOKUP($A105-'SW Method_SGD'!$B$7,$V$6:$X$20,3)))</f>
        <v>0</v>
      </c>
      <c r="T105" s="89">
        <f>IF('SW Method_USD'!$B$6="N",IF($A105&lt;=LLP_USD,100%,VLOOKUP($A105-LLP_USD,$V$6:$X$20,3)),IF($A105&lt;='SW Method_USD'!$B$7,100%,VLOOKUP($A105-'SW Method_USD'!$B$7,$V$6:$X$20,3)))</f>
        <v>0</v>
      </c>
    </row>
  </sheetData>
  <mergeCells count="12">
    <mergeCell ref="W5:X5"/>
    <mergeCell ref="L3:O3"/>
    <mergeCell ref="L4:M4"/>
    <mergeCell ref="N4:O4"/>
    <mergeCell ref="Q4:R4"/>
    <mergeCell ref="S4:T4"/>
    <mergeCell ref="Q3:T3"/>
    <mergeCell ref="I4:J4"/>
    <mergeCell ref="B3:E3"/>
    <mergeCell ref="D4:E4"/>
    <mergeCell ref="F3:G4"/>
    <mergeCell ref="B4:C4"/>
  </mergeCells>
  <conditionalFormatting sqref="Q6">
    <cfRule type="cellIs" dxfId="1" priority="2" operator="lessThan">
      <formula>1</formula>
    </cfRule>
  </conditionalFormatting>
  <conditionalFormatting sqref="Q6:T105">
    <cfRule type="cellIs" dxfId="0" priority="1" operator="lessThan">
      <formula>1</formula>
    </cfRule>
  </conditionalFormatting>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fabadb4-2257-48ec-869f-64421b8f49cd" ContentTypeId="0x0101003618E443DE96424ABE734F4442FBF2B301" PreviousValue="false"/>
</file>

<file path=customXml/item2.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276E4C8241E54F4CAAE1E8922ABC27BB" ma:contentTypeVersion="41" ma:contentTypeDescription="Create a new document specific to MAS Team Collaboration." ma:contentTypeScope="" ma:versionID="fb5a669347c6ae2c43f29a966526fc92">
  <xsd:schema xmlns:xsd="http://www.w3.org/2001/XMLSchema" xmlns:xs="http://www.w3.org/2001/XMLSchema" xmlns:p="http://schemas.microsoft.com/office/2006/metadata/properties" xmlns:ns2="3a90f38b-cee7-4289-b705-21e4ceceb96b" xmlns:ns4="http://schemas.microsoft.com/sharepoint/v4" xmlns:ns5="1d6eaec0-2160-47dd-9912-8c960988f22c" targetNamespace="http://schemas.microsoft.com/office/2006/metadata/properties" ma:root="true" ma:fieldsID="fb1dacd8d792ec4e1eb49d1d835b05d4" ns2:_="" ns4:_="" ns5:_="">
    <xsd:import namespace="3a90f38b-cee7-4289-b705-21e4ceceb96b"/>
    <xsd:import namespace="http://schemas.microsoft.com/sharepoint/v4"/>
    <xsd:import namespace="1d6eaec0-2160-47dd-9912-8c960988f22c"/>
    <xsd:element name="properties">
      <xsd:complexType>
        <xsd:sequence>
          <xsd:element name="documentManagement">
            <xsd:complexType>
              <xsd:all>
                <xsd:element ref="ns2:_dlc_DocId" minOccurs="0"/>
                <xsd:element ref="ns2:_dlc_DocIdUrl" minOccurs="0"/>
                <xsd:element ref="ns2:_dlc_DocIdPersistId" minOccurs="0"/>
                <xsd:element ref="ns2:pb016fef86a642189c1d23bc7cb88f0e" minOccurs="0"/>
                <xsd:element ref="ns2:TaxCatchAll" minOccurs="0"/>
                <xsd:element ref="ns2:TaxCatchAllLabel" minOccurs="0"/>
                <xsd:element ref="ns2:c569feee562949f193efcc6c33983d2e" minOccurs="0"/>
                <xsd:element ref="ns2:g5d17599f0654139ac247b509bd42854" minOccurs="0"/>
                <xsd:element ref="ns2:Document_x0020_Date" minOccurs="0"/>
                <xsd:element ref="ns2:Workflow" minOccurs="0"/>
                <xsd:element ref="ns2:a2b7da5d9b994f938881636f0a7c63d6" minOccurs="0"/>
                <xsd:element ref="ns2:ee94ffbfe3174827a439912fa17811b9" minOccurs="0"/>
                <xsd:element ref="ns2:b1f4bea4dbaa4479a68e8cee40e226b9" minOccurs="0"/>
                <xsd:element ref="ns2:h6ac82fb60e7404bb7825d9f5fed2f8a" minOccurs="0"/>
                <xsd:element ref="ns2:h63e849b28044e64bfbe5f5fa7b8c866" minOccurs="0"/>
                <xsd:element ref="ns4:IconOverlay" minOccurs="0"/>
                <xsd:element ref="ns5: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b016fef86a642189c1d23bc7cb88f0e" ma:index="11" ma:taxonomy="true" ma:internalName="pb016fef86a642189c1d23bc7cb88f0e" ma:taxonomyFieldName="Business_x0020_Functions" ma:displayName="Business Functions" ma:default="1;#Financial Supervision|58a8c56a-cf57-46b7-9144-3c93db1f5192"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bd761d47-38fa-4219-9213-dadc2698f9d5}" ma:internalName="TaxCatchAll" ma:showField="CatchAllData"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bd761d47-38fa-4219-9213-dadc2698f9d5}" ma:internalName="TaxCatchAllLabel" ma:readOnly="true" ma:showField="CatchAllDataLabel"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2;#Reports|eb007f16-41ba-4865-a843-24c7449f8e56"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Security Classification" ma:default="3;#Confidential|a064495a-ae26-4d7f-a893-8f95d5825856"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Document_x0020_Date" ma:index="19" nillable="true" ma:displayName="Document Date" ma:default="[today]" ma:format="DateOnly" ma:internalName="Document_x0020_Date">
      <xsd:simpleType>
        <xsd:restriction base="dms:DateTime"/>
      </xsd:simple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6eaec0-2160-47dd-9912-8c960988f22c" elementFormDefault="qualified">
    <xsd:import namespace="http://schemas.microsoft.com/office/2006/documentManagement/types"/>
    <xsd:import namespace="http://schemas.microsoft.com/office/infopath/2007/PartnerControls"/>
    <xsd:element name="SharedWithUsers" ma:index="3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a90f38b-cee7-4289-b705-21e4ceceb96b">d671759c-de4f-45af-951c-27e0afd9d97c</_dlc_DocId>
    <_dlc_DocIdUrl xmlns="3a90f38b-cee7-4289-b705-21e4ceceb96b">
      <Url>https://home.dms.mas.gov.sg/_layouts/15/MASGlobalID/DocAveRedirect.aspx?DocId=d671759c-de4f-45af-951c-27e0afd9d97c&amp;SiteID=d2bb8d10-5ecd-4aa4-9527-0c0e01a7b23f_1d6eaec0-2160-47dd-9912-8c960988f22c</Url>
      <Description>d671759c-de4f-45af-951c-27e0afd9d97c</Description>
    </_dlc_DocIdUrl>
    <Workflow xmlns="3a90f38b-cee7-4289-b705-21e4ceceb96b">
      <Url xsi:nil="true"/>
      <Description xsi:nil="true"/>
    </Workflow>
    <b1f4bea4dbaa4479a68e8cee40e226b9 xmlns="3a90f38b-cee7-4289-b705-21e4ceceb96b">
      <Terms xmlns="http://schemas.microsoft.com/office/infopath/2007/PartnerControls"/>
    </b1f4bea4dbaa4479a68e8cee40e226b9>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Financial Supervision</TermName>
          <TermId xmlns="http://schemas.microsoft.com/office/infopath/2007/PartnerControls">58a8c56a-cf57-46b7-9144-3c93db1f5192</TermId>
        </TermInfo>
      </Terms>
    </pb016fef86a642189c1d23bc7cb88f0e>
    <h63e849b28044e64bfbe5f5fa7b8c866 xmlns="3a90f38b-cee7-4289-b705-21e4ceceb96b">
      <Terms xmlns="http://schemas.microsoft.com/office/infopath/2007/PartnerControls"/>
    </h63e849b28044e64bfbe5f5fa7b8c866>
    <TaxCatchAll xmlns="3a90f38b-cee7-4289-b705-21e4ceceb96b">
      <Value>13</Value>
      <Value>3</Value>
      <Value>2</Value>
      <Value>1</Value>
    </TaxCatchAll>
    <a2b7da5d9b994f938881636f0a7c63d6 xmlns="3a90f38b-cee7-4289-b705-21e4ceceb96b">
      <Terms xmlns="http://schemas.microsoft.com/office/infopath/2007/PartnerControls"/>
    </a2b7da5d9b994f938881636f0a7c63d6>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Confidential</TermName>
          <TermId xmlns="http://schemas.microsoft.com/office/infopath/2007/PartnerControls">a064495a-ae26-4d7f-a893-8f95d5825856</TermId>
        </TermInfo>
      </Terms>
    </g5d17599f0654139ac247b509bd42854>
    <h6ac82fb60e7404bb7825d9f5fed2f8a xmlns="3a90f38b-cee7-4289-b705-21e4ceceb96b">
      <Terms xmlns="http://schemas.microsoft.com/office/infopath/2007/PartnerControls"/>
    </h6ac82fb60e7404bb7825d9f5fed2f8a>
    <ee94ffbfe3174827a439912fa17811b9 xmlns="3a90f38b-cee7-4289-b705-21e4ceceb96b">
      <Terms xmlns="http://schemas.microsoft.com/office/infopath/2007/PartnerControls"/>
    </ee94ffbfe3174827a439912fa17811b9>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Reports</TermName>
          <TermId xmlns="http://schemas.microsoft.com/office/infopath/2007/PartnerControls">eb007f16-41ba-4865-a843-24c7449f8e56</TermId>
        </TermInfo>
      </Terms>
    </c569feee562949f193efcc6c33983d2e>
    <Document_x0020_Date xmlns="3a90f38b-cee7-4289-b705-21e4ceceb96b">2019-05-02T16:00:00+00:00</Document_x0020_Date>
    <IconOverlay xmlns="http://schemas.microsoft.com/sharepoint/v4" xsi:nil="true"/>
  </documentManagement>
</p:properties>
</file>

<file path=customXml/itemProps1.xml><?xml version="1.0" encoding="utf-8"?>
<ds:datastoreItem xmlns:ds="http://schemas.openxmlformats.org/officeDocument/2006/customXml" ds:itemID="{F03C4F12-1C42-47B4-AEB3-613EF33D24E6}">
  <ds:schemaRefs>
    <ds:schemaRef ds:uri="Microsoft.SharePoint.Taxonomy.ContentTypeSync"/>
  </ds:schemaRefs>
</ds:datastoreItem>
</file>

<file path=customXml/itemProps2.xml><?xml version="1.0" encoding="utf-8"?>
<ds:datastoreItem xmlns:ds="http://schemas.openxmlformats.org/officeDocument/2006/customXml" ds:itemID="{53554C0F-6F78-4745-851F-7B1FE9595043}"/>
</file>

<file path=customXml/itemProps3.xml><?xml version="1.0" encoding="utf-8"?>
<ds:datastoreItem xmlns:ds="http://schemas.openxmlformats.org/officeDocument/2006/customXml" ds:itemID="{E50806AC-45F9-4950-8766-33FA947E841C}">
  <ds:schemaRefs>
    <ds:schemaRef ds:uri="http://schemas.microsoft.com/sharepoint/v3/contenttype/forms"/>
  </ds:schemaRefs>
</ds:datastoreItem>
</file>

<file path=customXml/itemProps4.xml><?xml version="1.0" encoding="utf-8"?>
<ds:datastoreItem xmlns:ds="http://schemas.openxmlformats.org/officeDocument/2006/customXml" ds:itemID="{C0668C22-BC9B-423D-AB6F-939EB995AAD9}">
  <ds:schemaRefs>
    <ds:schemaRef ds:uri="http://www.w3.org/XML/1998/namespace"/>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3a90f38b-cee7-4289-b705-21e4ceceb96b"/>
    <ds:schemaRef ds:uri="http://schemas.microsoft.com/office/infopath/2007/PartnerControl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vt:i4>
      </vt:variant>
    </vt:vector>
  </HeadingPairs>
  <TitlesOfParts>
    <vt:vector size="20" baseType="lpstr">
      <vt:lpstr>Instructions</vt:lpstr>
      <vt:lpstr>SW Method_SGD</vt:lpstr>
      <vt:lpstr>SW Method_USD</vt:lpstr>
      <vt:lpstr>Discount Rates</vt:lpstr>
      <vt:lpstr>alpha_SGD</vt:lpstr>
      <vt:lpstr>'SW Method_USD'!alpha_USD</vt:lpstr>
      <vt:lpstr>LLP_SGD</vt:lpstr>
      <vt:lpstr>LLP_USD</vt:lpstr>
      <vt:lpstr>MA_IP_SGD</vt:lpstr>
      <vt:lpstr>MA_IP_USD</vt:lpstr>
      <vt:lpstr>Pt_SGD</vt:lpstr>
      <vt:lpstr>'SW Method_USD'!Pt_USD</vt:lpstr>
      <vt:lpstr>u_SGD</vt:lpstr>
      <vt:lpstr>'SW Method_USD'!u_USD</vt:lpstr>
      <vt:lpstr>ufr_SGD</vt:lpstr>
      <vt:lpstr>'SW Method_USD'!ufr_USD</vt:lpstr>
      <vt:lpstr>ULT_MA_IP_SGD</vt:lpstr>
      <vt:lpstr>ULT_MA_IP_USD</vt:lpstr>
      <vt:lpstr>W_SGD</vt:lpstr>
      <vt:lpstr>'SW Method_USD'!W_USD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Gilbert Chin</dc:creator>
  <cp:lastModifiedBy>Gilbert</cp:lastModifiedBy>
  <cp:lastPrinted>2018-08-20T09:36:34Z</cp:lastPrinted>
  <dcterms:created xsi:type="dcterms:W3CDTF">2017-09-02T09:38:22Z</dcterms:created>
  <dcterms:modified xsi:type="dcterms:W3CDTF">2019-05-04T14:22:38Z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0x0101003618E443DE96424ABE734F4442FBF2B30100276E4C8241E54F4CAAE1E8922ABC27BB</vt:lpwstr>
  </property>
  <property fmtid="{D5CDD505-2E9C-101B-9397-08002B2CF9AE}" pid="3" name="IsMyDocuments">
    <vt:bool>true</vt:bool>
  </property>
  <property fmtid="{D5CDD505-2E9C-101B-9397-08002B2CF9AE}" pid="4" name="_dlc_DocIdItemGuid">
    <vt:lpwstr>d671759c-de4f-45af-951c-27e0afd9d97c</vt:lpwstr>
  </property>
  <property fmtid="{D5CDD505-2E9C-101B-9397-08002B2CF9AE}" pid="5" name="kfb1d384101645d79dfb3e1eb6303efc">
    <vt:lpwstr>Black|c5d534de-f5ed-414e-bbf6-c29b073122a9</vt:lpwstr>
  </property>
  <property fmtid="{D5CDD505-2E9C-101B-9397-08002B2CF9AE}" pid="6" name="CTG Classification">
    <vt:lpwstr>13;#Black|c5d534de-f5ed-414e-bbf6-c29b073122a9</vt:lpwstr>
  </property>
  <property fmtid="{D5CDD505-2E9C-101B-9397-08002B2CF9AE}" pid="7" name="Document Type">
    <vt:lpwstr>2;#Reports|eb007f16-41ba-4865-a843-24c7449f8e56</vt:lpwstr>
  </property>
  <property fmtid="{D5CDD505-2E9C-101B-9397-08002B2CF9AE}" pid="8" name="Security Classification">
    <vt:lpwstr>3;#Confidential|a064495a-ae26-4d7f-a893-8f95d5825856</vt:lpwstr>
  </property>
  <property fmtid="{D5CDD505-2E9C-101B-9397-08002B2CF9AE}" pid="9" name="Business Functions">
    <vt:lpwstr>1;#Financial Supervision|58a8c56a-cf57-46b7-9144-3c93db1f5192</vt:lpwstr>
  </property>
  <property fmtid="{D5CDD505-2E9C-101B-9397-08002B2CF9AE}" pid="10" name="Projects">
    <vt:lpwstr/>
  </property>
  <property fmtid="{D5CDD505-2E9C-101B-9397-08002B2CF9AE}" pid="11" name="Geographical">
    <vt:lpwstr/>
  </property>
  <property fmtid="{D5CDD505-2E9C-101B-9397-08002B2CF9AE}" pid="12" name="Subjects">
    <vt:lpwstr/>
  </property>
  <property fmtid="{D5CDD505-2E9C-101B-9397-08002B2CF9AE}" pid="13" name="Events">
    <vt:lpwstr/>
  </property>
  <property fmtid="{D5CDD505-2E9C-101B-9397-08002B2CF9AE}" pid="14" name="Organisations">
    <vt:lpwstr/>
  </property>
  <property fmtid="{D5CDD505-2E9C-101B-9397-08002B2CF9AE}" pid="15" name="o1bc9418e5f14cc08546fd3687d4faf2">
    <vt:lpwstr/>
  </property>
  <property fmtid="{D5CDD505-2E9C-101B-9397-08002B2CF9AE}" pid="16" name="Divisions">
    <vt:lpwstr/>
  </property>
</Properties>
</file>