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80" windowWidth="18195" windowHeight="5145"/>
  </bookViews>
  <sheets>
    <sheet name="ETC" sheetId="5" r:id="rId1"/>
  </sheets>
  <calcPr calcId="145621"/>
</workbook>
</file>

<file path=xl/calcChain.xml><?xml version="1.0" encoding="utf-8"?>
<calcChain xmlns="http://schemas.openxmlformats.org/spreadsheetml/2006/main">
  <c r="F7" i="5" l="1"/>
  <c r="J28" i="5" l="1"/>
  <c r="I28" i="5"/>
  <c r="H28" i="5"/>
  <c r="G28" i="5"/>
  <c r="G7" i="5" l="1"/>
  <c r="C9" i="5" l="1"/>
  <c r="C8" i="5"/>
  <c r="F8" i="5"/>
  <c r="F9" i="5"/>
  <c r="G8" i="5"/>
  <c r="G9" i="5"/>
  <c r="I8" i="5"/>
  <c r="H8" i="5" l="1"/>
  <c r="J8" i="5" s="1"/>
  <c r="H9" i="5"/>
  <c r="J9" i="5" s="1"/>
  <c r="I9" i="5"/>
  <c r="G3" i="5"/>
  <c r="G4" i="5"/>
  <c r="G5" i="5"/>
  <c r="G6" i="5"/>
  <c r="G2" i="5"/>
  <c r="H2" i="5" s="1"/>
  <c r="I2" i="5" l="1"/>
  <c r="I5" i="5" l="1"/>
  <c r="H5" i="5"/>
  <c r="C4" i="5"/>
  <c r="I6" i="5" l="1"/>
  <c r="H6" i="5"/>
  <c r="J6" i="5" s="1"/>
  <c r="I3" i="5"/>
  <c r="H3" i="5"/>
  <c r="J5" i="5"/>
  <c r="I7" i="5"/>
  <c r="H7" i="5"/>
  <c r="H4" i="5"/>
  <c r="F2" i="5"/>
  <c r="F6" i="5"/>
  <c r="F5" i="5"/>
  <c r="F4" i="5"/>
  <c r="I4" i="5" s="1"/>
  <c r="F3" i="5"/>
  <c r="J3" i="5" l="1"/>
  <c r="J4" i="5"/>
  <c r="J7" i="5"/>
  <c r="J2" i="5"/>
</calcChain>
</file>

<file path=xl/sharedStrings.xml><?xml version="1.0" encoding="utf-8"?>
<sst xmlns="http://schemas.openxmlformats.org/spreadsheetml/2006/main" count="49" uniqueCount="37">
  <si>
    <t>Contract end date</t>
  </si>
  <si>
    <t>Product</t>
  </si>
  <si>
    <t>PSTN-SL</t>
  </si>
  <si>
    <t>PSTN-ML</t>
  </si>
  <si>
    <t>Contract term</t>
  </si>
  <si>
    <t>Rental</t>
  </si>
  <si>
    <t xml:space="preserve">ISDN30 </t>
  </si>
  <si>
    <t>ISDNd</t>
  </si>
  <si>
    <t>FL-S</t>
  </si>
  <si>
    <t>FL-C</t>
  </si>
  <si>
    <t>Contract term in years</t>
  </si>
  <si>
    <t>EARLY termination charge per line</t>
  </si>
  <si>
    <t>AUX lines</t>
  </si>
  <si>
    <t xml:space="preserve">Quota </t>
  </si>
  <si>
    <t>Yes</t>
  </si>
  <si>
    <t>No</t>
  </si>
  <si>
    <t>1 year</t>
  </si>
  <si>
    <t>2 year</t>
  </si>
  <si>
    <t>ISDN Quota</t>
  </si>
  <si>
    <t>ISDN non Quota</t>
  </si>
  <si>
    <t>3 year</t>
  </si>
  <si>
    <t>5 year</t>
  </si>
  <si>
    <t>Number of AUX lines</t>
  </si>
  <si>
    <t>ISDN E Quota</t>
  </si>
  <si>
    <t>ISDN E Non  Quota</t>
  </si>
  <si>
    <t>NUMBER of Channels</t>
  </si>
  <si>
    <t>Rental prices updated as per Oct 1 go live CE 94879</t>
  </si>
  <si>
    <t>Number of days contract used</t>
  </si>
  <si>
    <t>Contract start date "DD/MM/YYYY"</t>
  </si>
  <si>
    <t>Cease date /Rental Liability date "DD/MM/YYYY"
Enter cease date if the cease date is increased beyond the default RLD</t>
  </si>
  <si>
    <t>PSTN-Value</t>
  </si>
  <si>
    <t>PSTN- Critical</t>
  </si>
  <si>
    <r>
      <t xml:space="preserve">********************GUIDELINES****************************
</t>
    </r>
    <r>
      <rPr>
        <sz val="11"/>
        <color rgb="FFFF0000"/>
        <rFont val="Calibri"/>
        <family val="2"/>
        <scheme val="minor"/>
      </rPr>
      <t>SELECT THE CONTRACT FROM THE DROP DOWN AGAINST THE PRODUCT IN COLUMN "B"
ENTER CONTRACT START DATE AND RENTAL LIABILITY DATE IN COLUMN "D" AND "E"
FOR MULTILINE AND ISDN ENTER THE NUMBER OF AUX LINES IN COLUMN "K" AND COLUMN "L" RESPECTIVELY
Rental percentage is configurable now and can be used in wide areas</t>
    </r>
    <r>
      <rPr>
        <sz val="11"/>
        <color theme="1"/>
        <rFont val="Calibri"/>
        <family val="2"/>
        <scheme val="minor"/>
      </rPr>
      <t xml:space="preserve">
ONLY VALUES IN "</t>
    </r>
    <r>
      <rPr>
        <b/>
        <sz val="11"/>
        <color theme="1"/>
        <rFont val="Calibri"/>
        <family val="2"/>
        <scheme val="minor"/>
      </rPr>
      <t>BLUE</t>
    </r>
    <r>
      <rPr>
        <sz val="11"/>
        <color theme="1"/>
        <rFont val="Calibri"/>
        <family val="2"/>
        <scheme val="minor"/>
      </rPr>
      <t xml:space="preserve"> COLOUR" NEED INPUT FROM USER</t>
    </r>
  </si>
  <si>
    <t xml:space="preserve">ETC Percentage to be applied </t>
  </si>
  <si>
    <t>1st year ETC</t>
  </si>
  <si>
    <t xml:space="preserve">Remaining ETC for rentals remaining </t>
  </si>
  <si>
    <t>c</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</si>
</sst>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9"/>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36">
    <xf numFmtId="0" fontId="0" fillId="0" borderId="0" xfId="0"/>
    <xf numFmtId="0" fontId="0" fillId="0" borderId="1" xfId="0" applyBorder="1"/>
    <xf numFmtId="0" fontId="1" fillId="2" borderId="0" xfId="0" applyFont="1" applyFill="1" applyAlignment="1">
      <alignment wrapText="1"/>
    </xf>
    <xf numFmtId="0" fontId="1" fillId="2" borderId="0" xfId="0" applyFont="1" applyFill="1"/>
    <xf numFmtId="0" fontId="0" fillId="0" borderId="1" xfId="0" applyNumberFormat="1" applyBorder="1"/>
    <xf numFmtId="14" fontId="0" fillId="0" borderId="1" xfId="0" applyNumberFormat="1" applyBorder="1"/>
    <xf numFmtId="0" fontId="0" fillId="4" borderId="1" xfId="0" applyFont="1" applyFill="1" applyBorder="1" applyAlignment="1">
      <alignment wrapText="1"/>
    </xf>
    <xf numFmtId="0" fontId="0" fillId="3" borderId="1" xfId="0" applyFill="1" applyBorder="1"/>
    <xf numFmtId="0" fontId="0" fillId="4" borderId="1" xfId="0" applyFont="1" applyFill="1" applyBorder="1" applyAlignment="1" applyProtection="1">
      <alignment wrapText="1"/>
    </xf>
    <xf numFmtId="0" fontId="1" fillId="3" borderId="1" xfId="0" applyFont="1" applyFill="1" applyBorder="1"/>
    <xf numFmtId="0" fontId="0" fillId="4" borderId="1" xfId="0" applyFill="1" applyBorder="1" applyAlignment="1">
      <alignment wrapText="1"/>
    </xf>
    <xf numFmtId="0" fontId="0" fillId="0" borderId="1" xfId="0" applyBorder="1" applyAlignment="1"/>
    <xf numFmtId="0" fontId="0" fillId="2" borderId="1" xfId="0" applyNumberFormat="1" applyFill="1" applyBorder="1" applyProtection="1">
      <protection locked="0"/>
    </xf>
    <xf numFmtId="0" fontId="0" fillId="2" borderId="1" xfId="0" applyFill="1" applyBorder="1" applyProtection="1">
      <protection locked="0"/>
    </xf>
    <xf numFmtId="14" fontId="0" fillId="2" borderId="1" xfId="0" applyNumberFormat="1" applyFill="1" applyBorder="1" applyProtection="1">
      <protection locked="0"/>
    </xf>
    <xf numFmtId="2" fontId="0" fillId="0" borderId="1" xfId="0" applyNumberFormat="1" applyBorder="1"/>
    <xf numFmtId="1" fontId="0" fillId="0" borderId="1" xfId="0" applyNumberFormat="1" applyBorder="1"/>
    <xf numFmtId="0" fontId="2" fillId="4" borderId="1" xfId="0" applyFont="1" applyFill="1" applyBorder="1" applyAlignment="1">
      <alignment wrapText="1"/>
    </xf>
    <xf numFmtId="0" fontId="0" fillId="0" borderId="0" xfId="0" applyBorder="1" applyAlignment="1">
      <alignment wrapText="1"/>
    </xf>
    <xf numFmtId="0" fontId="0" fillId="0" borderId="0" xfId="0" applyBorder="1"/>
    <xf numFmtId="0" fontId="0" fillId="4" borderId="1" xfId="0" applyFill="1" applyBorder="1"/>
    <xf numFmtId="0" fontId="2" fillId="4" borderId="2" xfId="0" applyFont="1" applyFill="1" applyBorder="1" applyAlignment="1">
      <alignment wrapText="1"/>
    </xf>
    <xf numFmtId="0" fontId="0" fillId="0" borderId="0" xfId="0" applyProtection="1">
      <protection locked="0"/>
    </xf>
    <xf numFmtId="0" fontId="0" fillId="0" borderId="1" xfId="0" applyBorder="1" applyProtection="1">
      <protection locked="0"/>
    </xf>
    <xf numFmtId="0" fontId="0" fillId="2" borderId="1" xfId="0" applyFill="1" applyBorder="1" applyAlignment="1" applyProtection="1">
      <alignment wrapText="1"/>
      <protection locked="0"/>
    </xf>
    <xf numFmtId="0" fontId="0" fillId="0" borderId="1" xfId="0" applyBorder="1" applyAlignment="1" applyProtection="1">
      <protection locked="0"/>
    </xf>
    <xf numFmtId="0" fontId="1" fillId="0" borderId="0" xfId="0" applyFont="1" applyAlignment="1">
      <alignment horizontal="center"/>
    </xf>
    <xf numFmtId="0" fontId="0" fillId="0" borderId="3"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1"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1"/>
  <sheetViews>
    <sheetView tabSelected="1" workbookViewId="0">
      <selection activeCell="C1" sqref="C1"/>
    </sheetView>
  </sheetViews>
  <sheetFormatPr defaultRowHeight="15" x14ac:dyDescent="0.25"/>
  <cols>
    <col min="4" max="4" width="10.5703125" customWidth="1"/>
    <col min="5" max="5" width="31.5703125" customWidth="1"/>
    <col min="6" max="6" width="11.140625" customWidth="1"/>
    <col min="7" max="7" width="8.7109375" customWidth="1"/>
    <col min="8" max="8" width="14.85546875" customWidth="1"/>
    <col min="9" max="9" width="11.28515625" customWidth="1"/>
    <col min="10" max="10" width="11.42578125" customWidth="1"/>
    <col min="13" max="13" width="15.140625" customWidth="1"/>
  </cols>
  <sheetData>
    <row r="1" spans="1:18" ht="75" x14ac:dyDescent="0.25">
      <c r="A1" s="17" t="s">
        <v>1</v>
      </c>
      <c r="B1" s="17" t="s">
        <v>4</v>
      </c>
      <c r="C1" s="17" t="s">
        <v>5</v>
      </c>
      <c r="D1" s="17" t="s">
        <v>28</v>
      </c>
      <c r="E1" s="17" t="s">
        <v>29</v>
      </c>
      <c r="F1" s="17" t="s">
        <v>0</v>
      </c>
      <c r="G1" s="17" t="s">
        <v>27</v>
      </c>
      <c r="H1" s="17" t="s">
        <v>34</v>
      </c>
      <c r="I1" s="17" t="s">
        <v>35</v>
      </c>
      <c r="J1" s="17" t="s">
        <v>11</v>
      </c>
      <c r="K1" s="17" t="s">
        <v>22</v>
      </c>
      <c r="L1" s="17" t="s">
        <v>25</v>
      </c>
      <c r="M1" s="21" t="s">
        <v>33</v>
      </c>
      <c r="N1" s="17" t="s">
        <v>1</v>
      </c>
      <c r="O1" s="20" t="s">
        <v>16</v>
      </c>
      <c r="P1" s="20" t="s">
        <v>17</v>
      </c>
      <c r="Q1" s="20" t="s">
        <v>20</v>
      </c>
      <c r="R1" s="20" t="s">
        <v>21</v>
      </c>
    </row>
    <row r="2" spans="1:18" x14ac:dyDescent="0.25">
      <c r="A2" s="8" t="s">
        <v>2</v>
      </c>
      <c r="B2" s="12">
        <v>2</v>
      </c>
      <c r="C2" s="4">
        <v>21.2</v>
      </c>
      <c r="D2" s="14">
        <v>42494</v>
      </c>
      <c r="E2" s="14">
        <v>42516</v>
      </c>
      <c r="F2" s="5">
        <f>D2+(365*B2)</f>
        <v>43224</v>
      </c>
      <c r="G2" s="16">
        <f>E2-D2+1</f>
        <v>23</v>
      </c>
      <c r="H2" s="15">
        <f>IF(G2&lt;365,((365-G2)*C2*12)/365,0)</f>
        <v>238.36931506849311</v>
      </c>
      <c r="I2" s="15">
        <f t="shared" ref="I2:I9" si="0">IF(B2=1,0,IF(G2&gt;365,((F2-E2)/365*12*0.5*C2),((B2-1)*12*(M2/100)*C2)))</f>
        <v>165.36</v>
      </c>
      <c r="J2" s="15">
        <f>H2+I2</f>
        <v>403.72931506849312</v>
      </c>
      <c r="K2" s="9"/>
      <c r="L2" s="7"/>
      <c r="M2" s="13">
        <v>65</v>
      </c>
      <c r="N2" s="20" t="s">
        <v>2</v>
      </c>
      <c r="O2" s="23">
        <v>19</v>
      </c>
      <c r="P2" s="23">
        <v>14.4</v>
      </c>
      <c r="Q2" s="23"/>
      <c r="R2" s="23"/>
    </row>
    <row r="3" spans="1:18" x14ac:dyDescent="0.25">
      <c r="A3" s="8" t="s">
        <v>8</v>
      </c>
      <c r="B3" s="13">
        <v>3</v>
      </c>
      <c r="C3" s="4">
        <v>12.5</v>
      </c>
      <c r="D3" s="14">
        <v>41957</v>
      </c>
      <c r="E3" s="14">
        <v>42264</v>
      </c>
      <c r="F3" s="5">
        <f t="shared" ref="F3:F9" si="1">D3+(365*B3)</f>
        <v>43052</v>
      </c>
      <c r="G3" s="16">
        <f t="shared" ref="G3:G9" si="2">E3-D3+1</f>
        <v>308</v>
      </c>
      <c r="H3" s="15">
        <f t="shared" ref="H3:H7" si="3">IF(G3&lt;365,((365-G3)*C3*12)/365,0)</f>
        <v>23.424657534246574</v>
      </c>
      <c r="I3" s="15">
        <f t="shared" si="0"/>
        <v>150</v>
      </c>
      <c r="J3" s="15">
        <f t="shared" ref="J3:J4" si="4">H3+I3</f>
        <v>173.42465753424656</v>
      </c>
      <c r="K3" s="9"/>
      <c r="L3" s="7"/>
      <c r="M3" s="13">
        <v>50</v>
      </c>
      <c r="N3" s="20" t="s">
        <v>8</v>
      </c>
      <c r="O3" s="23">
        <v>25.74</v>
      </c>
      <c r="P3" s="23"/>
      <c r="Q3" s="23">
        <v>24.45</v>
      </c>
      <c r="R3" s="23">
        <v>21.88</v>
      </c>
    </row>
    <row r="4" spans="1:18" x14ac:dyDescent="0.25">
      <c r="A4" s="8" t="s">
        <v>9</v>
      </c>
      <c r="B4" s="13">
        <v>5</v>
      </c>
      <c r="C4" s="4">
        <f>IF(B4=1,O4,(IF(B4=3,Q4,R4)))</f>
        <v>19</v>
      </c>
      <c r="D4" s="14">
        <v>41550</v>
      </c>
      <c r="E4" s="14">
        <v>41609</v>
      </c>
      <c r="F4" s="5">
        <f t="shared" si="1"/>
        <v>43375</v>
      </c>
      <c r="G4" s="16">
        <f t="shared" si="2"/>
        <v>60</v>
      </c>
      <c r="H4" s="15">
        <f t="shared" si="3"/>
        <v>190.52054794520549</v>
      </c>
      <c r="I4" s="15">
        <f t="shared" si="0"/>
        <v>456</v>
      </c>
      <c r="J4" s="15">
        <f t="shared" si="4"/>
        <v>646.52054794520552</v>
      </c>
      <c r="K4" s="9"/>
      <c r="L4" s="7"/>
      <c r="M4" s="13">
        <v>50</v>
      </c>
      <c r="N4" s="20" t="s">
        <v>9</v>
      </c>
      <c r="O4" s="23">
        <v>21.16</v>
      </c>
      <c r="P4" s="23"/>
      <c r="Q4" s="23">
        <v>20.100000000000001</v>
      </c>
      <c r="R4" s="23">
        <v>19</v>
      </c>
    </row>
    <row r="5" spans="1:18" x14ac:dyDescent="0.25">
      <c r="A5" s="6" t="s">
        <v>3</v>
      </c>
      <c r="B5" s="12">
        <v>2</v>
      </c>
      <c r="C5" s="4">
        <v>11</v>
      </c>
      <c r="D5" s="14">
        <v>42151</v>
      </c>
      <c r="E5" s="14">
        <v>42333</v>
      </c>
      <c r="F5" s="5">
        <f t="shared" si="1"/>
        <v>42881</v>
      </c>
      <c r="G5" s="16">
        <f t="shared" si="2"/>
        <v>183</v>
      </c>
      <c r="H5" s="15">
        <f t="shared" si="3"/>
        <v>65.819178082191783</v>
      </c>
      <c r="I5" s="15">
        <f t="shared" si="0"/>
        <v>66</v>
      </c>
      <c r="J5" s="15">
        <f>(H5+I5)*K5</f>
        <v>263.63835616438359</v>
      </c>
      <c r="K5" s="13">
        <v>2</v>
      </c>
      <c r="L5" s="7"/>
      <c r="M5" s="13">
        <v>50</v>
      </c>
      <c r="N5" s="20" t="s">
        <v>3</v>
      </c>
      <c r="O5" s="23">
        <v>19</v>
      </c>
      <c r="P5" s="23">
        <v>18</v>
      </c>
      <c r="Q5" s="23"/>
      <c r="R5" s="23"/>
    </row>
    <row r="6" spans="1:18" ht="30" x14ac:dyDescent="0.25">
      <c r="A6" s="10" t="s">
        <v>23</v>
      </c>
      <c r="B6" s="13">
        <v>3</v>
      </c>
      <c r="C6" s="1">
        <v>25.4</v>
      </c>
      <c r="D6" s="14">
        <v>42331</v>
      </c>
      <c r="E6" s="14">
        <v>42333</v>
      </c>
      <c r="F6" s="5">
        <f t="shared" si="1"/>
        <v>43426</v>
      </c>
      <c r="G6" s="16">
        <f t="shared" si="2"/>
        <v>3</v>
      </c>
      <c r="H6" s="15">
        <f t="shared" si="3"/>
        <v>302.2947945205479</v>
      </c>
      <c r="I6" s="15">
        <f t="shared" si="0"/>
        <v>396.24</v>
      </c>
      <c r="J6" s="15">
        <f>(H6+I6)*L6</f>
        <v>6985.347945205478</v>
      </c>
      <c r="K6" s="1"/>
      <c r="L6" s="24">
        <v>10</v>
      </c>
      <c r="M6" s="13">
        <v>65</v>
      </c>
      <c r="N6" s="20" t="s">
        <v>18</v>
      </c>
      <c r="O6" s="23">
        <v>24.14</v>
      </c>
      <c r="P6" s="23"/>
      <c r="Q6" s="23">
        <v>22.93</v>
      </c>
      <c r="R6" s="23">
        <v>21.72</v>
      </c>
    </row>
    <row r="7" spans="1:18" ht="45" x14ac:dyDescent="0.25">
      <c r="A7" s="10" t="s">
        <v>24</v>
      </c>
      <c r="B7" s="13">
        <v>3</v>
      </c>
      <c r="C7" s="1">
        <v>22.25</v>
      </c>
      <c r="D7" s="14">
        <v>42331</v>
      </c>
      <c r="E7" s="14">
        <v>42333</v>
      </c>
      <c r="F7" s="5">
        <f t="shared" si="1"/>
        <v>43426</v>
      </c>
      <c r="G7" s="16">
        <f>E7-D7+1</f>
        <v>3</v>
      </c>
      <c r="H7" s="15">
        <f t="shared" si="3"/>
        <v>264.80547945205478</v>
      </c>
      <c r="I7" s="15">
        <f t="shared" si="0"/>
        <v>347.1</v>
      </c>
      <c r="J7" s="15">
        <f>(H7+I7)*L7</f>
        <v>6119.0547945205481</v>
      </c>
      <c r="K7" s="11"/>
      <c r="L7" s="13">
        <v>10</v>
      </c>
      <c r="M7" s="13">
        <v>65</v>
      </c>
      <c r="N7" s="20" t="s">
        <v>19</v>
      </c>
      <c r="O7" s="23">
        <v>21.15</v>
      </c>
      <c r="P7" s="23"/>
      <c r="Q7" s="23">
        <v>20.09</v>
      </c>
      <c r="R7" s="23">
        <v>19.03</v>
      </c>
    </row>
    <row r="8" spans="1:18" ht="30" x14ac:dyDescent="0.25">
      <c r="A8" s="10" t="s">
        <v>30</v>
      </c>
      <c r="B8" s="13">
        <v>1</v>
      </c>
      <c r="C8" s="1">
        <f>IF(B8=1,O8,P8)</f>
        <v>15</v>
      </c>
      <c r="D8" s="14">
        <v>41550</v>
      </c>
      <c r="E8" s="14">
        <v>41609</v>
      </c>
      <c r="F8" s="5">
        <f t="shared" si="1"/>
        <v>41915</v>
      </c>
      <c r="G8" s="16">
        <f t="shared" si="2"/>
        <v>60</v>
      </c>
      <c r="H8" s="15">
        <f>IF(G8&lt;365,((365-G8)*C8*12)/365,0)</f>
        <v>150.41095890410958</v>
      </c>
      <c r="I8" s="15">
        <f t="shared" si="0"/>
        <v>0</v>
      </c>
      <c r="J8" s="15">
        <f>H8+I8</f>
        <v>150.41095890410958</v>
      </c>
      <c r="K8" s="11"/>
      <c r="L8" s="25"/>
      <c r="M8" s="13">
        <v>50</v>
      </c>
      <c r="N8" s="10" t="s">
        <v>30</v>
      </c>
      <c r="O8" s="23">
        <v>15</v>
      </c>
      <c r="P8" s="23">
        <v>13</v>
      </c>
      <c r="Q8" s="23"/>
      <c r="R8" s="23"/>
    </row>
    <row r="9" spans="1:18" ht="30" x14ac:dyDescent="0.25">
      <c r="A9" s="10" t="s">
        <v>31</v>
      </c>
      <c r="B9" s="13">
        <v>2</v>
      </c>
      <c r="C9" s="1">
        <f>IF(B9=1,O9,P9)</f>
        <v>21</v>
      </c>
      <c r="D9" s="14">
        <v>41550</v>
      </c>
      <c r="E9" s="14">
        <v>41609</v>
      </c>
      <c r="F9" s="5">
        <f t="shared" si="1"/>
        <v>42280</v>
      </c>
      <c r="G9" s="16">
        <f t="shared" si="2"/>
        <v>60</v>
      </c>
      <c r="H9" s="15">
        <f>IF(G9&lt;365,((365-G9)*C9*12)/365,0)</f>
        <v>210.57534246575344</v>
      </c>
      <c r="I9" s="15">
        <f t="shared" si="0"/>
        <v>126</v>
      </c>
      <c r="J9" s="15">
        <f>H9+I9</f>
        <v>336.57534246575347</v>
      </c>
      <c r="K9" s="11"/>
      <c r="L9" s="11"/>
      <c r="M9" s="13">
        <v>50</v>
      </c>
      <c r="N9" s="10" t="s">
        <v>31</v>
      </c>
      <c r="O9" s="23">
        <v>22</v>
      </c>
      <c r="P9" s="23">
        <v>21</v>
      </c>
      <c r="Q9" s="23"/>
      <c r="R9" s="23"/>
    </row>
    <row r="10" spans="1:18" x14ac:dyDescent="0.25">
      <c r="B10" s="22"/>
      <c r="D10" s="22"/>
      <c r="E10" s="22"/>
      <c r="H10" s="19"/>
      <c r="I10" s="19"/>
      <c r="J10" s="19"/>
      <c r="M10" s="22"/>
    </row>
    <row r="11" spans="1:18" ht="15.75" customHeight="1" thickBot="1" x14ac:dyDescent="0.3">
      <c r="H11" s="18"/>
      <c r="I11" s="18"/>
      <c r="J11" s="18"/>
      <c r="N11" s="26" t="s">
        <v>26</v>
      </c>
      <c r="O11" s="26"/>
      <c r="P11" s="26"/>
      <c r="Q11" s="26"/>
      <c r="R11" s="26"/>
    </row>
    <row r="12" spans="1:18" ht="15" customHeight="1" x14ac:dyDescent="0.25">
      <c r="B12" s="27" t="s">
        <v>32</v>
      </c>
      <c r="C12" s="28"/>
      <c r="D12" s="28"/>
      <c r="E12" s="28"/>
      <c r="F12" s="28"/>
      <c r="G12" s="28"/>
      <c r="H12" s="28"/>
      <c r="I12" s="28"/>
      <c r="J12" s="28"/>
      <c r="K12" s="29"/>
    </row>
    <row r="13" spans="1:18" x14ac:dyDescent="0.25">
      <c r="B13" s="30"/>
      <c r="C13" s="31"/>
      <c r="D13" s="31"/>
      <c r="E13" s="31"/>
      <c r="F13" s="31"/>
      <c r="G13" s="31"/>
      <c r="H13" s="31"/>
      <c r="I13" s="31"/>
      <c r="J13" s="31"/>
      <c r="K13" s="32"/>
    </row>
    <row r="14" spans="1:18" x14ac:dyDescent="0.25">
      <c r="B14" s="30"/>
      <c r="C14" s="31"/>
      <c r="D14" s="31"/>
      <c r="E14" s="31"/>
      <c r="F14" s="31"/>
      <c r="G14" s="31"/>
      <c r="H14" s="31"/>
      <c r="I14" s="31"/>
      <c r="J14" s="31"/>
      <c r="K14" s="32"/>
    </row>
    <row r="15" spans="1:18" x14ac:dyDescent="0.25">
      <c r="B15" s="30"/>
      <c r="C15" s="31"/>
      <c r="D15" s="31"/>
      <c r="E15" s="31"/>
      <c r="F15" s="31"/>
      <c r="G15" s="31"/>
      <c r="H15" s="31"/>
      <c r="I15" s="31"/>
      <c r="J15" s="31"/>
      <c r="K15" s="32"/>
      <c r="M15" t="s">
        <v>36</v>
      </c>
    </row>
    <row r="16" spans="1:18" x14ac:dyDescent="0.25">
      <c r="B16" s="30"/>
      <c r="C16" s="31"/>
      <c r="D16" s="31"/>
      <c r="E16" s="31"/>
      <c r="F16" s="31"/>
      <c r="G16" s="31"/>
      <c r="H16" s="31"/>
      <c r="I16" s="31"/>
      <c r="J16" s="31"/>
      <c r="K16" s="32"/>
    </row>
    <row r="17" spans="2:11" ht="15.75" thickBot="1" x14ac:dyDescent="0.3">
      <c r="B17" s="33"/>
      <c r="C17" s="34"/>
      <c r="D17" s="34"/>
      <c r="E17" s="34"/>
      <c r="F17" s="34"/>
      <c r="G17" s="34"/>
      <c r="H17" s="34"/>
      <c r="I17" s="34"/>
      <c r="J17" s="34"/>
      <c r="K17" s="35"/>
    </row>
    <row r="18" spans="2:11" x14ac:dyDescent="0.25">
      <c r="B18" s="18"/>
      <c r="C18" s="18"/>
      <c r="D18" s="18"/>
      <c r="E18" s="18"/>
      <c r="F18" s="18"/>
      <c r="G18" s="18"/>
      <c r="H18" s="18"/>
      <c r="I18" s="18"/>
      <c r="J18" s="18"/>
      <c r="K18" s="18"/>
    </row>
    <row r="19" spans="2:11" x14ac:dyDescent="0.25">
      <c r="B19" s="18"/>
      <c r="C19" s="18"/>
      <c r="D19" s="18"/>
      <c r="E19" s="18"/>
      <c r="F19" s="18"/>
      <c r="G19" s="18"/>
      <c r="H19" s="18"/>
      <c r="I19" s="18"/>
      <c r="J19" s="18"/>
      <c r="K19" s="18"/>
    </row>
    <row r="20" spans="2:11" x14ac:dyDescent="0.25">
      <c r="B20" s="18"/>
      <c r="C20" s="18"/>
      <c r="D20" s="18"/>
      <c r="E20" s="18"/>
      <c r="F20" s="18"/>
      <c r="G20" s="18"/>
      <c r="H20" s="18"/>
      <c r="I20" s="18"/>
      <c r="J20" s="18"/>
      <c r="K20" s="18"/>
    </row>
    <row r="21" spans="2:11" x14ac:dyDescent="0.25">
      <c r="B21" s="18"/>
      <c r="C21" s="18"/>
      <c r="D21" s="18"/>
      <c r="E21" s="18"/>
      <c r="F21" s="18"/>
      <c r="G21" s="18"/>
      <c r="H21" s="18"/>
      <c r="I21" s="18"/>
      <c r="J21" s="18"/>
      <c r="K21" s="18"/>
    </row>
    <row r="22" spans="2:11" x14ac:dyDescent="0.25">
      <c r="B22" s="18"/>
      <c r="C22" s="18"/>
      <c r="D22" s="18"/>
      <c r="E22" s="18"/>
      <c r="F22" s="18"/>
      <c r="G22" s="18"/>
      <c r="H22" s="18"/>
      <c r="I22" s="18"/>
      <c r="J22" s="18"/>
      <c r="K22" s="18"/>
    </row>
    <row r="23" spans="2:11" x14ac:dyDescent="0.25">
      <c r="B23" s="19"/>
      <c r="C23" s="19"/>
      <c r="D23" s="19"/>
      <c r="E23" s="19"/>
      <c r="F23" s="19"/>
      <c r="G23" s="19"/>
      <c r="H23" s="19"/>
      <c r="I23" s="19"/>
      <c r="J23" s="19"/>
      <c r="K23" s="19"/>
    </row>
    <row r="28" spans="2:11" x14ac:dyDescent="0.25">
      <c r="G28">
        <f>365-90</f>
        <v>275</v>
      </c>
      <c r="H28">
        <f>9*19.03</f>
        <v>171.27</v>
      </c>
      <c r="I28">
        <f>29/30*19.03</f>
        <v>18.395666666666667</v>
      </c>
      <c r="J28">
        <f>H28+I28</f>
        <v>189.66566666666668</v>
      </c>
    </row>
    <row r="102" spans="1:5" ht="45" x14ac:dyDescent="0.25">
      <c r="A102" s="3"/>
      <c r="B102" s="2" t="s">
        <v>1</v>
      </c>
      <c r="C102" s="2" t="s">
        <v>10</v>
      </c>
      <c r="D102" s="2" t="s">
        <v>12</v>
      </c>
      <c r="E102" s="2" t="s">
        <v>13</v>
      </c>
    </row>
    <row r="103" spans="1:5" x14ac:dyDescent="0.25">
      <c r="B103" t="s">
        <v>2</v>
      </c>
      <c r="C103">
        <v>1</v>
      </c>
      <c r="D103">
        <v>2</v>
      </c>
      <c r="E103" t="s">
        <v>14</v>
      </c>
    </row>
    <row r="104" spans="1:5" x14ac:dyDescent="0.25">
      <c r="B104" t="s">
        <v>3</v>
      </c>
      <c r="C104">
        <v>2</v>
      </c>
      <c r="D104">
        <v>3</v>
      </c>
      <c r="E104" t="s">
        <v>15</v>
      </c>
    </row>
    <row r="105" spans="1:5" x14ac:dyDescent="0.25">
      <c r="B105" t="s">
        <v>6</v>
      </c>
      <c r="C105">
        <v>1</v>
      </c>
      <c r="D105">
        <v>4</v>
      </c>
    </row>
    <row r="106" spans="1:5" x14ac:dyDescent="0.25">
      <c r="B106" t="s">
        <v>7</v>
      </c>
      <c r="C106">
        <v>3</v>
      </c>
      <c r="D106">
        <v>5</v>
      </c>
    </row>
    <row r="107" spans="1:5" x14ac:dyDescent="0.25">
      <c r="B107" t="s">
        <v>8</v>
      </c>
      <c r="C107">
        <v>5</v>
      </c>
      <c r="D107">
        <v>6</v>
      </c>
    </row>
    <row r="108" spans="1:5" x14ac:dyDescent="0.25">
      <c r="B108" t="s">
        <v>9</v>
      </c>
      <c r="D108">
        <v>7</v>
      </c>
    </row>
    <row r="109" spans="1:5" x14ac:dyDescent="0.25">
      <c r="D109">
        <v>8</v>
      </c>
    </row>
    <row r="110" spans="1:5" x14ac:dyDescent="0.25">
      <c r="D110">
        <v>9</v>
      </c>
    </row>
    <row r="111" spans="1:5" x14ac:dyDescent="0.25">
      <c r="D111">
        <v>10</v>
      </c>
    </row>
    <row r="112" spans="1:5" x14ac:dyDescent="0.25">
      <c r="D112">
        <v>11</v>
      </c>
    </row>
    <row r="113" spans="4:4" x14ac:dyDescent="0.25">
      <c r="D113">
        <v>12</v>
      </c>
    </row>
    <row r="114" spans="4:4" x14ac:dyDescent="0.25">
      <c r="D114">
        <v>13</v>
      </c>
    </row>
    <row r="115" spans="4:4" x14ac:dyDescent="0.25">
      <c r="D115">
        <v>14</v>
      </c>
    </row>
    <row r="116" spans="4:4" x14ac:dyDescent="0.25">
      <c r="D116">
        <v>15</v>
      </c>
    </row>
    <row r="117" spans="4:4" x14ac:dyDescent="0.25">
      <c r="D117">
        <v>16</v>
      </c>
    </row>
    <row r="118" spans="4:4" x14ac:dyDescent="0.25">
      <c r="D118">
        <v>17</v>
      </c>
    </row>
    <row r="119" spans="4:4" x14ac:dyDescent="0.25">
      <c r="D119">
        <v>18</v>
      </c>
    </row>
    <row r="120" spans="4:4" x14ac:dyDescent="0.25">
      <c r="D120">
        <v>19</v>
      </c>
    </row>
    <row r="121" spans="4:4" x14ac:dyDescent="0.25">
      <c r="D121">
        <v>20</v>
      </c>
    </row>
  </sheetData>
  <mergeCells count="2">
    <mergeCell ref="N11:R11"/>
    <mergeCell ref="B12:K17"/>
  </mergeCells>
  <dataValidations count="9">
    <dataValidation type="date" allowBlank="1" showInputMessage="1" showErrorMessage="1" error="Cease date should be between Contract start and end date" sqref="E3:E4 E6:E9">
      <formula1>D3</formula1>
      <formula2>F3</formula2>
    </dataValidation>
    <dataValidation type="textLength" allowBlank="1" showInputMessage="1" showErrorMessage="1" sqref="L2:L5 K6:K9 K2:K4">
      <formula1>0</formula1>
      <formula2>0</formula2>
    </dataValidation>
    <dataValidation type="list" allowBlank="1" showInputMessage="1" showErrorMessage="1" sqref="K5">
      <formula1>$D$103:$D$121</formula1>
    </dataValidation>
    <dataValidation type="custom" operator="equal" allowBlank="1" showInputMessage="1" showErrorMessage="1" sqref="A2">
      <formula1>A2</formula1>
    </dataValidation>
    <dataValidation type="custom" allowBlank="1" showInputMessage="1" showErrorMessage="1" sqref="A3:A4">
      <formula1>A3</formula1>
    </dataValidation>
    <dataValidation allowBlank="1" showInputMessage="1" showErrorMessage="1" promptTitle="Enter number of AUX lines" sqref="C6:C9"/>
    <dataValidation type="custom" allowBlank="1" showInputMessage="1" showErrorMessage="1" sqref="A5">
      <formula1>#REF!</formula1>
    </dataValidation>
    <dataValidation type="list" allowBlank="1" showInputMessage="1" showErrorMessage="1" sqref="B2 B5 B8:B9">
      <formula1>$C$103:$C$104</formula1>
    </dataValidation>
    <dataValidation type="list" allowBlank="1" showInputMessage="1" showErrorMessage="1" sqref="B3:B4 B6:B7">
      <formula1>$C$105:$C$107</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ETC</vt:lpstr>
    </vt:vector>
  </TitlesOfParts>
  <Company>BT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Iqubal</dc:creator>
  <cp:lastModifiedBy>SJ,S,Shivakumar,TAQ6 C</cp:lastModifiedBy>
  <dcterms:created xsi:type="dcterms:W3CDTF">2012-07-03T17:02:35Z</dcterms:created>
  <dcterms:modified xsi:type="dcterms:W3CDTF">2016-04-28T09:20:14Z</dcterms:modified>
</cp:coreProperties>
</file>