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ATA SCIENCE\ms-EXCEL\section10\"/>
    </mc:Choice>
  </mc:AlternateContent>
  <bookViews>
    <workbookView xWindow="0" yWindow="0" windowWidth="23040" windowHeight="9072"/>
  </bookViews>
  <sheets>
    <sheet name="Loan Schedule" sheetId="3" r:id="rId1"/>
  </sheets>
  <definedNames>
    <definedName name="ActualNumberOfPayments" localSheetId="0">IFERROR(IF('Loan Schedule'!LoanIsGood,IF('Loan Schedule'!PaymentsPerYear=1,1,MATCH(0.01,'Loan Schedule'!End_Bal,-1)+1)),"")</definedName>
    <definedName name="ColumnTitle1" localSheetId="0">PaymentSchedule3[[#Headers],[Payment Number]]</definedName>
    <definedName name="End_Bal" localSheetId="0">PaymentSchedule3[Ending
Balance]</definedName>
    <definedName name="ExtraPayments" localSheetId="0">'Loan Schedule'!$E$11</definedName>
    <definedName name="InterestRate" localSheetId="0">'Loan Schedule'!$E$6</definedName>
    <definedName name="LastCol" localSheetId="0">MATCH(REPT("z",255),'Loan Schedule'!$13:$13)</definedName>
    <definedName name="LastRow" localSheetId="0">MATCH(9.99E+307,'Loan Schedule'!$B:$B)</definedName>
    <definedName name="LenderName" localSheetId="0">'Loan Schedule'!$H$11:$I$11</definedName>
    <definedName name="LoanAmount" localSheetId="0">'Loan Schedule'!$E$5</definedName>
    <definedName name="LoanIsGood" localSheetId="0">('Loan Schedule'!$E$5*'Loan Schedule'!$E$6*'Loan Schedule'!$E$7*'Loan Schedule'!$E$9)&gt;0</definedName>
    <definedName name="LoanPeriod" localSheetId="0">'Loan Schedule'!$E$7</definedName>
    <definedName name="LoanStartDate" localSheetId="0">'Loan Schedule'!$E$9</definedName>
    <definedName name="PaymentsPerYear" localSheetId="0">'Loan Schedule'!$E$8</definedName>
    <definedName name="_xlnm.Print_Titles" localSheetId="0">'Loan Schedule'!$13:$13</definedName>
    <definedName name="PrintArea_SET" localSheetId="0">OFFSET('Loan Schedule'!#REF!,,,'Loan Schedule'!LastRow,'Loan Schedule'!LastCol)</definedName>
    <definedName name="RowTitleRegion1..E9" localSheetId="0">'Loan Schedule'!$B$5:$D$5</definedName>
    <definedName name="RowTitleRegion2..I7" localSheetId="0">'Loan Schedule'!$G$5:$H$5</definedName>
    <definedName name="RowTitleRegion3..E9" localSheetId="0">'Loan Schedule'!$B$11</definedName>
    <definedName name="RowTitleRegion4..H9" localSheetId="0">'Loan Schedule'!$G$11</definedName>
    <definedName name="ScheduledNumberOfPayments" localSheetId="0">'Loan Schedule'!$I$6</definedName>
    <definedName name="ScheduledPayment" localSheetId="0">'Loan Schedule'!$I$5</definedName>
    <definedName name="TotalEarlyPayments" localSheetId="0">SUM(PaymentSchedule3[Extra
Payment])</definedName>
    <definedName name="TotalInterest" localSheetId="0">SUM(PaymentSchedule3[Interest])</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 l="1"/>
  <c r="B267" i="3" l="1"/>
  <c r="I6" i="3"/>
  <c r="B24" i="3" s="1"/>
  <c r="B279" i="3" l="1"/>
  <c r="B338" i="3"/>
  <c r="B194" i="3"/>
  <c r="B253" i="3"/>
  <c r="B312" i="3"/>
  <c r="B383" i="3"/>
  <c r="B239" i="3"/>
  <c r="B310" i="3"/>
  <c r="B381" i="3"/>
  <c r="B237" i="3"/>
  <c r="B308" i="3"/>
  <c r="B379" i="3"/>
  <c r="B235" i="3"/>
  <c r="B306" i="3"/>
  <c r="B377" i="3"/>
  <c r="B233" i="3"/>
  <c r="B304" i="3"/>
  <c r="C267" i="3"/>
  <c r="B371" i="3"/>
  <c r="B227" i="3"/>
  <c r="B298" i="3"/>
  <c r="B369" i="3"/>
  <c r="B225" i="3"/>
  <c r="B296" i="3"/>
  <c r="B367" i="3"/>
  <c r="B223" i="3"/>
  <c r="B294" i="3"/>
  <c r="B365" i="3"/>
  <c r="B221" i="3"/>
  <c r="B292" i="3"/>
  <c r="B229" i="3"/>
  <c r="B288" i="3"/>
  <c r="B359" i="3"/>
  <c r="B215" i="3"/>
  <c r="B286" i="3"/>
  <c r="B357" i="3"/>
  <c r="B213" i="3"/>
  <c r="B284" i="3"/>
  <c r="B355" i="3"/>
  <c r="B211" i="3"/>
  <c r="B282" i="3"/>
  <c r="B353" i="3"/>
  <c r="B209" i="3"/>
  <c r="B280" i="3"/>
  <c r="B326" i="3"/>
  <c r="B302" i="3"/>
  <c r="B217" i="3"/>
  <c r="B276" i="3"/>
  <c r="B347" i="3"/>
  <c r="B203" i="3"/>
  <c r="B274" i="3"/>
  <c r="B345" i="3"/>
  <c r="B201" i="3"/>
  <c r="B272" i="3"/>
  <c r="B343" i="3"/>
  <c r="B199" i="3"/>
  <c r="B270" i="3"/>
  <c r="B341" i="3"/>
  <c r="B197" i="3"/>
  <c r="B268" i="3"/>
  <c r="B241" i="3"/>
  <c r="B375" i="3"/>
  <c r="B290" i="3"/>
  <c r="B264" i="3"/>
  <c r="B335" i="3"/>
  <c r="B191" i="3"/>
  <c r="B262" i="3"/>
  <c r="B333" i="3"/>
  <c r="B189" i="3"/>
  <c r="B260" i="3"/>
  <c r="B331" i="3"/>
  <c r="B187" i="3"/>
  <c r="B258" i="3"/>
  <c r="B329" i="3"/>
  <c r="B185" i="3"/>
  <c r="B256" i="3"/>
  <c r="B373" i="3"/>
  <c r="B231" i="3"/>
  <c r="B349" i="3"/>
  <c r="B205" i="3"/>
  <c r="B363" i="3"/>
  <c r="B219" i="3"/>
  <c r="B278" i="3"/>
  <c r="B337" i="3"/>
  <c r="B193" i="3"/>
  <c r="B252" i="3"/>
  <c r="B323" i="3"/>
  <c r="B179" i="3"/>
  <c r="B250" i="3"/>
  <c r="B321" i="3"/>
  <c r="B177" i="3"/>
  <c r="B248" i="3"/>
  <c r="B319" i="3"/>
  <c r="B175" i="3"/>
  <c r="B246" i="3"/>
  <c r="B317" i="3"/>
  <c r="B173" i="3"/>
  <c r="B244" i="3"/>
  <c r="B182" i="3"/>
  <c r="B243" i="3"/>
  <c r="B351" i="3"/>
  <c r="B207" i="3"/>
  <c r="B266" i="3"/>
  <c r="B325" i="3"/>
  <c r="B181" i="3"/>
  <c r="B240" i="3"/>
  <c r="B311" i="3"/>
  <c r="B382" i="3"/>
  <c r="B238" i="3"/>
  <c r="B309" i="3"/>
  <c r="B380" i="3"/>
  <c r="B236" i="3"/>
  <c r="B307" i="3"/>
  <c r="B378" i="3"/>
  <c r="B234" i="3"/>
  <c r="B305" i="3"/>
  <c r="B376" i="3"/>
  <c r="B232" i="3"/>
  <c r="B255" i="3"/>
  <c r="B254" i="3"/>
  <c r="B228" i="3"/>
  <c r="B299" i="3"/>
  <c r="B370" i="3"/>
  <c r="B226" i="3"/>
  <c r="B297" i="3"/>
  <c r="B368" i="3"/>
  <c r="B224" i="3"/>
  <c r="B295" i="3"/>
  <c r="B366" i="3"/>
  <c r="B222" i="3"/>
  <c r="B293" i="3"/>
  <c r="B364" i="3"/>
  <c r="B220" i="3"/>
  <c r="B314" i="3"/>
  <c r="B195" i="3"/>
  <c r="B242" i="3"/>
  <c r="B301" i="3"/>
  <c r="B360" i="3"/>
  <c r="B216" i="3"/>
  <c r="B287" i="3"/>
  <c r="B358" i="3"/>
  <c r="B214" i="3"/>
  <c r="B285" i="3"/>
  <c r="B356" i="3"/>
  <c r="B212" i="3"/>
  <c r="B283" i="3"/>
  <c r="B354" i="3"/>
  <c r="B210" i="3"/>
  <c r="B281" i="3"/>
  <c r="B352" i="3"/>
  <c r="B208" i="3"/>
  <c r="B339" i="3"/>
  <c r="B327" i="3"/>
  <c r="B230" i="3"/>
  <c r="B289" i="3"/>
  <c r="B348" i="3"/>
  <c r="B204" i="3"/>
  <c r="B275" i="3"/>
  <c r="B346" i="3"/>
  <c r="B202" i="3"/>
  <c r="B273" i="3"/>
  <c r="B344" i="3"/>
  <c r="B200" i="3"/>
  <c r="B271" i="3"/>
  <c r="B342" i="3"/>
  <c r="B198" i="3"/>
  <c r="B269" i="3"/>
  <c r="B340" i="3"/>
  <c r="B196" i="3"/>
  <c r="B92" i="3"/>
  <c r="C92" i="3" s="1"/>
  <c r="B372" i="3"/>
  <c r="B315" i="3"/>
  <c r="B362" i="3"/>
  <c r="B277" i="3"/>
  <c r="B192" i="3"/>
  <c r="B263" i="3"/>
  <c r="B334" i="3"/>
  <c r="B190" i="3"/>
  <c r="B261" i="3"/>
  <c r="B332" i="3"/>
  <c r="B188" i="3"/>
  <c r="B259" i="3"/>
  <c r="B330" i="3"/>
  <c r="B186" i="3"/>
  <c r="B257" i="3"/>
  <c r="B328" i="3"/>
  <c r="B184" i="3"/>
  <c r="B300" i="3"/>
  <c r="B361" i="3"/>
  <c r="B313" i="3"/>
  <c r="B183" i="3"/>
  <c r="B374" i="3"/>
  <c r="B303" i="3"/>
  <c r="B218" i="3"/>
  <c r="B336" i="3"/>
  <c r="B291" i="3"/>
  <c r="B350" i="3"/>
  <c r="B206" i="3"/>
  <c r="B265" i="3"/>
  <c r="B324" i="3"/>
  <c r="B180" i="3"/>
  <c r="B251" i="3"/>
  <c r="B322" i="3"/>
  <c r="B178" i="3"/>
  <c r="B249" i="3"/>
  <c r="B320" i="3"/>
  <c r="B176" i="3"/>
  <c r="B247" i="3"/>
  <c r="B318" i="3"/>
  <c r="B174" i="3"/>
  <c r="B245" i="3"/>
  <c r="B316" i="3"/>
  <c r="B172" i="3"/>
  <c r="B93" i="3"/>
  <c r="B104" i="3"/>
  <c r="B83" i="3"/>
  <c r="C83" i="3" s="1"/>
  <c r="B80" i="3"/>
  <c r="B118" i="3"/>
  <c r="C118" i="3" s="1"/>
  <c r="B115" i="3"/>
  <c r="B81" i="3"/>
  <c r="B106" i="3"/>
  <c r="C106" i="3" s="1"/>
  <c r="B103" i="3"/>
  <c r="C103" i="3" s="1"/>
  <c r="B105" i="3"/>
  <c r="C105" i="3" s="1"/>
  <c r="B107" i="3"/>
  <c r="C107" i="3" s="1"/>
  <c r="B94" i="3"/>
  <c r="C94" i="3" s="1"/>
  <c r="B91" i="3"/>
  <c r="B116" i="3"/>
  <c r="B82" i="3"/>
  <c r="C82" i="3" s="1"/>
  <c r="B114" i="3"/>
  <c r="B119" i="3"/>
  <c r="C119" i="3" s="1"/>
  <c r="B95" i="3"/>
  <c r="B117" i="3"/>
  <c r="B113" i="3"/>
  <c r="C113" i="3" s="1"/>
  <c r="C24" i="3"/>
  <c r="C114" i="3"/>
  <c r="B112" i="3"/>
  <c r="B123" i="3"/>
  <c r="B134" i="3"/>
  <c r="B145" i="3"/>
  <c r="B156" i="3"/>
  <c r="B102" i="3"/>
  <c r="B101" i="3"/>
  <c r="B100" i="3"/>
  <c r="B111" i="3"/>
  <c r="B122" i="3"/>
  <c r="B133" i="3"/>
  <c r="B144" i="3"/>
  <c r="C91" i="3"/>
  <c r="B90" i="3"/>
  <c r="B89" i="3"/>
  <c r="B88" i="3"/>
  <c r="B99" i="3"/>
  <c r="B110" i="3"/>
  <c r="B121" i="3"/>
  <c r="B132" i="3"/>
  <c r="C115" i="3"/>
  <c r="B79" i="3"/>
  <c r="B78" i="3"/>
  <c r="B77" i="3"/>
  <c r="B76" i="3"/>
  <c r="B87" i="3"/>
  <c r="B98" i="3"/>
  <c r="B109" i="3"/>
  <c r="B120" i="3"/>
  <c r="B68" i="3"/>
  <c r="B67" i="3"/>
  <c r="B66" i="3"/>
  <c r="B65" i="3"/>
  <c r="B64" i="3"/>
  <c r="B75" i="3"/>
  <c r="B86" i="3"/>
  <c r="B97" i="3"/>
  <c r="B108" i="3"/>
  <c r="C116" i="3"/>
  <c r="C81" i="3"/>
  <c r="B57" i="3"/>
  <c r="B55" i="3"/>
  <c r="B53" i="3"/>
  <c r="B52" i="3"/>
  <c r="B63" i="3"/>
  <c r="B74" i="3"/>
  <c r="B85" i="3"/>
  <c r="B96" i="3"/>
  <c r="C80" i="3"/>
  <c r="B58" i="3"/>
  <c r="B56" i="3"/>
  <c r="B54" i="3"/>
  <c r="B47" i="3"/>
  <c r="B46" i="3"/>
  <c r="B45" i="3"/>
  <c r="B44" i="3"/>
  <c r="B43" i="3"/>
  <c r="B42" i="3"/>
  <c r="B41" i="3"/>
  <c r="B40" i="3"/>
  <c r="B51" i="3"/>
  <c r="B62" i="3"/>
  <c r="B73" i="3"/>
  <c r="B84" i="3"/>
  <c r="C95" i="3"/>
  <c r="B33" i="3"/>
  <c r="B32" i="3"/>
  <c r="B31" i="3"/>
  <c r="B30" i="3"/>
  <c r="B29" i="3"/>
  <c r="B28" i="3"/>
  <c r="B39" i="3"/>
  <c r="B50" i="3"/>
  <c r="B61" i="3"/>
  <c r="B72" i="3"/>
  <c r="C93" i="3"/>
  <c r="B70" i="3"/>
  <c r="B166" i="3"/>
  <c r="B164" i="3"/>
  <c r="B163" i="3"/>
  <c r="B162" i="3"/>
  <c r="B161" i="3"/>
  <c r="B160" i="3"/>
  <c r="B171" i="3"/>
  <c r="B27" i="3"/>
  <c r="B38" i="3"/>
  <c r="B49" i="3"/>
  <c r="B60" i="3"/>
  <c r="C104" i="3"/>
  <c r="B71" i="3"/>
  <c r="B35" i="3"/>
  <c r="B155" i="3"/>
  <c r="B153" i="3"/>
  <c r="B152" i="3"/>
  <c r="B151" i="3"/>
  <c r="B150" i="3"/>
  <c r="B149" i="3"/>
  <c r="B148" i="3"/>
  <c r="B159" i="3"/>
  <c r="B170" i="3"/>
  <c r="B26" i="3"/>
  <c r="B37" i="3"/>
  <c r="B48" i="3"/>
  <c r="C117" i="3"/>
  <c r="B69" i="3"/>
  <c r="B167" i="3"/>
  <c r="B154" i="3"/>
  <c r="B141" i="3"/>
  <c r="B140" i="3"/>
  <c r="B139" i="3"/>
  <c r="B138" i="3"/>
  <c r="B137" i="3"/>
  <c r="B136" i="3"/>
  <c r="B147" i="3"/>
  <c r="B158" i="3"/>
  <c r="B169" i="3"/>
  <c r="B25" i="3"/>
  <c r="B36" i="3"/>
  <c r="B59" i="3"/>
  <c r="B34" i="3"/>
  <c r="B165" i="3"/>
  <c r="B143" i="3"/>
  <c r="B142" i="3"/>
  <c r="B131" i="3"/>
  <c r="B130" i="3"/>
  <c r="B129" i="3"/>
  <c r="B128" i="3"/>
  <c r="B127" i="3"/>
  <c r="B126" i="3"/>
  <c r="B125" i="3"/>
  <c r="B124" i="3"/>
  <c r="B135" i="3"/>
  <c r="B146" i="3"/>
  <c r="B157" i="3"/>
  <c r="B168" i="3"/>
  <c r="B19" i="3"/>
  <c r="C19" i="3" s="1"/>
  <c r="B21" i="3"/>
  <c r="C21" i="3" s="1"/>
  <c r="B14" i="3"/>
  <c r="D14" i="3" s="1"/>
  <c r="I14" i="3" s="1"/>
  <c r="B15" i="3"/>
  <c r="C15" i="3" s="1"/>
  <c r="B17" i="3"/>
  <c r="I5" i="3"/>
  <c r="E24" i="3" s="1"/>
  <c r="B18" i="3"/>
  <c r="B20" i="3"/>
  <c r="B16" i="3"/>
  <c r="B23" i="3"/>
  <c r="B22" i="3"/>
  <c r="E247" i="3" l="1"/>
  <c r="C247" i="3"/>
  <c r="C291" i="3"/>
  <c r="E291" i="3"/>
  <c r="E186" i="3"/>
  <c r="C186" i="3"/>
  <c r="C315" i="3"/>
  <c r="E315" i="3"/>
  <c r="C202" i="3"/>
  <c r="E202" i="3"/>
  <c r="E210" i="3"/>
  <c r="C210" i="3"/>
  <c r="C242" i="3"/>
  <c r="E242" i="3"/>
  <c r="C226" i="3"/>
  <c r="E226" i="3"/>
  <c r="C236" i="3"/>
  <c r="E236" i="3"/>
  <c r="C243" i="3"/>
  <c r="E243" i="3"/>
  <c r="C179" i="3"/>
  <c r="E179" i="3"/>
  <c r="E256" i="3"/>
  <c r="C256" i="3"/>
  <c r="C264" i="3"/>
  <c r="E264" i="3"/>
  <c r="C345" i="3"/>
  <c r="E345" i="3"/>
  <c r="E211" i="3"/>
  <c r="C211" i="3"/>
  <c r="E365" i="3"/>
  <c r="C365" i="3"/>
  <c r="E379" i="3"/>
  <c r="D379" i="3"/>
  <c r="C379" i="3"/>
  <c r="H379" i="3"/>
  <c r="G379" i="3"/>
  <c r="F379" i="3"/>
  <c r="J379" i="3"/>
  <c r="I379" i="3"/>
  <c r="K379" i="3"/>
  <c r="C176" i="3"/>
  <c r="E176" i="3"/>
  <c r="C336" i="3"/>
  <c r="E336" i="3"/>
  <c r="E330" i="3"/>
  <c r="C330" i="3"/>
  <c r="C372" i="3"/>
  <c r="E372" i="3"/>
  <c r="C346" i="3"/>
  <c r="E346" i="3"/>
  <c r="E354" i="3"/>
  <c r="C354" i="3"/>
  <c r="C195" i="3"/>
  <c r="E195" i="3"/>
  <c r="C370" i="3"/>
  <c r="E370" i="3"/>
  <c r="C380" i="3"/>
  <c r="D380" i="3"/>
  <c r="H380" i="3"/>
  <c r="G380" i="3"/>
  <c r="E380" i="3"/>
  <c r="F380" i="3"/>
  <c r="J380" i="3"/>
  <c r="I380" i="3"/>
  <c r="K380" i="3"/>
  <c r="C182" i="3"/>
  <c r="E182" i="3"/>
  <c r="C323" i="3"/>
  <c r="E323" i="3"/>
  <c r="E185" i="3"/>
  <c r="C185" i="3"/>
  <c r="C290" i="3"/>
  <c r="E290" i="3"/>
  <c r="C274" i="3"/>
  <c r="E274" i="3"/>
  <c r="E355" i="3"/>
  <c r="C355" i="3"/>
  <c r="E294" i="3"/>
  <c r="C294" i="3"/>
  <c r="C308" i="3"/>
  <c r="E308" i="3"/>
  <c r="C320" i="3"/>
  <c r="E320" i="3"/>
  <c r="C218" i="3"/>
  <c r="E218" i="3"/>
  <c r="E259" i="3"/>
  <c r="C259" i="3"/>
  <c r="C275" i="3"/>
  <c r="E275" i="3"/>
  <c r="E283" i="3"/>
  <c r="C283" i="3"/>
  <c r="C314" i="3"/>
  <c r="E314" i="3"/>
  <c r="C299" i="3"/>
  <c r="E299" i="3"/>
  <c r="C309" i="3"/>
  <c r="E309" i="3"/>
  <c r="E244" i="3"/>
  <c r="C244" i="3"/>
  <c r="C252" i="3"/>
  <c r="E252" i="3"/>
  <c r="E329" i="3"/>
  <c r="C329" i="3"/>
  <c r="D375" i="3"/>
  <c r="C375" i="3"/>
  <c r="E375" i="3"/>
  <c r="G375" i="3"/>
  <c r="J375" i="3"/>
  <c r="F375" i="3"/>
  <c r="H375" i="3"/>
  <c r="K375" i="3"/>
  <c r="I375" i="3"/>
  <c r="C203" i="3"/>
  <c r="E203" i="3"/>
  <c r="C284" i="3"/>
  <c r="E284" i="3"/>
  <c r="E223" i="3"/>
  <c r="C223" i="3"/>
  <c r="C237" i="3"/>
  <c r="E237" i="3"/>
  <c r="C249" i="3"/>
  <c r="E249" i="3"/>
  <c r="C303" i="3"/>
  <c r="E303" i="3"/>
  <c r="C188" i="3"/>
  <c r="E188" i="3"/>
  <c r="E196" i="3"/>
  <c r="C196" i="3"/>
  <c r="C204" i="3"/>
  <c r="E204" i="3"/>
  <c r="C212" i="3"/>
  <c r="E212" i="3"/>
  <c r="E220" i="3"/>
  <c r="C220" i="3"/>
  <c r="C228" i="3"/>
  <c r="E228" i="3"/>
  <c r="C238" i="3"/>
  <c r="E238" i="3"/>
  <c r="E173" i="3"/>
  <c r="C173" i="3"/>
  <c r="C193" i="3"/>
  <c r="E193" i="3"/>
  <c r="E258" i="3"/>
  <c r="C258" i="3"/>
  <c r="C241" i="3"/>
  <c r="E241" i="3"/>
  <c r="C347" i="3"/>
  <c r="E347" i="3"/>
  <c r="C213" i="3"/>
  <c r="E213" i="3"/>
  <c r="E367" i="3"/>
  <c r="C367" i="3"/>
  <c r="C381" i="3"/>
  <c r="E381" i="3"/>
  <c r="D381" i="3"/>
  <c r="H381" i="3"/>
  <c r="G381" i="3"/>
  <c r="F381" i="3"/>
  <c r="J381" i="3"/>
  <c r="K381" i="3"/>
  <c r="I381" i="3"/>
  <c r="C178" i="3"/>
  <c r="E178" i="3"/>
  <c r="D374" i="3"/>
  <c r="C374" i="3"/>
  <c r="F374" i="3"/>
  <c r="I374" i="3"/>
  <c r="E374" i="3"/>
  <c r="H374" i="3"/>
  <c r="G374" i="3"/>
  <c r="K374" i="3"/>
  <c r="J374" i="3"/>
  <c r="C332" i="3"/>
  <c r="E332" i="3"/>
  <c r="E340" i="3"/>
  <c r="C340" i="3"/>
  <c r="C348" i="3"/>
  <c r="E348" i="3"/>
  <c r="C356" i="3"/>
  <c r="E356" i="3"/>
  <c r="E364" i="3"/>
  <c r="C364" i="3"/>
  <c r="C254" i="3"/>
  <c r="E254" i="3"/>
  <c r="C382" i="3"/>
  <c r="E382" i="3"/>
  <c r="D382" i="3"/>
  <c r="H382" i="3"/>
  <c r="G382" i="3"/>
  <c r="F382" i="3"/>
  <c r="K382" i="3"/>
  <c r="J382" i="3"/>
  <c r="I382" i="3"/>
  <c r="E317" i="3"/>
  <c r="C317" i="3"/>
  <c r="C337" i="3"/>
  <c r="E337" i="3"/>
  <c r="E187" i="3"/>
  <c r="C187" i="3"/>
  <c r="E268" i="3"/>
  <c r="C268" i="3"/>
  <c r="C276" i="3"/>
  <c r="E276" i="3"/>
  <c r="C357" i="3"/>
  <c r="E357" i="3"/>
  <c r="C296" i="3"/>
  <c r="E296" i="3"/>
  <c r="E267" i="3"/>
  <c r="C310" i="3"/>
  <c r="E310" i="3"/>
  <c r="C322" i="3"/>
  <c r="E322" i="3"/>
  <c r="C183" i="3"/>
  <c r="E183" i="3"/>
  <c r="C261" i="3"/>
  <c r="E261" i="3"/>
  <c r="E269" i="3"/>
  <c r="C269" i="3"/>
  <c r="C289" i="3"/>
  <c r="E289" i="3"/>
  <c r="C285" i="3"/>
  <c r="E285" i="3"/>
  <c r="E293" i="3"/>
  <c r="C293" i="3"/>
  <c r="C255" i="3"/>
  <c r="E255" i="3"/>
  <c r="C311" i="3"/>
  <c r="E311" i="3"/>
  <c r="E246" i="3"/>
  <c r="C246" i="3"/>
  <c r="C278" i="3"/>
  <c r="E278" i="3"/>
  <c r="E331" i="3"/>
  <c r="C331" i="3"/>
  <c r="E197" i="3"/>
  <c r="C197" i="3"/>
  <c r="C217" i="3"/>
  <c r="E217" i="3"/>
  <c r="C286" i="3"/>
  <c r="E286" i="3"/>
  <c r="C225" i="3"/>
  <c r="E225" i="3"/>
  <c r="C239" i="3"/>
  <c r="E239" i="3"/>
  <c r="C251" i="3"/>
  <c r="E251" i="3"/>
  <c r="C313" i="3"/>
  <c r="E313" i="3"/>
  <c r="C190" i="3"/>
  <c r="E190" i="3"/>
  <c r="E198" i="3"/>
  <c r="C198" i="3"/>
  <c r="C230" i="3"/>
  <c r="E230" i="3"/>
  <c r="C214" i="3"/>
  <c r="E214" i="3"/>
  <c r="E222" i="3"/>
  <c r="C222" i="3"/>
  <c r="E232" i="3"/>
  <c r="C232" i="3"/>
  <c r="C240" i="3"/>
  <c r="E240" i="3"/>
  <c r="E175" i="3"/>
  <c r="C175" i="3"/>
  <c r="C219" i="3"/>
  <c r="E219" i="3"/>
  <c r="C260" i="3"/>
  <c r="E260" i="3"/>
  <c r="E341" i="3"/>
  <c r="C341" i="3"/>
  <c r="C302" i="3"/>
  <c r="E302" i="3"/>
  <c r="C215" i="3"/>
  <c r="E215" i="3"/>
  <c r="C369" i="3"/>
  <c r="E369" i="3"/>
  <c r="C383" i="3"/>
  <c r="E383" i="3"/>
  <c r="D383" i="3"/>
  <c r="F383" i="3"/>
  <c r="I383" i="3"/>
  <c r="G383" i="3"/>
  <c r="J383" i="3"/>
  <c r="H383" i="3"/>
  <c r="K383" i="3"/>
  <c r="E172" i="3"/>
  <c r="C172" i="3"/>
  <c r="C180" i="3"/>
  <c r="E180" i="3"/>
  <c r="C361" i="3"/>
  <c r="E361" i="3"/>
  <c r="C334" i="3"/>
  <c r="E334" i="3"/>
  <c r="E342" i="3"/>
  <c r="C342" i="3"/>
  <c r="C327" i="3"/>
  <c r="E327" i="3"/>
  <c r="C358" i="3"/>
  <c r="E358" i="3"/>
  <c r="E366" i="3"/>
  <c r="C366" i="3"/>
  <c r="E376" i="3"/>
  <c r="D376" i="3"/>
  <c r="C376" i="3"/>
  <c r="G376" i="3"/>
  <c r="F376" i="3"/>
  <c r="H376" i="3"/>
  <c r="J376" i="3"/>
  <c r="K376" i="3"/>
  <c r="I376" i="3"/>
  <c r="C181" i="3"/>
  <c r="E181" i="3"/>
  <c r="E319" i="3"/>
  <c r="C319" i="3"/>
  <c r="C363" i="3"/>
  <c r="E363" i="3"/>
  <c r="C189" i="3"/>
  <c r="E189" i="3"/>
  <c r="E270" i="3"/>
  <c r="C270" i="3"/>
  <c r="C326" i="3"/>
  <c r="E326" i="3"/>
  <c r="C359" i="3"/>
  <c r="E359" i="3"/>
  <c r="C298" i="3"/>
  <c r="E298" i="3"/>
  <c r="E304" i="3"/>
  <c r="C304" i="3"/>
  <c r="C312" i="3"/>
  <c r="E312" i="3"/>
  <c r="E316" i="3"/>
  <c r="C316" i="3"/>
  <c r="C324" i="3"/>
  <c r="E324" i="3"/>
  <c r="C300" i="3"/>
  <c r="E300" i="3"/>
  <c r="C263" i="3"/>
  <c r="E263" i="3"/>
  <c r="E271" i="3"/>
  <c r="C271" i="3"/>
  <c r="C339" i="3"/>
  <c r="E339" i="3"/>
  <c r="C287" i="3"/>
  <c r="E287" i="3"/>
  <c r="E295" i="3"/>
  <c r="C295" i="3"/>
  <c r="E305" i="3"/>
  <c r="C305" i="3"/>
  <c r="C325" i="3"/>
  <c r="E325" i="3"/>
  <c r="C248" i="3"/>
  <c r="E248" i="3"/>
  <c r="C205" i="3"/>
  <c r="E205" i="3"/>
  <c r="C333" i="3"/>
  <c r="E333" i="3"/>
  <c r="E199" i="3"/>
  <c r="C199" i="3"/>
  <c r="E280" i="3"/>
  <c r="C280" i="3"/>
  <c r="C288" i="3"/>
  <c r="E288" i="3"/>
  <c r="C227" i="3"/>
  <c r="E227" i="3"/>
  <c r="E233" i="3"/>
  <c r="C233" i="3"/>
  <c r="C253" i="3"/>
  <c r="E253" i="3"/>
  <c r="E245" i="3"/>
  <c r="C245" i="3"/>
  <c r="C265" i="3"/>
  <c r="E265" i="3"/>
  <c r="E184" i="3"/>
  <c r="C184" i="3"/>
  <c r="C192" i="3"/>
  <c r="E192" i="3"/>
  <c r="C200" i="3"/>
  <c r="E200" i="3"/>
  <c r="E208" i="3"/>
  <c r="C208" i="3"/>
  <c r="C216" i="3"/>
  <c r="E216" i="3"/>
  <c r="C224" i="3"/>
  <c r="E224" i="3"/>
  <c r="E234" i="3"/>
  <c r="C234" i="3"/>
  <c r="C266" i="3"/>
  <c r="E266" i="3"/>
  <c r="C177" i="3"/>
  <c r="E177" i="3"/>
  <c r="C349" i="3"/>
  <c r="E349" i="3"/>
  <c r="C262" i="3"/>
  <c r="E262" i="3"/>
  <c r="E343" i="3"/>
  <c r="C343" i="3"/>
  <c r="E209" i="3"/>
  <c r="C209" i="3"/>
  <c r="C229" i="3"/>
  <c r="E229" i="3"/>
  <c r="C371" i="3"/>
  <c r="E371" i="3"/>
  <c r="E377" i="3"/>
  <c r="D377" i="3"/>
  <c r="C377" i="3"/>
  <c r="G377" i="3"/>
  <c r="F377" i="3"/>
  <c r="I377" i="3"/>
  <c r="J377" i="3"/>
  <c r="K377" i="3"/>
  <c r="H377" i="3"/>
  <c r="C194" i="3"/>
  <c r="E194" i="3"/>
  <c r="E174" i="3"/>
  <c r="C174" i="3"/>
  <c r="C206" i="3"/>
  <c r="E206" i="3"/>
  <c r="E328" i="3"/>
  <c r="C328" i="3"/>
  <c r="C277" i="3"/>
  <c r="E277" i="3"/>
  <c r="C344" i="3"/>
  <c r="E344" i="3"/>
  <c r="E352" i="3"/>
  <c r="C352" i="3"/>
  <c r="C360" i="3"/>
  <c r="E360" i="3"/>
  <c r="C368" i="3"/>
  <c r="E368" i="3"/>
  <c r="E378" i="3"/>
  <c r="D378" i="3"/>
  <c r="C378" i="3"/>
  <c r="G378" i="3"/>
  <c r="F378" i="3"/>
  <c r="H378" i="3"/>
  <c r="J378" i="3"/>
  <c r="K378" i="3"/>
  <c r="I378" i="3"/>
  <c r="C207" i="3"/>
  <c r="E207" i="3"/>
  <c r="C321" i="3"/>
  <c r="E321" i="3"/>
  <c r="C231" i="3"/>
  <c r="E231" i="3"/>
  <c r="C191" i="3"/>
  <c r="E191" i="3"/>
  <c r="C272" i="3"/>
  <c r="E272" i="3"/>
  <c r="E353" i="3"/>
  <c r="C353" i="3"/>
  <c r="E292" i="3"/>
  <c r="C292" i="3"/>
  <c r="E306" i="3"/>
  <c r="C306" i="3"/>
  <c r="C338" i="3"/>
  <c r="E338" i="3"/>
  <c r="E318" i="3"/>
  <c r="C318" i="3"/>
  <c r="C350" i="3"/>
  <c r="E350" i="3"/>
  <c r="E257" i="3"/>
  <c r="C257" i="3"/>
  <c r="C362" i="3"/>
  <c r="E362" i="3"/>
  <c r="C273" i="3"/>
  <c r="E273" i="3"/>
  <c r="E281" i="3"/>
  <c r="C281" i="3"/>
  <c r="C301" i="3"/>
  <c r="E301" i="3"/>
  <c r="C297" i="3"/>
  <c r="E297" i="3"/>
  <c r="E307" i="3"/>
  <c r="C307" i="3"/>
  <c r="C351" i="3"/>
  <c r="E351" i="3"/>
  <c r="C250" i="3"/>
  <c r="E250" i="3"/>
  <c r="C373" i="3"/>
  <c r="E373" i="3"/>
  <c r="C335" i="3"/>
  <c r="E335" i="3"/>
  <c r="C201" i="3"/>
  <c r="E201" i="3"/>
  <c r="E282" i="3"/>
  <c r="C282" i="3"/>
  <c r="E221" i="3"/>
  <c r="C221" i="3"/>
  <c r="E235" i="3"/>
  <c r="C235" i="3"/>
  <c r="C279" i="3"/>
  <c r="E279" i="3"/>
  <c r="C167" i="3"/>
  <c r="E167" i="3"/>
  <c r="E168" i="3"/>
  <c r="C168" i="3"/>
  <c r="C142" i="3"/>
  <c r="E142" i="3"/>
  <c r="E25" i="3"/>
  <c r="C25" i="3"/>
  <c r="C69" i="3"/>
  <c r="E69" i="3"/>
  <c r="E148" i="3"/>
  <c r="C148" i="3"/>
  <c r="E161" i="3"/>
  <c r="C161" i="3"/>
  <c r="E72" i="3"/>
  <c r="C72" i="3"/>
  <c r="E41" i="3"/>
  <c r="C41" i="3"/>
  <c r="E66" i="3"/>
  <c r="C66" i="3"/>
  <c r="E87" i="3"/>
  <c r="C87" i="3"/>
  <c r="E121" i="3"/>
  <c r="C121" i="3"/>
  <c r="E91" i="3"/>
  <c r="E144" i="3"/>
  <c r="C144" i="3"/>
  <c r="E114" i="3"/>
  <c r="E169" i="3"/>
  <c r="C169" i="3"/>
  <c r="E149" i="3"/>
  <c r="C149" i="3"/>
  <c r="E104" i="3"/>
  <c r="E162" i="3"/>
  <c r="C162" i="3"/>
  <c r="E61" i="3"/>
  <c r="C61" i="3"/>
  <c r="E42" i="3"/>
  <c r="C42" i="3"/>
  <c r="E116" i="3"/>
  <c r="E67" i="3"/>
  <c r="C67" i="3"/>
  <c r="E76" i="3"/>
  <c r="C76" i="3"/>
  <c r="E110" i="3"/>
  <c r="C110" i="3"/>
  <c r="E133" i="3"/>
  <c r="C133" i="3"/>
  <c r="E103" i="3"/>
  <c r="C165" i="3"/>
  <c r="E165" i="3"/>
  <c r="E158" i="3"/>
  <c r="C158" i="3"/>
  <c r="E150" i="3"/>
  <c r="C150" i="3"/>
  <c r="E163" i="3"/>
  <c r="C163" i="3"/>
  <c r="E50" i="3"/>
  <c r="C50" i="3"/>
  <c r="E43" i="3"/>
  <c r="C43" i="3"/>
  <c r="E80" i="3"/>
  <c r="C68" i="3"/>
  <c r="E68" i="3"/>
  <c r="E77" i="3"/>
  <c r="C77" i="3"/>
  <c r="E99" i="3"/>
  <c r="C99" i="3"/>
  <c r="E122" i="3"/>
  <c r="C122" i="3"/>
  <c r="C34" i="3"/>
  <c r="E34" i="3"/>
  <c r="E147" i="3"/>
  <c r="C147" i="3"/>
  <c r="E117" i="3"/>
  <c r="E151" i="3"/>
  <c r="C151" i="3"/>
  <c r="C164" i="3"/>
  <c r="E164" i="3"/>
  <c r="E39" i="3"/>
  <c r="C39" i="3"/>
  <c r="E95" i="3"/>
  <c r="C44" i="3"/>
  <c r="E44" i="3"/>
  <c r="E78" i="3"/>
  <c r="C78" i="3"/>
  <c r="E88" i="3"/>
  <c r="C88" i="3"/>
  <c r="E111" i="3"/>
  <c r="C111" i="3"/>
  <c r="E113" i="3"/>
  <c r="E146" i="3"/>
  <c r="C146" i="3"/>
  <c r="E135" i="3"/>
  <c r="C135" i="3"/>
  <c r="E124" i="3"/>
  <c r="C124" i="3"/>
  <c r="C59" i="3"/>
  <c r="E59" i="3"/>
  <c r="E136" i="3"/>
  <c r="C136" i="3"/>
  <c r="C152" i="3"/>
  <c r="E152" i="3"/>
  <c r="C166" i="3"/>
  <c r="E166" i="3"/>
  <c r="E28" i="3"/>
  <c r="C28" i="3"/>
  <c r="C45" i="3"/>
  <c r="E45" i="3"/>
  <c r="E96" i="3"/>
  <c r="C96" i="3"/>
  <c r="E79" i="3"/>
  <c r="C79" i="3"/>
  <c r="E89" i="3"/>
  <c r="C89" i="3"/>
  <c r="E100" i="3"/>
  <c r="C100" i="3"/>
  <c r="E156" i="3"/>
  <c r="C156" i="3"/>
  <c r="E125" i="3"/>
  <c r="C125" i="3"/>
  <c r="E137" i="3"/>
  <c r="C137" i="3"/>
  <c r="E94" i="3"/>
  <c r="C153" i="3"/>
  <c r="E153" i="3"/>
  <c r="C70" i="3"/>
  <c r="E70" i="3"/>
  <c r="E29" i="3"/>
  <c r="C29" i="3"/>
  <c r="C46" i="3"/>
  <c r="E46" i="3"/>
  <c r="E85" i="3"/>
  <c r="C85" i="3"/>
  <c r="E81" i="3"/>
  <c r="E119" i="3"/>
  <c r="E90" i="3"/>
  <c r="C90" i="3"/>
  <c r="E101" i="3"/>
  <c r="C101" i="3"/>
  <c r="E145" i="3"/>
  <c r="C145" i="3"/>
  <c r="E157" i="3"/>
  <c r="C157" i="3"/>
  <c r="E126" i="3"/>
  <c r="C126" i="3"/>
  <c r="E138" i="3"/>
  <c r="C138" i="3"/>
  <c r="C155" i="3"/>
  <c r="E155" i="3"/>
  <c r="E60" i="3"/>
  <c r="C60" i="3"/>
  <c r="E30" i="3"/>
  <c r="C30" i="3"/>
  <c r="C47" i="3"/>
  <c r="E47" i="3"/>
  <c r="E74" i="3"/>
  <c r="C74" i="3"/>
  <c r="E108" i="3"/>
  <c r="C108" i="3"/>
  <c r="E102" i="3"/>
  <c r="C102" i="3"/>
  <c r="E134" i="3"/>
  <c r="C134" i="3"/>
  <c r="C143" i="3"/>
  <c r="E143" i="3"/>
  <c r="E127" i="3"/>
  <c r="C127" i="3"/>
  <c r="E105" i="3"/>
  <c r="E139" i="3"/>
  <c r="C139" i="3"/>
  <c r="E48" i="3"/>
  <c r="C48" i="3"/>
  <c r="C35" i="3"/>
  <c r="E35" i="3"/>
  <c r="E49" i="3"/>
  <c r="C49" i="3"/>
  <c r="E31" i="3"/>
  <c r="C31" i="3"/>
  <c r="E84" i="3"/>
  <c r="C84" i="3"/>
  <c r="E54" i="3"/>
  <c r="C54" i="3"/>
  <c r="E63" i="3"/>
  <c r="C63" i="3"/>
  <c r="E97" i="3"/>
  <c r="C97" i="3"/>
  <c r="E92" i="3"/>
  <c r="E118" i="3"/>
  <c r="E123" i="3"/>
  <c r="C123" i="3"/>
  <c r="C128" i="3"/>
  <c r="E128" i="3"/>
  <c r="C140" i="3"/>
  <c r="E140" i="3"/>
  <c r="E37" i="3"/>
  <c r="C37" i="3"/>
  <c r="C71" i="3"/>
  <c r="E71" i="3"/>
  <c r="E38" i="3"/>
  <c r="C38" i="3"/>
  <c r="E107" i="3"/>
  <c r="C32" i="3"/>
  <c r="E32" i="3"/>
  <c r="E73" i="3"/>
  <c r="C73" i="3"/>
  <c r="C56" i="3"/>
  <c r="E56" i="3"/>
  <c r="E52" i="3"/>
  <c r="C52" i="3"/>
  <c r="E86" i="3"/>
  <c r="C86" i="3"/>
  <c r="E115" i="3"/>
  <c r="E112" i="3"/>
  <c r="C112" i="3"/>
  <c r="C129" i="3"/>
  <c r="E129" i="3"/>
  <c r="C141" i="3"/>
  <c r="E141" i="3"/>
  <c r="E26" i="3"/>
  <c r="C26" i="3"/>
  <c r="E27" i="3"/>
  <c r="C27" i="3"/>
  <c r="C33" i="3"/>
  <c r="E33" i="3"/>
  <c r="E62" i="3"/>
  <c r="C62" i="3"/>
  <c r="C58" i="3"/>
  <c r="E58" i="3"/>
  <c r="E53" i="3"/>
  <c r="C53" i="3"/>
  <c r="E75" i="3"/>
  <c r="C75" i="3"/>
  <c r="E120" i="3"/>
  <c r="C120" i="3"/>
  <c r="E82" i="3"/>
  <c r="C130" i="3"/>
  <c r="E130" i="3"/>
  <c r="E83" i="3"/>
  <c r="C154" i="3"/>
  <c r="E154" i="3"/>
  <c r="E170" i="3"/>
  <c r="C170" i="3"/>
  <c r="E171" i="3"/>
  <c r="C171" i="3"/>
  <c r="E51" i="3"/>
  <c r="C51" i="3"/>
  <c r="E55" i="3"/>
  <c r="C55" i="3"/>
  <c r="E64" i="3"/>
  <c r="C64" i="3"/>
  <c r="E109" i="3"/>
  <c r="C109" i="3"/>
  <c r="C131" i="3"/>
  <c r="E131" i="3"/>
  <c r="E36" i="3"/>
  <c r="C36" i="3"/>
  <c r="E159" i="3"/>
  <c r="C159" i="3"/>
  <c r="E160" i="3"/>
  <c r="C160" i="3"/>
  <c r="E93" i="3"/>
  <c r="E40" i="3"/>
  <c r="C40" i="3"/>
  <c r="E106" i="3"/>
  <c r="C57" i="3"/>
  <c r="E57" i="3"/>
  <c r="E65" i="3"/>
  <c r="C65" i="3"/>
  <c r="E98" i="3"/>
  <c r="C98" i="3"/>
  <c r="E132" i="3"/>
  <c r="C132" i="3"/>
  <c r="E21" i="3"/>
  <c r="C14" i="3"/>
  <c r="E19" i="3"/>
  <c r="E14" i="3"/>
  <c r="F14" i="3" s="1"/>
  <c r="G14" i="3" s="1"/>
  <c r="H14" i="3" s="1"/>
  <c r="J14" i="3" s="1"/>
  <c r="D15" i="3" s="1"/>
  <c r="E15" i="3"/>
  <c r="E22" i="3"/>
  <c r="C22" i="3"/>
  <c r="E16" i="3"/>
  <c r="C16" i="3"/>
  <c r="K14" i="3"/>
  <c r="E23" i="3"/>
  <c r="C23" i="3"/>
  <c r="E18" i="3"/>
  <c r="C18" i="3"/>
  <c r="C20" i="3"/>
  <c r="E20" i="3"/>
  <c r="E17" i="3"/>
  <c r="C17" i="3"/>
  <c r="I15" i="3" l="1"/>
  <c r="F15" i="3"/>
  <c r="G15" i="3" s="1"/>
  <c r="K15" i="3" l="1"/>
  <c r="H15" i="3"/>
  <c r="J15" i="3" s="1"/>
  <c r="D16" i="3" s="1"/>
  <c r="I16" i="3" s="1"/>
  <c r="K16" i="3" s="1"/>
  <c r="F16" i="3" l="1"/>
  <c r="G16" i="3" s="1"/>
  <c r="H16" i="3" s="1"/>
  <c r="J16" i="3" s="1"/>
  <c r="D17" i="3" s="1"/>
  <c r="I17" i="3" s="1"/>
  <c r="F17" i="3" l="1"/>
  <c r="G17" i="3" s="1"/>
  <c r="H17" i="3" s="1"/>
  <c r="J17" i="3" s="1"/>
  <c r="D18" i="3" s="1"/>
  <c r="K17" i="3"/>
  <c r="I18" i="3" l="1"/>
  <c r="F18" i="3"/>
  <c r="G18" i="3" l="1"/>
  <c r="H18" i="3" s="1"/>
  <c r="J18" i="3" s="1"/>
  <c r="D19" i="3" s="1"/>
  <c r="K18" i="3"/>
  <c r="I19" i="3" l="1"/>
  <c r="F19" i="3"/>
  <c r="G19" i="3" l="1"/>
  <c r="H19" i="3" s="1"/>
  <c r="J19" i="3" s="1"/>
  <c r="D20" i="3" s="1"/>
  <c r="K19" i="3"/>
  <c r="I20" i="3" l="1"/>
  <c r="K20" i="3" s="1"/>
  <c r="F20" i="3"/>
  <c r="G20" i="3" l="1"/>
  <c r="H20" i="3" s="1"/>
  <c r="J20" i="3" s="1"/>
  <c r="D21" i="3" s="1"/>
  <c r="I21" i="3" l="1"/>
  <c r="K21" i="3" s="1"/>
  <c r="F21" i="3"/>
  <c r="G21" i="3" l="1"/>
  <c r="H21" i="3" s="1"/>
  <c r="J21" i="3" s="1"/>
  <c r="D22" i="3" s="1"/>
  <c r="I22" i="3" l="1"/>
  <c r="K22" i="3" s="1"/>
  <c r="F22" i="3"/>
  <c r="G22" i="3" l="1"/>
  <c r="H22" i="3" s="1"/>
  <c r="J22" i="3" s="1"/>
  <c r="D23" i="3" s="1"/>
  <c r="I23" i="3" l="1"/>
  <c r="K23" i="3" s="1"/>
  <c r="F23" i="3"/>
  <c r="G23" i="3" l="1"/>
  <c r="H23" i="3" s="1"/>
  <c r="J23" i="3" s="1"/>
  <c r="D24" i="3" s="1"/>
  <c r="I24" i="3" l="1"/>
  <c r="K24" i="3" s="1"/>
  <c r="F24" i="3"/>
  <c r="G24" i="3" l="1"/>
  <c r="H24" i="3" s="1"/>
  <c r="J24" i="3" s="1"/>
  <c r="D25" i="3" s="1"/>
  <c r="I25" i="3" l="1"/>
  <c r="F25" i="3"/>
  <c r="G25" i="3" l="1"/>
  <c r="H25" i="3" s="1"/>
  <c r="J25" i="3" s="1"/>
  <c r="K25" i="3"/>
  <c r="D26" i="3" l="1"/>
  <c r="I26" i="3" l="1"/>
  <c r="F26" i="3"/>
  <c r="G26" i="3" l="1"/>
  <c r="H26" i="3" s="1"/>
  <c r="J26" i="3"/>
  <c r="K26" i="3"/>
  <c r="D27" i="3" l="1"/>
  <c r="I27" i="3" l="1"/>
  <c r="F27" i="3"/>
  <c r="G27" i="3" l="1"/>
  <c r="H27" i="3" s="1"/>
  <c r="J27" i="3"/>
  <c r="K27" i="3"/>
  <c r="D28" i="3" l="1"/>
  <c r="I28" i="3" l="1"/>
  <c r="F28" i="3"/>
  <c r="G28" i="3" l="1"/>
  <c r="H28" i="3" s="1"/>
  <c r="J28" i="3"/>
  <c r="K28" i="3"/>
  <c r="D29" i="3" l="1"/>
  <c r="I29" i="3" l="1"/>
  <c r="F29" i="3"/>
  <c r="G29" i="3" l="1"/>
  <c r="H29" i="3" s="1"/>
  <c r="J29" i="3" s="1"/>
  <c r="K29" i="3"/>
  <c r="D30" i="3" l="1"/>
  <c r="I30" i="3" l="1"/>
  <c r="K30" i="3" s="1"/>
  <c r="F30" i="3"/>
  <c r="G30" i="3" l="1"/>
  <c r="H30" i="3" s="1"/>
  <c r="J30" i="3" s="1"/>
  <c r="D31" i="3" s="1"/>
  <c r="F31" i="3" l="1"/>
  <c r="I31" i="3"/>
  <c r="K31" i="3" s="1"/>
  <c r="G31" i="3" l="1"/>
  <c r="H31" i="3" s="1"/>
  <c r="J31" i="3" s="1"/>
  <c r="D32" i="3" s="1"/>
  <c r="I32" i="3" l="1"/>
  <c r="K32" i="3" s="1"/>
  <c r="F32" i="3"/>
  <c r="G32" i="3" l="1"/>
  <c r="H32" i="3" s="1"/>
  <c r="J32" i="3" s="1"/>
  <c r="D33" i="3" s="1"/>
  <c r="I33" i="3" l="1"/>
  <c r="K33" i="3" s="1"/>
  <c r="F33" i="3"/>
  <c r="G33" i="3" l="1"/>
  <c r="H33" i="3" s="1"/>
  <c r="J33" i="3"/>
  <c r="D34" i="3" s="1"/>
  <c r="I34" i="3" l="1"/>
  <c r="K34" i="3" s="1"/>
  <c r="F34" i="3"/>
  <c r="G34" i="3" l="1"/>
  <c r="H34" i="3" s="1"/>
  <c r="J34" i="3" s="1"/>
  <c r="D35" i="3" s="1"/>
  <c r="I35" i="3" l="1"/>
  <c r="K35" i="3" s="1"/>
  <c r="F35" i="3"/>
  <c r="G35" i="3" l="1"/>
  <c r="H35" i="3" s="1"/>
  <c r="J35" i="3"/>
  <c r="D36" i="3" s="1"/>
  <c r="F36" i="3" l="1"/>
  <c r="I36" i="3"/>
  <c r="K36" i="3" s="1"/>
  <c r="G36" i="3" l="1"/>
  <c r="H36" i="3" s="1"/>
  <c r="J36" i="3" s="1"/>
  <c r="D37" i="3" s="1"/>
  <c r="I37" i="3" l="1"/>
  <c r="K37" i="3" s="1"/>
  <c r="F37" i="3"/>
  <c r="G37" i="3" l="1"/>
  <c r="H37" i="3" s="1"/>
  <c r="J37" i="3"/>
  <c r="D38" i="3" s="1"/>
  <c r="I38" i="3" l="1"/>
  <c r="K38" i="3" s="1"/>
  <c r="F38" i="3"/>
  <c r="G38" i="3" l="1"/>
  <c r="H38" i="3" s="1"/>
  <c r="J38" i="3" s="1"/>
  <c r="D39" i="3" s="1"/>
  <c r="F39" i="3" l="1"/>
  <c r="I39" i="3"/>
  <c r="K39" i="3" s="1"/>
  <c r="G39" i="3" l="1"/>
  <c r="H39" i="3" s="1"/>
  <c r="J39" i="3" s="1"/>
  <c r="D40" i="3" s="1"/>
  <c r="I40" i="3" l="1"/>
  <c r="K40" i="3" s="1"/>
  <c r="F40" i="3"/>
  <c r="G40" i="3" l="1"/>
  <c r="H40" i="3" s="1"/>
  <c r="J40" i="3" s="1"/>
  <c r="D41" i="3" s="1"/>
  <c r="I41" i="3" l="1"/>
  <c r="K41" i="3" s="1"/>
  <c r="F41" i="3"/>
  <c r="G41" i="3" l="1"/>
  <c r="H41" i="3" s="1"/>
  <c r="J41" i="3" s="1"/>
  <c r="D42" i="3" s="1"/>
  <c r="I42" i="3" l="1"/>
  <c r="K42" i="3" s="1"/>
  <c r="F42" i="3"/>
  <c r="G42" i="3" l="1"/>
  <c r="H42" i="3" s="1"/>
  <c r="J42" i="3"/>
  <c r="D43" i="3" s="1"/>
  <c r="I43" i="3" l="1"/>
  <c r="K43" i="3" s="1"/>
  <c r="F43" i="3"/>
  <c r="G43" i="3" l="1"/>
  <c r="H43" i="3" s="1"/>
  <c r="J43" i="3" s="1"/>
  <c r="D44" i="3" s="1"/>
  <c r="I44" i="3" l="1"/>
  <c r="K44" i="3" s="1"/>
  <c r="F44" i="3"/>
  <c r="G44" i="3" l="1"/>
  <c r="H44" i="3" s="1"/>
  <c r="J44" i="3" s="1"/>
  <c r="D45" i="3" s="1"/>
  <c r="I45" i="3" l="1"/>
  <c r="K45" i="3" s="1"/>
  <c r="F45" i="3"/>
  <c r="G45" i="3" l="1"/>
  <c r="H45" i="3" s="1"/>
  <c r="J45" i="3" s="1"/>
  <c r="D46" i="3" s="1"/>
  <c r="I46" i="3" l="1"/>
  <c r="K46" i="3" s="1"/>
  <c r="F46" i="3"/>
  <c r="G46" i="3" l="1"/>
  <c r="H46" i="3" s="1"/>
  <c r="J46" i="3" s="1"/>
  <c r="D47" i="3" s="1"/>
  <c r="I47" i="3" l="1"/>
  <c r="K47" i="3" s="1"/>
  <c r="F47" i="3"/>
  <c r="G47" i="3" l="1"/>
  <c r="H47" i="3" s="1"/>
  <c r="J47" i="3" s="1"/>
  <c r="D48" i="3" s="1"/>
  <c r="I48" i="3" l="1"/>
  <c r="K48" i="3" s="1"/>
  <c r="F48" i="3"/>
  <c r="G48" i="3" l="1"/>
  <c r="H48" i="3" s="1"/>
  <c r="J48" i="3" s="1"/>
  <c r="D49" i="3" s="1"/>
  <c r="F49" i="3" l="1"/>
  <c r="I49" i="3"/>
  <c r="K49" i="3" s="1"/>
  <c r="G49" i="3" l="1"/>
  <c r="H49" i="3" s="1"/>
  <c r="J49" i="3"/>
  <c r="D50" i="3" s="1"/>
  <c r="F50" i="3" l="1"/>
  <c r="I50" i="3"/>
  <c r="K50" i="3" s="1"/>
  <c r="G50" i="3" l="1"/>
  <c r="H50" i="3" s="1"/>
  <c r="J50" i="3" s="1"/>
  <c r="D51" i="3" s="1"/>
  <c r="I51" i="3" l="1"/>
  <c r="K51" i="3" s="1"/>
  <c r="F51" i="3"/>
  <c r="G51" i="3" l="1"/>
  <c r="H51" i="3" s="1"/>
  <c r="J51" i="3" s="1"/>
  <c r="D52" i="3" s="1"/>
  <c r="F52" i="3" l="1"/>
  <c r="I52" i="3"/>
  <c r="K52" i="3" s="1"/>
  <c r="G52" i="3" l="1"/>
  <c r="H52" i="3" s="1"/>
  <c r="J52" i="3" s="1"/>
  <c r="D53" i="3" s="1"/>
  <c r="I53" i="3" l="1"/>
  <c r="K53" i="3" s="1"/>
  <c r="F53" i="3"/>
  <c r="G53" i="3" l="1"/>
  <c r="H53" i="3" s="1"/>
  <c r="J53" i="3" s="1"/>
  <c r="D54" i="3" s="1"/>
  <c r="I54" i="3" l="1"/>
  <c r="K54" i="3" s="1"/>
  <c r="F54" i="3"/>
  <c r="G54" i="3" l="1"/>
  <c r="H54" i="3" s="1"/>
  <c r="J54" i="3" s="1"/>
  <c r="D55" i="3" s="1"/>
  <c r="I55" i="3" l="1"/>
  <c r="K55" i="3" s="1"/>
  <c r="F55" i="3"/>
  <c r="G55" i="3" l="1"/>
  <c r="H55" i="3" s="1"/>
  <c r="J55" i="3" s="1"/>
  <c r="D56" i="3" s="1"/>
  <c r="F56" i="3" l="1"/>
  <c r="I56" i="3"/>
  <c r="K56" i="3" s="1"/>
  <c r="G56" i="3" l="1"/>
  <c r="H56" i="3" s="1"/>
  <c r="J56" i="3"/>
  <c r="D57" i="3" s="1"/>
  <c r="I57" i="3" l="1"/>
  <c r="K57" i="3" s="1"/>
  <c r="F57" i="3"/>
  <c r="G57" i="3" l="1"/>
  <c r="H57" i="3" s="1"/>
  <c r="J57" i="3" s="1"/>
  <c r="D58" i="3" s="1"/>
  <c r="I58" i="3" l="1"/>
  <c r="K58" i="3" s="1"/>
  <c r="F58" i="3"/>
  <c r="G58" i="3" l="1"/>
  <c r="H58" i="3" s="1"/>
  <c r="J58" i="3" s="1"/>
  <c r="D59" i="3" s="1"/>
  <c r="I59" i="3" l="1"/>
  <c r="K59" i="3" s="1"/>
  <c r="F59" i="3"/>
  <c r="G59" i="3" l="1"/>
  <c r="H59" i="3" s="1"/>
  <c r="J59" i="3"/>
  <c r="D60" i="3" s="1"/>
  <c r="I60" i="3" l="1"/>
  <c r="K60" i="3" s="1"/>
  <c r="F60" i="3"/>
  <c r="G60" i="3" l="1"/>
  <c r="H60" i="3" s="1"/>
  <c r="J60" i="3"/>
  <c r="D61" i="3" s="1"/>
  <c r="I61" i="3" l="1"/>
  <c r="K61" i="3" s="1"/>
  <c r="F61" i="3"/>
  <c r="G61" i="3" l="1"/>
  <c r="H61" i="3" s="1"/>
  <c r="J61" i="3" s="1"/>
  <c r="D62" i="3" s="1"/>
  <c r="F62" i="3" l="1"/>
  <c r="I62" i="3"/>
  <c r="K62" i="3" s="1"/>
  <c r="G62" i="3" l="1"/>
  <c r="H62" i="3" s="1"/>
  <c r="J62" i="3" s="1"/>
  <c r="D63" i="3" s="1"/>
  <c r="F63" i="3" l="1"/>
  <c r="I63" i="3"/>
  <c r="K63" i="3" s="1"/>
  <c r="G63" i="3" l="1"/>
  <c r="H63" i="3" s="1"/>
  <c r="J63" i="3" s="1"/>
  <c r="D64" i="3" s="1"/>
  <c r="F64" i="3" l="1"/>
  <c r="I64" i="3"/>
  <c r="K64" i="3" s="1"/>
  <c r="G64" i="3" l="1"/>
  <c r="H64" i="3" s="1"/>
  <c r="J64" i="3" s="1"/>
  <c r="D65" i="3" s="1"/>
  <c r="I65" i="3" l="1"/>
  <c r="K65" i="3" s="1"/>
  <c r="F65" i="3"/>
  <c r="G65" i="3" l="1"/>
  <c r="H65" i="3" s="1"/>
  <c r="J65" i="3" s="1"/>
  <c r="D66" i="3" s="1"/>
  <c r="F66" i="3" l="1"/>
  <c r="I66" i="3"/>
  <c r="K66" i="3" s="1"/>
  <c r="G66" i="3" l="1"/>
  <c r="H66" i="3" s="1"/>
  <c r="J66" i="3" s="1"/>
  <c r="D67" i="3" s="1"/>
  <c r="I67" i="3" l="1"/>
  <c r="K67" i="3" s="1"/>
  <c r="F67" i="3"/>
  <c r="G67" i="3" l="1"/>
  <c r="H67" i="3" s="1"/>
  <c r="J67" i="3" s="1"/>
  <c r="D68" i="3" s="1"/>
  <c r="I68" i="3" l="1"/>
  <c r="K68" i="3" s="1"/>
  <c r="F68" i="3"/>
  <c r="G68" i="3" l="1"/>
  <c r="H68" i="3" s="1"/>
  <c r="J68" i="3"/>
  <c r="D69" i="3" s="1"/>
  <c r="I69" i="3" l="1"/>
  <c r="K69" i="3" s="1"/>
  <c r="F69" i="3"/>
  <c r="G69" i="3" l="1"/>
  <c r="H69" i="3" s="1"/>
  <c r="J69" i="3" s="1"/>
  <c r="D70" i="3" s="1"/>
  <c r="F70" i="3" l="1"/>
  <c r="I70" i="3"/>
  <c r="K70" i="3" s="1"/>
  <c r="G70" i="3" l="1"/>
  <c r="H70" i="3" s="1"/>
  <c r="J70" i="3" s="1"/>
  <c r="D71" i="3" s="1"/>
  <c r="I71" i="3" l="1"/>
  <c r="K71" i="3" s="1"/>
  <c r="F71" i="3"/>
  <c r="G71" i="3" l="1"/>
  <c r="H71" i="3" s="1"/>
  <c r="J71" i="3" s="1"/>
  <c r="D72" i="3" s="1"/>
  <c r="I72" i="3" l="1"/>
  <c r="K72" i="3" s="1"/>
  <c r="F72" i="3"/>
  <c r="G72" i="3" l="1"/>
  <c r="H72" i="3" s="1"/>
  <c r="J72" i="3" s="1"/>
  <c r="D73" i="3" s="1"/>
  <c r="I73" i="3" l="1"/>
  <c r="K73" i="3" s="1"/>
  <c r="F73" i="3"/>
  <c r="G73" i="3" l="1"/>
  <c r="H73" i="3" s="1"/>
  <c r="J73" i="3" s="1"/>
  <c r="D74" i="3" s="1"/>
  <c r="F74" i="3" l="1"/>
  <c r="I74" i="3"/>
  <c r="K74" i="3" s="1"/>
  <c r="G74" i="3" l="1"/>
  <c r="H74" i="3" s="1"/>
  <c r="J74" i="3" s="1"/>
  <c r="D75" i="3" s="1"/>
  <c r="I75" i="3" l="1"/>
  <c r="K75" i="3" s="1"/>
  <c r="F75" i="3"/>
  <c r="G75" i="3" l="1"/>
  <c r="H75" i="3" s="1"/>
  <c r="J75" i="3" s="1"/>
  <c r="D76" i="3" s="1"/>
  <c r="F76" i="3" l="1"/>
  <c r="I76" i="3"/>
  <c r="K76" i="3" s="1"/>
  <c r="G76" i="3" l="1"/>
  <c r="H76" i="3" s="1"/>
  <c r="J76" i="3"/>
  <c r="D77" i="3" s="1"/>
  <c r="I77" i="3" l="1"/>
  <c r="K77" i="3" s="1"/>
  <c r="F77" i="3"/>
  <c r="G77" i="3" l="1"/>
  <c r="H77" i="3" s="1"/>
  <c r="J77" i="3"/>
  <c r="D78" i="3" s="1"/>
  <c r="F78" i="3" l="1"/>
  <c r="I78" i="3"/>
  <c r="K78" i="3" s="1"/>
  <c r="G78" i="3" l="1"/>
  <c r="H78" i="3" s="1"/>
  <c r="J78" i="3" s="1"/>
  <c r="D79" i="3" s="1"/>
  <c r="F79" i="3" l="1"/>
  <c r="I79" i="3"/>
  <c r="K79" i="3" s="1"/>
  <c r="G79" i="3" l="1"/>
  <c r="H79" i="3" s="1"/>
  <c r="J79" i="3" s="1"/>
  <c r="D80" i="3" s="1"/>
  <c r="I80" i="3" l="1"/>
  <c r="K80" i="3" s="1"/>
  <c r="F80" i="3"/>
  <c r="G80" i="3" l="1"/>
  <c r="H80" i="3" s="1"/>
  <c r="J80" i="3"/>
  <c r="D81" i="3" s="1"/>
  <c r="I81" i="3" l="1"/>
  <c r="K81" i="3" s="1"/>
  <c r="F81" i="3"/>
  <c r="G81" i="3" l="1"/>
  <c r="H81" i="3" s="1"/>
  <c r="J81" i="3" s="1"/>
  <c r="D82" i="3" s="1"/>
  <c r="I82" i="3" l="1"/>
  <c r="K82" i="3" s="1"/>
  <c r="F82" i="3"/>
  <c r="G82" i="3" l="1"/>
  <c r="H82" i="3" s="1"/>
  <c r="J82" i="3"/>
  <c r="D83" i="3" s="1"/>
  <c r="I83" i="3" l="1"/>
  <c r="K83" i="3" s="1"/>
  <c r="F83" i="3"/>
  <c r="G83" i="3" l="1"/>
  <c r="H83" i="3" s="1"/>
  <c r="J83" i="3" s="1"/>
  <c r="D84" i="3" s="1"/>
  <c r="I84" i="3" l="1"/>
  <c r="K84" i="3" s="1"/>
  <c r="F84" i="3"/>
  <c r="G84" i="3" l="1"/>
  <c r="H84" i="3" s="1"/>
  <c r="J84" i="3"/>
  <c r="D85" i="3" s="1"/>
  <c r="I85" i="3" l="1"/>
  <c r="K85" i="3" s="1"/>
  <c r="F85" i="3"/>
  <c r="G85" i="3" l="1"/>
  <c r="H85" i="3" s="1"/>
  <c r="J85" i="3"/>
  <c r="D86" i="3" s="1"/>
  <c r="I86" i="3" l="1"/>
  <c r="K86" i="3" s="1"/>
  <c r="F86" i="3"/>
  <c r="G86" i="3" l="1"/>
  <c r="H86" i="3" s="1"/>
  <c r="J86" i="3" s="1"/>
  <c r="D87" i="3" s="1"/>
  <c r="I87" i="3" l="1"/>
  <c r="K87" i="3" s="1"/>
  <c r="F87" i="3"/>
  <c r="G87" i="3" l="1"/>
  <c r="H87" i="3" s="1"/>
  <c r="J87" i="3"/>
  <c r="D88" i="3" s="1"/>
  <c r="I88" i="3" l="1"/>
  <c r="K88" i="3" s="1"/>
  <c r="F88" i="3"/>
  <c r="G88" i="3" l="1"/>
  <c r="H88" i="3" s="1"/>
  <c r="J88" i="3"/>
  <c r="D89" i="3" s="1"/>
  <c r="I89" i="3" l="1"/>
  <c r="K89" i="3" s="1"/>
  <c r="F89" i="3"/>
  <c r="G89" i="3" l="1"/>
  <c r="H89" i="3" s="1"/>
  <c r="J89" i="3"/>
  <c r="D90" i="3" s="1"/>
  <c r="I90" i="3" l="1"/>
  <c r="K90" i="3" s="1"/>
  <c r="F90" i="3"/>
  <c r="G90" i="3" l="1"/>
  <c r="H90" i="3" s="1"/>
  <c r="J90" i="3" s="1"/>
  <c r="D91" i="3" s="1"/>
  <c r="I91" i="3" l="1"/>
  <c r="K91" i="3" s="1"/>
  <c r="F91" i="3"/>
  <c r="G91" i="3" l="1"/>
  <c r="H91" i="3" s="1"/>
  <c r="J91" i="3" s="1"/>
  <c r="D92" i="3" s="1"/>
  <c r="I92" i="3" l="1"/>
  <c r="K92" i="3" s="1"/>
  <c r="F92" i="3"/>
  <c r="G92" i="3" l="1"/>
  <c r="H92" i="3" s="1"/>
  <c r="J92" i="3" s="1"/>
  <c r="D93" i="3" s="1"/>
  <c r="I93" i="3" l="1"/>
  <c r="K93" i="3" s="1"/>
  <c r="F93" i="3"/>
  <c r="G93" i="3" l="1"/>
  <c r="H93" i="3" s="1"/>
  <c r="J93" i="3" s="1"/>
  <c r="D94" i="3" s="1"/>
  <c r="I94" i="3" l="1"/>
  <c r="K94" i="3" s="1"/>
  <c r="F94" i="3"/>
  <c r="G94" i="3" l="1"/>
  <c r="H94" i="3" s="1"/>
  <c r="J94" i="3" s="1"/>
  <c r="D95" i="3" s="1"/>
  <c r="I95" i="3" l="1"/>
  <c r="K95" i="3" s="1"/>
  <c r="F95" i="3"/>
  <c r="G95" i="3" l="1"/>
  <c r="H95" i="3" s="1"/>
  <c r="J95" i="3" s="1"/>
  <c r="D96" i="3" s="1"/>
  <c r="F96" i="3" l="1"/>
  <c r="I96" i="3"/>
  <c r="K96" i="3" s="1"/>
  <c r="G96" i="3" l="1"/>
  <c r="H96" i="3" s="1"/>
  <c r="J96" i="3" s="1"/>
  <c r="D97" i="3" s="1"/>
  <c r="I97" i="3" l="1"/>
  <c r="K97" i="3" s="1"/>
  <c r="F97" i="3"/>
  <c r="G97" i="3" l="1"/>
  <c r="H97" i="3" s="1"/>
  <c r="J97" i="3"/>
  <c r="D98" i="3" s="1"/>
  <c r="I98" i="3" l="1"/>
  <c r="K98" i="3" s="1"/>
  <c r="F98" i="3"/>
  <c r="G98" i="3" l="1"/>
  <c r="H98" i="3" s="1"/>
  <c r="J98" i="3" s="1"/>
  <c r="D99" i="3" s="1"/>
  <c r="I99" i="3" l="1"/>
  <c r="K99" i="3" s="1"/>
  <c r="F99" i="3"/>
  <c r="G99" i="3" l="1"/>
  <c r="H99" i="3" s="1"/>
  <c r="J99" i="3" s="1"/>
  <c r="D100" i="3" s="1"/>
  <c r="I100" i="3" l="1"/>
  <c r="K100" i="3" s="1"/>
  <c r="F100" i="3"/>
  <c r="G100" i="3" l="1"/>
  <c r="H100" i="3" s="1"/>
  <c r="J100" i="3" s="1"/>
  <c r="D101" i="3" s="1"/>
  <c r="I101" i="3" l="1"/>
  <c r="K101" i="3" s="1"/>
  <c r="F101" i="3"/>
  <c r="G101" i="3" l="1"/>
  <c r="H101" i="3" s="1"/>
  <c r="J101" i="3" s="1"/>
  <c r="D102" i="3" s="1"/>
  <c r="I102" i="3" l="1"/>
  <c r="K102" i="3" s="1"/>
  <c r="F102" i="3"/>
  <c r="G102" i="3" l="1"/>
  <c r="H102" i="3" s="1"/>
  <c r="J102" i="3" s="1"/>
  <c r="D103" i="3" s="1"/>
  <c r="I103" i="3" l="1"/>
  <c r="K103" i="3" s="1"/>
  <c r="F103" i="3"/>
  <c r="G103" i="3" l="1"/>
  <c r="H103" i="3" s="1"/>
  <c r="J103" i="3" s="1"/>
  <c r="D104" i="3" s="1"/>
  <c r="I104" i="3" l="1"/>
  <c r="K104" i="3" s="1"/>
  <c r="F104" i="3"/>
  <c r="G104" i="3" l="1"/>
  <c r="H104" i="3" s="1"/>
  <c r="J104" i="3" s="1"/>
  <c r="D105" i="3" s="1"/>
  <c r="I105" i="3" l="1"/>
  <c r="K105" i="3" s="1"/>
  <c r="F105" i="3"/>
  <c r="G105" i="3" l="1"/>
  <c r="H105" i="3" s="1"/>
  <c r="J105" i="3"/>
  <c r="D106" i="3" s="1"/>
  <c r="I106" i="3" l="1"/>
  <c r="K106" i="3" s="1"/>
  <c r="F106" i="3"/>
  <c r="G106" i="3" l="1"/>
  <c r="H106" i="3" s="1"/>
  <c r="J106" i="3" s="1"/>
  <c r="D107" i="3" s="1"/>
  <c r="I107" i="3" l="1"/>
  <c r="K107" i="3" s="1"/>
  <c r="F107" i="3"/>
  <c r="G107" i="3" l="1"/>
  <c r="H107" i="3" s="1"/>
  <c r="J107" i="3" s="1"/>
  <c r="D108" i="3" s="1"/>
  <c r="I108" i="3" l="1"/>
  <c r="K108" i="3" s="1"/>
  <c r="F108" i="3"/>
  <c r="G108" i="3" l="1"/>
  <c r="H108" i="3" s="1"/>
  <c r="J108" i="3"/>
  <c r="D109" i="3" s="1"/>
  <c r="I109" i="3" l="1"/>
  <c r="K109" i="3" s="1"/>
  <c r="F109" i="3"/>
  <c r="G109" i="3" l="1"/>
  <c r="H109" i="3" s="1"/>
  <c r="J109" i="3" s="1"/>
  <c r="D110" i="3" s="1"/>
  <c r="I110" i="3" l="1"/>
  <c r="K110" i="3" s="1"/>
  <c r="F110" i="3"/>
  <c r="G110" i="3" l="1"/>
  <c r="H110" i="3" s="1"/>
  <c r="J110" i="3" s="1"/>
  <c r="D111" i="3" s="1"/>
  <c r="I111" i="3" l="1"/>
  <c r="K111" i="3" s="1"/>
  <c r="F111" i="3"/>
  <c r="G111" i="3" l="1"/>
  <c r="H111" i="3" s="1"/>
  <c r="J111" i="3" s="1"/>
  <c r="D112" i="3" s="1"/>
  <c r="I112" i="3" l="1"/>
  <c r="K112" i="3" s="1"/>
  <c r="F112" i="3"/>
  <c r="G112" i="3" l="1"/>
  <c r="H112" i="3" s="1"/>
  <c r="J112" i="3" s="1"/>
  <c r="D113" i="3" s="1"/>
  <c r="I113" i="3" l="1"/>
  <c r="K113" i="3" s="1"/>
  <c r="F113" i="3"/>
  <c r="G113" i="3" l="1"/>
  <c r="H113" i="3" s="1"/>
  <c r="J113" i="3" s="1"/>
  <c r="D114" i="3" s="1"/>
  <c r="I114" i="3" l="1"/>
  <c r="K114" i="3" s="1"/>
  <c r="F114" i="3"/>
  <c r="G114" i="3" l="1"/>
  <c r="H114" i="3" s="1"/>
  <c r="J114" i="3" s="1"/>
  <c r="D115" i="3" s="1"/>
  <c r="I115" i="3" l="1"/>
  <c r="K115" i="3" s="1"/>
  <c r="F115" i="3"/>
  <c r="G115" i="3" l="1"/>
  <c r="H115" i="3" s="1"/>
  <c r="J115" i="3" s="1"/>
  <c r="D116" i="3" s="1"/>
  <c r="I116" i="3" l="1"/>
  <c r="K116" i="3" s="1"/>
  <c r="F116" i="3"/>
  <c r="G116" i="3" l="1"/>
  <c r="H116" i="3" s="1"/>
  <c r="J116" i="3" s="1"/>
  <c r="D117" i="3" s="1"/>
  <c r="I117" i="3" l="1"/>
  <c r="K117" i="3" s="1"/>
  <c r="F117" i="3"/>
  <c r="G117" i="3" l="1"/>
  <c r="H117" i="3" s="1"/>
  <c r="J117" i="3" s="1"/>
  <c r="D118" i="3" s="1"/>
  <c r="I118" i="3" l="1"/>
  <c r="K118" i="3" s="1"/>
  <c r="F118" i="3"/>
  <c r="G118" i="3" l="1"/>
  <c r="H118" i="3" s="1"/>
  <c r="J118" i="3"/>
  <c r="D119" i="3" s="1"/>
  <c r="I119" i="3" l="1"/>
  <c r="K119" i="3" s="1"/>
  <c r="F119" i="3"/>
  <c r="G119" i="3" l="1"/>
  <c r="H119" i="3" s="1"/>
  <c r="J119" i="3" s="1"/>
  <c r="D120" i="3" s="1"/>
  <c r="F120" i="3" l="1"/>
  <c r="I120" i="3"/>
  <c r="K120" i="3" s="1"/>
  <c r="G120" i="3" l="1"/>
  <c r="H120" i="3" s="1"/>
  <c r="J120" i="3"/>
  <c r="D121" i="3" s="1"/>
  <c r="I121" i="3" l="1"/>
  <c r="K121" i="3" s="1"/>
  <c r="F121" i="3"/>
  <c r="G121" i="3" l="1"/>
  <c r="H121" i="3" s="1"/>
  <c r="J121" i="3" s="1"/>
  <c r="D122" i="3" s="1"/>
  <c r="F122" i="3" l="1"/>
  <c r="I122" i="3"/>
  <c r="K122" i="3" s="1"/>
  <c r="G122" i="3" l="1"/>
  <c r="H122" i="3" s="1"/>
  <c r="J122" i="3"/>
  <c r="D123" i="3" s="1"/>
  <c r="I123" i="3" l="1"/>
  <c r="K123" i="3" s="1"/>
  <c r="F123" i="3"/>
  <c r="G123" i="3" l="1"/>
  <c r="H123" i="3" s="1"/>
  <c r="J123" i="3"/>
  <c r="D124" i="3" s="1"/>
  <c r="F124" i="3" l="1"/>
  <c r="I124" i="3"/>
  <c r="K124" i="3" s="1"/>
  <c r="G124" i="3" l="1"/>
  <c r="H124" i="3" s="1"/>
  <c r="J124" i="3"/>
  <c r="D125" i="3" s="1"/>
  <c r="I125" i="3" l="1"/>
  <c r="K125" i="3" s="1"/>
  <c r="F125" i="3"/>
  <c r="G125" i="3" l="1"/>
  <c r="H125" i="3" s="1"/>
  <c r="J125" i="3" s="1"/>
  <c r="D126" i="3" s="1"/>
  <c r="I126" i="3" l="1"/>
  <c r="K126" i="3" s="1"/>
  <c r="F126" i="3"/>
  <c r="G126" i="3" l="1"/>
  <c r="H126" i="3" s="1"/>
  <c r="J126" i="3" s="1"/>
  <c r="D127" i="3" s="1"/>
  <c r="I127" i="3" l="1"/>
  <c r="K127" i="3" s="1"/>
  <c r="F127" i="3"/>
  <c r="G127" i="3" l="1"/>
  <c r="H127" i="3" s="1"/>
  <c r="J127" i="3" s="1"/>
  <c r="D128" i="3" s="1"/>
  <c r="I128" i="3" l="1"/>
  <c r="K128" i="3" s="1"/>
  <c r="F128" i="3"/>
  <c r="G128" i="3" l="1"/>
  <c r="H128" i="3" s="1"/>
  <c r="J128" i="3" s="1"/>
  <c r="D129" i="3" s="1"/>
  <c r="F129" i="3" l="1"/>
  <c r="I129" i="3"/>
  <c r="K129" i="3" s="1"/>
  <c r="G129" i="3" l="1"/>
  <c r="H129" i="3" s="1"/>
  <c r="J129" i="3"/>
  <c r="D130" i="3" s="1"/>
  <c r="I130" i="3" l="1"/>
  <c r="K130" i="3" s="1"/>
  <c r="F130" i="3"/>
  <c r="G130" i="3" l="1"/>
  <c r="H130" i="3" s="1"/>
  <c r="J130" i="3" s="1"/>
  <c r="D131" i="3" s="1"/>
  <c r="I131" i="3" l="1"/>
  <c r="K131" i="3" s="1"/>
  <c r="F131" i="3"/>
  <c r="G131" i="3" l="1"/>
  <c r="H131" i="3" s="1"/>
  <c r="J131" i="3"/>
  <c r="D132" i="3" s="1"/>
  <c r="F132" i="3" l="1"/>
  <c r="I132" i="3"/>
  <c r="K132" i="3" s="1"/>
  <c r="G132" i="3" l="1"/>
  <c r="H132" i="3" s="1"/>
  <c r="J132" i="3" s="1"/>
  <c r="D133" i="3" s="1"/>
  <c r="I133" i="3" l="1"/>
  <c r="K133" i="3" s="1"/>
  <c r="F133" i="3"/>
  <c r="G133" i="3" l="1"/>
  <c r="H133" i="3" s="1"/>
  <c r="J133" i="3"/>
  <c r="D134" i="3" s="1"/>
  <c r="I134" i="3" l="1"/>
  <c r="K134" i="3" s="1"/>
  <c r="F134" i="3"/>
  <c r="G134" i="3" l="1"/>
  <c r="H134" i="3" s="1"/>
  <c r="J134" i="3" s="1"/>
  <c r="D135" i="3" s="1"/>
  <c r="F135" i="3" l="1"/>
  <c r="I135" i="3"/>
  <c r="K135" i="3" s="1"/>
  <c r="G135" i="3" l="1"/>
  <c r="H135" i="3" s="1"/>
  <c r="J135" i="3" s="1"/>
  <c r="D136" i="3" s="1"/>
  <c r="F136" i="3" l="1"/>
  <c r="I136" i="3"/>
  <c r="K136" i="3" s="1"/>
  <c r="G136" i="3" l="1"/>
  <c r="H136" i="3" s="1"/>
  <c r="J136" i="3" s="1"/>
  <c r="D137" i="3" s="1"/>
  <c r="I137" i="3" l="1"/>
  <c r="K137" i="3" s="1"/>
  <c r="F137" i="3"/>
  <c r="G137" i="3" l="1"/>
  <c r="H137" i="3" s="1"/>
  <c r="J137" i="3" s="1"/>
  <c r="D138" i="3" s="1"/>
  <c r="I138" i="3" l="1"/>
  <c r="K138" i="3" s="1"/>
  <c r="F138" i="3"/>
  <c r="G138" i="3" l="1"/>
  <c r="H138" i="3" s="1"/>
  <c r="J138" i="3" s="1"/>
  <c r="D139" i="3" s="1"/>
  <c r="I139" i="3" l="1"/>
  <c r="K139" i="3" s="1"/>
  <c r="F139" i="3"/>
  <c r="G139" i="3" l="1"/>
  <c r="H139" i="3" s="1"/>
  <c r="J139" i="3" s="1"/>
  <c r="D140" i="3" s="1"/>
  <c r="I140" i="3" l="1"/>
  <c r="K140" i="3" s="1"/>
  <c r="F140" i="3"/>
  <c r="G140" i="3" l="1"/>
  <c r="H140" i="3" s="1"/>
  <c r="J140" i="3"/>
  <c r="D141" i="3" s="1"/>
  <c r="I141" i="3" l="1"/>
  <c r="K141" i="3" s="1"/>
  <c r="F141" i="3"/>
  <c r="G141" i="3" l="1"/>
  <c r="H141" i="3" s="1"/>
  <c r="J141" i="3" s="1"/>
  <c r="D142" i="3" s="1"/>
  <c r="I142" i="3" l="1"/>
  <c r="K142" i="3" s="1"/>
  <c r="F142" i="3"/>
  <c r="G142" i="3" l="1"/>
  <c r="H142" i="3" s="1"/>
  <c r="J142" i="3" s="1"/>
  <c r="D143" i="3" s="1"/>
  <c r="F143" i="3" l="1"/>
  <c r="I143" i="3"/>
  <c r="K143" i="3" s="1"/>
  <c r="G143" i="3" l="1"/>
  <c r="H143" i="3" s="1"/>
  <c r="J143" i="3" s="1"/>
  <c r="D144" i="3" s="1"/>
  <c r="I144" i="3" l="1"/>
  <c r="K144" i="3" s="1"/>
  <c r="F144" i="3"/>
  <c r="G144" i="3" l="1"/>
  <c r="H144" i="3" s="1"/>
  <c r="J144" i="3" s="1"/>
  <c r="D145" i="3" s="1"/>
  <c r="F145" i="3" l="1"/>
  <c r="I145" i="3"/>
  <c r="K145" i="3" s="1"/>
  <c r="G145" i="3" l="1"/>
  <c r="H145" i="3" s="1"/>
  <c r="J145" i="3" s="1"/>
  <c r="D146" i="3" s="1"/>
  <c r="I146" i="3" l="1"/>
  <c r="K146" i="3" s="1"/>
  <c r="F146" i="3"/>
  <c r="G146" i="3" l="1"/>
  <c r="H146" i="3" s="1"/>
  <c r="J146" i="3" s="1"/>
  <c r="D147" i="3" s="1"/>
  <c r="I147" i="3" l="1"/>
  <c r="K147" i="3" s="1"/>
  <c r="F147" i="3"/>
  <c r="G147" i="3" l="1"/>
  <c r="H147" i="3" s="1"/>
  <c r="J147" i="3" s="1"/>
  <c r="D148" i="3" s="1"/>
  <c r="I148" i="3" l="1"/>
  <c r="K148" i="3" s="1"/>
  <c r="F148" i="3"/>
  <c r="G148" i="3" l="1"/>
  <c r="H148" i="3" s="1"/>
  <c r="J148" i="3" s="1"/>
  <c r="D149" i="3" s="1"/>
  <c r="I149" i="3" l="1"/>
  <c r="K149" i="3" s="1"/>
  <c r="F149" i="3"/>
  <c r="G149" i="3" l="1"/>
  <c r="H149" i="3" s="1"/>
  <c r="J149" i="3" s="1"/>
  <c r="D150" i="3" s="1"/>
  <c r="I150" i="3" l="1"/>
  <c r="K150" i="3" s="1"/>
  <c r="F150" i="3"/>
  <c r="G150" i="3" l="1"/>
  <c r="H150" i="3" s="1"/>
  <c r="J150" i="3" s="1"/>
  <c r="D151" i="3" s="1"/>
  <c r="I151" i="3" l="1"/>
  <c r="K151" i="3" s="1"/>
  <c r="F151" i="3"/>
  <c r="G151" i="3" l="1"/>
  <c r="H151" i="3" s="1"/>
  <c r="J151" i="3" s="1"/>
  <c r="D152" i="3" s="1"/>
  <c r="I152" i="3" l="1"/>
  <c r="K152" i="3" s="1"/>
  <c r="F152" i="3"/>
  <c r="G152" i="3" l="1"/>
  <c r="H152" i="3" s="1"/>
  <c r="J152" i="3" s="1"/>
  <c r="D153" i="3" s="1"/>
  <c r="I153" i="3" l="1"/>
  <c r="K153" i="3" s="1"/>
  <c r="F153" i="3"/>
  <c r="G153" i="3" l="1"/>
  <c r="H153" i="3" s="1"/>
  <c r="J153" i="3" s="1"/>
  <c r="D154" i="3" s="1"/>
  <c r="F154" i="3" l="1"/>
  <c r="I154" i="3"/>
  <c r="K154" i="3" s="1"/>
  <c r="G154" i="3" l="1"/>
  <c r="H154" i="3" s="1"/>
  <c r="J154" i="3" s="1"/>
  <c r="D155" i="3" s="1"/>
  <c r="F155" i="3" l="1"/>
  <c r="I155" i="3"/>
  <c r="K155" i="3" s="1"/>
  <c r="G155" i="3" l="1"/>
  <c r="H155" i="3" s="1"/>
  <c r="J155" i="3" s="1"/>
  <c r="D156" i="3" s="1"/>
  <c r="F156" i="3" l="1"/>
  <c r="I156" i="3"/>
  <c r="K156" i="3" s="1"/>
  <c r="G156" i="3" l="1"/>
  <c r="H156" i="3" s="1"/>
  <c r="J156" i="3" s="1"/>
  <c r="D157" i="3" s="1"/>
  <c r="I157" i="3" l="1"/>
  <c r="K157" i="3" s="1"/>
  <c r="F157" i="3"/>
  <c r="G157" i="3" l="1"/>
  <c r="H157" i="3" s="1"/>
  <c r="J157" i="3" s="1"/>
  <c r="D158" i="3" s="1"/>
  <c r="F158" i="3" l="1"/>
  <c r="I158" i="3"/>
  <c r="K158" i="3" s="1"/>
  <c r="G158" i="3" l="1"/>
  <c r="H158" i="3" s="1"/>
  <c r="J158" i="3" s="1"/>
  <c r="D159" i="3" s="1"/>
  <c r="I159" i="3" l="1"/>
  <c r="K159" i="3" s="1"/>
  <c r="F159" i="3"/>
  <c r="G159" i="3" l="1"/>
  <c r="H159" i="3" s="1"/>
  <c r="J159" i="3" s="1"/>
  <c r="D160" i="3" s="1"/>
  <c r="I160" i="3" l="1"/>
  <c r="K160" i="3" s="1"/>
  <c r="F160" i="3"/>
  <c r="G160" i="3" l="1"/>
  <c r="H160" i="3" s="1"/>
  <c r="J160" i="3"/>
  <c r="D161" i="3" s="1"/>
  <c r="F161" i="3" l="1"/>
  <c r="I161" i="3"/>
  <c r="K161" i="3" s="1"/>
  <c r="G161" i="3" l="1"/>
  <c r="H161" i="3" s="1"/>
  <c r="J161" i="3" s="1"/>
  <c r="D162" i="3" s="1"/>
  <c r="F162" i="3" l="1"/>
  <c r="I162" i="3"/>
  <c r="K162" i="3" s="1"/>
  <c r="G162" i="3" l="1"/>
  <c r="H162" i="3" s="1"/>
  <c r="J162" i="3" s="1"/>
  <c r="D163" i="3" s="1"/>
  <c r="I163" i="3" l="1"/>
  <c r="K163" i="3" s="1"/>
  <c r="F163" i="3"/>
  <c r="G163" i="3" l="1"/>
  <c r="H163" i="3" s="1"/>
  <c r="J163" i="3" s="1"/>
  <c r="D164" i="3" s="1"/>
  <c r="I164" i="3" l="1"/>
  <c r="K164" i="3" s="1"/>
  <c r="F164" i="3"/>
  <c r="G164" i="3" l="1"/>
  <c r="H164" i="3" s="1"/>
  <c r="J164" i="3" s="1"/>
  <c r="D165" i="3" s="1"/>
  <c r="I165" i="3" l="1"/>
  <c r="K165" i="3" s="1"/>
  <c r="F165" i="3"/>
  <c r="G165" i="3" l="1"/>
  <c r="H165" i="3" s="1"/>
  <c r="J165" i="3" s="1"/>
  <c r="D166" i="3" s="1"/>
  <c r="I166" i="3" l="1"/>
  <c r="K166" i="3" s="1"/>
  <c r="F166" i="3"/>
  <c r="G166" i="3" l="1"/>
  <c r="H166" i="3" s="1"/>
  <c r="J166" i="3"/>
  <c r="D167" i="3" s="1"/>
  <c r="I167" i="3" l="1"/>
  <c r="K167" i="3" s="1"/>
  <c r="F167" i="3"/>
  <c r="G167" i="3" l="1"/>
  <c r="H167" i="3" s="1"/>
  <c r="J167" i="3" s="1"/>
  <c r="D168" i="3" s="1"/>
  <c r="F168" i="3" l="1"/>
  <c r="I168" i="3"/>
  <c r="K168" i="3" s="1"/>
  <c r="G168" i="3" l="1"/>
  <c r="H168" i="3" s="1"/>
  <c r="J168" i="3"/>
  <c r="D169" i="3" s="1"/>
  <c r="I169" i="3" l="1"/>
  <c r="K169" i="3" s="1"/>
  <c r="F169" i="3"/>
  <c r="G169" i="3" l="1"/>
  <c r="H169" i="3" s="1"/>
  <c r="J169" i="3" s="1"/>
  <c r="D170" i="3" s="1"/>
  <c r="I170" i="3" l="1"/>
  <c r="K170" i="3" s="1"/>
  <c r="F170" i="3"/>
  <c r="G170" i="3" l="1"/>
  <c r="H170" i="3" s="1"/>
  <c r="J170" i="3" s="1"/>
  <c r="D171" i="3" s="1"/>
  <c r="I171" i="3" l="1"/>
  <c r="F171" i="3"/>
  <c r="G171" i="3" l="1"/>
  <c r="H171" i="3" s="1"/>
  <c r="J171" i="3" s="1"/>
  <c r="K171" i="3"/>
  <c r="D172" i="3" l="1"/>
  <c r="I172" i="3" l="1"/>
  <c r="F172" i="3"/>
  <c r="G172" i="3" l="1"/>
  <c r="H172" i="3" s="1"/>
  <c r="J172" i="3" s="1"/>
  <c r="K172" i="3"/>
  <c r="D173" i="3" l="1"/>
  <c r="I173" i="3" l="1"/>
  <c r="F173" i="3"/>
  <c r="G173" i="3" l="1"/>
  <c r="H173" i="3" s="1"/>
  <c r="J173" i="3" s="1"/>
  <c r="K173" i="3"/>
  <c r="D174" i="3" l="1"/>
  <c r="F174" i="3" l="1"/>
  <c r="I174" i="3"/>
  <c r="K174" i="3" l="1"/>
  <c r="G174" i="3"/>
  <c r="H174" i="3" s="1"/>
  <c r="J174" i="3" s="1"/>
  <c r="D175" i="3" l="1"/>
  <c r="I175" i="3" l="1"/>
  <c r="F175" i="3"/>
  <c r="G175" i="3" l="1"/>
  <c r="H175" i="3" s="1"/>
  <c r="J175" i="3" s="1"/>
  <c r="K175" i="3"/>
  <c r="D176" i="3" l="1"/>
  <c r="I176" i="3" l="1"/>
  <c r="F176" i="3"/>
  <c r="G176" i="3" l="1"/>
  <c r="H176" i="3" s="1"/>
  <c r="J176" i="3"/>
  <c r="K176" i="3"/>
  <c r="D177" i="3" l="1"/>
  <c r="I177" i="3" l="1"/>
  <c r="K177" i="3" s="1"/>
  <c r="F177" i="3"/>
  <c r="G177" i="3" l="1"/>
  <c r="H177" i="3" s="1"/>
  <c r="J177" i="3" s="1"/>
  <c r="D178" i="3" s="1"/>
  <c r="F178" i="3" l="1"/>
  <c r="I178" i="3"/>
  <c r="K178" i="3" s="1"/>
  <c r="G178" i="3" l="1"/>
  <c r="H178" i="3" s="1"/>
  <c r="J178" i="3"/>
  <c r="D179" i="3" s="1"/>
  <c r="F179" i="3" l="1"/>
  <c r="I179" i="3"/>
  <c r="K179" i="3" s="1"/>
  <c r="G179" i="3" l="1"/>
  <c r="H179" i="3" s="1"/>
  <c r="J179" i="3" s="1"/>
  <c r="D180" i="3" s="1"/>
  <c r="I180" i="3" l="1"/>
  <c r="K180" i="3" s="1"/>
  <c r="F180" i="3"/>
  <c r="G180" i="3" l="1"/>
  <c r="H180" i="3" s="1"/>
  <c r="J180" i="3" s="1"/>
  <c r="D181" i="3" s="1"/>
  <c r="I181" i="3" l="1"/>
  <c r="K181" i="3" s="1"/>
  <c r="F181" i="3"/>
  <c r="G181" i="3" l="1"/>
  <c r="H181" i="3" s="1"/>
  <c r="J181" i="3"/>
  <c r="D182" i="3" s="1"/>
  <c r="I182" i="3" l="1"/>
  <c r="K182" i="3" s="1"/>
  <c r="F182" i="3"/>
  <c r="G182" i="3" l="1"/>
  <c r="H182" i="3" s="1"/>
  <c r="J182" i="3" s="1"/>
  <c r="D183" i="3" s="1"/>
  <c r="I183" i="3" l="1"/>
  <c r="K183" i="3" s="1"/>
  <c r="F183" i="3"/>
  <c r="G183" i="3" l="1"/>
  <c r="H183" i="3" s="1"/>
  <c r="J183" i="3" s="1"/>
  <c r="D184" i="3" s="1"/>
  <c r="I184" i="3" l="1"/>
  <c r="K184" i="3" s="1"/>
  <c r="F184" i="3"/>
  <c r="G184" i="3" l="1"/>
  <c r="H184" i="3" s="1"/>
  <c r="J184" i="3" s="1"/>
  <c r="D185" i="3" s="1"/>
  <c r="F185" i="3" l="1"/>
  <c r="I185" i="3"/>
  <c r="K185" i="3" s="1"/>
  <c r="G185" i="3" l="1"/>
  <c r="H185" i="3" s="1"/>
  <c r="J185" i="3" s="1"/>
  <c r="D186" i="3" s="1"/>
  <c r="I186" i="3" l="1"/>
  <c r="K186" i="3" s="1"/>
  <c r="F186" i="3"/>
  <c r="G186" i="3" l="1"/>
  <c r="H186" i="3" s="1"/>
  <c r="J186" i="3"/>
  <c r="D187" i="3" s="1"/>
  <c r="I187" i="3" l="1"/>
  <c r="K187" i="3" s="1"/>
  <c r="F187" i="3"/>
  <c r="G187" i="3" l="1"/>
  <c r="H187" i="3" s="1"/>
  <c r="J187" i="3" s="1"/>
  <c r="D188" i="3" s="1"/>
  <c r="I188" i="3" l="1"/>
  <c r="K188" i="3" s="1"/>
  <c r="F188" i="3"/>
  <c r="G188" i="3" l="1"/>
  <c r="H188" i="3" s="1"/>
  <c r="J188" i="3" s="1"/>
  <c r="D189" i="3" s="1"/>
  <c r="F189" i="3" l="1"/>
  <c r="I189" i="3"/>
  <c r="K189" i="3" s="1"/>
  <c r="G189" i="3" l="1"/>
  <c r="H189" i="3" s="1"/>
  <c r="J189" i="3" s="1"/>
  <c r="D190" i="3" s="1"/>
  <c r="I190" i="3" l="1"/>
  <c r="K190" i="3" s="1"/>
  <c r="F190" i="3"/>
  <c r="G190" i="3" l="1"/>
  <c r="H190" i="3" s="1"/>
  <c r="J190" i="3"/>
  <c r="D191" i="3" s="1"/>
  <c r="F191" i="3" l="1"/>
  <c r="I191" i="3"/>
  <c r="K191" i="3" s="1"/>
  <c r="G191" i="3" l="1"/>
  <c r="H191" i="3" s="1"/>
  <c r="J191" i="3"/>
  <c r="D192" i="3" s="1"/>
  <c r="I192" i="3" l="1"/>
  <c r="K192" i="3" s="1"/>
  <c r="F192" i="3"/>
  <c r="G192" i="3" l="1"/>
  <c r="H192" i="3" s="1"/>
  <c r="J192" i="3"/>
  <c r="D193" i="3" s="1"/>
  <c r="I193" i="3" l="1"/>
  <c r="K193" i="3" s="1"/>
  <c r="F193" i="3"/>
  <c r="G193" i="3" l="1"/>
  <c r="H193" i="3" s="1"/>
  <c r="J193" i="3"/>
  <c r="D194" i="3" s="1"/>
  <c r="F194" i="3" l="1"/>
  <c r="I194" i="3"/>
  <c r="K194" i="3" s="1"/>
  <c r="G194" i="3" l="1"/>
  <c r="H194" i="3" s="1"/>
  <c r="J194" i="3" s="1"/>
  <c r="D195" i="3" s="1"/>
  <c r="I195" i="3" l="1"/>
  <c r="K195" i="3" s="1"/>
  <c r="F195" i="3"/>
  <c r="G195" i="3" l="1"/>
  <c r="H195" i="3" s="1"/>
  <c r="J195" i="3" s="1"/>
  <c r="D196" i="3" s="1"/>
  <c r="I196" i="3" l="1"/>
  <c r="K196" i="3" s="1"/>
  <c r="F196" i="3"/>
  <c r="G196" i="3" l="1"/>
  <c r="H196" i="3" s="1"/>
  <c r="J196" i="3" s="1"/>
  <c r="D197" i="3" s="1"/>
  <c r="I197" i="3" l="1"/>
  <c r="K197" i="3" s="1"/>
  <c r="F197" i="3"/>
  <c r="G197" i="3" l="1"/>
  <c r="H197" i="3" s="1"/>
  <c r="J197" i="3" s="1"/>
  <c r="D198" i="3" s="1"/>
  <c r="I198" i="3" l="1"/>
  <c r="K198" i="3" s="1"/>
  <c r="F198" i="3"/>
  <c r="G198" i="3" l="1"/>
  <c r="H198" i="3" s="1"/>
  <c r="J198" i="3"/>
  <c r="D199" i="3" s="1"/>
  <c r="I199" i="3" l="1"/>
  <c r="K199" i="3" s="1"/>
  <c r="F199" i="3"/>
  <c r="G199" i="3" l="1"/>
  <c r="H199" i="3" s="1"/>
  <c r="J199" i="3"/>
  <c r="D200" i="3" s="1"/>
  <c r="I200" i="3" l="1"/>
  <c r="K200" i="3" s="1"/>
  <c r="F200" i="3"/>
  <c r="G200" i="3" l="1"/>
  <c r="H200" i="3" s="1"/>
  <c r="J200" i="3"/>
  <c r="D201" i="3" s="1"/>
  <c r="I201" i="3" l="1"/>
  <c r="K201" i="3" s="1"/>
  <c r="F201" i="3"/>
  <c r="G201" i="3" l="1"/>
  <c r="H201" i="3" s="1"/>
  <c r="J201" i="3"/>
  <c r="D202" i="3" s="1"/>
  <c r="I202" i="3" l="1"/>
  <c r="K202" i="3" s="1"/>
  <c r="F202" i="3"/>
  <c r="G202" i="3" l="1"/>
  <c r="H202" i="3" s="1"/>
  <c r="J202" i="3" s="1"/>
  <c r="D203" i="3" s="1"/>
  <c r="I203" i="3" l="1"/>
  <c r="K203" i="3" s="1"/>
  <c r="F203" i="3"/>
  <c r="G203" i="3" l="1"/>
  <c r="H203" i="3" s="1"/>
  <c r="J203" i="3" s="1"/>
  <c r="D204" i="3" s="1"/>
  <c r="F204" i="3" l="1"/>
  <c r="I204" i="3"/>
  <c r="K204" i="3" s="1"/>
  <c r="G204" i="3" l="1"/>
  <c r="H204" i="3" s="1"/>
  <c r="J204" i="3"/>
  <c r="D205" i="3" s="1"/>
  <c r="I205" i="3" l="1"/>
  <c r="K205" i="3" s="1"/>
  <c r="F205" i="3"/>
  <c r="G205" i="3" l="1"/>
  <c r="H205" i="3" s="1"/>
  <c r="J205" i="3"/>
  <c r="D206" i="3" s="1"/>
  <c r="F206" i="3" l="1"/>
  <c r="I206" i="3"/>
  <c r="K206" i="3" s="1"/>
  <c r="G206" i="3" l="1"/>
  <c r="H206" i="3" s="1"/>
  <c r="J206" i="3" s="1"/>
  <c r="D207" i="3" s="1"/>
  <c r="F207" i="3" l="1"/>
  <c r="I207" i="3"/>
  <c r="K207" i="3" s="1"/>
  <c r="G207" i="3" l="1"/>
  <c r="H207" i="3" s="1"/>
  <c r="J207" i="3" s="1"/>
  <c r="D208" i="3" s="1"/>
  <c r="I208" i="3" l="1"/>
  <c r="K208" i="3" s="1"/>
  <c r="F208" i="3"/>
  <c r="G208" i="3" l="1"/>
  <c r="H208" i="3" s="1"/>
  <c r="J208" i="3" s="1"/>
  <c r="D209" i="3" s="1"/>
  <c r="I209" i="3" l="1"/>
  <c r="K209" i="3" s="1"/>
  <c r="F209" i="3"/>
  <c r="G209" i="3" l="1"/>
  <c r="H209" i="3" s="1"/>
  <c r="J209" i="3"/>
  <c r="D210" i="3" s="1"/>
  <c r="I210" i="3" l="1"/>
  <c r="K210" i="3" s="1"/>
  <c r="F210" i="3"/>
  <c r="G210" i="3" l="1"/>
  <c r="H210" i="3" s="1"/>
  <c r="J210" i="3"/>
  <c r="D211" i="3" s="1"/>
  <c r="I211" i="3" l="1"/>
  <c r="K211" i="3" s="1"/>
  <c r="F211" i="3"/>
  <c r="G211" i="3" l="1"/>
  <c r="H211" i="3" s="1"/>
  <c r="J211" i="3"/>
  <c r="D212" i="3" s="1"/>
  <c r="F212" i="3" l="1"/>
  <c r="I212" i="3"/>
  <c r="K212" i="3" s="1"/>
  <c r="G212" i="3" l="1"/>
  <c r="H212" i="3" s="1"/>
  <c r="J212" i="3" s="1"/>
  <c r="D213" i="3" s="1"/>
  <c r="I213" i="3" l="1"/>
  <c r="K213" i="3" s="1"/>
  <c r="F213" i="3"/>
  <c r="G213" i="3" l="1"/>
  <c r="H213" i="3" s="1"/>
  <c r="J213" i="3" s="1"/>
  <c r="D214" i="3" s="1"/>
  <c r="I214" i="3" l="1"/>
  <c r="K214" i="3" s="1"/>
  <c r="F214" i="3"/>
  <c r="G214" i="3" l="1"/>
  <c r="H214" i="3" s="1"/>
  <c r="J214" i="3" s="1"/>
  <c r="D215" i="3" s="1"/>
  <c r="I215" i="3" l="1"/>
  <c r="K215" i="3" s="1"/>
  <c r="F215" i="3"/>
  <c r="G215" i="3" l="1"/>
  <c r="H215" i="3" s="1"/>
  <c r="J215" i="3" s="1"/>
  <c r="D216" i="3" s="1"/>
  <c r="I216" i="3" l="1"/>
  <c r="K216" i="3" s="1"/>
  <c r="F216" i="3"/>
  <c r="G216" i="3" l="1"/>
  <c r="H216" i="3" s="1"/>
  <c r="J216" i="3"/>
  <c r="D217" i="3" s="1"/>
  <c r="I217" i="3" l="1"/>
  <c r="K217" i="3" s="1"/>
  <c r="F217" i="3"/>
  <c r="G217" i="3" l="1"/>
  <c r="H217" i="3" s="1"/>
  <c r="J217" i="3"/>
  <c r="D218" i="3" s="1"/>
  <c r="I218" i="3" l="1"/>
  <c r="K218" i="3" s="1"/>
  <c r="F218" i="3"/>
  <c r="G218" i="3" l="1"/>
  <c r="H218" i="3" s="1"/>
  <c r="J218" i="3"/>
  <c r="D219" i="3" s="1"/>
  <c r="I219" i="3" l="1"/>
  <c r="K219" i="3" s="1"/>
  <c r="F219" i="3"/>
  <c r="G219" i="3" l="1"/>
  <c r="H219" i="3" s="1"/>
  <c r="J219" i="3" s="1"/>
  <c r="D220" i="3" s="1"/>
  <c r="F220" i="3" l="1"/>
  <c r="I220" i="3"/>
  <c r="K220" i="3" s="1"/>
  <c r="G220" i="3" l="1"/>
  <c r="H220" i="3" s="1"/>
  <c r="J220" i="3" s="1"/>
  <c r="D221" i="3" s="1"/>
  <c r="F221" i="3" l="1"/>
  <c r="I221" i="3"/>
  <c r="K221" i="3" s="1"/>
  <c r="G221" i="3" l="1"/>
  <c r="H221" i="3" s="1"/>
  <c r="J221" i="3"/>
  <c r="D222" i="3" s="1"/>
  <c r="I222" i="3" l="1"/>
  <c r="K222" i="3" s="1"/>
  <c r="F222" i="3"/>
  <c r="G222" i="3" l="1"/>
  <c r="H222" i="3" s="1"/>
  <c r="J222" i="3"/>
  <c r="D223" i="3" s="1"/>
  <c r="F223" i="3" l="1"/>
  <c r="I223" i="3"/>
  <c r="K223" i="3" s="1"/>
  <c r="G223" i="3" l="1"/>
  <c r="H223" i="3" s="1"/>
  <c r="J223" i="3" s="1"/>
  <c r="D224" i="3" s="1"/>
  <c r="F224" i="3" l="1"/>
  <c r="I224" i="3"/>
  <c r="K224" i="3" s="1"/>
  <c r="G224" i="3" l="1"/>
  <c r="H224" i="3" s="1"/>
  <c r="J224" i="3" s="1"/>
  <c r="D225" i="3" s="1"/>
  <c r="I225" i="3" l="1"/>
  <c r="K225" i="3" s="1"/>
  <c r="F225" i="3"/>
  <c r="G225" i="3" l="1"/>
  <c r="H225" i="3" s="1"/>
  <c r="J225" i="3"/>
  <c r="D226" i="3" s="1"/>
  <c r="F226" i="3" l="1"/>
  <c r="I226" i="3"/>
  <c r="K226" i="3" s="1"/>
  <c r="G226" i="3" l="1"/>
  <c r="H226" i="3" s="1"/>
  <c r="J226" i="3"/>
  <c r="D227" i="3" s="1"/>
  <c r="I227" i="3" l="1"/>
  <c r="K227" i="3" s="1"/>
  <c r="F227" i="3"/>
  <c r="G227" i="3" l="1"/>
  <c r="H227" i="3" s="1"/>
  <c r="J227" i="3"/>
  <c r="D228" i="3" s="1"/>
  <c r="I228" i="3" l="1"/>
  <c r="K228" i="3" s="1"/>
  <c r="F228" i="3"/>
  <c r="G228" i="3" l="1"/>
  <c r="H228" i="3" s="1"/>
  <c r="J228" i="3"/>
  <c r="D229" i="3" s="1"/>
  <c r="I229" i="3" l="1"/>
  <c r="K229" i="3" s="1"/>
  <c r="F229" i="3"/>
  <c r="G229" i="3" l="1"/>
  <c r="H229" i="3" s="1"/>
  <c r="J229" i="3" s="1"/>
  <c r="D230" i="3" s="1"/>
  <c r="I230" i="3" l="1"/>
  <c r="K230" i="3" s="1"/>
  <c r="F230" i="3"/>
  <c r="G230" i="3" l="1"/>
  <c r="H230" i="3" s="1"/>
  <c r="J230" i="3" s="1"/>
  <c r="D231" i="3" s="1"/>
  <c r="I231" i="3" l="1"/>
  <c r="K231" i="3" s="1"/>
  <c r="F231" i="3"/>
  <c r="G231" i="3" l="1"/>
  <c r="H231" i="3" s="1"/>
  <c r="J231" i="3"/>
  <c r="D232" i="3" s="1"/>
  <c r="I232" i="3" l="1"/>
  <c r="K232" i="3" s="1"/>
  <c r="F232" i="3"/>
  <c r="G232" i="3" l="1"/>
  <c r="H232" i="3" s="1"/>
  <c r="J232" i="3" s="1"/>
  <c r="D233" i="3" s="1"/>
  <c r="I233" i="3" l="1"/>
  <c r="K233" i="3" s="1"/>
  <c r="F233" i="3"/>
  <c r="G233" i="3" l="1"/>
  <c r="H233" i="3" s="1"/>
  <c r="J233" i="3"/>
  <c r="D234" i="3" s="1"/>
  <c r="F234" i="3" l="1"/>
  <c r="I234" i="3"/>
  <c r="K234" i="3" s="1"/>
  <c r="G234" i="3" l="1"/>
  <c r="H234" i="3" s="1"/>
  <c r="J234" i="3"/>
  <c r="D235" i="3" s="1"/>
  <c r="I235" i="3" l="1"/>
  <c r="K235" i="3" s="1"/>
  <c r="F235" i="3"/>
  <c r="G235" i="3" l="1"/>
  <c r="H235" i="3" s="1"/>
  <c r="J235" i="3"/>
  <c r="D236" i="3" s="1"/>
  <c r="I236" i="3" l="1"/>
  <c r="K236" i="3" s="1"/>
  <c r="F236" i="3"/>
  <c r="G236" i="3" l="1"/>
  <c r="H236" i="3" s="1"/>
  <c r="J236" i="3" s="1"/>
  <c r="D237" i="3" s="1"/>
  <c r="I237" i="3" l="1"/>
  <c r="K237" i="3" s="1"/>
  <c r="F237" i="3"/>
  <c r="G237" i="3" l="1"/>
  <c r="H237" i="3" s="1"/>
  <c r="J237" i="3" s="1"/>
  <c r="D238" i="3" s="1"/>
  <c r="I238" i="3" l="1"/>
  <c r="K238" i="3" s="1"/>
  <c r="F238" i="3"/>
  <c r="G238" i="3" l="1"/>
  <c r="H238" i="3" s="1"/>
  <c r="J238" i="3" s="1"/>
  <c r="D239" i="3" s="1"/>
  <c r="I239" i="3" l="1"/>
  <c r="K239" i="3" s="1"/>
  <c r="F239" i="3"/>
  <c r="G239" i="3" l="1"/>
  <c r="H239" i="3" s="1"/>
  <c r="J239" i="3"/>
  <c r="D240" i="3" s="1"/>
  <c r="I240" i="3" l="1"/>
  <c r="K240" i="3" s="1"/>
  <c r="F240" i="3"/>
  <c r="G240" i="3" l="1"/>
  <c r="H240" i="3" s="1"/>
  <c r="J240" i="3" s="1"/>
  <c r="D241" i="3" s="1"/>
  <c r="I241" i="3" l="1"/>
  <c r="K241" i="3" s="1"/>
  <c r="F241" i="3"/>
  <c r="G241" i="3" l="1"/>
  <c r="H241" i="3" s="1"/>
  <c r="J241" i="3"/>
  <c r="D242" i="3" s="1"/>
  <c r="F242" i="3" l="1"/>
  <c r="I242" i="3"/>
  <c r="K242" i="3" s="1"/>
  <c r="G242" i="3" l="1"/>
  <c r="H242" i="3" s="1"/>
  <c r="J242" i="3" s="1"/>
  <c r="D243" i="3" s="1"/>
  <c r="I243" i="3" l="1"/>
  <c r="K243" i="3" s="1"/>
  <c r="F243" i="3"/>
  <c r="G243" i="3" l="1"/>
  <c r="H243" i="3" s="1"/>
  <c r="J243" i="3"/>
  <c r="D244" i="3" s="1"/>
  <c r="I244" i="3" l="1"/>
  <c r="K244" i="3" s="1"/>
  <c r="F244" i="3"/>
  <c r="G244" i="3" l="1"/>
  <c r="H244" i="3" s="1"/>
  <c r="J244" i="3"/>
  <c r="D245" i="3" s="1"/>
  <c r="I245" i="3" l="1"/>
  <c r="K245" i="3" s="1"/>
  <c r="F245" i="3"/>
  <c r="G245" i="3" l="1"/>
  <c r="H245" i="3" s="1"/>
  <c r="J245" i="3"/>
  <c r="D246" i="3" s="1"/>
  <c r="I246" i="3" l="1"/>
  <c r="K246" i="3" s="1"/>
  <c r="F246" i="3"/>
  <c r="G246" i="3" l="1"/>
  <c r="H246" i="3" s="1"/>
  <c r="J246" i="3"/>
  <c r="D247" i="3" s="1"/>
  <c r="F247" i="3" l="1"/>
  <c r="I247" i="3"/>
  <c r="K247" i="3" s="1"/>
  <c r="G247" i="3" l="1"/>
  <c r="H247" i="3" s="1"/>
  <c r="J247" i="3"/>
  <c r="D248" i="3" s="1"/>
  <c r="I248" i="3" l="1"/>
  <c r="K248" i="3" s="1"/>
  <c r="F248" i="3"/>
  <c r="G248" i="3" l="1"/>
  <c r="H248" i="3" s="1"/>
  <c r="J248" i="3"/>
  <c r="D249" i="3" s="1"/>
  <c r="I249" i="3" l="1"/>
  <c r="K249" i="3" s="1"/>
  <c r="F249" i="3"/>
  <c r="G249" i="3" l="1"/>
  <c r="H249" i="3" s="1"/>
  <c r="J249" i="3" s="1"/>
  <c r="D250" i="3" s="1"/>
  <c r="F250" i="3" l="1"/>
  <c r="I250" i="3"/>
  <c r="K250" i="3" s="1"/>
  <c r="G250" i="3" l="1"/>
  <c r="H250" i="3" s="1"/>
  <c r="J250" i="3"/>
  <c r="D251" i="3" s="1"/>
  <c r="I251" i="3" l="1"/>
  <c r="K251" i="3" s="1"/>
  <c r="F251" i="3"/>
  <c r="G251" i="3" l="1"/>
  <c r="H251" i="3" s="1"/>
  <c r="J251" i="3" s="1"/>
  <c r="D252" i="3" s="1"/>
  <c r="I252" i="3" l="1"/>
  <c r="K252" i="3" s="1"/>
  <c r="F252" i="3"/>
  <c r="G252" i="3" l="1"/>
  <c r="H252" i="3" s="1"/>
  <c r="J252" i="3" s="1"/>
  <c r="D253" i="3" s="1"/>
  <c r="I253" i="3" l="1"/>
  <c r="K253" i="3" s="1"/>
  <c r="F253" i="3"/>
  <c r="G253" i="3" l="1"/>
  <c r="H253" i="3" s="1"/>
  <c r="J253" i="3"/>
  <c r="D254" i="3" s="1"/>
  <c r="F254" i="3" l="1"/>
  <c r="I254" i="3"/>
  <c r="K254" i="3" s="1"/>
  <c r="G254" i="3" l="1"/>
  <c r="H254" i="3" s="1"/>
  <c r="J254" i="3"/>
  <c r="D255" i="3" s="1"/>
  <c r="I255" i="3" l="1"/>
  <c r="K255" i="3" s="1"/>
  <c r="F255" i="3"/>
  <c r="G255" i="3" l="1"/>
  <c r="H255" i="3" s="1"/>
  <c r="J255" i="3"/>
  <c r="D256" i="3" s="1"/>
  <c r="F256" i="3" l="1"/>
  <c r="I256" i="3"/>
  <c r="K256" i="3" s="1"/>
  <c r="G256" i="3" l="1"/>
  <c r="H256" i="3" s="1"/>
  <c r="J256" i="3"/>
  <c r="D257" i="3" s="1"/>
  <c r="F257" i="3" l="1"/>
  <c r="I257" i="3"/>
  <c r="K257" i="3" s="1"/>
  <c r="G257" i="3" l="1"/>
  <c r="H257" i="3" s="1"/>
  <c r="J257" i="3" s="1"/>
  <c r="D258" i="3" s="1"/>
  <c r="I258" i="3" l="1"/>
  <c r="K258" i="3" s="1"/>
  <c r="F258" i="3"/>
  <c r="G258" i="3" l="1"/>
  <c r="H258" i="3" s="1"/>
  <c r="J258" i="3"/>
  <c r="D259" i="3" s="1"/>
  <c r="F259" i="3" l="1"/>
  <c r="I259" i="3"/>
  <c r="K259" i="3" s="1"/>
  <c r="G259" i="3" l="1"/>
  <c r="H259" i="3" s="1"/>
  <c r="J259" i="3" s="1"/>
  <c r="D260" i="3" s="1"/>
  <c r="I260" i="3" l="1"/>
  <c r="K260" i="3" s="1"/>
  <c r="F260" i="3"/>
  <c r="G260" i="3" l="1"/>
  <c r="H260" i="3" s="1"/>
  <c r="J260" i="3"/>
  <c r="D261" i="3" s="1"/>
  <c r="I261" i="3" l="1"/>
  <c r="K261" i="3" s="1"/>
  <c r="F261" i="3"/>
  <c r="G261" i="3" l="1"/>
  <c r="H261" i="3" s="1"/>
  <c r="J261" i="3" s="1"/>
  <c r="D262" i="3" s="1"/>
  <c r="I262" i="3" l="1"/>
  <c r="K262" i="3" s="1"/>
  <c r="F262" i="3"/>
  <c r="G262" i="3" l="1"/>
  <c r="H262" i="3" s="1"/>
  <c r="J262" i="3"/>
  <c r="D263" i="3" s="1"/>
  <c r="I263" i="3" l="1"/>
  <c r="K263" i="3" s="1"/>
  <c r="F263" i="3"/>
  <c r="G263" i="3" l="1"/>
  <c r="H263" i="3" s="1"/>
  <c r="J263" i="3"/>
  <c r="D264" i="3" s="1"/>
  <c r="I264" i="3" l="1"/>
  <c r="K264" i="3" s="1"/>
  <c r="F264" i="3"/>
  <c r="G264" i="3" l="1"/>
  <c r="H264" i="3" s="1"/>
  <c r="J264" i="3"/>
  <c r="D265" i="3" s="1"/>
  <c r="I265" i="3" l="1"/>
  <c r="K265" i="3" s="1"/>
  <c r="F265" i="3"/>
  <c r="G265" i="3" l="1"/>
  <c r="H265" i="3" s="1"/>
  <c r="J265" i="3" s="1"/>
  <c r="D266" i="3" s="1"/>
  <c r="I266" i="3" l="1"/>
  <c r="K266" i="3" s="1"/>
  <c r="F266" i="3"/>
  <c r="G266" i="3" l="1"/>
  <c r="H266" i="3" s="1"/>
  <c r="J266" i="3" s="1"/>
  <c r="D267" i="3" s="1"/>
  <c r="I267" i="3" l="1"/>
  <c r="K267" i="3" s="1"/>
  <c r="F267" i="3"/>
  <c r="G267" i="3" l="1"/>
  <c r="H267" i="3" s="1"/>
  <c r="J267" i="3" s="1"/>
  <c r="D268" i="3" s="1"/>
  <c r="I268" i="3" l="1"/>
  <c r="K268" i="3" s="1"/>
  <c r="F268" i="3"/>
  <c r="G268" i="3" l="1"/>
  <c r="H268" i="3" s="1"/>
  <c r="J268" i="3" s="1"/>
  <c r="D269" i="3" s="1"/>
  <c r="I269" i="3" l="1"/>
  <c r="K269" i="3" s="1"/>
  <c r="F269" i="3"/>
  <c r="G269" i="3" l="1"/>
  <c r="H269" i="3" s="1"/>
  <c r="J269" i="3"/>
  <c r="D270" i="3" s="1"/>
  <c r="I270" i="3" l="1"/>
  <c r="K270" i="3" s="1"/>
  <c r="F270" i="3"/>
  <c r="G270" i="3" l="1"/>
  <c r="H270" i="3" s="1"/>
  <c r="J270" i="3" s="1"/>
  <c r="D271" i="3" s="1"/>
  <c r="I271" i="3" l="1"/>
  <c r="K271" i="3" s="1"/>
  <c r="F271" i="3"/>
  <c r="G271" i="3" l="1"/>
  <c r="H271" i="3" s="1"/>
  <c r="J271" i="3" s="1"/>
  <c r="D272" i="3" s="1"/>
  <c r="I272" i="3" l="1"/>
  <c r="K272" i="3" s="1"/>
  <c r="F272" i="3"/>
  <c r="G272" i="3" l="1"/>
  <c r="H272" i="3" s="1"/>
  <c r="J272" i="3" s="1"/>
  <c r="D273" i="3" s="1"/>
  <c r="I273" i="3" l="1"/>
  <c r="K273" i="3" s="1"/>
  <c r="F273" i="3"/>
  <c r="G273" i="3" l="1"/>
  <c r="H273" i="3" s="1"/>
  <c r="J273" i="3"/>
  <c r="D274" i="3" s="1"/>
  <c r="I274" i="3" l="1"/>
  <c r="K274" i="3" s="1"/>
  <c r="F274" i="3"/>
  <c r="G274" i="3" l="1"/>
  <c r="H274" i="3" s="1"/>
  <c r="J274" i="3" s="1"/>
  <c r="D275" i="3" s="1"/>
  <c r="I275" i="3" l="1"/>
  <c r="K275" i="3" s="1"/>
  <c r="F275" i="3"/>
  <c r="G275" i="3" l="1"/>
  <c r="H275" i="3" s="1"/>
  <c r="J275" i="3" s="1"/>
  <c r="D276" i="3" s="1"/>
  <c r="I276" i="3" l="1"/>
  <c r="K276" i="3" s="1"/>
  <c r="F276" i="3"/>
  <c r="G276" i="3" l="1"/>
  <c r="H276" i="3" s="1"/>
  <c r="J276" i="3" s="1"/>
  <c r="D277" i="3" s="1"/>
  <c r="F277" i="3" l="1"/>
  <c r="I277" i="3"/>
  <c r="K277" i="3" s="1"/>
  <c r="G277" i="3" l="1"/>
  <c r="H277" i="3" s="1"/>
  <c r="J277" i="3" s="1"/>
  <c r="D278" i="3" s="1"/>
  <c r="I278" i="3" l="1"/>
  <c r="K278" i="3" s="1"/>
  <c r="F278" i="3"/>
  <c r="G278" i="3" l="1"/>
  <c r="H278" i="3" s="1"/>
  <c r="J278" i="3" s="1"/>
  <c r="D279" i="3" s="1"/>
  <c r="I279" i="3" l="1"/>
  <c r="K279" i="3" s="1"/>
  <c r="F279" i="3"/>
  <c r="G279" i="3" l="1"/>
  <c r="H279" i="3" s="1"/>
  <c r="J279" i="3" s="1"/>
  <c r="D280" i="3" s="1"/>
  <c r="F280" i="3" l="1"/>
  <c r="I280" i="3"/>
  <c r="K280" i="3" s="1"/>
  <c r="G280" i="3" l="1"/>
  <c r="H280" i="3" s="1"/>
  <c r="J280" i="3" s="1"/>
  <c r="D281" i="3" s="1"/>
  <c r="F281" i="3" l="1"/>
  <c r="I281" i="3"/>
  <c r="K281" i="3" s="1"/>
  <c r="G281" i="3" l="1"/>
  <c r="H281" i="3" s="1"/>
  <c r="J281" i="3" s="1"/>
  <c r="D282" i="3" s="1"/>
  <c r="F282" i="3" l="1"/>
  <c r="I282" i="3"/>
  <c r="K282" i="3" s="1"/>
  <c r="G282" i="3" l="1"/>
  <c r="H282" i="3" s="1"/>
  <c r="J282" i="3" s="1"/>
  <c r="D283" i="3" s="1"/>
  <c r="I283" i="3" l="1"/>
  <c r="K283" i="3" s="1"/>
  <c r="F283" i="3"/>
  <c r="G283" i="3" l="1"/>
  <c r="H283" i="3" s="1"/>
  <c r="J283" i="3" s="1"/>
  <c r="D284" i="3" s="1"/>
  <c r="F284" i="3" l="1"/>
  <c r="I284" i="3"/>
  <c r="K284" i="3" s="1"/>
  <c r="G284" i="3" l="1"/>
  <c r="H284" i="3" s="1"/>
  <c r="J284" i="3" s="1"/>
  <c r="D285" i="3" s="1"/>
  <c r="I285" i="3" l="1"/>
  <c r="K285" i="3" s="1"/>
  <c r="F285" i="3"/>
  <c r="G285" i="3" l="1"/>
  <c r="H285" i="3" s="1"/>
  <c r="J285" i="3" s="1"/>
  <c r="D286" i="3" s="1"/>
  <c r="I286" i="3" l="1"/>
  <c r="K286" i="3" s="1"/>
  <c r="F286" i="3"/>
  <c r="G286" i="3" l="1"/>
  <c r="H286" i="3" s="1"/>
  <c r="J286" i="3"/>
  <c r="D287" i="3" s="1"/>
  <c r="I287" i="3" l="1"/>
  <c r="K287" i="3" s="1"/>
  <c r="F287" i="3"/>
  <c r="G287" i="3" l="1"/>
  <c r="H287" i="3" s="1"/>
  <c r="J287" i="3"/>
  <c r="D288" i="3" s="1"/>
  <c r="I288" i="3" l="1"/>
  <c r="K288" i="3" s="1"/>
  <c r="F288" i="3"/>
  <c r="G288" i="3" l="1"/>
  <c r="H288" i="3" s="1"/>
  <c r="J288" i="3"/>
  <c r="D289" i="3" s="1"/>
  <c r="F289" i="3" l="1"/>
  <c r="I289" i="3"/>
  <c r="K289" i="3" s="1"/>
  <c r="G289" i="3" l="1"/>
  <c r="H289" i="3" s="1"/>
  <c r="J289" i="3" s="1"/>
  <c r="D290" i="3" s="1"/>
  <c r="I290" i="3" l="1"/>
  <c r="K290" i="3" s="1"/>
  <c r="F290" i="3"/>
  <c r="G290" i="3" l="1"/>
  <c r="H290" i="3" s="1"/>
  <c r="J290" i="3" s="1"/>
  <c r="D291" i="3" s="1"/>
  <c r="F291" i="3" l="1"/>
  <c r="I291" i="3"/>
  <c r="K291" i="3" s="1"/>
  <c r="G291" i="3" l="1"/>
  <c r="H291" i="3" s="1"/>
  <c r="J291" i="3"/>
  <c r="D292" i="3" s="1"/>
  <c r="I292" i="3" l="1"/>
  <c r="K292" i="3" s="1"/>
  <c r="F292" i="3"/>
  <c r="G292" i="3" l="1"/>
  <c r="H292" i="3" s="1"/>
  <c r="J292" i="3" s="1"/>
  <c r="D293" i="3" s="1"/>
  <c r="I293" i="3" l="1"/>
  <c r="K293" i="3" s="1"/>
  <c r="F293" i="3"/>
  <c r="G293" i="3" l="1"/>
  <c r="H293" i="3" s="1"/>
  <c r="J293" i="3" s="1"/>
  <c r="D294" i="3" s="1"/>
  <c r="I294" i="3" l="1"/>
  <c r="K294" i="3" s="1"/>
  <c r="F294" i="3"/>
  <c r="G294" i="3" l="1"/>
  <c r="H294" i="3" s="1"/>
  <c r="J294" i="3"/>
  <c r="D295" i="3" s="1"/>
  <c r="F295" i="3" l="1"/>
  <c r="I295" i="3"/>
  <c r="K295" i="3" s="1"/>
  <c r="G295" i="3" l="1"/>
  <c r="H295" i="3" s="1"/>
  <c r="J295" i="3" s="1"/>
  <c r="D296" i="3" s="1"/>
  <c r="I296" i="3" l="1"/>
  <c r="K296" i="3" s="1"/>
  <c r="F296" i="3"/>
  <c r="G296" i="3" l="1"/>
  <c r="H296" i="3" s="1"/>
  <c r="J296" i="3" s="1"/>
  <c r="D297" i="3" s="1"/>
  <c r="F297" i="3" l="1"/>
  <c r="I297" i="3"/>
  <c r="K297" i="3" s="1"/>
  <c r="G297" i="3" l="1"/>
  <c r="H297" i="3" s="1"/>
  <c r="J297" i="3" s="1"/>
  <c r="D298" i="3" s="1"/>
  <c r="I298" i="3" l="1"/>
  <c r="K298" i="3" s="1"/>
  <c r="F298" i="3"/>
  <c r="G298" i="3" l="1"/>
  <c r="H298" i="3" s="1"/>
  <c r="J298" i="3" s="1"/>
  <c r="D299" i="3" s="1"/>
  <c r="I299" i="3" l="1"/>
  <c r="K299" i="3" s="1"/>
  <c r="F299" i="3"/>
  <c r="G299" i="3" l="1"/>
  <c r="H299" i="3" s="1"/>
  <c r="J299" i="3" s="1"/>
  <c r="D300" i="3" s="1"/>
  <c r="I300" i="3" l="1"/>
  <c r="K300" i="3" s="1"/>
  <c r="F300" i="3"/>
  <c r="G300" i="3" l="1"/>
  <c r="H300" i="3" s="1"/>
  <c r="J300" i="3" s="1"/>
  <c r="D301" i="3" s="1"/>
  <c r="F301" i="3" l="1"/>
  <c r="I301" i="3"/>
  <c r="K301" i="3" s="1"/>
  <c r="G301" i="3" l="1"/>
  <c r="H301" i="3" s="1"/>
  <c r="J301" i="3" s="1"/>
  <c r="D302" i="3" s="1"/>
  <c r="I302" i="3" l="1"/>
  <c r="K302" i="3" s="1"/>
  <c r="F302" i="3"/>
  <c r="G302" i="3" l="1"/>
  <c r="H302" i="3" s="1"/>
  <c r="J302" i="3" s="1"/>
  <c r="D303" i="3" s="1"/>
  <c r="I303" i="3" l="1"/>
  <c r="K303" i="3" s="1"/>
  <c r="F303" i="3"/>
  <c r="G303" i="3" l="1"/>
  <c r="H303" i="3" s="1"/>
  <c r="J303" i="3"/>
  <c r="D304" i="3" s="1"/>
  <c r="F304" i="3" l="1"/>
  <c r="I304" i="3"/>
  <c r="K304" i="3" s="1"/>
  <c r="G304" i="3" l="1"/>
  <c r="H304" i="3" s="1"/>
  <c r="J304" i="3" s="1"/>
  <c r="D305" i="3" s="1"/>
  <c r="F305" i="3" l="1"/>
  <c r="I305" i="3"/>
  <c r="K305" i="3" s="1"/>
  <c r="G305" i="3" l="1"/>
  <c r="H305" i="3" s="1"/>
  <c r="J305" i="3" s="1"/>
  <c r="D306" i="3" s="1"/>
  <c r="F306" i="3" l="1"/>
  <c r="I306" i="3"/>
  <c r="K306" i="3" s="1"/>
  <c r="G306" i="3" l="1"/>
  <c r="H306" i="3" s="1"/>
  <c r="J306" i="3" s="1"/>
  <c r="D307" i="3" s="1"/>
  <c r="F307" i="3" l="1"/>
  <c r="I307" i="3"/>
  <c r="K307" i="3" s="1"/>
  <c r="G307" i="3" l="1"/>
  <c r="H307" i="3" s="1"/>
  <c r="J307" i="3"/>
  <c r="D308" i="3" s="1"/>
  <c r="I308" i="3" l="1"/>
  <c r="K308" i="3" s="1"/>
  <c r="F308" i="3"/>
  <c r="G308" i="3" l="1"/>
  <c r="H308" i="3" s="1"/>
  <c r="J308" i="3" s="1"/>
  <c r="D309" i="3" s="1"/>
  <c r="I309" i="3" l="1"/>
  <c r="K309" i="3" s="1"/>
  <c r="F309" i="3"/>
  <c r="G309" i="3" l="1"/>
  <c r="H309" i="3" s="1"/>
  <c r="J309" i="3" s="1"/>
  <c r="D310" i="3" s="1"/>
  <c r="I310" i="3" l="1"/>
  <c r="K310" i="3" s="1"/>
  <c r="F310" i="3"/>
  <c r="G310" i="3" l="1"/>
  <c r="H310" i="3" s="1"/>
  <c r="J310" i="3" s="1"/>
  <c r="D311" i="3" s="1"/>
  <c r="I311" i="3" l="1"/>
  <c r="K311" i="3" s="1"/>
  <c r="F311" i="3"/>
  <c r="G311" i="3" l="1"/>
  <c r="H311" i="3" s="1"/>
  <c r="J311" i="3" s="1"/>
  <c r="D312" i="3" s="1"/>
  <c r="I312" i="3" l="1"/>
  <c r="K312" i="3" s="1"/>
  <c r="F312" i="3"/>
  <c r="G312" i="3" l="1"/>
  <c r="H312" i="3" s="1"/>
  <c r="J312" i="3" s="1"/>
  <c r="D313" i="3" s="1"/>
  <c r="I313" i="3" l="1"/>
  <c r="K313" i="3" s="1"/>
  <c r="F313" i="3"/>
  <c r="G313" i="3" l="1"/>
  <c r="H313" i="3" s="1"/>
  <c r="J313" i="3" s="1"/>
  <c r="D314" i="3" s="1"/>
  <c r="I314" i="3" l="1"/>
  <c r="K314" i="3" s="1"/>
  <c r="F314" i="3"/>
  <c r="G314" i="3" l="1"/>
  <c r="H314" i="3" s="1"/>
  <c r="J314" i="3"/>
  <c r="D315" i="3" s="1"/>
  <c r="I315" i="3" l="1"/>
  <c r="K315" i="3" s="1"/>
  <c r="F315" i="3"/>
  <c r="G315" i="3" l="1"/>
  <c r="H315" i="3" s="1"/>
  <c r="J315" i="3" s="1"/>
  <c r="D316" i="3" s="1"/>
  <c r="I316" i="3" l="1"/>
  <c r="K316" i="3" s="1"/>
  <c r="F316" i="3"/>
  <c r="G316" i="3" l="1"/>
  <c r="H316" i="3" s="1"/>
  <c r="J316" i="3" s="1"/>
  <c r="D317" i="3" s="1"/>
  <c r="F317" i="3" l="1"/>
  <c r="I317" i="3"/>
  <c r="K317" i="3" s="1"/>
  <c r="G317" i="3" l="1"/>
  <c r="H317" i="3" s="1"/>
  <c r="J317" i="3"/>
  <c r="D318" i="3" s="1"/>
  <c r="I318" i="3" l="1"/>
  <c r="K318" i="3" s="1"/>
  <c r="F318" i="3"/>
  <c r="G318" i="3" l="1"/>
  <c r="H318" i="3" s="1"/>
  <c r="J318" i="3"/>
  <c r="D319" i="3" s="1"/>
  <c r="I319" i="3" l="1"/>
  <c r="K319" i="3" s="1"/>
  <c r="F319" i="3"/>
  <c r="G319" i="3" l="1"/>
  <c r="H319" i="3" s="1"/>
  <c r="J319" i="3"/>
  <c r="D320" i="3" s="1"/>
  <c r="I320" i="3" l="1"/>
  <c r="K320" i="3" s="1"/>
  <c r="F320" i="3"/>
  <c r="G320" i="3" l="1"/>
  <c r="H320" i="3" s="1"/>
  <c r="J320" i="3" s="1"/>
  <c r="D321" i="3" s="1"/>
  <c r="I321" i="3" l="1"/>
  <c r="K321" i="3" s="1"/>
  <c r="F321" i="3"/>
  <c r="G321" i="3" l="1"/>
  <c r="H321" i="3" s="1"/>
  <c r="J321" i="3"/>
  <c r="D322" i="3" s="1"/>
  <c r="I322" i="3" l="1"/>
  <c r="K322" i="3" s="1"/>
  <c r="F322" i="3"/>
  <c r="G322" i="3" l="1"/>
  <c r="H322" i="3" s="1"/>
  <c r="J322" i="3" s="1"/>
  <c r="D323" i="3" s="1"/>
  <c r="I323" i="3" l="1"/>
  <c r="K323" i="3" s="1"/>
  <c r="F323" i="3"/>
  <c r="G323" i="3" l="1"/>
  <c r="H323" i="3" s="1"/>
  <c r="J323" i="3"/>
  <c r="D324" i="3" s="1"/>
  <c r="I324" i="3" l="1"/>
  <c r="K324" i="3" s="1"/>
  <c r="F324" i="3"/>
  <c r="G324" i="3" l="1"/>
  <c r="H324" i="3" s="1"/>
  <c r="J324" i="3"/>
  <c r="D325" i="3" s="1"/>
  <c r="I325" i="3" l="1"/>
  <c r="K325" i="3" s="1"/>
  <c r="F325" i="3"/>
  <c r="G325" i="3" l="1"/>
  <c r="H325" i="3" s="1"/>
  <c r="J325" i="3"/>
  <c r="D326" i="3" s="1"/>
  <c r="I326" i="3" l="1"/>
  <c r="K326" i="3" s="1"/>
  <c r="F326" i="3"/>
  <c r="G326" i="3" l="1"/>
  <c r="H326" i="3" s="1"/>
  <c r="J326" i="3"/>
  <c r="D327" i="3" s="1"/>
  <c r="I327" i="3" l="1"/>
  <c r="K327" i="3" s="1"/>
  <c r="F327" i="3"/>
  <c r="G327" i="3" l="1"/>
  <c r="H327" i="3" s="1"/>
  <c r="J327" i="3"/>
  <c r="D328" i="3" s="1"/>
  <c r="I328" i="3" l="1"/>
  <c r="K328" i="3" s="1"/>
  <c r="F328" i="3"/>
  <c r="J328" i="3" l="1"/>
  <c r="D329" i="3" s="1"/>
  <c r="G328" i="3"/>
  <c r="H328" i="3" s="1"/>
  <c r="I329" i="3" l="1"/>
  <c r="K329" i="3" s="1"/>
  <c r="F329" i="3"/>
  <c r="G329" i="3" l="1"/>
  <c r="H329" i="3" s="1"/>
  <c r="J329" i="3"/>
  <c r="D330" i="3" s="1"/>
  <c r="I330" i="3" l="1"/>
  <c r="K330" i="3" s="1"/>
  <c r="F330" i="3"/>
  <c r="G330" i="3" l="1"/>
  <c r="H330" i="3" s="1"/>
  <c r="J330" i="3"/>
  <c r="D331" i="3" s="1"/>
  <c r="I331" i="3" l="1"/>
  <c r="K331" i="3" s="1"/>
  <c r="F331" i="3"/>
  <c r="J331" i="3" l="1"/>
  <c r="D332" i="3" s="1"/>
  <c r="G331" i="3"/>
  <c r="H331" i="3" s="1"/>
  <c r="I332" i="3" l="1"/>
  <c r="K332" i="3" s="1"/>
  <c r="F332" i="3"/>
  <c r="G332" i="3" l="1"/>
  <c r="H332" i="3" s="1"/>
  <c r="J332" i="3"/>
  <c r="D333" i="3" s="1"/>
  <c r="I333" i="3" l="1"/>
  <c r="K333" i="3" s="1"/>
  <c r="F333" i="3"/>
  <c r="G333" i="3" l="1"/>
  <c r="H333" i="3" s="1"/>
  <c r="J333" i="3"/>
  <c r="D334" i="3" s="1"/>
  <c r="I334" i="3" l="1"/>
  <c r="K334" i="3" s="1"/>
  <c r="F334" i="3"/>
  <c r="J334" i="3" l="1"/>
  <c r="D335" i="3" s="1"/>
  <c r="G334" i="3"/>
  <c r="H334" i="3" s="1"/>
  <c r="I335" i="3" l="1"/>
  <c r="K335" i="3" s="1"/>
  <c r="F335" i="3"/>
  <c r="J335" i="3" l="1"/>
  <c r="D336" i="3" s="1"/>
  <c r="G335" i="3"/>
  <c r="H335" i="3" s="1"/>
  <c r="F336" i="3" l="1"/>
  <c r="I336" i="3"/>
  <c r="K336" i="3" s="1"/>
  <c r="G336" i="3" l="1"/>
  <c r="H336" i="3" s="1"/>
  <c r="J336" i="3"/>
  <c r="D337" i="3" s="1"/>
  <c r="F337" i="3" l="1"/>
  <c r="I337" i="3"/>
  <c r="K337" i="3" s="1"/>
  <c r="G337" i="3" l="1"/>
  <c r="H337" i="3" s="1"/>
  <c r="J337" i="3"/>
  <c r="D338" i="3" s="1"/>
  <c r="I338" i="3" l="1"/>
  <c r="K338" i="3" s="1"/>
  <c r="F338" i="3"/>
  <c r="J338" i="3" l="1"/>
  <c r="D339" i="3" s="1"/>
  <c r="G338" i="3"/>
  <c r="H338" i="3" s="1"/>
  <c r="I339" i="3" l="1"/>
  <c r="K339" i="3" s="1"/>
  <c r="F339" i="3"/>
  <c r="J339" i="3" l="1"/>
  <c r="D340" i="3" s="1"/>
  <c r="G339" i="3"/>
  <c r="H339" i="3" s="1"/>
  <c r="I340" i="3" l="1"/>
  <c r="K340" i="3" s="1"/>
  <c r="F340" i="3"/>
  <c r="G340" i="3" l="1"/>
  <c r="H340" i="3" s="1"/>
  <c r="J340" i="3"/>
  <c r="D341" i="3" s="1"/>
  <c r="F341" i="3" l="1"/>
  <c r="I341" i="3"/>
  <c r="K341" i="3" s="1"/>
  <c r="J341" i="3" l="1"/>
  <c r="D342" i="3" s="1"/>
  <c r="G341" i="3"/>
  <c r="H341" i="3" s="1"/>
  <c r="I342" i="3" l="1"/>
  <c r="K342" i="3" s="1"/>
  <c r="F342" i="3"/>
  <c r="G342" i="3" l="1"/>
  <c r="H342" i="3" s="1"/>
  <c r="J342" i="3"/>
  <c r="D343" i="3" s="1"/>
  <c r="F343" i="3" l="1"/>
  <c r="I343" i="3"/>
  <c r="K343" i="3" s="1"/>
  <c r="G343" i="3" l="1"/>
  <c r="H343" i="3" s="1"/>
  <c r="J343" i="3"/>
  <c r="D344" i="3" s="1"/>
  <c r="I344" i="3" l="1"/>
  <c r="K344" i="3" s="1"/>
  <c r="F344" i="3"/>
  <c r="G344" i="3" l="1"/>
  <c r="H344" i="3" s="1"/>
  <c r="J344" i="3"/>
  <c r="D345" i="3" s="1"/>
  <c r="I345" i="3" l="1"/>
  <c r="K345" i="3" s="1"/>
  <c r="F345" i="3"/>
  <c r="J345" i="3" l="1"/>
  <c r="D346" i="3" s="1"/>
  <c r="G345" i="3"/>
  <c r="H345" i="3" s="1"/>
  <c r="I346" i="3" l="1"/>
  <c r="K346" i="3" s="1"/>
  <c r="F346" i="3"/>
  <c r="G346" i="3" l="1"/>
  <c r="H346" i="3" s="1"/>
  <c r="J346" i="3"/>
  <c r="D347" i="3" s="1"/>
  <c r="F347" i="3" l="1"/>
  <c r="I347" i="3"/>
  <c r="K347" i="3" s="1"/>
  <c r="G347" i="3" l="1"/>
  <c r="H347" i="3" s="1"/>
  <c r="J347" i="3"/>
  <c r="D348" i="3" s="1"/>
  <c r="F348" i="3" l="1"/>
  <c r="I348" i="3"/>
  <c r="K348" i="3" s="1"/>
  <c r="J348" i="3" l="1"/>
  <c r="D349" i="3" s="1"/>
  <c r="G348" i="3"/>
  <c r="H348" i="3" s="1"/>
  <c r="F349" i="3" l="1"/>
  <c r="I349" i="3"/>
  <c r="K349" i="3" s="1"/>
  <c r="G349" i="3" l="1"/>
  <c r="H349" i="3" s="1"/>
  <c r="J349" i="3"/>
  <c r="D350" i="3" s="1"/>
  <c r="I350" i="3" l="1"/>
  <c r="K350" i="3" s="1"/>
  <c r="F350" i="3"/>
  <c r="G350" i="3" l="1"/>
  <c r="H350" i="3" s="1"/>
  <c r="J350" i="3"/>
  <c r="D351" i="3" s="1"/>
  <c r="I351" i="3" l="1"/>
  <c r="K351" i="3" s="1"/>
  <c r="F351" i="3"/>
  <c r="J351" i="3" l="1"/>
  <c r="D352" i="3" s="1"/>
  <c r="G351" i="3"/>
  <c r="H351" i="3" s="1"/>
  <c r="F352" i="3" l="1"/>
  <c r="I352" i="3"/>
  <c r="K352" i="3" s="1"/>
  <c r="G352" i="3" l="1"/>
  <c r="H352" i="3" s="1"/>
  <c r="J352" i="3"/>
  <c r="D353" i="3" s="1"/>
  <c r="F353" i="3" l="1"/>
  <c r="I353" i="3"/>
  <c r="K353" i="3" s="1"/>
  <c r="J353" i="3" l="1"/>
  <c r="D354" i="3" s="1"/>
  <c r="G353" i="3"/>
  <c r="H353" i="3" s="1"/>
  <c r="I354" i="3" l="1"/>
  <c r="K354" i="3" s="1"/>
  <c r="F354" i="3"/>
  <c r="J354" i="3" l="1"/>
  <c r="D355" i="3" s="1"/>
  <c r="G354" i="3"/>
  <c r="H354" i="3" s="1"/>
  <c r="I355" i="3" l="1"/>
  <c r="K355" i="3" s="1"/>
  <c r="F355" i="3"/>
  <c r="G355" i="3" l="1"/>
  <c r="H355" i="3" s="1"/>
  <c r="J355" i="3"/>
  <c r="D356" i="3" s="1"/>
  <c r="I356" i="3" l="1"/>
  <c r="K356" i="3" s="1"/>
  <c r="F356" i="3"/>
  <c r="J356" i="3" l="1"/>
  <c r="D357" i="3" s="1"/>
  <c r="G356" i="3"/>
  <c r="H356" i="3" s="1"/>
  <c r="F357" i="3" l="1"/>
  <c r="I357" i="3"/>
  <c r="K357" i="3" s="1"/>
  <c r="G357" i="3" l="1"/>
  <c r="H357" i="3" s="1"/>
  <c r="J357" i="3"/>
  <c r="D358" i="3" s="1"/>
  <c r="I358" i="3" l="1"/>
  <c r="K358" i="3" s="1"/>
  <c r="F358" i="3"/>
  <c r="G358" i="3" l="1"/>
  <c r="H358" i="3" s="1"/>
  <c r="J358" i="3"/>
  <c r="D359" i="3" s="1"/>
  <c r="F359" i="3" l="1"/>
  <c r="I359" i="3"/>
  <c r="K359" i="3" s="1"/>
  <c r="J359" i="3" l="1"/>
  <c r="D360" i="3" s="1"/>
  <c r="G359" i="3"/>
  <c r="H359" i="3" s="1"/>
  <c r="I360" i="3" l="1"/>
  <c r="K360" i="3" s="1"/>
  <c r="F360" i="3"/>
  <c r="G360" i="3" l="1"/>
  <c r="H360" i="3" s="1"/>
  <c r="J360" i="3"/>
  <c r="D361" i="3" s="1"/>
  <c r="I361" i="3" l="1"/>
  <c r="K361" i="3" s="1"/>
  <c r="F361" i="3"/>
  <c r="G361" i="3" l="1"/>
  <c r="H361" i="3" s="1"/>
  <c r="J361" i="3"/>
  <c r="D362" i="3" s="1"/>
  <c r="I362" i="3" l="1"/>
  <c r="K362" i="3" s="1"/>
  <c r="F362" i="3"/>
  <c r="J362" i="3" l="1"/>
  <c r="D363" i="3" s="1"/>
  <c r="G362" i="3"/>
  <c r="H362" i="3" s="1"/>
  <c r="I363" i="3" l="1"/>
  <c r="K363" i="3" s="1"/>
  <c r="F363" i="3"/>
  <c r="G363" i="3" l="1"/>
  <c r="H363" i="3" s="1"/>
  <c r="J363" i="3"/>
  <c r="D364" i="3" s="1"/>
  <c r="I364" i="3" l="1"/>
  <c r="K364" i="3" s="1"/>
  <c r="F364" i="3"/>
  <c r="J364" i="3" l="1"/>
  <c r="D365" i="3" s="1"/>
  <c r="G364" i="3"/>
  <c r="H364" i="3" s="1"/>
  <c r="F365" i="3" l="1"/>
  <c r="I365" i="3"/>
  <c r="K365" i="3" s="1"/>
  <c r="J365" i="3" l="1"/>
  <c r="D366" i="3" s="1"/>
  <c r="G365" i="3"/>
  <c r="H365" i="3" s="1"/>
  <c r="F366" i="3" l="1"/>
  <c r="I366" i="3"/>
  <c r="K366" i="3" s="1"/>
  <c r="J366" i="3" l="1"/>
  <c r="D367" i="3" s="1"/>
  <c r="G366" i="3"/>
  <c r="H366" i="3" s="1"/>
  <c r="I367" i="3" l="1"/>
  <c r="K367" i="3" s="1"/>
  <c r="F367" i="3"/>
  <c r="G367" i="3" l="1"/>
  <c r="H367" i="3" s="1"/>
  <c r="J367" i="3"/>
  <c r="D368" i="3" s="1"/>
  <c r="I368" i="3" l="1"/>
  <c r="K368" i="3" s="1"/>
  <c r="F368" i="3"/>
  <c r="J368" i="3" l="1"/>
  <c r="D369" i="3" s="1"/>
  <c r="G368" i="3"/>
  <c r="H368" i="3" s="1"/>
  <c r="I369" i="3" l="1"/>
  <c r="K369" i="3" s="1"/>
  <c r="F369" i="3"/>
  <c r="G369" i="3" l="1"/>
  <c r="H369" i="3" s="1"/>
  <c r="J369" i="3"/>
  <c r="D370" i="3" s="1"/>
  <c r="I370" i="3" l="1"/>
  <c r="K370" i="3" s="1"/>
  <c r="F370" i="3"/>
  <c r="G370" i="3" l="1"/>
  <c r="H370" i="3" s="1"/>
  <c r="J370" i="3"/>
  <c r="D371" i="3" s="1"/>
  <c r="I371" i="3" l="1"/>
  <c r="K371" i="3" s="1"/>
  <c r="F371" i="3"/>
  <c r="J371" i="3" l="1"/>
  <c r="D372" i="3" s="1"/>
  <c r="G371" i="3"/>
  <c r="H371" i="3" s="1"/>
  <c r="F372" i="3" l="1"/>
  <c r="I372" i="3"/>
  <c r="K372" i="3" s="1"/>
  <c r="G372" i="3" l="1"/>
  <c r="H372" i="3" s="1"/>
  <c r="J372" i="3"/>
  <c r="D373" i="3" s="1"/>
  <c r="I373" i="3" l="1"/>
  <c r="F373" i="3"/>
  <c r="J373" i="3" l="1"/>
  <c r="I7" i="3" s="1"/>
  <c r="G373" i="3"/>
  <c r="H373" i="3" s="1"/>
  <c r="I8" i="3"/>
  <c r="K373" i="3"/>
  <c r="I9" i="3"/>
</calcChain>
</file>

<file path=xl/sharedStrings.xml><?xml version="1.0" encoding="utf-8"?>
<sst xmlns="http://schemas.openxmlformats.org/spreadsheetml/2006/main" count="26" uniqueCount="26">
  <si>
    <t>Loan amount</t>
  </si>
  <si>
    <t>Annual interest rate</t>
  </si>
  <si>
    <t>Loan period in years</t>
  </si>
  <si>
    <t>Number of payments per year</t>
  </si>
  <si>
    <t>Start date of loan</t>
  </si>
  <si>
    <t>Scheduled payment</t>
  </si>
  <si>
    <t>Scheduled number of payments</t>
  </si>
  <si>
    <t>Actual number of payments</t>
  </si>
  <si>
    <t>Total early payments</t>
  </si>
  <si>
    <t>Total interest</t>
  </si>
  <si>
    <t>Loan Amortization Schedule</t>
  </si>
  <si>
    <t>Loan Summary</t>
  </si>
  <si>
    <t>Payment Number</t>
  </si>
  <si>
    <t>Payment
Date</t>
  </si>
  <si>
    <t>Beginning
Balance</t>
  </si>
  <si>
    <t>Extra
Payment</t>
  </si>
  <si>
    <t>Total
Payment</t>
  </si>
  <si>
    <t>Principal</t>
  </si>
  <si>
    <t>Interest</t>
  </si>
  <si>
    <t>Ending
Balance</t>
  </si>
  <si>
    <t>Cumulative
Interest</t>
  </si>
  <si>
    <t>Enter Values</t>
  </si>
  <si>
    <t>Optional extra payments</t>
  </si>
  <si>
    <t>Woodgrove Bank</t>
  </si>
  <si>
    <t>Lender name</t>
  </si>
  <si>
    <t>Scheduled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</si>
</sst>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4">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14"/>
      <color rgb="FF376B36"/>
      <name val="Calibri"/>
      <family val="2"/>
      <scheme val="minor"/>
    </font>
    <font>
      <b/>
      <sz val="14"/>
      <color theme="1" tint="0.34998626667073579"/>
      <name val="Calibri"/>
      <family val="2"/>
      <scheme val="minor"/>
    </font>
    <font>
      <sz val="11"/>
      <name val="Calibri"/>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7">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
      <left/>
      <right/>
      <top/>
      <bottom style="thin">
        <color rgb="FF376B36"/>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4" fillId="5" borderId="0" applyFill="0" applyProtection="0">
      <alignment horizontal="center" vertical="center" wrapText="1"/>
    </xf>
  </cellStyleXfs>
  <cellXfs count="45">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164" fontId="15"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5" fillId="0" borderId="0" xfId="11" applyFont="1" applyFill="1" applyBorder="1" applyAlignment="1">
      <alignment horizontal="center" vertical="center"/>
    </xf>
    <xf numFmtId="0" fontId="15" fillId="0" borderId="0" xfId="0" applyFont="1"/>
    <xf numFmtId="0" fontId="0" fillId="0" borderId="15" xfId="0" applyBorder="1" applyAlignment="1">
      <alignment vertical="center"/>
    </xf>
    <xf numFmtId="164" fontId="19" fillId="0" borderId="6" xfId="7" applyFont="1" applyFill="1" applyBorder="1" applyAlignment="1">
      <alignment horizontal="right" vertical="center" indent="1"/>
    </xf>
    <xf numFmtId="10" fontId="19" fillId="0" borderId="5" xfId="6" applyFont="1" applyFill="1" applyBorder="1" applyAlignment="1">
      <alignment horizontal="right" vertical="center" indent="1"/>
    </xf>
    <xf numFmtId="1" fontId="19" fillId="0" borderId="5" xfId="10" applyFont="1" applyFill="1" applyBorder="1" applyAlignment="1">
      <alignment horizontal="right" vertical="center" indent="1"/>
    </xf>
    <xf numFmtId="0" fontId="18" fillId="0" borderId="14" xfId="5" applyFont="1" applyBorder="1">
      <alignment vertical="center"/>
    </xf>
    <xf numFmtId="14" fontId="19" fillId="0" borderId="9" xfId="11" applyFont="1" applyFill="1" applyBorder="1" applyAlignment="1">
      <alignment horizontal="right" vertical="center" indent="1"/>
    </xf>
    <xf numFmtId="0" fontId="20" fillId="0" borderId="0" xfId="5" applyFont="1" applyBorder="1">
      <alignment vertical="center"/>
    </xf>
    <xf numFmtId="164" fontId="18" fillId="0" borderId="0" xfId="7" applyFont="1" applyFill="1" applyBorder="1" applyAlignment="1">
      <alignment horizontal="right" vertical="center" indent="1"/>
    </xf>
    <xf numFmtId="0" fontId="0" fillId="0" borderId="7" xfId="0" applyBorder="1"/>
    <xf numFmtId="0" fontId="22" fillId="0" borderId="0" xfId="15" applyFont="1" applyFill="1">
      <alignment horizontal="center" vertical="center" wrapText="1"/>
    </xf>
    <xf numFmtId="1" fontId="15" fillId="0" borderId="0" xfId="10" applyFont="1" applyFill="1" applyBorder="1" applyAlignment="1">
      <alignment horizontal="center" vertical="center"/>
    </xf>
    <xf numFmtId="164" fontId="15" fillId="0" borderId="0" xfId="12" applyFont="1" applyFill="1" applyBorder="1" applyAlignment="1">
      <alignment horizontal="center" vertical="center"/>
    </xf>
    <xf numFmtId="164" fontId="15" fillId="0" borderId="0" xfId="12" applyFont="1" applyFill="1" applyBorder="1" applyAlignment="1">
      <alignment horizontal="right" vertical="center" indent="3"/>
    </xf>
    <xf numFmtId="1" fontId="23" fillId="0" borderId="0" xfId="10" applyFont="1" applyFill="1"/>
    <xf numFmtId="14" fontId="23" fillId="0" borderId="0" xfId="11" applyFont="1" applyFill="1"/>
    <xf numFmtId="164" fontId="23" fillId="0" borderId="0" xfId="12" applyFont="1" applyFill="1">
      <alignment horizontal="right" indent="2"/>
    </xf>
    <xf numFmtId="0" fontId="18" fillId="0" borderId="13" xfId="5" applyFont="1" applyBorder="1" applyAlignment="1">
      <alignment horizontal="left" vertical="center" indent="1"/>
    </xf>
    <xf numFmtId="0" fontId="21" fillId="0" borderId="0" xfId="5" applyFont="1" applyBorder="1" applyAlignment="1">
      <alignment horizontal="left" vertical="center" indent="1"/>
    </xf>
    <xf numFmtId="0" fontId="18" fillId="0" borderId="9" xfId="5" applyFont="1" applyBorder="1" applyAlignment="1">
      <alignment horizontal="left" vertical="center" indent="1"/>
    </xf>
    <xf numFmtId="0" fontId="18" fillId="0" borderId="12" xfId="5" applyFont="1" applyBorder="1" applyAlignment="1">
      <alignment horizontal="left" vertical="center" indent="1"/>
    </xf>
    <xf numFmtId="164" fontId="19" fillId="0" borderId="9" xfId="8" applyNumberFormat="1" applyFont="1" applyFill="1" applyBorder="1" applyAlignment="1">
      <alignment horizontal="right" vertical="center" indent="1"/>
    </xf>
    <xf numFmtId="164" fontId="2" fillId="0" borderId="0" xfId="8" applyNumberFormat="1" applyFont="1" applyFill="1" applyAlignment="1">
      <alignment horizontal="right" indent="1"/>
    </xf>
    <xf numFmtId="0" fontId="21" fillId="0" borderId="0" xfId="3" applyFont="1" applyFill="1" applyBorder="1" applyAlignment="1">
      <alignment horizontal="left" vertical="top" indent="1"/>
    </xf>
    <xf numFmtId="0" fontId="18" fillId="0" borderId="0" xfId="3" applyFont="1" applyFill="1" applyBorder="1" applyAlignment="1">
      <alignment horizontal="right" vertical="center" indent="1"/>
    </xf>
    <xf numFmtId="0" fontId="18" fillId="0" borderId="14" xfId="5" applyFont="1" applyBorder="1" applyAlignment="1">
      <alignment horizontal="left" vertical="center" indent="1"/>
    </xf>
    <xf numFmtId="0" fontId="18" fillId="0" borderId="5" xfId="5" applyFont="1" applyBorder="1" applyAlignment="1">
      <alignment horizontal="left" vertical="center" indent="1"/>
    </xf>
    <xf numFmtId="0" fontId="18" fillId="0" borderId="11" xfId="5" applyFont="1" applyBorder="1" applyAlignment="1">
      <alignment horizontal="left" vertical="center" indent="1"/>
    </xf>
    <xf numFmtId="1" fontId="19" fillId="0" borderId="5" xfId="10" applyFont="1" applyFill="1" applyBorder="1" applyAlignment="1">
      <alignment horizontal="right" vertical="center" indent="1"/>
    </xf>
    <xf numFmtId="164" fontId="19" fillId="0" borderId="5" xfId="8" applyNumberFormat="1" applyFont="1" applyFill="1" applyBorder="1" applyAlignment="1">
      <alignment horizontal="right" vertical="center" indent="1"/>
    </xf>
    <xf numFmtId="0" fontId="18" fillId="5" borderId="6" xfId="5" applyFont="1" applyFill="1" applyBorder="1" applyAlignment="1">
      <alignment horizontal="left" vertical="center" indent="1"/>
    </xf>
    <xf numFmtId="0" fontId="18" fillId="5" borderId="10" xfId="5" applyFont="1" applyFill="1" applyBorder="1" applyAlignment="1">
      <alignment horizontal="left" vertical="center" indent="1"/>
    </xf>
    <xf numFmtId="164" fontId="19" fillId="0" borderId="8" xfId="8" applyNumberFormat="1" applyFont="1" applyFill="1" applyBorder="1" applyAlignment="1">
      <alignment horizontal="right" vertical="center" indent="1"/>
    </xf>
    <xf numFmtId="0" fontId="17" fillId="0" borderId="0" xfId="13" applyFont="1" applyFill="1" applyBorder="1" applyAlignment="1">
      <alignment horizontal="left" vertical="center" wrapText="1"/>
    </xf>
    <xf numFmtId="0" fontId="16" fillId="0" borderId="15" xfId="2" applyFont="1" applyBorder="1" applyAlignment="1">
      <alignment horizontal="left" vertical="center" indent="1"/>
    </xf>
    <xf numFmtId="0" fontId="16" fillId="0" borderId="16" xfId="2" applyFont="1" applyFill="1" applyBorder="1">
      <alignment vertical="center"/>
    </xf>
  </cellXfs>
  <cellStyles count="16">
    <cellStyle name="Amount" xfId="7"/>
    <cellStyle name="Date" xfId="11"/>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cellStyle name="Input" xfId="4" builtinId="20" customBuiltin="1"/>
    <cellStyle name="Loan Summary" xfId="8"/>
    <cellStyle name="Normal" xfId="0" builtinId="0" customBuiltin="1"/>
    <cellStyle name="Number" xfId="10"/>
    <cellStyle name="Percent" xfId="6" builtinId="5" customBuiltin="1"/>
    <cellStyle name="Style 6" xfId="15"/>
    <cellStyle name="SubHead_4" xfId="14"/>
    <cellStyle name="Table Amount" xfId="12"/>
  </cellStyles>
  <dxfs count="16">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name val="Calibri"/>
        <scheme val="minor"/>
      </font>
      <fill>
        <patternFill patternType="none">
          <fgColor indexed="64"/>
          <bgColor auto="1"/>
        </patternFill>
      </fill>
    </dxf>
    <dxf>
      <font>
        <strike val="0"/>
        <outline val="0"/>
        <shadow val="0"/>
        <u val="none"/>
        <vertAlign val="baseline"/>
        <sz val="14"/>
        <color theme="1" tint="0.34998626667073579"/>
        <name val="Calibri"/>
        <scheme val="minor"/>
      </font>
      <fill>
        <patternFill patternType="none">
          <fgColor indexed="64"/>
          <bgColor auto="1"/>
        </patternFill>
      </fill>
      <alignment vertical="center" textRotation="0" indent="0" justifyLastLine="0" shrinkToFit="0" readingOrder="0"/>
    </dxf>
    <dxf>
      <font>
        <color theme="0"/>
      </font>
      <fill>
        <patternFill>
          <bgColor theme="0"/>
        </patternFill>
      </fill>
      <border>
        <left/>
        <right/>
        <top/>
        <bottom/>
        <vertical/>
        <horizontal/>
      </border>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tableStyleElement type="wholeTable" dxfId="15"/>
      <tableStyleElement type="headerRow" dxfId="14"/>
      <tableStyleElement type="totalRow"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2</xdr:col>
      <xdr:colOff>30480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id="2" name="PaymentSchedule3" displayName="PaymentSchedule3" ref="B13:K383" totalsRowShown="0" headerRowDxfId="11" dataDxfId="10" headerRowCellStyle="Style 6">
  <tableColumns count="10">
    <tableColumn id="1" name="Payment Number" dataDxfId="9" dataCellStyle="Number">
      <calculatedColumnFormula>IF(LoanIsGood,IF(ROW()-ROW(PaymentSchedule3[[#Headers],[Payment Number]])&gt;ScheduledNumberOfPayments,"",ROW()-ROW(PaymentSchedule3[[#Headers],[Payment Number]])),"")</calculatedColumnFormula>
    </tableColumn>
    <tableColumn id="2" name="Payment_x000a_Date" dataDxfId="8" dataCellStyle="Date">
      <calculatedColumnFormula>IF(PaymentSchedule3[[#This Row],[Payment Number]]&lt;&gt;"",EOMONTH(LoanStartDate,ROW(PaymentSchedule3[[#This Row],[Payment Number]])-ROW(PaymentSchedule3[[#Headers],[Payment Number]])-2)+DAY(LoanStartDate),"")</calculatedColumnFormula>
    </tableColumn>
    <tableColumn id="3" name="Beginning_x000a_Balance" dataDxfId="7"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name="Scheduled Payment" dataDxfId="6" dataCellStyle="Table Amount">
      <calculatedColumnFormula>IF(PaymentSchedule3[[#This Row],[Payment Number]]&lt;&gt;"",ScheduledPayment,"")</calculatedColumnFormula>
    </tableColumn>
    <tableColumn id="5" name="Extra_x000a_Payment" dataDxfId="5"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name="Total_x000a_Payment" dataDxfId="4"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name="Principal" dataDxfId="3" dataCellStyle="Table Amount">
      <calculatedColumnFormula>IF(PaymentSchedule3[[#This Row],[Payment Number]]&lt;&gt;"",PaymentSchedule3[[#This Row],[Total
Payment]]-PaymentSchedule3[[#This Row],[Interest]],"")</calculatedColumnFormula>
    </tableColumn>
    <tableColumn id="8" name="Interest" dataDxfId="2" dataCellStyle="Table Amount">
      <calculatedColumnFormula>IF(PaymentSchedule3[[#This Row],[Payment Number]]&lt;&gt;"",PaymentSchedule3[[#This Row],[Beginning
Balance]]*(InterestRate/PaymentsPerYear),"")</calculatedColumnFormula>
    </tableColumn>
    <tableColumn id="9" name="Ending_x000a_Balance" dataDxfId="1"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name="Cumulative_x000a_Interest" dataDxfId="0"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autoPageBreaks="0" fitToPage="1"/>
  </sheetPr>
  <dimension ref="B1:K383"/>
  <sheetViews>
    <sheetView showGridLines="0" tabSelected="1" topLeftCell="A9" zoomScaleNormal="100" workbookViewId="0">
      <selection activeCell="L71" sqref="L71"/>
    </sheetView>
  </sheetViews>
  <sheetFormatPr defaultColWidth="8.88671875" defaultRowHeight="14.4"/>
  <cols>
    <col min="1" max="1" width="3.5546875" customWidth="1"/>
    <col min="2" max="2" width="12.88671875" customWidth="1"/>
    <col min="3" max="3" width="14.77734375" customWidth="1"/>
    <col min="4" max="4" width="16.77734375" customWidth="1"/>
    <col min="5" max="10" width="15.77734375" customWidth="1"/>
    <col min="11" max="11" width="17.77734375" customWidth="1"/>
  </cols>
  <sheetData>
    <row r="1" spans="2:11" s="1" customFormat="1" ht="21" customHeight="1">
      <c r="B1" s="4"/>
      <c r="C1" s="4"/>
      <c r="D1" s="4"/>
      <c r="E1" s="4"/>
      <c r="F1" s="4"/>
      <c r="G1" s="4"/>
      <c r="H1" s="4"/>
      <c r="I1" s="4"/>
      <c r="J1" s="4"/>
      <c r="K1" s="4"/>
    </row>
    <row r="2" spans="2:11" s="1" customFormat="1" ht="67.95" customHeight="1">
      <c r="B2" s="4"/>
      <c r="C2" s="42" t="s">
        <v>10</v>
      </c>
      <c r="D2" s="42"/>
      <c r="E2" s="42"/>
      <c r="F2" s="42"/>
      <c r="G2" s="42"/>
      <c r="H2" s="42"/>
      <c r="I2" s="42"/>
      <c r="J2" s="42"/>
      <c r="K2" s="42"/>
    </row>
    <row r="3" spans="2:11" s="1" customFormat="1" ht="24" customHeight="1">
      <c r="B3" s="4"/>
      <c r="C3" s="4"/>
      <c r="D3" s="4"/>
      <c r="E3" s="4"/>
      <c r="F3" s="4"/>
      <c r="G3" s="4"/>
      <c r="H3" s="4"/>
      <c r="I3" s="4"/>
      <c r="J3" s="4"/>
      <c r="K3" s="4"/>
    </row>
    <row r="4" spans="2:11" ht="37.950000000000003" customHeight="1">
      <c r="B4" s="43" t="s">
        <v>21</v>
      </c>
      <c r="C4" s="43"/>
      <c r="D4" s="43"/>
      <c r="E4" s="2"/>
      <c r="G4" s="44" t="s">
        <v>11</v>
      </c>
      <c r="H4" s="44"/>
      <c r="I4" s="2"/>
      <c r="J4" s="3"/>
    </row>
    <row r="5" spans="2:11" ht="24" customHeight="1">
      <c r="B5" s="26" t="s">
        <v>0</v>
      </c>
      <c r="C5" s="26"/>
      <c r="D5" s="34"/>
      <c r="E5" s="11">
        <v>250000</v>
      </c>
      <c r="G5" s="39" t="s">
        <v>5</v>
      </c>
      <c r="H5" s="40"/>
      <c r="I5" s="41">
        <f ca="1">IF(LoanIsGood,-PMT(InterestRate/PaymentsPerYear,ScheduledNumberOfPayments,LoanAmount),"")</f>
        <v>1193.5382386636488</v>
      </c>
      <c r="J5" s="41"/>
      <c r="K5" s="41"/>
    </row>
    <row r="6" spans="2:11" ht="24" customHeight="1">
      <c r="B6" s="26" t="s">
        <v>1</v>
      </c>
      <c r="C6" s="26"/>
      <c r="D6" s="34"/>
      <c r="E6" s="12">
        <v>0.04</v>
      </c>
      <c r="G6" s="35" t="s">
        <v>6</v>
      </c>
      <c r="H6" s="36"/>
      <c r="I6" s="37">
        <f ca="1">IF(LoanIsGood,LoanPeriod*PaymentsPerYear,"")</f>
        <v>360</v>
      </c>
      <c r="J6" s="37"/>
      <c r="K6" s="37"/>
    </row>
    <row r="7" spans="2:11" ht="24" customHeight="1">
      <c r="B7" s="26" t="s">
        <v>2</v>
      </c>
      <c r="C7" s="26"/>
      <c r="D7" s="34"/>
      <c r="E7" s="13">
        <v>30</v>
      </c>
      <c r="G7" s="35" t="s">
        <v>7</v>
      </c>
      <c r="H7" s="36"/>
      <c r="I7" s="37">
        <f ca="1">ActualNumberOfPayments</f>
        <v>311</v>
      </c>
      <c r="J7" s="37"/>
      <c r="K7" s="37"/>
    </row>
    <row r="8" spans="2:11" ht="24" customHeight="1">
      <c r="B8" s="26" t="s">
        <v>3</v>
      </c>
      <c r="C8" s="26"/>
      <c r="D8" s="34"/>
      <c r="E8" s="13">
        <v>12</v>
      </c>
      <c r="G8" s="35" t="s">
        <v>8</v>
      </c>
      <c r="H8" s="36"/>
      <c r="I8" s="38">
        <f ca="1">TotalEarlyPayments</f>
        <v>31000</v>
      </c>
      <c r="J8" s="38"/>
      <c r="K8" s="38"/>
    </row>
    <row r="9" spans="2:11" ht="24" customHeight="1">
      <c r="B9" s="26" t="s">
        <v>4</v>
      </c>
      <c r="C9" s="26"/>
      <c r="D9" s="14"/>
      <c r="E9" s="15">
        <f ca="1">TODAY()</f>
        <v>45268</v>
      </c>
      <c r="G9" s="28" t="s">
        <v>9</v>
      </c>
      <c r="H9" s="29"/>
      <c r="I9" s="30">
        <f ca="1">TotalInterest</f>
        <v>151716.41635935058</v>
      </c>
      <c r="J9" s="30"/>
      <c r="K9" s="30"/>
    </row>
    <row r="10" spans="2:11" ht="12.45" customHeight="1">
      <c r="C10" s="6"/>
      <c r="D10" s="6"/>
      <c r="E10" s="7"/>
      <c r="G10" s="16"/>
      <c r="H10" s="16"/>
      <c r="I10" s="31"/>
      <c r="J10" s="31"/>
      <c r="K10" s="31"/>
    </row>
    <row r="11" spans="2:11" ht="20.55" customHeight="1">
      <c r="B11" s="27" t="s">
        <v>22</v>
      </c>
      <c r="C11" s="27"/>
      <c r="D11" s="27"/>
      <c r="E11" s="17">
        <v>100</v>
      </c>
      <c r="F11" s="9"/>
      <c r="G11" s="32" t="s">
        <v>24</v>
      </c>
      <c r="H11" s="32"/>
      <c r="I11" s="33" t="s">
        <v>23</v>
      </c>
      <c r="J11" s="33"/>
      <c r="K11" s="33"/>
    </row>
    <row r="12" spans="2:11" ht="31.95" customHeight="1">
      <c r="B12" s="18"/>
    </row>
    <row r="13" spans="2:11" s="10" customFormat="1" ht="48" customHeight="1">
      <c r="B13" s="19" t="s">
        <v>12</v>
      </c>
      <c r="C13" s="19" t="s">
        <v>13</v>
      </c>
      <c r="D13" s="19" t="s">
        <v>14</v>
      </c>
      <c r="E13" s="19" t="s">
        <v>25</v>
      </c>
      <c r="F13" s="19" t="s">
        <v>15</v>
      </c>
      <c r="G13" s="19" t="s">
        <v>16</v>
      </c>
      <c r="H13" s="19" t="s">
        <v>17</v>
      </c>
      <c r="I13" s="19" t="s">
        <v>18</v>
      </c>
      <c r="J13" s="19" t="s">
        <v>19</v>
      </c>
      <c r="K13" s="19" t="s">
        <v>20</v>
      </c>
    </row>
    <row r="14" spans="2:11" ht="24" customHeight="1">
      <c r="B14" s="20">
        <f ca="1">IF(LoanIsGood,IF(ROW()-ROW(PaymentSchedule3[[#Headers],[Payment Number]])&gt;ScheduledNumberOfPayments,"",ROW()-ROW(PaymentSchedule3[[#Headers],[Payment Number]])),"")</f>
        <v>1</v>
      </c>
      <c r="C14" s="8">
        <f ca="1">IF(PaymentSchedule3[[#This Row],[Payment Number]]&lt;&gt;"",EOMONTH(LoanStartDate,ROW(PaymentSchedule3[[#This Row],[Payment Number]])-ROW(PaymentSchedule3[[#Headers],[Payment Number]])-2)+DAY(LoanStartDate),"")</f>
        <v>45268</v>
      </c>
      <c r="D14" s="5">
        <f ca="1">IF(PaymentSchedule3[[#This Row],[Payment Number]]&lt;&gt;"",IF(ROW()-ROW(PaymentSchedule3[[#Headers],[Beginning
Balance]])=1,LoanAmount,INDEX(PaymentSchedule3[Ending
Balance],ROW()-ROW(PaymentSchedule3[[#Headers],[Beginning
Balance]])-1)),"")</f>
        <v>250000</v>
      </c>
      <c r="E14" s="21">
        <f ca="1">IF(PaymentSchedule3[[#This Row],[Payment Number]]&lt;&gt;"",ScheduledPayment,"")</f>
        <v>1193.5382386636488</v>
      </c>
      <c r="F1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 s="5">
        <f ca="1">IF(PaymentSchedule3[[#This Row],[Payment Number]]&lt;&gt;"",PaymentSchedule3[[#This Row],[Total
Payment]]-PaymentSchedule3[[#This Row],[Interest]],"")</f>
        <v>460.20490533031546</v>
      </c>
      <c r="I14" s="22">
        <f ca="1">IF(PaymentSchedule3[[#This Row],[Payment Number]]&lt;&gt;"",PaymentSchedule3[[#This Row],[Beginning
Balance]]*(InterestRate/PaymentsPerYear),"")</f>
        <v>833.33333333333337</v>
      </c>
      <c r="J14" s="5">
        <f ca="1">IF(PaymentSchedule3[[#This Row],[Payment Number]]&lt;&gt;"",IF(PaymentSchedule3[[#This Row],[Scheduled Payment]]+PaymentSchedule3[[#This Row],[Extra
Payment]]&lt;=PaymentSchedule3[[#This Row],[Beginning
Balance]],PaymentSchedule3[[#This Row],[Beginning
Balance]]-PaymentSchedule3[[#This Row],[Principal]],0),"")</f>
        <v>249539.79509466968</v>
      </c>
      <c r="K14" s="22">
        <f ca="1">IF(PaymentSchedule3[[#This Row],[Payment Number]]&lt;&gt;"",SUM(INDEX(PaymentSchedule3[Interest],1,1):PaymentSchedule3[[#This Row],[Interest]]),"")</f>
        <v>833.33333333333337</v>
      </c>
    </row>
    <row r="15" spans="2:11" ht="24" customHeight="1">
      <c r="B15" s="20">
        <f ca="1">IF(LoanIsGood,IF(ROW()-ROW(PaymentSchedule3[[#Headers],[Payment Number]])&gt;ScheduledNumberOfPayments,"",ROW()-ROW(PaymentSchedule3[[#Headers],[Payment Number]])),"")</f>
        <v>2</v>
      </c>
      <c r="C15" s="8">
        <f ca="1">IF(PaymentSchedule3[[#This Row],[Payment Number]]&lt;&gt;"",EOMONTH(LoanStartDate,ROW(PaymentSchedule3[[#This Row],[Payment Number]])-ROW(PaymentSchedule3[[#Headers],[Payment Number]])-2)+DAY(LoanStartDate),"")</f>
        <v>45299</v>
      </c>
      <c r="D15" s="5">
        <f ca="1">IF(PaymentSchedule3[[#This Row],[Payment Number]]&lt;&gt;"",IF(ROW()-ROW(PaymentSchedule3[[#Headers],[Beginning
Balance]])=1,LoanAmount,INDEX(PaymentSchedule3[Ending
Balance],ROW()-ROW(PaymentSchedule3[[#Headers],[Beginning
Balance]])-1)),"")</f>
        <v>249539.79509466968</v>
      </c>
      <c r="E15" s="21">
        <f ca="1">IF(PaymentSchedule3[[#This Row],[Payment Number]]&lt;&gt;"",ScheduledPayment,"")</f>
        <v>1193.5382386636488</v>
      </c>
      <c r="F1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 s="5">
        <f ca="1">IF(PaymentSchedule3[[#This Row],[Payment Number]]&lt;&gt;"",PaymentSchedule3[[#This Row],[Total
Payment]]-PaymentSchedule3[[#This Row],[Interest]],"")</f>
        <v>461.73892168141651</v>
      </c>
      <c r="I15" s="22">
        <f ca="1">IF(PaymentSchedule3[[#This Row],[Payment Number]]&lt;&gt;"",PaymentSchedule3[[#This Row],[Beginning
Balance]]*(InterestRate/PaymentsPerYear),"")</f>
        <v>831.79931698223231</v>
      </c>
      <c r="J15" s="5">
        <f ca="1">IF(PaymentSchedule3[[#This Row],[Payment Number]]&lt;&gt;"",IF(PaymentSchedule3[[#This Row],[Scheduled Payment]]+PaymentSchedule3[[#This Row],[Extra
Payment]]&lt;=PaymentSchedule3[[#This Row],[Beginning
Balance]],PaymentSchedule3[[#This Row],[Beginning
Balance]]-PaymentSchedule3[[#This Row],[Principal]],0),"")</f>
        <v>249078.05617298826</v>
      </c>
      <c r="K15" s="22">
        <f ca="1">IF(PaymentSchedule3[[#This Row],[Payment Number]]&lt;&gt;"",SUM(INDEX(PaymentSchedule3[Interest],1,1):PaymentSchedule3[[#This Row],[Interest]]),"")</f>
        <v>1665.1326503155656</v>
      </c>
    </row>
    <row r="16" spans="2:11" ht="24" customHeight="1">
      <c r="B16" s="20">
        <f ca="1">IF(LoanIsGood,IF(ROW()-ROW(PaymentSchedule3[[#Headers],[Payment Number]])&gt;ScheduledNumberOfPayments,"",ROW()-ROW(PaymentSchedule3[[#Headers],[Payment Number]])),"")</f>
        <v>3</v>
      </c>
      <c r="C16" s="8">
        <f ca="1">IF(PaymentSchedule3[[#This Row],[Payment Number]]&lt;&gt;"",EOMONTH(LoanStartDate,ROW(PaymentSchedule3[[#This Row],[Payment Number]])-ROW(PaymentSchedule3[[#Headers],[Payment Number]])-2)+DAY(LoanStartDate),"")</f>
        <v>45330</v>
      </c>
      <c r="D16" s="5">
        <f ca="1">IF(PaymentSchedule3[[#This Row],[Payment Number]]&lt;&gt;"",IF(ROW()-ROW(PaymentSchedule3[[#Headers],[Beginning
Balance]])=1,LoanAmount,INDEX(PaymentSchedule3[Ending
Balance],ROW()-ROW(PaymentSchedule3[[#Headers],[Beginning
Balance]])-1)),"")</f>
        <v>249078.05617298826</v>
      </c>
      <c r="E16" s="21">
        <f ca="1">IF(PaymentSchedule3[[#This Row],[Payment Number]]&lt;&gt;"",ScheduledPayment,"")</f>
        <v>1193.5382386636488</v>
      </c>
      <c r="F1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 s="5">
        <f ca="1">IF(PaymentSchedule3[[#This Row],[Payment Number]]&lt;&gt;"",PaymentSchedule3[[#This Row],[Total
Payment]]-PaymentSchedule3[[#This Row],[Interest]],"")</f>
        <v>463.27805142035459</v>
      </c>
      <c r="I16" s="22">
        <f ca="1">IF(PaymentSchedule3[[#This Row],[Payment Number]]&lt;&gt;"",PaymentSchedule3[[#This Row],[Beginning
Balance]]*(InterestRate/PaymentsPerYear),"")</f>
        <v>830.26018724329424</v>
      </c>
      <c r="J16" s="5">
        <f ca="1">IF(PaymentSchedule3[[#This Row],[Payment Number]]&lt;&gt;"",IF(PaymentSchedule3[[#This Row],[Scheduled Payment]]+PaymentSchedule3[[#This Row],[Extra
Payment]]&lt;=PaymentSchedule3[[#This Row],[Beginning
Balance]],PaymentSchedule3[[#This Row],[Beginning
Balance]]-PaymentSchedule3[[#This Row],[Principal]],0),"")</f>
        <v>248614.77812156791</v>
      </c>
      <c r="K16" s="22">
        <f ca="1">IF(PaymentSchedule3[[#This Row],[Payment Number]]&lt;&gt;"",SUM(INDEX(PaymentSchedule3[Interest],1,1):PaymentSchedule3[[#This Row],[Interest]]),"")</f>
        <v>2495.3928375588598</v>
      </c>
    </row>
    <row r="17" spans="2:11" ht="24" customHeight="1">
      <c r="B17" s="20">
        <f ca="1">IF(LoanIsGood,IF(ROW()-ROW(PaymentSchedule3[[#Headers],[Payment Number]])&gt;ScheduledNumberOfPayments,"",ROW()-ROW(PaymentSchedule3[[#Headers],[Payment Number]])),"")</f>
        <v>4</v>
      </c>
      <c r="C17" s="8">
        <f ca="1">IF(PaymentSchedule3[[#This Row],[Payment Number]]&lt;&gt;"",EOMONTH(LoanStartDate,ROW(PaymentSchedule3[[#This Row],[Payment Number]])-ROW(PaymentSchedule3[[#Headers],[Payment Number]])-2)+DAY(LoanStartDate),"")</f>
        <v>45359</v>
      </c>
      <c r="D17" s="5">
        <f ca="1">IF(PaymentSchedule3[[#This Row],[Payment Number]]&lt;&gt;"",IF(ROW()-ROW(PaymentSchedule3[[#Headers],[Beginning
Balance]])=1,LoanAmount,INDEX(PaymentSchedule3[Ending
Balance],ROW()-ROW(PaymentSchedule3[[#Headers],[Beginning
Balance]])-1)),"")</f>
        <v>248614.77812156791</v>
      </c>
      <c r="E17" s="21">
        <f ca="1">IF(PaymentSchedule3[[#This Row],[Payment Number]]&lt;&gt;"",ScheduledPayment,"")</f>
        <v>1193.5382386636488</v>
      </c>
      <c r="F1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 s="5">
        <f ca="1">IF(PaymentSchedule3[[#This Row],[Payment Number]]&lt;&gt;"",PaymentSchedule3[[#This Row],[Total
Payment]]-PaymentSchedule3[[#This Row],[Interest]],"")</f>
        <v>464.82231159175569</v>
      </c>
      <c r="I17" s="22">
        <f ca="1">IF(PaymentSchedule3[[#This Row],[Payment Number]]&lt;&gt;"",PaymentSchedule3[[#This Row],[Beginning
Balance]]*(InterestRate/PaymentsPerYear),"")</f>
        <v>828.71592707189313</v>
      </c>
      <c r="J17" s="5">
        <f ca="1">IF(PaymentSchedule3[[#This Row],[Payment Number]]&lt;&gt;"",IF(PaymentSchedule3[[#This Row],[Scheduled Payment]]+PaymentSchedule3[[#This Row],[Extra
Payment]]&lt;=PaymentSchedule3[[#This Row],[Beginning
Balance]],PaymentSchedule3[[#This Row],[Beginning
Balance]]-PaymentSchedule3[[#This Row],[Principal]],0),"")</f>
        <v>248149.95580997615</v>
      </c>
      <c r="K17" s="22">
        <f ca="1">IF(PaymentSchedule3[[#This Row],[Payment Number]]&lt;&gt;"",SUM(INDEX(PaymentSchedule3[Interest],1,1):PaymentSchedule3[[#This Row],[Interest]]),"")</f>
        <v>3324.1087646307528</v>
      </c>
    </row>
    <row r="18" spans="2:11" ht="24" customHeight="1">
      <c r="B18" s="20">
        <f ca="1">IF(LoanIsGood,IF(ROW()-ROW(PaymentSchedule3[[#Headers],[Payment Number]])&gt;ScheduledNumberOfPayments,"",ROW()-ROW(PaymentSchedule3[[#Headers],[Payment Number]])),"")</f>
        <v>5</v>
      </c>
      <c r="C18" s="8">
        <f ca="1">IF(PaymentSchedule3[[#This Row],[Payment Number]]&lt;&gt;"",EOMONTH(LoanStartDate,ROW(PaymentSchedule3[[#This Row],[Payment Number]])-ROW(PaymentSchedule3[[#Headers],[Payment Number]])-2)+DAY(LoanStartDate),"")</f>
        <v>45390</v>
      </c>
      <c r="D18" s="5">
        <f ca="1">IF(PaymentSchedule3[[#This Row],[Payment Number]]&lt;&gt;"",IF(ROW()-ROW(PaymentSchedule3[[#Headers],[Beginning
Balance]])=1,LoanAmount,INDEX(PaymentSchedule3[Ending
Balance],ROW()-ROW(PaymentSchedule3[[#Headers],[Beginning
Balance]])-1)),"")</f>
        <v>248149.95580997615</v>
      </c>
      <c r="E18" s="21">
        <f ca="1">IF(PaymentSchedule3[[#This Row],[Payment Number]]&lt;&gt;"",ScheduledPayment,"")</f>
        <v>1193.5382386636488</v>
      </c>
      <c r="F1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 s="5">
        <f ca="1">IF(PaymentSchedule3[[#This Row],[Payment Number]]&lt;&gt;"",PaymentSchedule3[[#This Row],[Total
Payment]]-PaymentSchedule3[[#This Row],[Interest]],"")</f>
        <v>466.37171929706165</v>
      </c>
      <c r="I18" s="22">
        <f ca="1">IF(PaymentSchedule3[[#This Row],[Payment Number]]&lt;&gt;"",PaymentSchedule3[[#This Row],[Beginning
Balance]]*(InterestRate/PaymentsPerYear),"")</f>
        <v>827.16651936658718</v>
      </c>
      <c r="J18" s="5">
        <f ca="1">IF(PaymentSchedule3[[#This Row],[Payment Number]]&lt;&gt;"",IF(PaymentSchedule3[[#This Row],[Scheduled Payment]]+PaymentSchedule3[[#This Row],[Extra
Payment]]&lt;=PaymentSchedule3[[#This Row],[Beginning
Balance]],PaymentSchedule3[[#This Row],[Beginning
Balance]]-PaymentSchedule3[[#This Row],[Principal]],0),"")</f>
        <v>247683.5840906791</v>
      </c>
      <c r="K18" s="22">
        <f ca="1">IF(PaymentSchedule3[[#This Row],[Payment Number]]&lt;&gt;"",SUM(INDEX(PaymentSchedule3[Interest],1,1):PaymentSchedule3[[#This Row],[Interest]]),"")</f>
        <v>4151.27528399734</v>
      </c>
    </row>
    <row r="19" spans="2:11" ht="24" customHeight="1">
      <c r="B19" s="20">
        <f ca="1">IF(LoanIsGood,IF(ROW()-ROW(PaymentSchedule3[[#Headers],[Payment Number]])&gt;ScheduledNumberOfPayments,"",ROW()-ROW(PaymentSchedule3[[#Headers],[Payment Number]])),"")</f>
        <v>6</v>
      </c>
      <c r="C19" s="8">
        <f ca="1">IF(PaymentSchedule3[[#This Row],[Payment Number]]&lt;&gt;"",EOMONTH(LoanStartDate,ROW(PaymentSchedule3[[#This Row],[Payment Number]])-ROW(PaymentSchedule3[[#Headers],[Payment Number]])-2)+DAY(LoanStartDate),"")</f>
        <v>45420</v>
      </c>
      <c r="D19" s="5">
        <f ca="1">IF(PaymentSchedule3[[#This Row],[Payment Number]]&lt;&gt;"",IF(ROW()-ROW(PaymentSchedule3[[#Headers],[Beginning
Balance]])=1,LoanAmount,INDEX(PaymentSchedule3[Ending
Balance],ROW()-ROW(PaymentSchedule3[[#Headers],[Beginning
Balance]])-1)),"")</f>
        <v>247683.5840906791</v>
      </c>
      <c r="E19" s="21">
        <f ca="1">IF(PaymentSchedule3[[#This Row],[Payment Number]]&lt;&gt;"",ScheduledPayment,"")</f>
        <v>1193.5382386636488</v>
      </c>
      <c r="F1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 s="5">
        <f ca="1">IF(PaymentSchedule3[[#This Row],[Payment Number]]&lt;&gt;"",PaymentSchedule3[[#This Row],[Total
Payment]]-PaymentSchedule3[[#This Row],[Interest]],"")</f>
        <v>467.92629169471843</v>
      </c>
      <c r="I19" s="22">
        <f ca="1">IF(PaymentSchedule3[[#This Row],[Payment Number]]&lt;&gt;"",PaymentSchedule3[[#This Row],[Beginning
Balance]]*(InterestRate/PaymentsPerYear),"")</f>
        <v>825.6119469689304</v>
      </c>
      <c r="J19" s="5">
        <f ca="1">IF(PaymentSchedule3[[#This Row],[Payment Number]]&lt;&gt;"",IF(PaymentSchedule3[[#This Row],[Scheduled Payment]]+PaymentSchedule3[[#This Row],[Extra
Payment]]&lt;=PaymentSchedule3[[#This Row],[Beginning
Balance]],PaymentSchedule3[[#This Row],[Beginning
Balance]]-PaymentSchedule3[[#This Row],[Principal]],0),"")</f>
        <v>247215.65779898438</v>
      </c>
      <c r="K19" s="22">
        <f ca="1">IF(PaymentSchedule3[[#This Row],[Payment Number]]&lt;&gt;"",SUM(INDEX(PaymentSchedule3[Interest],1,1):PaymentSchedule3[[#This Row],[Interest]]),"")</f>
        <v>4976.8872309662702</v>
      </c>
    </row>
    <row r="20" spans="2:11" ht="24" customHeight="1">
      <c r="B20" s="20">
        <f ca="1">IF(LoanIsGood,IF(ROW()-ROW(PaymentSchedule3[[#Headers],[Payment Number]])&gt;ScheduledNumberOfPayments,"",ROW()-ROW(PaymentSchedule3[[#Headers],[Payment Number]])),"")</f>
        <v>7</v>
      </c>
      <c r="C20" s="8">
        <f ca="1">IF(PaymentSchedule3[[#This Row],[Payment Number]]&lt;&gt;"",EOMONTH(LoanStartDate,ROW(PaymentSchedule3[[#This Row],[Payment Number]])-ROW(PaymentSchedule3[[#Headers],[Payment Number]])-2)+DAY(LoanStartDate),"")</f>
        <v>45451</v>
      </c>
      <c r="D20" s="5">
        <f ca="1">IF(PaymentSchedule3[[#This Row],[Payment Number]]&lt;&gt;"",IF(ROW()-ROW(PaymentSchedule3[[#Headers],[Beginning
Balance]])=1,LoanAmount,INDEX(PaymentSchedule3[Ending
Balance],ROW()-ROW(PaymentSchedule3[[#Headers],[Beginning
Balance]])-1)),"")</f>
        <v>247215.65779898438</v>
      </c>
      <c r="E20" s="21">
        <f ca="1">IF(PaymentSchedule3[[#This Row],[Payment Number]]&lt;&gt;"",ScheduledPayment,"")</f>
        <v>1193.5382386636488</v>
      </c>
      <c r="F2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 s="5">
        <f ca="1">IF(PaymentSchedule3[[#This Row],[Payment Number]]&lt;&gt;"",PaymentSchedule3[[#This Row],[Total
Payment]]-PaymentSchedule3[[#This Row],[Interest]],"")</f>
        <v>469.48604600036754</v>
      </c>
      <c r="I20" s="22">
        <f ca="1">IF(PaymentSchedule3[[#This Row],[Payment Number]]&lt;&gt;"",PaymentSchedule3[[#This Row],[Beginning
Balance]]*(InterestRate/PaymentsPerYear),"")</f>
        <v>824.05219266328129</v>
      </c>
      <c r="J20" s="5">
        <f ca="1">IF(PaymentSchedule3[[#This Row],[Payment Number]]&lt;&gt;"",IF(PaymentSchedule3[[#This Row],[Scheduled Payment]]+PaymentSchedule3[[#This Row],[Extra
Payment]]&lt;=PaymentSchedule3[[#This Row],[Beginning
Balance]],PaymentSchedule3[[#This Row],[Beginning
Balance]]-PaymentSchedule3[[#This Row],[Principal]],0),"")</f>
        <v>246746.17175298402</v>
      </c>
      <c r="K20" s="22">
        <f ca="1">IF(PaymentSchedule3[[#This Row],[Payment Number]]&lt;&gt;"",SUM(INDEX(PaymentSchedule3[Interest],1,1):PaymentSchedule3[[#This Row],[Interest]]),"")</f>
        <v>5800.9394236295511</v>
      </c>
    </row>
    <row r="21" spans="2:11" ht="24" customHeight="1">
      <c r="B21" s="20">
        <f ca="1">IF(LoanIsGood,IF(ROW()-ROW(PaymentSchedule3[[#Headers],[Payment Number]])&gt;ScheduledNumberOfPayments,"",ROW()-ROW(PaymentSchedule3[[#Headers],[Payment Number]])),"")</f>
        <v>8</v>
      </c>
      <c r="C21" s="8">
        <f ca="1">IF(PaymentSchedule3[[#This Row],[Payment Number]]&lt;&gt;"",EOMONTH(LoanStartDate,ROW(PaymentSchedule3[[#This Row],[Payment Number]])-ROW(PaymentSchedule3[[#Headers],[Payment Number]])-2)+DAY(LoanStartDate),"")</f>
        <v>45481</v>
      </c>
      <c r="D21" s="5">
        <f ca="1">IF(PaymentSchedule3[[#This Row],[Payment Number]]&lt;&gt;"",IF(ROW()-ROW(PaymentSchedule3[[#Headers],[Beginning
Balance]])=1,LoanAmount,INDEX(PaymentSchedule3[Ending
Balance],ROW()-ROW(PaymentSchedule3[[#Headers],[Beginning
Balance]])-1)),"")</f>
        <v>246746.17175298402</v>
      </c>
      <c r="E21" s="21">
        <f ca="1">IF(PaymentSchedule3[[#This Row],[Payment Number]]&lt;&gt;"",ScheduledPayment,"")</f>
        <v>1193.5382386636488</v>
      </c>
      <c r="F2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 s="5">
        <f ca="1">IF(PaymentSchedule3[[#This Row],[Payment Number]]&lt;&gt;"",PaymentSchedule3[[#This Row],[Total
Payment]]-PaymentSchedule3[[#This Row],[Interest]],"")</f>
        <v>471.05099948703537</v>
      </c>
      <c r="I21" s="22">
        <f ca="1">IF(PaymentSchedule3[[#This Row],[Payment Number]]&lt;&gt;"",PaymentSchedule3[[#This Row],[Beginning
Balance]]*(InterestRate/PaymentsPerYear),"")</f>
        <v>822.48723917661346</v>
      </c>
      <c r="J21" s="5">
        <f ca="1">IF(PaymentSchedule3[[#This Row],[Payment Number]]&lt;&gt;"",IF(PaymentSchedule3[[#This Row],[Scheduled Payment]]+PaymentSchedule3[[#This Row],[Extra
Payment]]&lt;=PaymentSchedule3[[#This Row],[Beginning
Balance]],PaymentSchedule3[[#This Row],[Beginning
Balance]]-PaymentSchedule3[[#This Row],[Principal]],0),"")</f>
        <v>246275.120753497</v>
      </c>
      <c r="K21" s="22">
        <f ca="1">IF(PaymentSchedule3[[#This Row],[Payment Number]]&lt;&gt;"",SUM(INDEX(PaymentSchedule3[Interest],1,1):PaymentSchedule3[[#This Row],[Interest]]),"")</f>
        <v>6623.426662806165</v>
      </c>
    </row>
    <row r="22" spans="2:11" ht="24" customHeight="1">
      <c r="B22" s="20">
        <f ca="1">IF(LoanIsGood,IF(ROW()-ROW(PaymentSchedule3[[#Headers],[Payment Number]])&gt;ScheduledNumberOfPayments,"",ROW()-ROW(PaymentSchedule3[[#Headers],[Payment Number]])),"")</f>
        <v>9</v>
      </c>
      <c r="C22" s="8">
        <f ca="1">IF(PaymentSchedule3[[#This Row],[Payment Number]]&lt;&gt;"",EOMONTH(LoanStartDate,ROW(PaymentSchedule3[[#This Row],[Payment Number]])-ROW(PaymentSchedule3[[#Headers],[Payment Number]])-2)+DAY(LoanStartDate),"")</f>
        <v>45512</v>
      </c>
      <c r="D22" s="5">
        <f ca="1">IF(PaymentSchedule3[[#This Row],[Payment Number]]&lt;&gt;"",IF(ROW()-ROW(PaymentSchedule3[[#Headers],[Beginning
Balance]])=1,LoanAmount,INDEX(PaymentSchedule3[Ending
Balance],ROW()-ROW(PaymentSchedule3[[#Headers],[Beginning
Balance]])-1)),"")</f>
        <v>246275.120753497</v>
      </c>
      <c r="E22" s="21">
        <f ca="1">IF(PaymentSchedule3[[#This Row],[Payment Number]]&lt;&gt;"",ScheduledPayment,"")</f>
        <v>1193.5382386636488</v>
      </c>
      <c r="F22"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 s="5">
        <f ca="1">IF(PaymentSchedule3[[#This Row],[Payment Number]]&lt;&gt;"",PaymentSchedule3[[#This Row],[Total
Payment]]-PaymentSchedule3[[#This Row],[Interest]],"")</f>
        <v>472.62116948532548</v>
      </c>
      <c r="I22" s="22">
        <f ca="1">IF(PaymentSchedule3[[#This Row],[Payment Number]]&lt;&gt;"",PaymentSchedule3[[#This Row],[Beginning
Balance]]*(InterestRate/PaymentsPerYear),"")</f>
        <v>820.91706917832335</v>
      </c>
      <c r="J22" s="5">
        <f ca="1">IF(PaymentSchedule3[[#This Row],[Payment Number]]&lt;&gt;"",IF(PaymentSchedule3[[#This Row],[Scheduled Payment]]+PaymentSchedule3[[#This Row],[Extra
Payment]]&lt;=PaymentSchedule3[[#This Row],[Beginning
Balance]],PaymentSchedule3[[#This Row],[Beginning
Balance]]-PaymentSchedule3[[#This Row],[Principal]],0),"")</f>
        <v>245802.49958401168</v>
      </c>
      <c r="K22" s="22">
        <f ca="1">IF(PaymentSchedule3[[#This Row],[Payment Number]]&lt;&gt;"",SUM(INDEX(PaymentSchedule3[Interest],1,1):PaymentSchedule3[[#This Row],[Interest]]),"")</f>
        <v>7444.3437319844888</v>
      </c>
    </row>
    <row r="23" spans="2:11" ht="24" customHeight="1">
      <c r="B23" s="20">
        <f ca="1">IF(LoanIsGood,IF(ROW()-ROW(PaymentSchedule3[[#Headers],[Payment Number]])&gt;ScheduledNumberOfPayments,"",ROW()-ROW(PaymentSchedule3[[#Headers],[Payment Number]])),"")</f>
        <v>10</v>
      </c>
      <c r="C23" s="8">
        <f ca="1">IF(PaymentSchedule3[[#This Row],[Payment Number]]&lt;&gt;"",EOMONTH(LoanStartDate,ROW(PaymentSchedule3[[#This Row],[Payment Number]])-ROW(PaymentSchedule3[[#Headers],[Payment Number]])-2)+DAY(LoanStartDate),"")</f>
        <v>45543</v>
      </c>
      <c r="D23" s="5">
        <f ca="1">IF(PaymentSchedule3[[#This Row],[Payment Number]]&lt;&gt;"",IF(ROW()-ROW(PaymentSchedule3[[#Headers],[Beginning
Balance]])=1,LoanAmount,INDEX(PaymentSchedule3[Ending
Balance],ROW()-ROW(PaymentSchedule3[[#Headers],[Beginning
Balance]])-1)),"")</f>
        <v>245802.49958401168</v>
      </c>
      <c r="E23" s="21">
        <f ca="1">IF(PaymentSchedule3[[#This Row],[Payment Number]]&lt;&gt;"",ScheduledPayment,"")</f>
        <v>1193.5382386636488</v>
      </c>
      <c r="F23"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 s="5">
        <f ca="1">IF(PaymentSchedule3[[#This Row],[Payment Number]]&lt;&gt;"",PaymentSchedule3[[#This Row],[Total
Payment]]-PaymentSchedule3[[#This Row],[Interest]],"")</f>
        <v>474.1965733836098</v>
      </c>
      <c r="I23" s="22">
        <f ca="1">IF(PaymentSchedule3[[#This Row],[Payment Number]]&lt;&gt;"",PaymentSchedule3[[#This Row],[Beginning
Balance]]*(InterestRate/PaymentsPerYear),"")</f>
        <v>819.34166528003902</v>
      </c>
      <c r="J23" s="5">
        <f ca="1">IF(PaymentSchedule3[[#This Row],[Payment Number]]&lt;&gt;"",IF(PaymentSchedule3[[#This Row],[Scheduled Payment]]+PaymentSchedule3[[#This Row],[Extra
Payment]]&lt;=PaymentSchedule3[[#This Row],[Beginning
Balance]],PaymentSchedule3[[#This Row],[Beginning
Balance]]-PaymentSchedule3[[#This Row],[Principal]],0),"")</f>
        <v>245328.30301062806</v>
      </c>
      <c r="K23" s="22">
        <f ca="1">IF(PaymentSchedule3[[#This Row],[Payment Number]]&lt;&gt;"",SUM(INDEX(PaymentSchedule3[Interest],1,1):PaymentSchedule3[[#This Row],[Interest]]),"")</f>
        <v>8263.6853972645276</v>
      </c>
    </row>
    <row r="24" spans="2:11">
      <c r="B24" s="23">
        <f ca="1">IF(LoanIsGood,IF(ROW()-ROW(PaymentSchedule3[[#Headers],[Payment Number]])&gt;ScheduledNumberOfPayments,"",ROW()-ROW(PaymentSchedule3[[#Headers],[Payment Number]])),"")</f>
        <v>11</v>
      </c>
      <c r="C24" s="24">
        <f ca="1">IF(PaymentSchedule3[[#This Row],[Payment Number]]&lt;&gt;"",EOMONTH(LoanStartDate,ROW(PaymentSchedule3[[#This Row],[Payment Number]])-ROW(PaymentSchedule3[[#Headers],[Payment Number]])-2)+DAY(LoanStartDate),"")</f>
        <v>45573</v>
      </c>
      <c r="D24" s="25">
        <f ca="1">IF(PaymentSchedule3[[#This Row],[Payment Number]]&lt;&gt;"",IF(ROW()-ROW(PaymentSchedule3[[#Headers],[Beginning
Balance]])=1,LoanAmount,INDEX(PaymentSchedule3[Ending
Balance],ROW()-ROW(PaymentSchedule3[[#Headers],[Beginning
Balance]])-1)),"")</f>
        <v>245328.30301062806</v>
      </c>
      <c r="E24" s="25">
        <f ca="1">IF(PaymentSchedule3[[#This Row],[Payment Number]]&lt;&gt;"",ScheduledPayment,"")</f>
        <v>1193.5382386636488</v>
      </c>
      <c r="F2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 s="25">
        <f ca="1">IF(PaymentSchedule3[[#This Row],[Payment Number]]&lt;&gt;"",PaymentSchedule3[[#This Row],[Total
Payment]]-PaymentSchedule3[[#This Row],[Interest]],"")</f>
        <v>475.77722862822191</v>
      </c>
      <c r="I24" s="25">
        <f ca="1">IF(PaymentSchedule3[[#This Row],[Payment Number]]&lt;&gt;"",PaymentSchedule3[[#This Row],[Beginning
Balance]]*(InterestRate/PaymentsPerYear),"")</f>
        <v>817.76101003542692</v>
      </c>
      <c r="J24" s="25">
        <f ca="1">IF(PaymentSchedule3[[#This Row],[Payment Number]]&lt;&gt;"",IF(PaymentSchedule3[[#This Row],[Scheduled Payment]]+PaymentSchedule3[[#This Row],[Extra
Payment]]&lt;=PaymentSchedule3[[#This Row],[Beginning
Balance]],PaymentSchedule3[[#This Row],[Beginning
Balance]]-PaymentSchedule3[[#This Row],[Principal]],0),"")</f>
        <v>244852.52578199984</v>
      </c>
      <c r="K24" s="25">
        <f ca="1">IF(PaymentSchedule3[[#This Row],[Payment Number]]&lt;&gt;"",SUM(INDEX(PaymentSchedule3[Interest],1,1):PaymentSchedule3[[#This Row],[Interest]]),"")</f>
        <v>9081.4464072999544</v>
      </c>
    </row>
    <row r="25" spans="2:11">
      <c r="B25" s="23">
        <f ca="1">IF(LoanIsGood,IF(ROW()-ROW(PaymentSchedule3[[#Headers],[Payment Number]])&gt;ScheduledNumberOfPayments,"",ROW()-ROW(PaymentSchedule3[[#Headers],[Payment Number]])),"")</f>
        <v>12</v>
      </c>
      <c r="C25" s="24">
        <f ca="1">IF(PaymentSchedule3[[#This Row],[Payment Number]]&lt;&gt;"",EOMONTH(LoanStartDate,ROW(PaymentSchedule3[[#This Row],[Payment Number]])-ROW(PaymentSchedule3[[#Headers],[Payment Number]])-2)+DAY(LoanStartDate),"")</f>
        <v>45604</v>
      </c>
      <c r="D25" s="25">
        <f ca="1">IF(PaymentSchedule3[[#This Row],[Payment Number]]&lt;&gt;"",IF(ROW()-ROW(PaymentSchedule3[[#Headers],[Beginning
Balance]])=1,LoanAmount,INDEX(PaymentSchedule3[Ending
Balance],ROW()-ROW(PaymentSchedule3[[#Headers],[Beginning
Balance]])-1)),"")</f>
        <v>244852.52578199984</v>
      </c>
      <c r="E25" s="25">
        <f ca="1">IF(PaymentSchedule3[[#This Row],[Payment Number]]&lt;&gt;"",ScheduledPayment,"")</f>
        <v>1193.5382386636488</v>
      </c>
      <c r="F2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 s="25">
        <f ca="1">IF(PaymentSchedule3[[#This Row],[Payment Number]]&lt;&gt;"",PaymentSchedule3[[#This Row],[Total
Payment]]-PaymentSchedule3[[#This Row],[Interest]],"")</f>
        <v>477.36315272364936</v>
      </c>
      <c r="I25" s="25">
        <f ca="1">IF(PaymentSchedule3[[#This Row],[Payment Number]]&lt;&gt;"",PaymentSchedule3[[#This Row],[Beginning
Balance]]*(InterestRate/PaymentsPerYear),"")</f>
        <v>816.17508593999946</v>
      </c>
      <c r="J25" s="25">
        <f ca="1">IF(PaymentSchedule3[[#This Row],[Payment Number]]&lt;&gt;"",IF(PaymentSchedule3[[#This Row],[Scheduled Payment]]+PaymentSchedule3[[#This Row],[Extra
Payment]]&lt;=PaymentSchedule3[[#This Row],[Beginning
Balance]],PaymentSchedule3[[#This Row],[Beginning
Balance]]-PaymentSchedule3[[#This Row],[Principal]],0),"")</f>
        <v>244375.16262927619</v>
      </c>
      <c r="K25" s="25">
        <f ca="1">IF(PaymentSchedule3[[#This Row],[Payment Number]]&lt;&gt;"",SUM(INDEX(PaymentSchedule3[Interest],1,1):PaymentSchedule3[[#This Row],[Interest]]),"")</f>
        <v>9897.6214932399544</v>
      </c>
    </row>
    <row r="26" spans="2:11">
      <c r="B26" s="23">
        <f ca="1">IF(LoanIsGood,IF(ROW()-ROW(PaymentSchedule3[[#Headers],[Payment Number]])&gt;ScheduledNumberOfPayments,"",ROW()-ROW(PaymentSchedule3[[#Headers],[Payment Number]])),"")</f>
        <v>13</v>
      </c>
      <c r="C26" s="24">
        <f ca="1">IF(PaymentSchedule3[[#This Row],[Payment Number]]&lt;&gt;"",EOMONTH(LoanStartDate,ROW(PaymentSchedule3[[#This Row],[Payment Number]])-ROW(PaymentSchedule3[[#Headers],[Payment Number]])-2)+DAY(LoanStartDate),"")</f>
        <v>45634</v>
      </c>
      <c r="D26" s="25">
        <f ca="1">IF(PaymentSchedule3[[#This Row],[Payment Number]]&lt;&gt;"",IF(ROW()-ROW(PaymentSchedule3[[#Headers],[Beginning
Balance]])=1,LoanAmount,INDEX(PaymentSchedule3[Ending
Balance],ROW()-ROW(PaymentSchedule3[[#Headers],[Beginning
Balance]])-1)),"")</f>
        <v>244375.16262927619</v>
      </c>
      <c r="E26" s="25">
        <f ca="1">IF(PaymentSchedule3[[#This Row],[Payment Number]]&lt;&gt;"",ScheduledPayment,"")</f>
        <v>1193.5382386636488</v>
      </c>
      <c r="F2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 s="25">
        <f ca="1">IF(PaymentSchedule3[[#This Row],[Payment Number]]&lt;&gt;"",PaymentSchedule3[[#This Row],[Total
Payment]]-PaymentSchedule3[[#This Row],[Interest]],"")</f>
        <v>478.95436323272816</v>
      </c>
      <c r="I26" s="25">
        <f ca="1">IF(PaymentSchedule3[[#This Row],[Payment Number]]&lt;&gt;"",PaymentSchedule3[[#This Row],[Beginning
Balance]]*(InterestRate/PaymentsPerYear),"")</f>
        <v>814.58387543092067</v>
      </c>
      <c r="J26" s="25">
        <f ca="1">IF(PaymentSchedule3[[#This Row],[Payment Number]]&lt;&gt;"",IF(PaymentSchedule3[[#This Row],[Scheduled Payment]]+PaymentSchedule3[[#This Row],[Extra
Payment]]&lt;=PaymentSchedule3[[#This Row],[Beginning
Balance]],PaymentSchedule3[[#This Row],[Beginning
Balance]]-PaymentSchedule3[[#This Row],[Principal]],0),"")</f>
        <v>243896.20826604345</v>
      </c>
      <c r="K26" s="25">
        <f ca="1">IF(PaymentSchedule3[[#This Row],[Payment Number]]&lt;&gt;"",SUM(INDEX(PaymentSchedule3[Interest],1,1):PaymentSchedule3[[#This Row],[Interest]]),"")</f>
        <v>10712.205368670875</v>
      </c>
    </row>
    <row r="27" spans="2:11">
      <c r="B27" s="23">
        <f ca="1">IF(LoanIsGood,IF(ROW()-ROW(PaymentSchedule3[[#Headers],[Payment Number]])&gt;ScheduledNumberOfPayments,"",ROW()-ROW(PaymentSchedule3[[#Headers],[Payment Number]])),"")</f>
        <v>14</v>
      </c>
      <c r="C27" s="24">
        <f ca="1">IF(PaymentSchedule3[[#This Row],[Payment Number]]&lt;&gt;"",EOMONTH(LoanStartDate,ROW(PaymentSchedule3[[#This Row],[Payment Number]])-ROW(PaymentSchedule3[[#Headers],[Payment Number]])-2)+DAY(LoanStartDate),"")</f>
        <v>45665</v>
      </c>
      <c r="D27" s="25">
        <f ca="1">IF(PaymentSchedule3[[#This Row],[Payment Number]]&lt;&gt;"",IF(ROW()-ROW(PaymentSchedule3[[#Headers],[Beginning
Balance]])=1,LoanAmount,INDEX(PaymentSchedule3[Ending
Balance],ROW()-ROW(PaymentSchedule3[[#Headers],[Beginning
Balance]])-1)),"")</f>
        <v>243896.20826604345</v>
      </c>
      <c r="E27" s="25">
        <f ca="1">IF(PaymentSchedule3[[#This Row],[Payment Number]]&lt;&gt;"",ScheduledPayment,"")</f>
        <v>1193.5382386636488</v>
      </c>
      <c r="F2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 s="25">
        <f ca="1">IF(PaymentSchedule3[[#This Row],[Payment Number]]&lt;&gt;"",PaymentSchedule3[[#This Row],[Total
Payment]]-PaymentSchedule3[[#This Row],[Interest]],"")</f>
        <v>480.5508777768373</v>
      </c>
      <c r="I27" s="25">
        <f ca="1">IF(PaymentSchedule3[[#This Row],[Payment Number]]&lt;&gt;"",PaymentSchedule3[[#This Row],[Beginning
Balance]]*(InterestRate/PaymentsPerYear),"")</f>
        <v>812.98736088681153</v>
      </c>
      <c r="J27" s="25">
        <f ca="1">IF(PaymentSchedule3[[#This Row],[Payment Number]]&lt;&gt;"",IF(PaymentSchedule3[[#This Row],[Scheduled Payment]]+PaymentSchedule3[[#This Row],[Extra
Payment]]&lt;=PaymentSchedule3[[#This Row],[Beginning
Balance]],PaymentSchedule3[[#This Row],[Beginning
Balance]]-PaymentSchedule3[[#This Row],[Principal]],0),"")</f>
        <v>243415.65738826661</v>
      </c>
      <c r="K27" s="25">
        <f ca="1">IF(PaymentSchedule3[[#This Row],[Payment Number]]&lt;&gt;"",SUM(INDEX(PaymentSchedule3[Interest],1,1):PaymentSchedule3[[#This Row],[Interest]]),"")</f>
        <v>11525.192729557686</v>
      </c>
    </row>
    <row r="28" spans="2:11">
      <c r="B28" s="23">
        <f ca="1">IF(LoanIsGood,IF(ROW()-ROW(PaymentSchedule3[[#Headers],[Payment Number]])&gt;ScheduledNumberOfPayments,"",ROW()-ROW(PaymentSchedule3[[#Headers],[Payment Number]])),"")</f>
        <v>15</v>
      </c>
      <c r="C28" s="24">
        <f ca="1">IF(PaymentSchedule3[[#This Row],[Payment Number]]&lt;&gt;"",EOMONTH(LoanStartDate,ROW(PaymentSchedule3[[#This Row],[Payment Number]])-ROW(PaymentSchedule3[[#Headers],[Payment Number]])-2)+DAY(LoanStartDate),"")</f>
        <v>45696</v>
      </c>
      <c r="D28" s="25">
        <f ca="1">IF(PaymentSchedule3[[#This Row],[Payment Number]]&lt;&gt;"",IF(ROW()-ROW(PaymentSchedule3[[#Headers],[Beginning
Balance]])=1,LoanAmount,INDEX(PaymentSchedule3[Ending
Balance],ROW()-ROW(PaymentSchedule3[[#Headers],[Beginning
Balance]])-1)),"")</f>
        <v>243415.65738826661</v>
      </c>
      <c r="E28" s="25">
        <f ca="1">IF(PaymentSchedule3[[#This Row],[Payment Number]]&lt;&gt;"",ScheduledPayment,"")</f>
        <v>1193.5382386636488</v>
      </c>
      <c r="F2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 s="25">
        <f ca="1">IF(PaymentSchedule3[[#This Row],[Payment Number]]&lt;&gt;"",PaymentSchedule3[[#This Row],[Total
Payment]]-PaymentSchedule3[[#This Row],[Interest]],"")</f>
        <v>482.15271403609336</v>
      </c>
      <c r="I28" s="25">
        <f ca="1">IF(PaymentSchedule3[[#This Row],[Payment Number]]&lt;&gt;"",PaymentSchedule3[[#This Row],[Beginning
Balance]]*(InterestRate/PaymentsPerYear),"")</f>
        <v>811.38552462755547</v>
      </c>
      <c r="J28" s="25">
        <f ca="1">IF(PaymentSchedule3[[#This Row],[Payment Number]]&lt;&gt;"",IF(PaymentSchedule3[[#This Row],[Scheduled Payment]]+PaymentSchedule3[[#This Row],[Extra
Payment]]&lt;=PaymentSchedule3[[#This Row],[Beginning
Balance]],PaymentSchedule3[[#This Row],[Beginning
Balance]]-PaymentSchedule3[[#This Row],[Principal]],0),"")</f>
        <v>242933.50467423053</v>
      </c>
      <c r="K28" s="25">
        <f ca="1">IF(PaymentSchedule3[[#This Row],[Payment Number]]&lt;&gt;"",SUM(INDEX(PaymentSchedule3[Interest],1,1):PaymentSchedule3[[#This Row],[Interest]]),"")</f>
        <v>12336.578254185242</v>
      </c>
    </row>
    <row r="29" spans="2:11">
      <c r="B29" s="23">
        <f ca="1">IF(LoanIsGood,IF(ROW()-ROW(PaymentSchedule3[[#Headers],[Payment Number]])&gt;ScheduledNumberOfPayments,"",ROW()-ROW(PaymentSchedule3[[#Headers],[Payment Number]])),"")</f>
        <v>16</v>
      </c>
      <c r="C29" s="24">
        <f ca="1">IF(PaymentSchedule3[[#This Row],[Payment Number]]&lt;&gt;"",EOMONTH(LoanStartDate,ROW(PaymentSchedule3[[#This Row],[Payment Number]])-ROW(PaymentSchedule3[[#Headers],[Payment Number]])-2)+DAY(LoanStartDate),"")</f>
        <v>45724</v>
      </c>
      <c r="D29" s="25">
        <f ca="1">IF(PaymentSchedule3[[#This Row],[Payment Number]]&lt;&gt;"",IF(ROW()-ROW(PaymentSchedule3[[#Headers],[Beginning
Balance]])=1,LoanAmount,INDEX(PaymentSchedule3[Ending
Balance],ROW()-ROW(PaymentSchedule3[[#Headers],[Beginning
Balance]])-1)),"")</f>
        <v>242933.50467423053</v>
      </c>
      <c r="E29" s="25">
        <f ca="1">IF(PaymentSchedule3[[#This Row],[Payment Number]]&lt;&gt;"",ScheduledPayment,"")</f>
        <v>1193.5382386636488</v>
      </c>
      <c r="F2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 s="25">
        <f ca="1">IF(PaymentSchedule3[[#This Row],[Payment Number]]&lt;&gt;"",PaymentSchedule3[[#This Row],[Total
Payment]]-PaymentSchedule3[[#This Row],[Interest]],"")</f>
        <v>483.75988974954703</v>
      </c>
      <c r="I29" s="25">
        <f ca="1">IF(PaymentSchedule3[[#This Row],[Payment Number]]&lt;&gt;"",PaymentSchedule3[[#This Row],[Beginning
Balance]]*(InterestRate/PaymentsPerYear),"")</f>
        <v>809.7783489141018</v>
      </c>
      <c r="J29" s="25">
        <f ca="1">IF(PaymentSchedule3[[#This Row],[Payment Number]]&lt;&gt;"",IF(PaymentSchedule3[[#This Row],[Scheduled Payment]]+PaymentSchedule3[[#This Row],[Extra
Payment]]&lt;=PaymentSchedule3[[#This Row],[Beginning
Balance]],PaymentSchedule3[[#This Row],[Beginning
Balance]]-PaymentSchedule3[[#This Row],[Principal]],0),"")</f>
        <v>242449.74478448098</v>
      </c>
      <c r="K29" s="25">
        <f ca="1">IF(PaymentSchedule3[[#This Row],[Payment Number]]&lt;&gt;"",SUM(INDEX(PaymentSchedule3[Interest],1,1):PaymentSchedule3[[#This Row],[Interest]]),"")</f>
        <v>13146.356603099344</v>
      </c>
    </row>
    <row r="30" spans="2:11">
      <c r="B30" s="23">
        <f ca="1">IF(LoanIsGood,IF(ROW()-ROW(PaymentSchedule3[[#Headers],[Payment Number]])&gt;ScheduledNumberOfPayments,"",ROW()-ROW(PaymentSchedule3[[#Headers],[Payment Number]])),"")</f>
        <v>17</v>
      </c>
      <c r="C30" s="24">
        <f ca="1">IF(PaymentSchedule3[[#This Row],[Payment Number]]&lt;&gt;"",EOMONTH(LoanStartDate,ROW(PaymentSchedule3[[#This Row],[Payment Number]])-ROW(PaymentSchedule3[[#Headers],[Payment Number]])-2)+DAY(LoanStartDate),"")</f>
        <v>45755</v>
      </c>
      <c r="D30" s="25">
        <f ca="1">IF(PaymentSchedule3[[#This Row],[Payment Number]]&lt;&gt;"",IF(ROW()-ROW(PaymentSchedule3[[#Headers],[Beginning
Balance]])=1,LoanAmount,INDEX(PaymentSchedule3[Ending
Balance],ROW()-ROW(PaymentSchedule3[[#Headers],[Beginning
Balance]])-1)),"")</f>
        <v>242449.74478448098</v>
      </c>
      <c r="E30" s="25">
        <f ca="1">IF(PaymentSchedule3[[#This Row],[Payment Number]]&lt;&gt;"",ScheduledPayment,"")</f>
        <v>1193.5382386636488</v>
      </c>
      <c r="F3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 s="25">
        <f ca="1">IF(PaymentSchedule3[[#This Row],[Payment Number]]&lt;&gt;"",PaymentSchedule3[[#This Row],[Total
Payment]]-PaymentSchedule3[[#This Row],[Interest]],"")</f>
        <v>485.37242271537889</v>
      </c>
      <c r="I30" s="25">
        <f ca="1">IF(PaymentSchedule3[[#This Row],[Payment Number]]&lt;&gt;"",PaymentSchedule3[[#This Row],[Beginning
Balance]]*(InterestRate/PaymentsPerYear),"")</f>
        <v>808.16581594826994</v>
      </c>
      <c r="J30" s="25">
        <f ca="1">IF(PaymentSchedule3[[#This Row],[Payment Number]]&lt;&gt;"",IF(PaymentSchedule3[[#This Row],[Scheduled Payment]]+PaymentSchedule3[[#This Row],[Extra
Payment]]&lt;=PaymentSchedule3[[#This Row],[Beginning
Balance]],PaymentSchedule3[[#This Row],[Beginning
Balance]]-PaymentSchedule3[[#This Row],[Principal]],0),"")</f>
        <v>241964.37236176559</v>
      </c>
      <c r="K30" s="25">
        <f ca="1">IF(PaymentSchedule3[[#This Row],[Payment Number]]&lt;&gt;"",SUM(INDEX(PaymentSchedule3[Interest],1,1):PaymentSchedule3[[#This Row],[Interest]]),"")</f>
        <v>13954.522419047615</v>
      </c>
    </row>
    <row r="31" spans="2:11">
      <c r="B31" s="23">
        <f ca="1">IF(LoanIsGood,IF(ROW()-ROW(PaymentSchedule3[[#Headers],[Payment Number]])&gt;ScheduledNumberOfPayments,"",ROW()-ROW(PaymentSchedule3[[#Headers],[Payment Number]])),"")</f>
        <v>18</v>
      </c>
      <c r="C31" s="24">
        <f ca="1">IF(PaymentSchedule3[[#This Row],[Payment Number]]&lt;&gt;"",EOMONTH(LoanStartDate,ROW(PaymentSchedule3[[#This Row],[Payment Number]])-ROW(PaymentSchedule3[[#Headers],[Payment Number]])-2)+DAY(LoanStartDate),"")</f>
        <v>45785</v>
      </c>
      <c r="D31" s="25">
        <f ca="1">IF(PaymentSchedule3[[#This Row],[Payment Number]]&lt;&gt;"",IF(ROW()-ROW(PaymentSchedule3[[#Headers],[Beginning
Balance]])=1,LoanAmount,INDEX(PaymentSchedule3[Ending
Balance],ROW()-ROW(PaymentSchedule3[[#Headers],[Beginning
Balance]])-1)),"")</f>
        <v>241964.37236176559</v>
      </c>
      <c r="E31" s="25">
        <f ca="1">IF(PaymentSchedule3[[#This Row],[Payment Number]]&lt;&gt;"",ScheduledPayment,"")</f>
        <v>1193.5382386636488</v>
      </c>
      <c r="F3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 s="25">
        <f ca="1">IF(PaymentSchedule3[[#This Row],[Payment Number]]&lt;&gt;"",PaymentSchedule3[[#This Row],[Total
Payment]]-PaymentSchedule3[[#This Row],[Interest]],"")</f>
        <v>486.99033079109677</v>
      </c>
      <c r="I31" s="25">
        <f ca="1">IF(PaymentSchedule3[[#This Row],[Payment Number]]&lt;&gt;"",PaymentSchedule3[[#This Row],[Beginning
Balance]]*(InterestRate/PaymentsPerYear),"")</f>
        <v>806.54790787255206</v>
      </c>
      <c r="J31" s="25">
        <f ca="1">IF(PaymentSchedule3[[#This Row],[Payment Number]]&lt;&gt;"",IF(PaymentSchedule3[[#This Row],[Scheduled Payment]]+PaymentSchedule3[[#This Row],[Extra
Payment]]&lt;=PaymentSchedule3[[#This Row],[Beginning
Balance]],PaymentSchedule3[[#This Row],[Beginning
Balance]]-PaymentSchedule3[[#This Row],[Principal]],0),"")</f>
        <v>241477.38203097449</v>
      </c>
      <c r="K31" s="25">
        <f ca="1">IF(PaymentSchedule3[[#This Row],[Payment Number]]&lt;&gt;"",SUM(INDEX(PaymentSchedule3[Interest],1,1):PaymentSchedule3[[#This Row],[Interest]]),"")</f>
        <v>14761.070326920166</v>
      </c>
    </row>
    <row r="32" spans="2:11">
      <c r="B32" s="23">
        <f ca="1">IF(LoanIsGood,IF(ROW()-ROW(PaymentSchedule3[[#Headers],[Payment Number]])&gt;ScheduledNumberOfPayments,"",ROW()-ROW(PaymentSchedule3[[#Headers],[Payment Number]])),"")</f>
        <v>19</v>
      </c>
      <c r="C32" s="24">
        <f ca="1">IF(PaymentSchedule3[[#This Row],[Payment Number]]&lt;&gt;"",EOMONTH(LoanStartDate,ROW(PaymentSchedule3[[#This Row],[Payment Number]])-ROW(PaymentSchedule3[[#Headers],[Payment Number]])-2)+DAY(LoanStartDate),"")</f>
        <v>45816</v>
      </c>
      <c r="D32" s="25">
        <f ca="1">IF(PaymentSchedule3[[#This Row],[Payment Number]]&lt;&gt;"",IF(ROW()-ROW(PaymentSchedule3[[#Headers],[Beginning
Balance]])=1,LoanAmount,INDEX(PaymentSchedule3[Ending
Balance],ROW()-ROW(PaymentSchedule3[[#Headers],[Beginning
Balance]])-1)),"")</f>
        <v>241477.38203097449</v>
      </c>
      <c r="E32" s="25">
        <f ca="1">IF(PaymentSchedule3[[#This Row],[Payment Number]]&lt;&gt;"",ScheduledPayment,"")</f>
        <v>1193.5382386636488</v>
      </c>
      <c r="F3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2" s="25">
        <f ca="1">IF(PaymentSchedule3[[#This Row],[Payment Number]]&lt;&gt;"",PaymentSchedule3[[#This Row],[Total
Payment]]-PaymentSchedule3[[#This Row],[Interest]],"")</f>
        <v>488.61363189373378</v>
      </c>
      <c r="I32" s="25">
        <f ca="1">IF(PaymentSchedule3[[#This Row],[Payment Number]]&lt;&gt;"",PaymentSchedule3[[#This Row],[Beginning
Balance]]*(InterestRate/PaymentsPerYear),"")</f>
        <v>804.92460676991504</v>
      </c>
      <c r="J32" s="25">
        <f ca="1">IF(PaymentSchedule3[[#This Row],[Payment Number]]&lt;&gt;"",IF(PaymentSchedule3[[#This Row],[Scheduled Payment]]+PaymentSchedule3[[#This Row],[Extra
Payment]]&lt;=PaymentSchedule3[[#This Row],[Beginning
Balance]],PaymentSchedule3[[#This Row],[Beginning
Balance]]-PaymentSchedule3[[#This Row],[Principal]],0),"")</f>
        <v>240988.76839908076</v>
      </c>
      <c r="K32" s="25">
        <f ca="1">IF(PaymentSchedule3[[#This Row],[Payment Number]]&lt;&gt;"",SUM(INDEX(PaymentSchedule3[Interest],1,1):PaymentSchedule3[[#This Row],[Interest]]),"")</f>
        <v>15565.994933690081</v>
      </c>
    </row>
    <row r="33" spans="2:11">
      <c r="B33" s="23">
        <f ca="1">IF(LoanIsGood,IF(ROW()-ROW(PaymentSchedule3[[#Headers],[Payment Number]])&gt;ScheduledNumberOfPayments,"",ROW()-ROW(PaymentSchedule3[[#Headers],[Payment Number]])),"")</f>
        <v>20</v>
      </c>
      <c r="C33" s="24">
        <f ca="1">IF(PaymentSchedule3[[#This Row],[Payment Number]]&lt;&gt;"",EOMONTH(LoanStartDate,ROW(PaymentSchedule3[[#This Row],[Payment Number]])-ROW(PaymentSchedule3[[#Headers],[Payment Number]])-2)+DAY(LoanStartDate),"")</f>
        <v>45846</v>
      </c>
      <c r="D33" s="25">
        <f ca="1">IF(PaymentSchedule3[[#This Row],[Payment Number]]&lt;&gt;"",IF(ROW()-ROW(PaymentSchedule3[[#Headers],[Beginning
Balance]])=1,LoanAmount,INDEX(PaymentSchedule3[Ending
Balance],ROW()-ROW(PaymentSchedule3[[#Headers],[Beginning
Balance]])-1)),"")</f>
        <v>240988.76839908076</v>
      </c>
      <c r="E33" s="25">
        <f ca="1">IF(PaymentSchedule3[[#This Row],[Payment Number]]&lt;&gt;"",ScheduledPayment,"")</f>
        <v>1193.5382386636488</v>
      </c>
      <c r="F3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3" s="25">
        <f ca="1">IF(PaymentSchedule3[[#This Row],[Payment Number]]&lt;&gt;"",PaymentSchedule3[[#This Row],[Total
Payment]]-PaymentSchedule3[[#This Row],[Interest]],"")</f>
        <v>490.24234400004627</v>
      </c>
      <c r="I33" s="25">
        <f ca="1">IF(PaymentSchedule3[[#This Row],[Payment Number]]&lt;&gt;"",PaymentSchedule3[[#This Row],[Beginning
Balance]]*(InterestRate/PaymentsPerYear),"")</f>
        <v>803.29589466360255</v>
      </c>
      <c r="J33" s="25">
        <f ca="1">IF(PaymentSchedule3[[#This Row],[Payment Number]]&lt;&gt;"",IF(PaymentSchedule3[[#This Row],[Scheduled Payment]]+PaymentSchedule3[[#This Row],[Extra
Payment]]&lt;=PaymentSchedule3[[#This Row],[Beginning
Balance]],PaymentSchedule3[[#This Row],[Beginning
Balance]]-PaymentSchedule3[[#This Row],[Principal]],0),"")</f>
        <v>240498.5260550807</v>
      </c>
      <c r="K33" s="25">
        <f ca="1">IF(PaymentSchedule3[[#This Row],[Payment Number]]&lt;&gt;"",SUM(INDEX(PaymentSchedule3[Interest],1,1):PaymentSchedule3[[#This Row],[Interest]]),"")</f>
        <v>16369.290828353684</v>
      </c>
    </row>
    <row r="34" spans="2:11">
      <c r="B34" s="23">
        <f ca="1">IF(LoanIsGood,IF(ROW()-ROW(PaymentSchedule3[[#Headers],[Payment Number]])&gt;ScheduledNumberOfPayments,"",ROW()-ROW(PaymentSchedule3[[#Headers],[Payment Number]])),"")</f>
        <v>21</v>
      </c>
      <c r="C34" s="24">
        <f ca="1">IF(PaymentSchedule3[[#This Row],[Payment Number]]&lt;&gt;"",EOMONTH(LoanStartDate,ROW(PaymentSchedule3[[#This Row],[Payment Number]])-ROW(PaymentSchedule3[[#Headers],[Payment Number]])-2)+DAY(LoanStartDate),"")</f>
        <v>45877</v>
      </c>
      <c r="D34" s="25">
        <f ca="1">IF(PaymentSchedule3[[#This Row],[Payment Number]]&lt;&gt;"",IF(ROW()-ROW(PaymentSchedule3[[#Headers],[Beginning
Balance]])=1,LoanAmount,INDEX(PaymentSchedule3[Ending
Balance],ROW()-ROW(PaymentSchedule3[[#Headers],[Beginning
Balance]])-1)),"")</f>
        <v>240498.5260550807</v>
      </c>
      <c r="E34" s="25">
        <f ca="1">IF(PaymentSchedule3[[#This Row],[Payment Number]]&lt;&gt;"",ScheduledPayment,"")</f>
        <v>1193.5382386636488</v>
      </c>
      <c r="F3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4" s="25">
        <f ca="1">IF(PaymentSchedule3[[#This Row],[Payment Number]]&lt;&gt;"",PaymentSchedule3[[#This Row],[Total
Payment]]-PaymentSchedule3[[#This Row],[Interest]],"")</f>
        <v>491.87648514671309</v>
      </c>
      <c r="I34" s="25">
        <f ca="1">IF(PaymentSchedule3[[#This Row],[Payment Number]]&lt;&gt;"",PaymentSchedule3[[#This Row],[Beginning
Balance]]*(InterestRate/PaymentsPerYear),"")</f>
        <v>801.66175351693573</v>
      </c>
      <c r="J34" s="25">
        <f ca="1">IF(PaymentSchedule3[[#This Row],[Payment Number]]&lt;&gt;"",IF(PaymentSchedule3[[#This Row],[Scheduled Payment]]+PaymentSchedule3[[#This Row],[Extra
Payment]]&lt;=PaymentSchedule3[[#This Row],[Beginning
Balance]],PaymentSchedule3[[#This Row],[Beginning
Balance]]-PaymentSchedule3[[#This Row],[Principal]],0),"")</f>
        <v>240006.649569934</v>
      </c>
      <c r="K34" s="25">
        <f ca="1">IF(PaymentSchedule3[[#This Row],[Payment Number]]&lt;&gt;"",SUM(INDEX(PaymentSchedule3[Interest],1,1):PaymentSchedule3[[#This Row],[Interest]]),"")</f>
        <v>17170.952581870621</v>
      </c>
    </row>
    <row r="35" spans="2:11">
      <c r="B35" s="23">
        <f ca="1">IF(LoanIsGood,IF(ROW()-ROW(PaymentSchedule3[[#Headers],[Payment Number]])&gt;ScheduledNumberOfPayments,"",ROW()-ROW(PaymentSchedule3[[#Headers],[Payment Number]])),"")</f>
        <v>22</v>
      </c>
      <c r="C35" s="24">
        <f ca="1">IF(PaymentSchedule3[[#This Row],[Payment Number]]&lt;&gt;"",EOMONTH(LoanStartDate,ROW(PaymentSchedule3[[#This Row],[Payment Number]])-ROW(PaymentSchedule3[[#Headers],[Payment Number]])-2)+DAY(LoanStartDate),"")</f>
        <v>45908</v>
      </c>
      <c r="D35" s="25">
        <f ca="1">IF(PaymentSchedule3[[#This Row],[Payment Number]]&lt;&gt;"",IF(ROW()-ROW(PaymentSchedule3[[#Headers],[Beginning
Balance]])=1,LoanAmount,INDEX(PaymentSchedule3[Ending
Balance],ROW()-ROW(PaymentSchedule3[[#Headers],[Beginning
Balance]])-1)),"")</f>
        <v>240006.649569934</v>
      </c>
      <c r="E35" s="25">
        <f ca="1">IF(PaymentSchedule3[[#This Row],[Payment Number]]&lt;&gt;"",ScheduledPayment,"")</f>
        <v>1193.5382386636488</v>
      </c>
      <c r="F3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5" s="25">
        <f ca="1">IF(PaymentSchedule3[[#This Row],[Payment Number]]&lt;&gt;"",PaymentSchedule3[[#This Row],[Total
Payment]]-PaymentSchedule3[[#This Row],[Interest]],"")</f>
        <v>493.51607343053547</v>
      </c>
      <c r="I35" s="25">
        <f ca="1">IF(PaymentSchedule3[[#This Row],[Payment Number]]&lt;&gt;"",PaymentSchedule3[[#This Row],[Beginning
Balance]]*(InterestRate/PaymentsPerYear),"")</f>
        <v>800.02216523311336</v>
      </c>
      <c r="J35" s="25">
        <f ca="1">IF(PaymentSchedule3[[#This Row],[Payment Number]]&lt;&gt;"",IF(PaymentSchedule3[[#This Row],[Scheduled Payment]]+PaymentSchedule3[[#This Row],[Extra
Payment]]&lt;=PaymentSchedule3[[#This Row],[Beginning
Balance]],PaymentSchedule3[[#This Row],[Beginning
Balance]]-PaymentSchedule3[[#This Row],[Principal]],0),"")</f>
        <v>239513.13349650346</v>
      </c>
      <c r="K35" s="25">
        <f ca="1">IF(PaymentSchedule3[[#This Row],[Payment Number]]&lt;&gt;"",SUM(INDEX(PaymentSchedule3[Interest],1,1):PaymentSchedule3[[#This Row],[Interest]]),"")</f>
        <v>17970.974747103734</v>
      </c>
    </row>
    <row r="36" spans="2:11">
      <c r="B36" s="23">
        <f ca="1">IF(LoanIsGood,IF(ROW()-ROW(PaymentSchedule3[[#Headers],[Payment Number]])&gt;ScheduledNumberOfPayments,"",ROW()-ROW(PaymentSchedule3[[#Headers],[Payment Number]])),"")</f>
        <v>23</v>
      </c>
      <c r="C36" s="24">
        <f ca="1">IF(PaymentSchedule3[[#This Row],[Payment Number]]&lt;&gt;"",EOMONTH(LoanStartDate,ROW(PaymentSchedule3[[#This Row],[Payment Number]])-ROW(PaymentSchedule3[[#Headers],[Payment Number]])-2)+DAY(LoanStartDate),"")</f>
        <v>45938</v>
      </c>
      <c r="D36" s="25">
        <f ca="1">IF(PaymentSchedule3[[#This Row],[Payment Number]]&lt;&gt;"",IF(ROW()-ROW(PaymentSchedule3[[#Headers],[Beginning
Balance]])=1,LoanAmount,INDEX(PaymentSchedule3[Ending
Balance],ROW()-ROW(PaymentSchedule3[[#Headers],[Beginning
Balance]])-1)),"")</f>
        <v>239513.13349650346</v>
      </c>
      <c r="E36" s="25">
        <f ca="1">IF(PaymentSchedule3[[#This Row],[Payment Number]]&lt;&gt;"",ScheduledPayment,"")</f>
        <v>1193.5382386636488</v>
      </c>
      <c r="F3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6" s="25">
        <f ca="1">IF(PaymentSchedule3[[#This Row],[Payment Number]]&lt;&gt;"",PaymentSchedule3[[#This Row],[Total
Payment]]-PaymentSchedule3[[#This Row],[Interest]],"")</f>
        <v>495.16112700863721</v>
      </c>
      <c r="I36" s="25">
        <f ca="1">IF(PaymentSchedule3[[#This Row],[Payment Number]]&lt;&gt;"",PaymentSchedule3[[#This Row],[Beginning
Balance]]*(InterestRate/PaymentsPerYear),"")</f>
        <v>798.37711165501162</v>
      </c>
      <c r="J36" s="25">
        <f ca="1">IF(PaymentSchedule3[[#This Row],[Payment Number]]&lt;&gt;"",IF(PaymentSchedule3[[#This Row],[Scheduled Payment]]+PaymentSchedule3[[#This Row],[Extra
Payment]]&lt;=PaymentSchedule3[[#This Row],[Beginning
Balance]],PaymentSchedule3[[#This Row],[Beginning
Balance]]-PaymentSchedule3[[#This Row],[Principal]],0),"")</f>
        <v>239017.97236949482</v>
      </c>
      <c r="K36" s="25">
        <f ca="1">IF(PaymentSchedule3[[#This Row],[Payment Number]]&lt;&gt;"",SUM(INDEX(PaymentSchedule3[Interest],1,1):PaymentSchedule3[[#This Row],[Interest]]),"")</f>
        <v>18769.351858758746</v>
      </c>
    </row>
    <row r="37" spans="2:11">
      <c r="B37" s="23">
        <f ca="1">IF(LoanIsGood,IF(ROW()-ROW(PaymentSchedule3[[#Headers],[Payment Number]])&gt;ScheduledNumberOfPayments,"",ROW()-ROW(PaymentSchedule3[[#Headers],[Payment Number]])),"")</f>
        <v>24</v>
      </c>
      <c r="C37" s="24">
        <f ca="1">IF(PaymentSchedule3[[#This Row],[Payment Number]]&lt;&gt;"",EOMONTH(LoanStartDate,ROW(PaymentSchedule3[[#This Row],[Payment Number]])-ROW(PaymentSchedule3[[#Headers],[Payment Number]])-2)+DAY(LoanStartDate),"")</f>
        <v>45969</v>
      </c>
      <c r="D37" s="25">
        <f ca="1">IF(PaymentSchedule3[[#This Row],[Payment Number]]&lt;&gt;"",IF(ROW()-ROW(PaymentSchedule3[[#Headers],[Beginning
Balance]])=1,LoanAmount,INDEX(PaymentSchedule3[Ending
Balance],ROW()-ROW(PaymentSchedule3[[#Headers],[Beginning
Balance]])-1)),"")</f>
        <v>239017.97236949482</v>
      </c>
      <c r="E37" s="25">
        <f ca="1">IF(PaymentSchedule3[[#This Row],[Payment Number]]&lt;&gt;"",ScheduledPayment,"")</f>
        <v>1193.5382386636488</v>
      </c>
      <c r="F3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7" s="25">
        <f ca="1">IF(PaymentSchedule3[[#This Row],[Payment Number]]&lt;&gt;"",PaymentSchedule3[[#This Row],[Total
Payment]]-PaymentSchedule3[[#This Row],[Interest]],"")</f>
        <v>496.81166409866603</v>
      </c>
      <c r="I37" s="25">
        <f ca="1">IF(PaymentSchedule3[[#This Row],[Payment Number]]&lt;&gt;"",PaymentSchedule3[[#This Row],[Beginning
Balance]]*(InterestRate/PaymentsPerYear),"")</f>
        <v>796.7265745649828</v>
      </c>
      <c r="J37" s="25">
        <f ca="1">IF(PaymentSchedule3[[#This Row],[Payment Number]]&lt;&gt;"",IF(PaymentSchedule3[[#This Row],[Scheduled Payment]]+PaymentSchedule3[[#This Row],[Extra
Payment]]&lt;=PaymentSchedule3[[#This Row],[Beginning
Balance]],PaymentSchedule3[[#This Row],[Beginning
Balance]]-PaymentSchedule3[[#This Row],[Principal]],0),"")</f>
        <v>238521.16070539615</v>
      </c>
      <c r="K37" s="25">
        <f ca="1">IF(PaymentSchedule3[[#This Row],[Payment Number]]&lt;&gt;"",SUM(INDEX(PaymentSchedule3[Interest],1,1):PaymentSchedule3[[#This Row],[Interest]]),"")</f>
        <v>19566.078433323728</v>
      </c>
    </row>
    <row r="38" spans="2:11">
      <c r="B38" s="23">
        <f ca="1">IF(LoanIsGood,IF(ROW()-ROW(PaymentSchedule3[[#Headers],[Payment Number]])&gt;ScheduledNumberOfPayments,"",ROW()-ROW(PaymentSchedule3[[#Headers],[Payment Number]])),"")</f>
        <v>25</v>
      </c>
      <c r="C38" s="24">
        <f ca="1">IF(PaymentSchedule3[[#This Row],[Payment Number]]&lt;&gt;"",EOMONTH(LoanStartDate,ROW(PaymentSchedule3[[#This Row],[Payment Number]])-ROW(PaymentSchedule3[[#Headers],[Payment Number]])-2)+DAY(LoanStartDate),"")</f>
        <v>45999</v>
      </c>
      <c r="D38" s="25">
        <f ca="1">IF(PaymentSchedule3[[#This Row],[Payment Number]]&lt;&gt;"",IF(ROW()-ROW(PaymentSchedule3[[#Headers],[Beginning
Balance]])=1,LoanAmount,INDEX(PaymentSchedule3[Ending
Balance],ROW()-ROW(PaymentSchedule3[[#Headers],[Beginning
Balance]])-1)),"")</f>
        <v>238521.16070539615</v>
      </c>
      <c r="E38" s="25">
        <f ca="1">IF(PaymentSchedule3[[#This Row],[Payment Number]]&lt;&gt;"",ScheduledPayment,"")</f>
        <v>1193.5382386636488</v>
      </c>
      <c r="F3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8" s="25">
        <f ca="1">IF(PaymentSchedule3[[#This Row],[Payment Number]]&lt;&gt;"",PaymentSchedule3[[#This Row],[Total
Payment]]-PaymentSchedule3[[#This Row],[Interest]],"")</f>
        <v>498.46770297899491</v>
      </c>
      <c r="I38" s="25">
        <f ca="1">IF(PaymentSchedule3[[#This Row],[Payment Number]]&lt;&gt;"",PaymentSchedule3[[#This Row],[Beginning
Balance]]*(InterestRate/PaymentsPerYear),"")</f>
        <v>795.07053568465392</v>
      </c>
      <c r="J38" s="25">
        <f ca="1">IF(PaymentSchedule3[[#This Row],[Payment Number]]&lt;&gt;"",IF(PaymentSchedule3[[#This Row],[Scheduled Payment]]+PaymentSchedule3[[#This Row],[Extra
Payment]]&lt;=PaymentSchedule3[[#This Row],[Beginning
Balance]],PaymentSchedule3[[#This Row],[Beginning
Balance]]-PaymentSchedule3[[#This Row],[Principal]],0),"")</f>
        <v>238022.69300241716</v>
      </c>
      <c r="K38" s="25">
        <f ca="1">IF(PaymentSchedule3[[#This Row],[Payment Number]]&lt;&gt;"",SUM(INDEX(PaymentSchedule3[Interest],1,1):PaymentSchedule3[[#This Row],[Interest]]),"")</f>
        <v>20361.148969008384</v>
      </c>
    </row>
    <row r="39" spans="2:11">
      <c r="B39" s="23">
        <f ca="1">IF(LoanIsGood,IF(ROW()-ROW(PaymentSchedule3[[#Headers],[Payment Number]])&gt;ScheduledNumberOfPayments,"",ROW()-ROW(PaymentSchedule3[[#Headers],[Payment Number]])),"")</f>
        <v>26</v>
      </c>
      <c r="C39" s="24">
        <f ca="1">IF(PaymentSchedule3[[#This Row],[Payment Number]]&lt;&gt;"",EOMONTH(LoanStartDate,ROW(PaymentSchedule3[[#This Row],[Payment Number]])-ROW(PaymentSchedule3[[#Headers],[Payment Number]])-2)+DAY(LoanStartDate),"")</f>
        <v>46030</v>
      </c>
      <c r="D39" s="25">
        <f ca="1">IF(PaymentSchedule3[[#This Row],[Payment Number]]&lt;&gt;"",IF(ROW()-ROW(PaymentSchedule3[[#Headers],[Beginning
Balance]])=1,LoanAmount,INDEX(PaymentSchedule3[Ending
Balance],ROW()-ROW(PaymentSchedule3[[#Headers],[Beginning
Balance]])-1)),"")</f>
        <v>238022.69300241716</v>
      </c>
      <c r="E39" s="25">
        <f ca="1">IF(PaymentSchedule3[[#This Row],[Payment Number]]&lt;&gt;"",ScheduledPayment,"")</f>
        <v>1193.5382386636488</v>
      </c>
      <c r="F3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9" s="25">
        <f ca="1">IF(PaymentSchedule3[[#This Row],[Payment Number]]&lt;&gt;"",PaymentSchedule3[[#This Row],[Total
Payment]]-PaymentSchedule3[[#This Row],[Interest]],"")</f>
        <v>500.1292619889249</v>
      </c>
      <c r="I39" s="25">
        <f ca="1">IF(PaymentSchedule3[[#This Row],[Payment Number]]&lt;&gt;"",PaymentSchedule3[[#This Row],[Beginning
Balance]]*(InterestRate/PaymentsPerYear),"")</f>
        <v>793.40897667472393</v>
      </c>
      <c r="J39" s="25">
        <f ca="1">IF(PaymentSchedule3[[#This Row],[Payment Number]]&lt;&gt;"",IF(PaymentSchedule3[[#This Row],[Scheduled Payment]]+PaymentSchedule3[[#This Row],[Extra
Payment]]&lt;=PaymentSchedule3[[#This Row],[Beginning
Balance]],PaymentSchedule3[[#This Row],[Beginning
Balance]]-PaymentSchedule3[[#This Row],[Principal]],0),"")</f>
        <v>237522.56374042825</v>
      </c>
      <c r="K39" s="25">
        <f ca="1">IF(PaymentSchedule3[[#This Row],[Payment Number]]&lt;&gt;"",SUM(INDEX(PaymentSchedule3[Interest],1,1):PaymentSchedule3[[#This Row],[Interest]]),"")</f>
        <v>21154.557945683107</v>
      </c>
    </row>
    <row r="40" spans="2:11">
      <c r="B40" s="23">
        <f ca="1">IF(LoanIsGood,IF(ROW()-ROW(PaymentSchedule3[[#Headers],[Payment Number]])&gt;ScheduledNumberOfPayments,"",ROW()-ROW(PaymentSchedule3[[#Headers],[Payment Number]])),"")</f>
        <v>27</v>
      </c>
      <c r="C40" s="24">
        <f ca="1">IF(PaymentSchedule3[[#This Row],[Payment Number]]&lt;&gt;"",EOMONTH(LoanStartDate,ROW(PaymentSchedule3[[#This Row],[Payment Number]])-ROW(PaymentSchedule3[[#Headers],[Payment Number]])-2)+DAY(LoanStartDate),"")</f>
        <v>46061</v>
      </c>
      <c r="D40" s="25">
        <f ca="1">IF(PaymentSchedule3[[#This Row],[Payment Number]]&lt;&gt;"",IF(ROW()-ROW(PaymentSchedule3[[#Headers],[Beginning
Balance]])=1,LoanAmount,INDEX(PaymentSchedule3[Ending
Balance],ROW()-ROW(PaymentSchedule3[[#Headers],[Beginning
Balance]])-1)),"")</f>
        <v>237522.56374042825</v>
      </c>
      <c r="E40" s="25">
        <f ca="1">IF(PaymentSchedule3[[#This Row],[Payment Number]]&lt;&gt;"",ScheduledPayment,"")</f>
        <v>1193.5382386636488</v>
      </c>
      <c r="F4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0" s="25">
        <f ca="1">IF(PaymentSchedule3[[#This Row],[Payment Number]]&lt;&gt;"",PaymentSchedule3[[#This Row],[Total
Payment]]-PaymentSchedule3[[#This Row],[Interest]],"")</f>
        <v>501.79635952888793</v>
      </c>
      <c r="I40" s="25">
        <f ca="1">IF(PaymentSchedule3[[#This Row],[Payment Number]]&lt;&gt;"",PaymentSchedule3[[#This Row],[Beginning
Balance]]*(InterestRate/PaymentsPerYear),"")</f>
        <v>791.74187913476089</v>
      </c>
      <c r="J40" s="25">
        <f ca="1">IF(PaymentSchedule3[[#This Row],[Payment Number]]&lt;&gt;"",IF(PaymentSchedule3[[#This Row],[Scheduled Payment]]+PaymentSchedule3[[#This Row],[Extra
Payment]]&lt;=PaymentSchedule3[[#This Row],[Beginning
Balance]],PaymentSchedule3[[#This Row],[Beginning
Balance]]-PaymentSchedule3[[#This Row],[Principal]],0),"")</f>
        <v>237020.76738089937</v>
      </c>
      <c r="K40" s="25">
        <f ca="1">IF(PaymentSchedule3[[#This Row],[Payment Number]]&lt;&gt;"",SUM(INDEX(PaymentSchedule3[Interest],1,1):PaymentSchedule3[[#This Row],[Interest]]),"")</f>
        <v>21946.29982481787</v>
      </c>
    </row>
    <row r="41" spans="2:11">
      <c r="B41" s="23">
        <f ca="1">IF(LoanIsGood,IF(ROW()-ROW(PaymentSchedule3[[#Headers],[Payment Number]])&gt;ScheduledNumberOfPayments,"",ROW()-ROW(PaymentSchedule3[[#Headers],[Payment Number]])),"")</f>
        <v>28</v>
      </c>
      <c r="C41" s="24">
        <f ca="1">IF(PaymentSchedule3[[#This Row],[Payment Number]]&lt;&gt;"",EOMONTH(LoanStartDate,ROW(PaymentSchedule3[[#This Row],[Payment Number]])-ROW(PaymentSchedule3[[#Headers],[Payment Number]])-2)+DAY(LoanStartDate),"")</f>
        <v>46089</v>
      </c>
      <c r="D41" s="25">
        <f ca="1">IF(PaymentSchedule3[[#This Row],[Payment Number]]&lt;&gt;"",IF(ROW()-ROW(PaymentSchedule3[[#Headers],[Beginning
Balance]])=1,LoanAmount,INDEX(PaymentSchedule3[Ending
Balance],ROW()-ROW(PaymentSchedule3[[#Headers],[Beginning
Balance]])-1)),"")</f>
        <v>237020.76738089937</v>
      </c>
      <c r="E41" s="25">
        <f ca="1">IF(PaymentSchedule3[[#This Row],[Payment Number]]&lt;&gt;"",ScheduledPayment,"")</f>
        <v>1193.5382386636488</v>
      </c>
      <c r="F4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1" s="25">
        <f ca="1">IF(PaymentSchedule3[[#This Row],[Payment Number]]&lt;&gt;"",PaymentSchedule3[[#This Row],[Total
Payment]]-PaymentSchedule3[[#This Row],[Interest]],"")</f>
        <v>503.46901406065092</v>
      </c>
      <c r="I41" s="25">
        <f ca="1">IF(PaymentSchedule3[[#This Row],[Payment Number]]&lt;&gt;"",PaymentSchedule3[[#This Row],[Beginning
Balance]]*(InterestRate/PaymentsPerYear),"")</f>
        <v>790.06922460299791</v>
      </c>
      <c r="J41" s="25">
        <f ca="1">IF(PaymentSchedule3[[#This Row],[Payment Number]]&lt;&gt;"",IF(PaymentSchedule3[[#This Row],[Scheduled Payment]]+PaymentSchedule3[[#This Row],[Extra
Payment]]&lt;=PaymentSchedule3[[#This Row],[Beginning
Balance]],PaymentSchedule3[[#This Row],[Beginning
Balance]]-PaymentSchedule3[[#This Row],[Principal]],0),"")</f>
        <v>236517.29836683872</v>
      </c>
      <c r="K41" s="25">
        <f ca="1">IF(PaymentSchedule3[[#This Row],[Payment Number]]&lt;&gt;"",SUM(INDEX(PaymentSchedule3[Interest],1,1):PaymentSchedule3[[#This Row],[Interest]]),"")</f>
        <v>22736.369049420868</v>
      </c>
    </row>
    <row r="42" spans="2:11">
      <c r="B42" s="23">
        <f ca="1">IF(LoanIsGood,IF(ROW()-ROW(PaymentSchedule3[[#Headers],[Payment Number]])&gt;ScheduledNumberOfPayments,"",ROW()-ROW(PaymentSchedule3[[#Headers],[Payment Number]])),"")</f>
        <v>29</v>
      </c>
      <c r="C42" s="24">
        <f ca="1">IF(PaymentSchedule3[[#This Row],[Payment Number]]&lt;&gt;"",EOMONTH(LoanStartDate,ROW(PaymentSchedule3[[#This Row],[Payment Number]])-ROW(PaymentSchedule3[[#Headers],[Payment Number]])-2)+DAY(LoanStartDate),"")</f>
        <v>46120</v>
      </c>
      <c r="D42" s="25">
        <f ca="1">IF(PaymentSchedule3[[#This Row],[Payment Number]]&lt;&gt;"",IF(ROW()-ROW(PaymentSchedule3[[#Headers],[Beginning
Balance]])=1,LoanAmount,INDEX(PaymentSchedule3[Ending
Balance],ROW()-ROW(PaymentSchedule3[[#Headers],[Beginning
Balance]])-1)),"")</f>
        <v>236517.29836683872</v>
      </c>
      <c r="E42" s="25">
        <f ca="1">IF(PaymentSchedule3[[#This Row],[Payment Number]]&lt;&gt;"",ScheduledPayment,"")</f>
        <v>1193.5382386636488</v>
      </c>
      <c r="F4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2" s="25">
        <f ca="1">IF(PaymentSchedule3[[#This Row],[Payment Number]]&lt;&gt;"",PaymentSchedule3[[#This Row],[Total
Payment]]-PaymentSchedule3[[#This Row],[Interest]],"")</f>
        <v>505.14724410751967</v>
      </c>
      <c r="I42" s="25">
        <f ca="1">IF(PaymentSchedule3[[#This Row],[Payment Number]]&lt;&gt;"",PaymentSchedule3[[#This Row],[Beginning
Balance]]*(InterestRate/PaymentsPerYear),"")</f>
        <v>788.39099455612916</v>
      </c>
      <c r="J42" s="25">
        <f ca="1">IF(PaymentSchedule3[[#This Row],[Payment Number]]&lt;&gt;"",IF(PaymentSchedule3[[#This Row],[Scheduled Payment]]+PaymentSchedule3[[#This Row],[Extra
Payment]]&lt;=PaymentSchedule3[[#This Row],[Beginning
Balance]],PaymentSchedule3[[#This Row],[Beginning
Balance]]-PaymentSchedule3[[#This Row],[Principal]],0),"")</f>
        <v>236012.15112273119</v>
      </c>
      <c r="K42" s="25">
        <f ca="1">IF(PaymentSchedule3[[#This Row],[Payment Number]]&lt;&gt;"",SUM(INDEX(PaymentSchedule3[Interest],1,1):PaymentSchedule3[[#This Row],[Interest]]),"")</f>
        <v>23524.760043976996</v>
      </c>
    </row>
    <row r="43" spans="2:11">
      <c r="B43" s="23">
        <f ca="1">IF(LoanIsGood,IF(ROW()-ROW(PaymentSchedule3[[#Headers],[Payment Number]])&gt;ScheduledNumberOfPayments,"",ROW()-ROW(PaymentSchedule3[[#Headers],[Payment Number]])),"")</f>
        <v>30</v>
      </c>
      <c r="C43" s="24">
        <f ca="1">IF(PaymentSchedule3[[#This Row],[Payment Number]]&lt;&gt;"",EOMONTH(LoanStartDate,ROW(PaymentSchedule3[[#This Row],[Payment Number]])-ROW(PaymentSchedule3[[#Headers],[Payment Number]])-2)+DAY(LoanStartDate),"")</f>
        <v>46150</v>
      </c>
      <c r="D43" s="25">
        <f ca="1">IF(PaymentSchedule3[[#This Row],[Payment Number]]&lt;&gt;"",IF(ROW()-ROW(PaymentSchedule3[[#Headers],[Beginning
Balance]])=1,LoanAmount,INDEX(PaymentSchedule3[Ending
Balance],ROW()-ROW(PaymentSchedule3[[#Headers],[Beginning
Balance]])-1)),"")</f>
        <v>236012.15112273119</v>
      </c>
      <c r="E43" s="25">
        <f ca="1">IF(PaymentSchedule3[[#This Row],[Payment Number]]&lt;&gt;"",ScheduledPayment,"")</f>
        <v>1193.5382386636488</v>
      </c>
      <c r="F4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3" s="25">
        <f ca="1">IF(PaymentSchedule3[[#This Row],[Payment Number]]&lt;&gt;"",PaymentSchedule3[[#This Row],[Total
Payment]]-PaymentSchedule3[[#This Row],[Interest]],"")</f>
        <v>506.83106825454479</v>
      </c>
      <c r="I43" s="25">
        <f ca="1">IF(PaymentSchedule3[[#This Row],[Payment Number]]&lt;&gt;"",PaymentSchedule3[[#This Row],[Beginning
Balance]]*(InterestRate/PaymentsPerYear),"")</f>
        <v>786.70717040910404</v>
      </c>
      <c r="J43" s="25">
        <f ca="1">IF(PaymentSchedule3[[#This Row],[Payment Number]]&lt;&gt;"",IF(PaymentSchedule3[[#This Row],[Scheduled Payment]]+PaymentSchedule3[[#This Row],[Extra
Payment]]&lt;=PaymentSchedule3[[#This Row],[Beginning
Balance]],PaymentSchedule3[[#This Row],[Beginning
Balance]]-PaymentSchedule3[[#This Row],[Principal]],0),"")</f>
        <v>235505.32005447664</v>
      </c>
      <c r="K43" s="25">
        <f ca="1">IF(PaymentSchedule3[[#This Row],[Payment Number]]&lt;&gt;"",SUM(INDEX(PaymentSchedule3[Interest],1,1):PaymentSchedule3[[#This Row],[Interest]]),"")</f>
        <v>24311.467214386099</v>
      </c>
    </row>
    <row r="44" spans="2:11">
      <c r="B44" s="23">
        <f ca="1">IF(LoanIsGood,IF(ROW()-ROW(PaymentSchedule3[[#Headers],[Payment Number]])&gt;ScheduledNumberOfPayments,"",ROW()-ROW(PaymentSchedule3[[#Headers],[Payment Number]])),"")</f>
        <v>31</v>
      </c>
      <c r="C44" s="24">
        <f ca="1">IF(PaymentSchedule3[[#This Row],[Payment Number]]&lt;&gt;"",EOMONTH(LoanStartDate,ROW(PaymentSchedule3[[#This Row],[Payment Number]])-ROW(PaymentSchedule3[[#Headers],[Payment Number]])-2)+DAY(LoanStartDate),"")</f>
        <v>46181</v>
      </c>
      <c r="D44" s="25">
        <f ca="1">IF(PaymentSchedule3[[#This Row],[Payment Number]]&lt;&gt;"",IF(ROW()-ROW(PaymentSchedule3[[#Headers],[Beginning
Balance]])=1,LoanAmount,INDEX(PaymentSchedule3[Ending
Balance],ROW()-ROW(PaymentSchedule3[[#Headers],[Beginning
Balance]])-1)),"")</f>
        <v>235505.32005447664</v>
      </c>
      <c r="E44" s="25">
        <f ca="1">IF(PaymentSchedule3[[#This Row],[Payment Number]]&lt;&gt;"",ScheduledPayment,"")</f>
        <v>1193.5382386636488</v>
      </c>
      <c r="F4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4" s="25">
        <f ca="1">IF(PaymentSchedule3[[#This Row],[Payment Number]]&lt;&gt;"",PaymentSchedule3[[#This Row],[Total
Payment]]-PaymentSchedule3[[#This Row],[Interest]],"")</f>
        <v>508.52050514872667</v>
      </c>
      <c r="I44" s="25">
        <f ca="1">IF(PaymentSchedule3[[#This Row],[Payment Number]]&lt;&gt;"",PaymentSchedule3[[#This Row],[Beginning
Balance]]*(InterestRate/PaymentsPerYear),"")</f>
        <v>785.01773351492216</v>
      </c>
      <c r="J44" s="25">
        <f ca="1">IF(PaymentSchedule3[[#This Row],[Payment Number]]&lt;&gt;"",IF(PaymentSchedule3[[#This Row],[Scheduled Payment]]+PaymentSchedule3[[#This Row],[Extra
Payment]]&lt;=PaymentSchedule3[[#This Row],[Beginning
Balance]],PaymentSchedule3[[#This Row],[Beginning
Balance]]-PaymentSchedule3[[#This Row],[Principal]],0),"")</f>
        <v>234996.79954932793</v>
      </c>
      <c r="K44" s="25">
        <f ca="1">IF(PaymentSchedule3[[#This Row],[Payment Number]]&lt;&gt;"",SUM(INDEX(PaymentSchedule3[Interest],1,1):PaymentSchedule3[[#This Row],[Interest]]),"")</f>
        <v>25096.484947901023</v>
      </c>
    </row>
    <row r="45" spans="2:11">
      <c r="B45" s="23">
        <f ca="1">IF(LoanIsGood,IF(ROW()-ROW(PaymentSchedule3[[#Headers],[Payment Number]])&gt;ScheduledNumberOfPayments,"",ROW()-ROW(PaymentSchedule3[[#Headers],[Payment Number]])),"")</f>
        <v>32</v>
      </c>
      <c r="C45" s="24">
        <f ca="1">IF(PaymentSchedule3[[#This Row],[Payment Number]]&lt;&gt;"",EOMONTH(LoanStartDate,ROW(PaymentSchedule3[[#This Row],[Payment Number]])-ROW(PaymentSchedule3[[#Headers],[Payment Number]])-2)+DAY(LoanStartDate),"")</f>
        <v>46211</v>
      </c>
      <c r="D45" s="25">
        <f ca="1">IF(PaymentSchedule3[[#This Row],[Payment Number]]&lt;&gt;"",IF(ROW()-ROW(PaymentSchedule3[[#Headers],[Beginning
Balance]])=1,LoanAmount,INDEX(PaymentSchedule3[Ending
Balance],ROW()-ROW(PaymentSchedule3[[#Headers],[Beginning
Balance]])-1)),"")</f>
        <v>234996.79954932793</v>
      </c>
      <c r="E45" s="25">
        <f ca="1">IF(PaymentSchedule3[[#This Row],[Payment Number]]&lt;&gt;"",ScheduledPayment,"")</f>
        <v>1193.5382386636488</v>
      </c>
      <c r="F4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5" s="25">
        <f ca="1">IF(PaymentSchedule3[[#This Row],[Payment Number]]&lt;&gt;"",PaymentSchedule3[[#This Row],[Total
Payment]]-PaymentSchedule3[[#This Row],[Interest]],"")</f>
        <v>510.21557349922239</v>
      </c>
      <c r="I45" s="25">
        <f ca="1">IF(PaymentSchedule3[[#This Row],[Payment Number]]&lt;&gt;"",PaymentSchedule3[[#This Row],[Beginning
Balance]]*(InterestRate/PaymentsPerYear),"")</f>
        <v>783.32266516442644</v>
      </c>
      <c r="J45" s="25">
        <f ca="1">IF(PaymentSchedule3[[#This Row],[Payment Number]]&lt;&gt;"",IF(PaymentSchedule3[[#This Row],[Scheduled Payment]]+PaymentSchedule3[[#This Row],[Extra
Payment]]&lt;=PaymentSchedule3[[#This Row],[Beginning
Balance]],PaymentSchedule3[[#This Row],[Beginning
Balance]]-PaymentSchedule3[[#This Row],[Principal]],0),"")</f>
        <v>234486.58397582872</v>
      </c>
      <c r="K45" s="25">
        <f ca="1">IF(PaymentSchedule3[[#This Row],[Payment Number]]&lt;&gt;"",SUM(INDEX(PaymentSchedule3[Interest],1,1):PaymentSchedule3[[#This Row],[Interest]]),"")</f>
        <v>25879.807613065448</v>
      </c>
    </row>
    <row r="46" spans="2:11">
      <c r="B46" s="23">
        <f ca="1">IF(LoanIsGood,IF(ROW()-ROW(PaymentSchedule3[[#Headers],[Payment Number]])&gt;ScheduledNumberOfPayments,"",ROW()-ROW(PaymentSchedule3[[#Headers],[Payment Number]])),"")</f>
        <v>33</v>
      </c>
      <c r="C46" s="24">
        <f ca="1">IF(PaymentSchedule3[[#This Row],[Payment Number]]&lt;&gt;"",EOMONTH(LoanStartDate,ROW(PaymentSchedule3[[#This Row],[Payment Number]])-ROW(PaymentSchedule3[[#Headers],[Payment Number]])-2)+DAY(LoanStartDate),"")</f>
        <v>46242</v>
      </c>
      <c r="D46" s="25">
        <f ca="1">IF(PaymentSchedule3[[#This Row],[Payment Number]]&lt;&gt;"",IF(ROW()-ROW(PaymentSchedule3[[#Headers],[Beginning
Balance]])=1,LoanAmount,INDEX(PaymentSchedule3[Ending
Balance],ROW()-ROW(PaymentSchedule3[[#Headers],[Beginning
Balance]])-1)),"")</f>
        <v>234486.58397582872</v>
      </c>
      <c r="E46" s="25">
        <f ca="1">IF(PaymentSchedule3[[#This Row],[Payment Number]]&lt;&gt;"",ScheduledPayment,"")</f>
        <v>1193.5382386636488</v>
      </c>
      <c r="F4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6" s="25">
        <f ca="1">IF(PaymentSchedule3[[#This Row],[Payment Number]]&lt;&gt;"",PaymentSchedule3[[#This Row],[Total
Payment]]-PaymentSchedule3[[#This Row],[Interest]],"")</f>
        <v>511.91629207755307</v>
      </c>
      <c r="I46" s="25">
        <f ca="1">IF(PaymentSchedule3[[#This Row],[Payment Number]]&lt;&gt;"",PaymentSchedule3[[#This Row],[Beginning
Balance]]*(InterestRate/PaymentsPerYear),"")</f>
        <v>781.62194658609576</v>
      </c>
      <c r="J46" s="25">
        <f ca="1">IF(PaymentSchedule3[[#This Row],[Payment Number]]&lt;&gt;"",IF(PaymentSchedule3[[#This Row],[Scheduled Payment]]+PaymentSchedule3[[#This Row],[Extra
Payment]]&lt;=PaymentSchedule3[[#This Row],[Beginning
Balance]],PaymentSchedule3[[#This Row],[Beginning
Balance]]-PaymentSchedule3[[#This Row],[Principal]],0),"")</f>
        <v>233974.66768375118</v>
      </c>
      <c r="K46" s="25">
        <f ca="1">IF(PaymentSchedule3[[#This Row],[Payment Number]]&lt;&gt;"",SUM(INDEX(PaymentSchedule3[Interest],1,1):PaymentSchedule3[[#This Row],[Interest]]),"")</f>
        <v>26661.429559651544</v>
      </c>
    </row>
    <row r="47" spans="2:11">
      <c r="B47" s="23">
        <f ca="1">IF(LoanIsGood,IF(ROW()-ROW(PaymentSchedule3[[#Headers],[Payment Number]])&gt;ScheduledNumberOfPayments,"",ROW()-ROW(PaymentSchedule3[[#Headers],[Payment Number]])),"")</f>
        <v>34</v>
      </c>
      <c r="C47" s="24">
        <f ca="1">IF(PaymentSchedule3[[#This Row],[Payment Number]]&lt;&gt;"",EOMONTH(LoanStartDate,ROW(PaymentSchedule3[[#This Row],[Payment Number]])-ROW(PaymentSchedule3[[#Headers],[Payment Number]])-2)+DAY(LoanStartDate),"")</f>
        <v>46273</v>
      </c>
      <c r="D47" s="25">
        <f ca="1">IF(PaymentSchedule3[[#This Row],[Payment Number]]&lt;&gt;"",IF(ROW()-ROW(PaymentSchedule3[[#Headers],[Beginning
Balance]])=1,LoanAmount,INDEX(PaymentSchedule3[Ending
Balance],ROW()-ROW(PaymentSchedule3[[#Headers],[Beginning
Balance]])-1)),"")</f>
        <v>233974.66768375118</v>
      </c>
      <c r="E47" s="25">
        <f ca="1">IF(PaymentSchedule3[[#This Row],[Payment Number]]&lt;&gt;"",ScheduledPayment,"")</f>
        <v>1193.5382386636488</v>
      </c>
      <c r="F4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7" s="25">
        <f ca="1">IF(PaymentSchedule3[[#This Row],[Payment Number]]&lt;&gt;"",PaymentSchedule3[[#This Row],[Total
Payment]]-PaymentSchedule3[[#This Row],[Interest]],"")</f>
        <v>513.62267971781148</v>
      </c>
      <c r="I47" s="25">
        <f ca="1">IF(PaymentSchedule3[[#This Row],[Payment Number]]&lt;&gt;"",PaymentSchedule3[[#This Row],[Beginning
Balance]]*(InterestRate/PaymentsPerYear),"")</f>
        <v>779.91555894583735</v>
      </c>
      <c r="J47" s="25">
        <f ca="1">IF(PaymentSchedule3[[#This Row],[Payment Number]]&lt;&gt;"",IF(PaymentSchedule3[[#This Row],[Scheduled Payment]]+PaymentSchedule3[[#This Row],[Extra
Payment]]&lt;=PaymentSchedule3[[#This Row],[Beginning
Balance]],PaymentSchedule3[[#This Row],[Beginning
Balance]]-PaymentSchedule3[[#This Row],[Principal]],0),"")</f>
        <v>233461.04500403337</v>
      </c>
      <c r="K47" s="25">
        <f ca="1">IF(PaymentSchedule3[[#This Row],[Payment Number]]&lt;&gt;"",SUM(INDEX(PaymentSchedule3[Interest],1,1):PaymentSchedule3[[#This Row],[Interest]]),"")</f>
        <v>27441.345118597383</v>
      </c>
    </row>
    <row r="48" spans="2:11">
      <c r="B48" s="23">
        <f ca="1">IF(LoanIsGood,IF(ROW()-ROW(PaymentSchedule3[[#Headers],[Payment Number]])&gt;ScheduledNumberOfPayments,"",ROW()-ROW(PaymentSchedule3[[#Headers],[Payment Number]])),"")</f>
        <v>35</v>
      </c>
      <c r="C48" s="24">
        <f ca="1">IF(PaymentSchedule3[[#This Row],[Payment Number]]&lt;&gt;"",EOMONTH(LoanStartDate,ROW(PaymentSchedule3[[#This Row],[Payment Number]])-ROW(PaymentSchedule3[[#Headers],[Payment Number]])-2)+DAY(LoanStartDate),"")</f>
        <v>46303</v>
      </c>
      <c r="D48" s="25">
        <f ca="1">IF(PaymentSchedule3[[#This Row],[Payment Number]]&lt;&gt;"",IF(ROW()-ROW(PaymentSchedule3[[#Headers],[Beginning
Balance]])=1,LoanAmount,INDEX(PaymentSchedule3[Ending
Balance],ROW()-ROW(PaymentSchedule3[[#Headers],[Beginning
Balance]])-1)),"")</f>
        <v>233461.04500403337</v>
      </c>
      <c r="E48" s="25">
        <f ca="1">IF(PaymentSchedule3[[#This Row],[Payment Number]]&lt;&gt;"",ScheduledPayment,"")</f>
        <v>1193.5382386636488</v>
      </c>
      <c r="F4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8" s="25">
        <f ca="1">IF(PaymentSchedule3[[#This Row],[Payment Number]]&lt;&gt;"",PaymentSchedule3[[#This Row],[Total
Payment]]-PaymentSchedule3[[#This Row],[Interest]],"")</f>
        <v>515.33475531687088</v>
      </c>
      <c r="I48" s="25">
        <f ca="1">IF(PaymentSchedule3[[#This Row],[Payment Number]]&lt;&gt;"",PaymentSchedule3[[#This Row],[Beginning
Balance]]*(InterestRate/PaymentsPerYear),"")</f>
        <v>778.20348334677794</v>
      </c>
      <c r="J48" s="25">
        <f ca="1">IF(PaymentSchedule3[[#This Row],[Payment Number]]&lt;&gt;"",IF(PaymentSchedule3[[#This Row],[Scheduled Payment]]+PaymentSchedule3[[#This Row],[Extra
Payment]]&lt;=PaymentSchedule3[[#This Row],[Beginning
Balance]],PaymentSchedule3[[#This Row],[Beginning
Balance]]-PaymentSchedule3[[#This Row],[Principal]],0),"")</f>
        <v>232945.7102487165</v>
      </c>
      <c r="K48" s="25">
        <f ca="1">IF(PaymentSchedule3[[#This Row],[Payment Number]]&lt;&gt;"",SUM(INDEX(PaymentSchedule3[Interest],1,1):PaymentSchedule3[[#This Row],[Interest]]),"")</f>
        <v>28219.54860194416</v>
      </c>
    </row>
    <row r="49" spans="2:11">
      <c r="B49" s="23">
        <f ca="1">IF(LoanIsGood,IF(ROW()-ROW(PaymentSchedule3[[#Headers],[Payment Number]])&gt;ScheduledNumberOfPayments,"",ROW()-ROW(PaymentSchedule3[[#Headers],[Payment Number]])),"")</f>
        <v>36</v>
      </c>
      <c r="C49" s="24">
        <f ca="1">IF(PaymentSchedule3[[#This Row],[Payment Number]]&lt;&gt;"",EOMONTH(LoanStartDate,ROW(PaymentSchedule3[[#This Row],[Payment Number]])-ROW(PaymentSchedule3[[#Headers],[Payment Number]])-2)+DAY(LoanStartDate),"")</f>
        <v>46334</v>
      </c>
      <c r="D49" s="25">
        <f ca="1">IF(PaymentSchedule3[[#This Row],[Payment Number]]&lt;&gt;"",IF(ROW()-ROW(PaymentSchedule3[[#Headers],[Beginning
Balance]])=1,LoanAmount,INDEX(PaymentSchedule3[Ending
Balance],ROW()-ROW(PaymentSchedule3[[#Headers],[Beginning
Balance]])-1)),"")</f>
        <v>232945.7102487165</v>
      </c>
      <c r="E49" s="25">
        <f ca="1">IF(PaymentSchedule3[[#This Row],[Payment Number]]&lt;&gt;"",ScheduledPayment,"")</f>
        <v>1193.5382386636488</v>
      </c>
      <c r="F4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49" s="25">
        <f ca="1">IF(PaymentSchedule3[[#This Row],[Payment Number]]&lt;&gt;"",PaymentSchedule3[[#This Row],[Total
Payment]]-PaymentSchedule3[[#This Row],[Interest]],"")</f>
        <v>517.05253783459375</v>
      </c>
      <c r="I49" s="25">
        <f ca="1">IF(PaymentSchedule3[[#This Row],[Payment Number]]&lt;&gt;"",PaymentSchedule3[[#This Row],[Beginning
Balance]]*(InterestRate/PaymentsPerYear),"")</f>
        <v>776.48570082905508</v>
      </c>
      <c r="J49" s="25">
        <f ca="1">IF(PaymentSchedule3[[#This Row],[Payment Number]]&lt;&gt;"",IF(PaymentSchedule3[[#This Row],[Scheduled Payment]]+PaymentSchedule3[[#This Row],[Extra
Payment]]&lt;=PaymentSchedule3[[#This Row],[Beginning
Balance]],PaymentSchedule3[[#This Row],[Beginning
Balance]]-PaymentSchedule3[[#This Row],[Principal]],0),"")</f>
        <v>232428.6577108819</v>
      </c>
      <c r="K49" s="25">
        <f ca="1">IF(PaymentSchedule3[[#This Row],[Payment Number]]&lt;&gt;"",SUM(INDEX(PaymentSchedule3[Interest],1,1):PaymentSchedule3[[#This Row],[Interest]]),"")</f>
        <v>28996.034302773216</v>
      </c>
    </row>
    <row r="50" spans="2:11">
      <c r="B50" s="23">
        <f ca="1">IF(LoanIsGood,IF(ROW()-ROW(PaymentSchedule3[[#Headers],[Payment Number]])&gt;ScheduledNumberOfPayments,"",ROW()-ROW(PaymentSchedule3[[#Headers],[Payment Number]])),"")</f>
        <v>37</v>
      </c>
      <c r="C50" s="24">
        <f ca="1">IF(PaymentSchedule3[[#This Row],[Payment Number]]&lt;&gt;"",EOMONTH(LoanStartDate,ROW(PaymentSchedule3[[#This Row],[Payment Number]])-ROW(PaymentSchedule3[[#Headers],[Payment Number]])-2)+DAY(LoanStartDate),"")</f>
        <v>46364</v>
      </c>
      <c r="D50" s="25">
        <f ca="1">IF(PaymentSchedule3[[#This Row],[Payment Number]]&lt;&gt;"",IF(ROW()-ROW(PaymentSchedule3[[#Headers],[Beginning
Balance]])=1,LoanAmount,INDEX(PaymentSchedule3[Ending
Balance],ROW()-ROW(PaymentSchedule3[[#Headers],[Beginning
Balance]])-1)),"")</f>
        <v>232428.6577108819</v>
      </c>
      <c r="E50" s="25">
        <f ca="1">IF(PaymentSchedule3[[#This Row],[Payment Number]]&lt;&gt;"",ScheduledPayment,"")</f>
        <v>1193.5382386636488</v>
      </c>
      <c r="F5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0" s="25">
        <f ca="1">IF(PaymentSchedule3[[#This Row],[Payment Number]]&lt;&gt;"",PaymentSchedule3[[#This Row],[Total
Payment]]-PaymentSchedule3[[#This Row],[Interest]],"")</f>
        <v>518.77604629404243</v>
      </c>
      <c r="I50" s="25">
        <f ca="1">IF(PaymentSchedule3[[#This Row],[Payment Number]]&lt;&gt;"",PaymentSchedule3[[#This Row],[Beginning
Balance]]*(InterestRate/PaymentsPerYear),"")</f>
        <v>774.7621923696064</v>
      </c>
      <c r="J50" s="25">
        <f ca="1">IF(PaymentSchedule3[[#This Row],[Payment Number]]&lt;&gt;"",IF(PaymentSchedule3[[#This Row],[Scheduled Payment]]+PaymentSchedule3[[#This Row],[Extra
Payment]]&lt;=PaymentSchedule3[[#This Row],[Beginning
Balance]],PaymentSchedule3[[#This Row],[Beginning
Balance]]-PaymentSchedule3[[#This Row],[Principal]],0),"")</f>
        <v>231909.88166458785</v>
      </c>
      <c r="K50" s="25">
        <f ca="1">IF(PaymentSchedule3[[#This Row],[Payment Number]]&lt;&gt;"",SUM(INDEX(PaymentSchedule3[Interest],1,1):PaymentSchedule3[[#This Row],[Interest]]),"")</f>
        <v>29770.796495142822</v>
      </c>
    </row>
    <row r="51" spans="2:11">
      <c r="B51" s="23">
        <f ca="1">IF(LoanIsGood,IF(ROW()-ROW(PaymentSchedule3[[#Headers],[Payment Number]])&gt;ScheduledNumberOfPayments,"",ROW()-ROW(PaymentSchedule3[[#Headers],[Payment Number]])),"")</f>
        <v>38</v>
      </c>
      <c r="C51" s="24">
        <f ca="1">IF(PaymentSchedule3[[#This Row],[Payment Number]]&lt;&gt;"",EOMONTH(LoanStartDate,ROW(PaymentSchedule3[[#This Row],[Payment Number]])-ROW(PaymentSchedule3[[#Headers],[Payment Number]])-2)+DAY(LoanStartDate),"")</f>
        <v>46395</v>
      </c>
      <c r="D51" s="25">
        <f ca="1">IF(PaymentSchedule3[[#This Row],[Payment Number]]&lt;&gt;"",IF(ROW()-ROW(PaymentSchedule3[[#Headers],[Beginning
Balance]])=1,LoanAmount,INDEX(PaymentSchedule3[Ending
Balance],ROW()-ROW(PaymentSchedule3[[#Headers],[Beginning
Balance]])-1)),"")</f>
        <v>231909.88166458785</v>
      </c>
      <c r="E51" s="25">
        <f ca="1">IF(PaymentSchedule3[[#This Row],[Payment Number]]&lt;&gt;"",ScheduledPayment,"")</f>
        <v>1193.5382386636488</v>
      </c>
      <c r="F5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1" s="25">
        <f ca="1">IF(PaymentSchedule3[[#This Row],[Payment Number]]&lt;&gt;"",PaymentSchedule3[[#This Row],[Total
Payment]]-PaymentSchedule3[[#This Row],[Interest]],"")</f>
        <v>520.50529978168925</v>
      </c>
      <c r="I51" s="25">
        <f ca="1">IF(PaymentSchedule3[[#This Row],[Payment Number]]&lt;&gt;"",PaymentSchedule3[[#This Row],[Beginning
Balance]]*(InterestRate/PaymentsPerYear),"")</f>
        <v>773.03293888195958</v>
      </c>
      <c r="J51" s="25">
        <f ca="1">IF(PaymentSchedule3[[#This Row],[Payment Number]]&lt;&gt;"",IF(PaymentSchedule3[[#This Row],[Scheduled Payment]]+PaymentSchedule3[[#This Row],[Extra
Payment]]&lt;=PaymentSchedule3[[#This Row],[Beginning
Balance]],PaymentSchedule3[[#This Row],[Beginning
Balance]]-PaymentSchedule3[[#This Row],[Principal]],0),"")</f>
        <v>231389.37636480617</v>
      </c>
      <c r="K51" s="25">
        <f ca="1">IF(PaymentSchedule3[[#This Row],[Payment Number]]&lt;&gt;"",SUM(INDEX(PaymentSchedule3[Interest],1,1):PaymentSchedule3[[#This Row],[Interest]]),"")</f>
        <v>30543.829434024781</v>
      </c>
    </row>
    <row r="52" spans="2:11">
      <c r="B52" s="23">
        <f ca="1">IF(LoanIsGood,IF(ROW()-ROW(PaymentSchedule3[[#Headers],[Payment Number]])&gt;ScheduledNumberOfPayments,"",ROW()-ROW(PaymentSchedule3[[#Headers],[Payment Number]])),"")</f>
        <v>39</v>
      </c>
      <c r="C52" s="24">
        <f ca="1">IF(PaymentSchedule3[[#This Row],[Payment Number]]&lt;&gt;"",EOMONTH(LoanStartDate,ROW(PaymentSchedule3[[#This Row],[Payment Number]])-ROW(PaymentSchedule3[[#Headers],[Payment Number]])-2)+DAY(LoanStartDate),"")</f>
        <v>46426</v>
      </c>
      <c r="D52" s="25">
        <f ca="1">IF(PaymentSchedule3[[#This Row],[Payment Number]]&lt;&gt;"",IF(ROW()-ROW(PaymentSchedule3[[#Headers],[Beginning
Balance]])=1,LoanAmount,INDEX(PaymentSchedule3[Ending
Balance],ROW()-ROW(PaymentSchedule3[[#Headers],[Beginning
Balance]])-1)),"")</f>
        <v>231389.37636480617</v>
      </c>
      <c r="E52" s="25">
        <f ca="1">IF(PaymentSchedule3[[#This Row],[Payment Number]]&lt;&gt;"",ScheduledPayment,"")</f>
        <v>1193.5382386636488</v>
      </c>
      <c r="F5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2" s="25">
        <f ca="1">IF(PaymentSchedule3[[#This Row],[Payment Number]]&lt;&gt;"",PaymentSchedule3[[#This Row],[Total
Payment]]-PaymentSchedule3[[#This Row],[Interest]],"")</f>
        <v>522.24031744762817</v>
      </c>
      <c r="I52" s="25">
        <f ca="1">IF(PaymentSchedule3[[#This Row],[Payment Number]]&lt;&gt;"",PaymentSchedule3[[#This Row],[Beginning
Balance]]*(InterestRate/PaymentsPerYear),"")</f>
        <v>771.29792121602065</v>
      </c>
      <c r="J52" s="25">
        <f ca="1">IF(PaymentSchedule3[[#This Row],[Payment Number]]&lt;&gt;"",IF(PaymentSchedule3[[#This Row],[Scheduled Payment]]+PaymentSchedule3[[#This Row],[Extra
Payment]]&lt;=PaymentSchedule3[[#This Row],[Beginning
Balance]],PaymentSchedule3[[#This Row],[Beginning
Balance]]-PaymentSchedule3[[#This Row],[Principal]],0),"")</f>
        <v>230867.13604735854</v>
      </c>
      <c r="K52" s="25">
        <f ca="1">IF(PaymentSchedule3[[#This Row],[Payment Number]]&lt;&gt;"",SUM(INDEX(PaymentSchedule3[Interest],1,1):PaymentSchedule3[[#This Row],[Interest]]),"")</f>
        <v>31315.127355240802</v>
      </c>
    </row>
    <row r="53" spans="2:11">
      <c r="B53" s="23">
        <f ca="1">IF(LoanIsGood,IF(ROW()-ROW(PaymentSchedule3[[#Headers],[Payment Number]])&gt;ScheduledNumberOfPayments,"",ROW()-ROW(PaymentSchedule3[[#Headers],[Payment Number]])),"")</f>
        <v>40</v>
      </c>
      <c r="C53" s="24">
        <f ca="1">IF(PaymentSchedule3[[#This Row],[Payment Number]]&lt;&gt;"",EOMONTH(LoanStartDate,ROW(PaymentSchedule3[[#This Row],[Payment Number]])-ROW(PaymentSchedule3[[#Headers],[Payment Number]])-2)+DAY(LoanStartDate),"")</f>
        <v>46454</v>
      </c>
      <c r="D53" s="25">
        <f ca="1">IF(PaymentSchedule3[[#This Row],[Payment Number]]&lt;&gt;"",IF(ROW()-ROW(PaymentSchedule3[[#Headers],[Beginning
Balance]])=1,LoanAmount,INDEX(PaymentSchedule3[Ending
Balance],ROW()-ROW(PaymentSchedule3[[#Headers],[Beginning
Balance]])-1)),"")</f>
        <v>230867.13604735854</v>
      </c>
      <c r="E53" s="25">
        <f ca="1">IF(PaymentSchedule3[[#This Row],[Payment Number]]&lt;&gt;"",ScheduledPayment,"")</f>
        <v>1193.5382386636488</v>
      </c>
      <c r="F5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3" s="25">
        <f ca="1">IF(PaymentSchedule3[[#This Row],[Payment Number]]&lt;&gt;"",PaymentSchedule3[[#This Row],[Total
Payment]]-PaymentSchedule3[[#This Row],[Interest]],"")</f>
        <v>523.98111850578698</v>
      </c>
      <c r="I53" s="25">
        <f ca="1">IF(PaymentSchedule3[[#This Row],[Payment Number]]&lt;&gt;"",PaymentSchedule3[[#This Row],[Beginning
Balance]]*(InterestRate/PaymentsPerYear),"")</f>
        <v>769.55712015786185</v>
      </c>
      <c r="J53" s="25">
        <f ca="1">IF(PaymentSchedule3[[#This Row],[Payment Number]]&lt;&gt;"",IF(PaymentSchedule3[[#This Row],[Scheduled Payment]]+PaymentSchedule3[[#This Row],[Extra
Payment]]&lt;=PaymentSchedule3[[#This Row],[Beginning
Balance]],PaymentSchedule3[[#This Row],[Beginning
Balance]]-PaymentSchedule3[[#This Row],[Principal]],0),"")</f>
        <v>230343.15492885275</v>
      </c>
      <c r="K53" s="25">
        <f ca="1">IF(PaymentSchedule3[[#This Row],[Payment Number]]&lt;&gt;"",SUM(INDEX(PaymentSchedule3[Interest],1,1):PaymentSchedule3[[#This Row],[Interest]]),"")</f>
        <v>32084.684475398662</v>
      </c>
    </row>
    <row r="54" spans="2:11">
      <c r="B54" s="23">
        <f ca="1">IF(LoanIsGood,IF(ROW()-ROW(PaymentSchedule3[[#Headers],[Payment Number]])&gt;ScheduledNumberOfPayments,"",ROW()-ROW(PaymentSchedule3[[#Headers],[Payment Number]])),"")</f>
        <v>41</v>
      </c>
      <c r="C54" s="24">
        <f ca="1">IF(PaymentSchedule3[[#This Row],[Payment Number]]&lt;&gt;"",EOMONTH(LoanStartDate,ROW(PaymentSchedule3[[#This Row],[Payment Number]])-ROW(PaymentSchedule3[[#Headers],[Payment Number]])-2)+DAY(LoanStartDate),"")</f>
        <v>46485</v>
      </c>
      <c r="D54" s="25">
        <f ca="1">IF(PaymentSchedule3[[#This Row],[Payment Number]]&lt;&gt;"",IF(ROW()-ROW(PaymentSchedule3[[#Headers],[Beginning
Balance]])=1,LoanAmount,INDEX(PaymentSchedule3[Ending
Balance],ROW()-ROW(PaymentSchedule3[[#Headers],[Beginning
Balance]])-1)),"")</f>
        <v>230343.15492885275</v>
      </c>
      <c r="E54" s="25">
        <f ca="1">IF(PaymentSchedule3[[#This Row],[Payment Number]]&lt;&gt;"",ScheduledPayment,"")</f>
        <v>1193.5382386636488</v>
      </c>
      <c r="F5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4" s="25">
        <f ca="1">IF(PaymentSchedule3[[#This Row],[Payment Number]]&lt;&gt;"",PaymentSchedule3[[#This Row],[Total
Payment]]-PaymentSchedule3[[#This Row],[Interest]],"")</f>
        <v>525.72772223413961</v>
      </c>
      <c r="I54" s="25">
        <f ca="1">IF(PaymentSchedule3[[#This Row],[Payment Number]]&lt;&gt;"",PaymentSchedule3[[#This Row],[Beginning
Balance]]*(InterestRate/PaymentsPerYear),"")</f>
        <v>767.81051642950922</v>
      </c>
      <c r="J54" s="25">
        <f ca="1">IF(PaymentSchedule3[[#This Row],[Payment Number]]&lt;&gt;"",IF(PaymentSchedule3[[#This Row],[Scheduled Payment]]+PaymentSchedule3[[#This Row],[Extra
Payment]]&lt;=PaymentSchedule3[[#This Row],[Beginning
Balance]],PaymentSchedule3[[#This Row],[Beginning
Balance]]-PaymentSchedule3[[#This Row],[Principal]],0),"")</f>
        <v>229817.42720661859</v>
      </c>
      <c r="K54" s="25">
        <f ca="1">IF(PaymentSchedule3[[#This Row],[Payment Number]]&lt;&gt;"",SUM(INDEX(PaymentSchedule3[Interest],1,1):PaymentSchedule3[[#This Row],[Interest]]),"")</f>
        <v>32852.494991828171</v>
      </c>
    </row>
    <row r="55" spans="2:11">
      <c r="B55" s="23">
        <f ca="1">IF(LoanIsGood,IF(ROW()-ROW(PaymentSchedule3[[#Headers],[Payment Number]])&gt;ScheduledNumberOfPayments,"",ROW()-ROW(PaymentSchedule3[[#Headers],[Payment Number]])),"")</f>
        <v>42</v>
      </c>
      <c r="C55" s="24">
        <f ca="1">IF(PaymentSchedule3[[#This Row],[Payment Number]]&lt;&gt;"",EOMONTH(LoanStartDate,ROW(PaymentSchedule3[[#This Row],[Payment Number]])-ROW(PaymentSchedule3[[#Headers],[Payment Number]])-2)+DAY(LoanStartDate),"")</f>
        <v>46515</v>
      </c>
      <c r="D55" s="25">
        <f ca="1">IF(PaymentSchedule3[[#This Row],[Payment Number]]&lt;&gt;"",IF(ROW()-ROW(PaymentSchedule3[[#Headers],[Beginning
Balance]])=1,LoanAmount,INDEX(PaymentSchedule3[Ending
Balance],ROW()-ROW(PaymentSchedule3[[#Headers],[Beginning
Balance]])-1)),"")</f>
        <v>229817.42720661859</v>
      </c>
      <c r="E55" s="25">
        <f ca="1">IF(PaymentSchedule3[[#This Row],[Payment Number]]&lt;&gt;"",ScheduledPayment,"")</f>
        <v>1193.5382386636488</v>
      </c>
      <c r="F5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5" s="25">
        <f ca="1">IF(PaymentSchedule3[[#This Row],[Payment Number]]&lt;&gt;"",PaymentSchedule3[[#This Row],[Total
Payment]]-PaymentSchedule3[[#This Row],[Interest]],"")</f>
        <v>527.4801479749201</v>
      </c>
      <c r="I55" s="25">
        <f ca="1">IF(PaymentSchedule3[[#This Row],[Payment Number]]&lt;&gt;"",PaymentSchedule3[[#This Row],[Beginning
Balance]]*(InterestRate/PaymentsPerYear),"")</f>
        <v>766.05809068872873</v>
      </c>
      <c r="J55" s="25">
        <f ca="1">IF(PaymentSchedule3[[#This Row],[Payment Number]]&lt;&gt;"",IF(PaymentSchedule3[[#This Row],[Scheduled Payment]]+PaymentSchedule3[[#This Row],[Extra
Payment]]&lt;=PaymentSchedule3[[#This Row],[Beginning
Balance]],PaymentSchedule3[[#This Row],[Beginning
Balance]]-PaymentSchedule3[[#This Row],[Principal]],0),"")</f>
        <v>229289.94705864368</v>
      </c>
      <c r="K55" s="25">
        <f ca="1">IF(PaymentSchedule3[[#This Row],[Payment Number]]&lt;&gt;"",SUM(INDEX(PaymentSchedule3[Interest],1,1):PaymentSchedule3[[#This Row],[Interest]]),"")</f>
        <v>33618.553082516897</v>
      </c>
    </row>
    <row r="56" spans="2:11">
      <c r="B56" s="23">
        <f ca="1">IF(LoanIsGood,IF(ROW()-ROW(PaymentSchedule3[[#Headers],[Payment Number]])&gt;ScheduledNumberOfPayments,"",ROW()-ROW(PaymentSchedule3[[#Headers],[Payment Number]])),"")</f>
        <v>43</v>
      </c>
      <c r="C56" s="24">
        <f ca="1">IF(PaymentSchedule3[[#This Row],[Payment Number]]&lt;&gt;"",EOMONTH(LoanStartDate,ROW(PaymentSchedule3[[#This Row],[Payment Number]])-ROW(PaymentSchedule3[[#Headers],[Payment Number]])-2)+DAY(LoanStartDate),"")</f>
        <v>46546</v>
      </c>
      <c r="D56" s="25">
        <f ca="1">IF(PaymentSchedule3[[#This Row],[Payment Number]]&lt;&gt;"",IF(ROW()-ROW(PaymentSchedule3[[#Headers],[Beginning
Balance]])=1,LoanAmount,INDEX(PaymentSchedule3[Ending
Balance],ROW()-ROW(PaymentSchedule3[[#Headers],[Beginning
Balance]])-1)),"")</f>
        <v>229289.94705864368</v>
      </c>
      <c r="E56" s="25">
        <f ca="1">IF(PaymentSchedule3[[#This Row],[Payment Number]]&lt;&gt;"",ScheduledPayment,"")</f>
        <v>1193.5382386636488</v>
      </c>
      <c r="F5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6" s="25">
        <f ca="1">IF(PaymentSchedule3[[#This Row],[Payment Number]]&lt;&gt;"",PaymentSchedule3[[#This Row],[Total
Payment]]-PaymentSchedule3[[#This Row],[Interest]],"")</f>
        <v>529.23841513483649</v>
      </c>
      <c r="I56" s="25">
        <f ca="1">IF(PaymentSchedule3[[#This Row],[Payment Number]]&lt;&gt;"",PaymentSchedule3[[#This Row],[Beginning
Balance]]*(InterestRate/PaymentsPerYear),"")</f>
        <v>764.29982352881234</v>
      </c>
      <c r="J56" s="25">
        <f ca="1">IF(PaymentSchedule3[[#This Row],[Payment Number]]&lt;&gt;"",IF(PaymentSchedule3[[#This Row],[Scheduled Payment]]+PaymentSchedule3[[#This Row],[Extra
Payment]]&lt;=PaymentSchedule3[[#This Row],[Beginning
Balance]],PaymentSchedule3[[#This Row],[Beginning
Balance]]-PaymentSchedule3[[#This Row],[Principal]],0),"")</f>
        <v>228760.70864350884</v>
      </c>
      <c r="K56" s="25">
        <f ca="1">IF(PaymentSchedule3[[#This Row],[Payment Number]]&lt;&gt;"",SUM(INDEX(PaymentSchedule3[Interest],1,1):PaymentSchedule3[[#This Row],[Interest]]),"")</f>
        <v>34382.852906045708</v>
      </c>
    </row>
    <row r="57" spans="2:11">
      <c r="B57" s="23">
        <f ca="1">IF(LoanIsGood,IF(ROW()-ROW(PaymentSchedule3[[#Headers],[Payment Number]])&gt;ScheduledNumberOfPayments,"",ROW()-ROW(PaymentSchedule3[[#Headers],[Payment Number]])),"")</f>
        <v>44</v>
      </c>
      <c r="C57" s="24">
        <f ca="1">IF(PaymentSchedule3[[#This Row],[Payment Number]]&lt;&gt;"",EOMONTH(LoanStartDate,ROW(PaymentSchedule3[[#This Row],[Payment Number]])-ROW(PaymentSchedule3[[#Headers],[Payment Number]])-2)+DAY(LoanStartDate),"")</f>
        <v>46576</v>
      </c>
      <c r="D57" s="25">
        <f ca="1">IF(PaymentSchedule3[[#This Row],[Payment Number]]&lt;&gt;"",IF(ROW()-ROW(PaymentSchedule3[[#Headers],[Beginning
Balance]])=1,LoanAmount,INDEX(PaymentSchedule3[Ending
Balance],ROW()-ROW(PaymentSchedule3[[#Headers],[Beginning
Balance]])-1)),"")</f>
        <v>228760.70864350884</v>
      </c>
      <c r="E57" s="25">
        <f ca="1">IF(PaymentSchedule3[[#This Row],[Payment Number]]&lt;&gt;"",ScheduledPayment,"")</f>
        <v>1193.5382386636488</v>
      </c>
      <c r="F5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7" s="25">
        <f ca="1">IF(PaymentSchedule3[[#This Row],[Payment Number]]&lt;&gt;"",PaymentSchedule3[[#This Row],[Total
Payment]]-PaymentSchedule3[[#This Row],[Interest]],"")</f>
        <v>531.00254318528596</v>
      </c>
      <c r="I57" s="25">
        <f ca="1">IF(PaymentSchedule3[[#This Row],[Payment Number]]&lt;&gt;"",PaymentSchedule3[[#This Row],[Beginning
Balance]]*(InterestRate/PaymentsPerYear),"")</f>
        <v>762.53569547836287</v>
      </c>
      <c r="J57" s="25">
        <f ca="1">IF(PaymentSchedule3[[#This Row],[Payment Number]]&lt;&gt;"",IF(PaymentSchedule3[[#This Row],[Scheduled Payment]]+PaymentSchedule3[[#This Row],[Extra
Payment]]&lt;=PaymentSchedule3[[#This Row],[Beginning
Balance]],PaymentSchedule3[[#This Row],[Beginning
Balance]]-PaymentSchedule3[[#This Row],[Principal]],0),"")</f>
        <v>228229.70610032356</v>
      </c>
      <c r="K57" s="25">
        <f ca="1">IF(PaymentSchedule3[[#This Row],[Payment Number]]&lt;&gt;"",SUM(INDEX(PaymentSchedule3[Interest],1,1):PaymentSchedule3[[#This Row],[Interest]]),"")</f>
        <v>35145.388601524071</v>
      </c>
    </row>
    <row r="58" spans="2:11">
      <c r="B58" s="23">
        <f ca="1">IF(LoanIsGood,IF(ROW()-ROW(PaymentSchedule3[[#Headers],[Payment Number]])&gt;ScheduledNumberOfPayments,"",ROW()-ROW(PaymentSchedule3[[#Headers],[Payment Number]])),"")</f>
        <v>45</v>
      </c>
      <c r="C58" s="24">
        <f ca="1">IF(PaymentSchedule3[[#This Row],[Payment Number]]&lt;&gt;"",EOMONTH(LoanStartDate,ROW(PaymentSchedule3[[#This Row],[Payment Number]])-ROW(PaymentSchedule3[[#Headers],[Payment Number]])-2)+DAY(LoanStartDate),"")</f>
        <v>46607</v>
      </c>
      <c r="D58" s="25">
        <f ca="1">IF(PaymentSchedule3[[#This Row],[Payment Number]]&lt;&gt;"",IF(ROW()-ROW(PaymentSchedule3[[#Headers],[Beginning
Balance]])=1,LoanAmount,INDEX(PaymentSchedule3[Ending
Balance],ROW()-ROW(PaymentSchedule3[[#Headers],[Beginning
Balance]])-1)),"")</f>
        <v>228229.70610032356</v>
      </c>
      <c r="E58" s="25">
        <f ca="1">IF(PaymentSchedule3[[#This Row],[Payment Number]]&lt;&gt;"",ScheduledPayment,"")</f>
        <v>1193.5382386636488</v>
      </c>
      <c r="F5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8" s="25">
        <f ca="1">IF(PaymentSchedule3[[#This Row],[Payment Number]]&lt;&gt;"",PaymentSchedule3[[#This Row],[Total
Payment]]-PaymentSchedule3[[#This Row],[Interest]],"")</f>
        <v>532.77255166257021</v>
      </c>
      <c r="I58" s="25">
        <f ca="1">IF(PaymentSchedule3[[#This Row],[Payment Number]]&lt;&gt;"",PaymentSchedule3[[#This Row],[Beginning
Balance]]*(InterestRate/PaymentsPerYear),"")</f>
        <v>760.76568700107862</v>
      </c>
      <c r="J58" s="25">
        <f ca="1">IF(PaymentSchedule3[[#This Row],[Payment Number]]&lt;&gt;"",IF(PaymentSchedule3[[#This Row],[Scheduled Payment]]+PaymentSchedule3[[#This Row],[Extra
Payment]]&lt;=PaymentSchedule3[[#This Row],[Beginning
Balance]],PaymentSchedule3[[#This Row],[Beginning
Balance]]-PaymentSchedule3[[#This Row],[Principal]],0),"")</f>
        <v>227696.93354866098</v>
      </c>
      <c r="K58" s="25">
        <f ca="1">IF(PaymentSchedule3[[#This Row],[Payment Number]]&lt;&gt;"",SUM(INDEX(PaymentSchedule3[Interest],1,1):PaymentSchedule3[[#This Row],[Interest]]),"")</f>
        <v>35906.154288525147</v>
      </c>
    </row>
    <row r="59" spans="2:11">
      <c r="B59" s="23">
        <f ca="1">IF(LoanIsGood,IF(ROW()-ROW(PaymentSchedule3[[#Headers],[Payment Number]])&gt;ScheduledNumberOfPayments,"",ROW()-ROW(PaymentSchedule3[[#Headers],[Payment Number]])),"")</f>
        <v>46</v>
      </c>
      <c r="C59" s="24">
        <f ca="1">IF(PaymentSchedule3[[#This Row],[Payment Number]]&lt;&gt;"",EOMONTH(LoanStartDate,ROW(PaymentSchedule3[[#This Row],[Payment Number]])-ROW(PaymentSchedule3[[#Headers],[Payment Number]])-2)+DAY(LoanStartDate),"")</f>
        <v>46638</v>
      </c>
      <c r="D59" s="25">
        <f ca="1">IF(PaymentSchedule3[[#This Row],[Payment Number]]&lt;&gt;"",IF(ROW()-ROW(PaymentSchedule3[[#Headers],[Beginning
Balance]])=1,LoanAmount,INDEX(PaymentSchedule3[Ending
Balance],ROW()-ROW(PaymentSchedule3[[#Headers],[Beginning
Balance]])-1)),"")</f>
        <v>227696.93354866098</v>
      </c>
      <c r="E59" s="25">
        <f ca="1">IF(PaymentSchedule3[[#This Row],[Payment Number]]&lt;&gt;"",ScheduledPayment,"")</f>
        <v>1193.5382386636488</v>
      </c>
      <c r="F5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59" s="25">
        <f ca="1">IF(PaymentSchedule3[[#This Row],[Payment Number]]&lt;&gt;"",PaymentSchedule3[[#This Row],[Total
Payment]]-PaymentSchedule3[[#This Row],[Interest]],"")</f>
        <v>534.54846016811223</v>
      </c>
      <c r="I59" s="25">
        <f ca="1">IF(PaymentSchedule3[[#This Row],[Payment Number]]&lt;&gt;"",PaymentSchedule3[[#This Row],[Beginning
Balance]]*(InterestRate/PaymentsPerYear),"")</f>
        <v>758.9897784955366</v>
      </c>
      <c r="J59" s="25">
        <f ca="1">IF(PaymentSchedule3[[#This Row],[Payment Number]]&lt;&gt;"",IF(PaymentSchedule3[[#This Row],[Scheduled Payment]]+PaymentSchedule3[[#This Row],[Extra
Payment]]&lt;=PaymentSchedule3[[#This Row],[Beginning
Balance]],PaymentSchedule3[[#This Row],[Beginning
Balance]]-PaymentSchedule3[[#This Row],[Principal]],0),"")</f>
        <v>227162.38508849285</v>
      </c>
      <c r="K59" s="25">
        <f ca="1">IF(PaymentSchedule3[[#This Row],[Payment Number]]&lt;&gt;"",SUM(INDEX(PaymentSchedule3[Interest],1,1):PaymentSchedule3[[#This Row],[Interest]]),"")</f>
        <v>36665.144067020687</v>
      </c>
    </row>
    <row r="60" spans="2:11">
      <c r="B60" s="23">
        <f ca="1">IF(LoanIsGood,IF(ROW()-ROW(PaymentSchedule3[[#Headers],[Payment Number]])&gt;ScheduledNumberOfPayments,"",ROW()-ROW(PaymentSchedule3[[#Headers],[Payment Number]])),"")</f>
        <v>47</v>
      </c>
      <c r="C60" s="24">
        <f ca="1">IF(PaymentSchedule3[[#This Row],[Payment Number]]&lt;&gt;"",EOMONTH(LoanStartDate,ROW(PaymentSchedule3[[#This Row],[Payment Number]])-ROW(PaymentSchedule3[[#Headers],[Payment Number]])-2)+DAY(LoanStartDate),"")</f>
        <v>46668</v>
      </c>
      <c r="D60" s="25">
        <f ca="1">IF(PaymentSchedule3[[#This Row],[Payment Number]]&lt;&gt;"",IF(ROW()-ROW(PaymentSchedule3[[#Headers],[Beginning
Balance]])=1,LoanAmount,INDEX(PaymentSchedule3[Ending
Balance],ROW()-ROW(PaymentSchedule3[[#Headers],[Beginning
Balance]])-1)),"")</f>
        <v>227162.38508849285</v>
      </c>
      <c r="E60" s="25">
        <f ca="1">IF(PaymentSchedule3[[#This Row],[Payment Number]]&lt;&gt;"",ScheduledPayment,"")</f>
        <v>1193.5382386636488</v>
      </c>
      <c r="F6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0" s="25">
        <f ca="1">IF(PaymentSchedule3[[#This Row],[Payment Number]]&lt;&gt;"",PaymentSchedule3[[#This Row],[Total
Payment]]-PaymentSchedule3[[#This Row],[Interest]],"")</f>
        <v>536.33028836867254</v>
      </c>
      <c r="I60" s="25">
        <f ca="1">IF(PaymentSchedule3[[#This Row],[Payment Number]]&lt;&gt;"",PaymentSchedule3[[#This Row],[Beginning
Balance]]*(InterestRate/PaymentsPerYear),"")</f>
        <v>757.20795029497629</v>
      </c>
      <c r="J60" s="25">
        <f ca="1">IF(PaymentSchedule3[[#This Row],[Payment Number]]&lt;&gt;"",IF(PaymentSchedule3[[#This Row],[Scheduled Payment]]+PaymentSchedule3[[#This Row],[Extra
Payment]]&lt;=PaymentSchedule3[[#This Row],[Beginning
Balance]],PaymentSchedule3[[#This Row],[Beginning
Balance]]-PaymentSchedule3[[#This Row],[Principal]],0),"")</f>
        <v>226626.05480012417</v>
      </c>
      <c r="K60" s="25">
        <f ca="1">IF(PaymentSchedule3[[#This Row],[Payment Number]]&lt;&gt;"",SUM(INDEX(PaymentSchedule3[Interest],1,1):PaymentSchedule3[[#This Row],[Interest]]),"")</f>
        <v>37422.352017315665</v>
      </c>
    </row>
    <row r="61" spans="2:11">
      <c r="B61" s="23">
        <f ca="1">IF(LoanIsGood,IF(ROW()-ROW(PaymentSchedule3[[#Headers],[Payment Number]])&gt;ScheduledNumberOfPayments,"",ROW()-ROW(PaymentSchedule3[[#Headers],[Payment Number]])),"")</f>
        <v>48</v>
      </c>
      <c r="C61" s="24">
        <f ca="1">IF(PaymentSchedule3[[#This Row],[Payment Number]]&lt;&gt;"",EOMONTH(LoanStartDate,ROW(PaymentSchedule3[[#This Row],[Payment Number]])-ROW(PaymentSchedule3[[#Headers],[Payment Number]])-2)+DAY(LoanStartDate),"")</f>
        <v>46699</v>
      </c>
      <c r="D61" s="25">
        <f ca="1">IF(PaymentSchedule3[[#This Row],[Payment Number]]&lt;&gt;"",IF(ROW()-ROW(PaymentSchedule3[[#Headers],[Beginning
Balance]])=1,LoanAmount,INDEX(PaymentSchedule3[Ending
Balance],ROW()-ROW(PaymentSchedule3[[#Headers],[Beginning
Balance]])-1)),"")</f>
        <v>226626.05480012417</v>
      </c>
      <c r="E61" s="25">
        <f ca="1">IF(PaymentSchedule3[[#This Row],[Payment Number]]&lt;&gt;"",ScheduledPayment,"")</f>
        <v>1193.5382386636488</v>
      </c>
      <c r="F6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1" s="25">
        <f ca="1">IF(PaymentSchedule3[[#This Row],[Payment Number]]&lt;&gt;"",PaymentSchedule3[[#This Row],[Total
Payment]]-PaymentSchedule3[[#This Row],[Interest]],"")</f>
        <v>538.11805599656816</v>
      </c>
      <c r="I61" s="25">
        <f ca="1">IF(PaymentSchedule3[[#This Row],[Payment Number]]&lt;&gt;"",PaymentSchedule3[[#This Row],[Beginning
Balance]]*(InterestRate/PaymentsPerYear),"")</f>
        <v>755.42018266708067</v>
      </c>
      <c r="J61" s="25">
        <f ca="1">IF(PaymentSchedule3[[#This Row],[Payment Number]]&lt;&gt;"",IF(PaymentSchedule3[[#This Row],[Scheduled Payment]]+PaymentSchedule3[[#This Row],[Extra
Payment]]&lt;=PaymentSchedule3[[#This Row],[Beginning
Balance]],PaymentSchedule3[[#This Row],[Beginning
Balance]]-PaymentSchedule3[[#This Row],[Principal]],0),"")</f>
        <v>226087.9367441276</v>
      </c>
      <c r="K61" s="25">
        <f ca="1">IF(PaymentSchedule3[[#This Row],[Payment Number]]&lt;&gt;"",SUM(INDEX(PaymentSchedule3[Interest],1,1):PaymentSchedule3[[#This Row],[Interest]]),"")</f>
        <v>38177.772199982748</v>
      </c>
    </row>
    <row r="62" spans="2:11">
      <c r="B62" s="23">
        <f ca="1">IF(LoanIsGood,IF(ROW()-ROW(PaymentSchedule3[[#Headers],[Payment Number]])&gt;ScheduledNumberOfPayments,"",ROW()-ROW(PaymentSchedule3[[#Headers],[Payment Number]])),"")</f>
        <v>49</v>
      </c>
      <c r="C62" s="24">
        <f ca="1">IF(PaymentSchedule3[[#This Row],[Payment Number]]&lt;&gt;"",EOMONTH(LoanStartDate,ROW(PaymentSchedule3[[#This Row],[Payment Number]])-ROW(PaymentSchedule3[[#Headers],[Payment Number]])-2)+DAY(LoanStartDate),"")</f>
        <v>46729</v>
      </c>
      <c r="D62" s="25">
        <f ca="1">IF(PaymentSchedule3[[#This Row],[Payment Number]]&lt;&gt;"",IF(ROW()-ROW(PaymentSchedule3[[#Headers],[Beginning
Balance]])=1,LoanAmount,INDEX(PaymentSchedule3[Ending
Balance],ROW()-ROW(PaymentSchedule3[[#Headers],[Beginning
Balance]])-1)),"")</f>
        <v>226087.9367441276</v>
      </c>
      <c r="E62" s="25">
        <f ca="1">IF(PaymentSchedule3[[#This Row],[Payment Number]]&lt;&gt;"",ScheduledPayment,"")</f>
        <v>1193.5382386636488</v>
      </c>
      <c r="F6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2" s="25">
        <f ca="1">IF(PaymentSchedule3[[#This Row],[Payment Number]]&lt;&gt;"",PaymentSchedule3[[#This Row],[Total
Payment]]-PaymentSchedule3[[#This Row],[Interest]],"")</f>
        <v>539.91178284989007</v>
      </c>
      <c r="I62" s="25">
        <f ca="1">IF(PaymentSchedule3[[#This Row],[Payment Number]]&lt;&gt;"",PaymentSchedule3[[#This Row],[Beginning
Balance]]*(InterestRate/PaymentsPerYear),"")</f>
        <v>753.62645581375875</v>
      </c>
      <c r="J62" s="25">
        <f ca="1">IF(PaymentSchedule3[[#This Row],[Payment Number]]&lt;&gt;"",IF(PaymentSchedule3[[#This Row],[Scheduled Payment]]+PaymentSchedule3[[#This Row],[Extra
Payment]]&lt;=PaymentSchedule3[[#This Row],[Beginning
Balance]],PaymentSchedule3[[#This Row],[Beginning
Balance]]-PaymentSchedule3[[#This Row],[Principal]],0),"")</f>
        <v>225548.0249612777</v>
      </c>
      <c r="K62" s="25">
        <f ca="1">IF(PaymentSchedule3[[#This Row],[Payment Number]]&lt;&gt;"",SUM(INDEX(PaymentSchedule3[Interest],1,1):PaymentSchedule3[[#This Row],[Interest]]),"")</f>
        <v>38931.398655796504</v>
      </c>
    </row>
    <row r="63" spans="2:11">
      <c r="B63" s="23">
        <f ca="1">IF(LoanIsGood,IF(ROW()-ROW(PaymentSchedule3[[#Headers],[Payment Number]])&gt;ScheduledNumberOfPayments,"",ROW()-ROW(PaymentSchedule3[[#Headers],[Payment Number]])),"")</f>
        <v>50</v>
      </c>
      <c r="C63" s="24">
        <f ca="1">IF(PaymentSchedule3[[#This Row],[Payment Number]]&lt;&gt;"",EOMONTH(LoanStartDate,ROW(PaymentSchedule3[[#This Row],[Payment Number]])-ROW(PaymentSchedule3[[#Headers],[Payment Number]])-2)+DAY(LoanStartDate),"")</f>
        <v>46760</v>
      </c>
      <c r="D63" s="25">
        <f ca="1">IF(PaymentSchedule3[[#This Row],[Payment Number]]&lt;&gt;"",IF(ROW()-ROW(PaymentSchedule3[[#Headers],[Beginning
Balance]])=1,LoanAmount,INDEX(PaymentSchedule3[Ending
Balance],ROW()-ROW(PaymentSchedule3[[#Headers],[Beginning
Balance]])-1)),"")</f>
        <v>225548.0249612777</v>
      </c>
      <c r="E63" s="25">
        <f ca="1">IF(PaymentSchedule3[[#This Row],[Payment Number]]&lt;&gt;"",ScheduledPayment,"")</f>
        <v>1193.5382386636488</v>
      </c>
      <c r="F6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3" s="25">
        <f ca="1">IF(PaymentSchedule3[[#This Row],[Payment Number]]&lt;&gt;"",PaymentSchedule3[[#This Row],[Total
Payment]]-PaymentSchedule3[[#This Row],[Interest]],"")</f>
        <v>541.71148879272312</v>
      </c>
      <c r="I63" s="25">
        <f ca="1">IF(PaymentSchedule3[[#This Row],[Payment Number]]&lt;&gt;"",PaymentSchedule3[[#This Row],[Beginning
Balance]]*(InterestRate/PaymentsPerYear),"")</f>
        <v>751.82674987092571</v>
      </c>
      <c r="J63" s="25">
        <f ca="1">IF(PaymentSchedule3[[#This Row],[Payment Number]]&lt;&gt;"",IF(PaymentSchedule3[[#This Row],[Scheduled Payment]]+PaymentSchedule3[[#This Row],[Extra
Payment]]&lt;=PaymentSchedule3[[#This Row],[Beginning
Balance]],PaymentSchedule3[[#This Row],[Beginning
Balance]]-PaymentSchedule3[[#This Row],[Principal]],0),"")</f>
        <v>225006.31347248497</v>
      </c>
      <c r="K63" s="25">
        <f ca="1">IF(PaymentSchedule3[[#This Row],[Payment Number]]&lt;&gt;"",SUM(INDEX(PaymentSchedule3[Interest],1,1):PaymentSchedule3[[#This Row],[Interest]]),"")</f>
        <v>39683.225405667428</v>
      </c>
    </row>
    <row r="64" spans="2:11">
      <c r="B64" s="23">
        <f ca="1">IF(LoanIsGood,IF(ROW()-ROW(PaymentSchedule3[[#Headers],[Payment Number]])&gt;ScheduledNumberOfPayments,"",ROW()-ROW(PaymentSchedule3[[#Headers],[Payment Number]])),"")</f>
        <v>51</v>
      </c>
      <c r="C64" s="24">
        <f ca="1">IF(PaymentSchedule3[[#This Row],[Payment Number]]&lt;&gt;"",EOMONTH(LoanStartDate,ROW(PaymentSchedule3[[#This Row],[Payment Number]])-ROW(PaymentSchedule3[[#Headers],[Payment Number]])-2)+DAY(LoanStartDate),"")</f>
        <v>46791</v>
      </c>
      <c r="D64" s="25">
        <f ca="1">IF(PaymentSchedule3[[#This Row],[Payment Number]]&lt;&gt;"",IF(ROW()-ROW(PaymentSchedule3[[#Headers],[Beginning
Balance]])=1,LoanAmount,INDEX(PaymentSchedule3[Ending
Balance],ROW()-ROW(PaymentSchedule3[[#Headers],[Beginning
Balance]])-1)),"")</f>
        <v>225006.31347248497</v>
      </c>
      <c r="E64" s="25">
        <f ca="1">IF(PaymentSchedule3[[#This Row],[Payment Number]]&lt;&gt;"",ScheduledPayment,"")</f>
        <v>1193.5382386636488</v>
      </c>
      <c r="F6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4" s="25">
        <f ca="1">IF(PaymentSchedule3[[#This Row],[Payment Number]]&lt;&gt;"",PaymentSchedule3[[#This Row],[Total
Payment]]-PaymentSchedule3[[#This Row],[Interest]],"")</f>
        <v>543.51719375536561</v>
      </c>
      <c r="I64" s="25">
        <f ca="1">IF(PaymentSchedule3[[#This Row],[Payment Number]]&lt;&gt;"",PaymentSchedule3[[#This Row],[Beginning
Balance]]*(InterestRate/PaymentsPerYear),"")</f>
        <v>750.02104490828322</v>
      </c>
      <c r="J64" s="25">
        <f ca="1">IF(PaymentSchedule3[[#This Row],[Payment Number]]&lt;&gt;"",IF(PaymentSchedule3[[#This Row],[Scheduled Payment]]+PaymentSchedule3[[#This Row],[Extra
Payment]]&lt;=PaymentSchedule3[[#This Row],[Beginning
Balance]],PaymentSchedule3[[#This Row],[Beginning
Balance]]-PaymentSchedule3[[#This Row],[Principal]],0),"")</f>
        <v>224462.7962787296</v>
      </c>
      <c r="K64" s="25">
        <f ca="1">IF(PaymentSchedule3[[#This Row],[Payment Number]]&lt;&gt;"",SUM(INDEX(PaymentSchedule3[Interest],1,1):PaymentSchedule3[[#This Row],[Interest]]),"")</f>
        <v>40433.246450575709</v>
      </c>
    </row>
    <row r="65" spans="2:11">
      <c r="B65" s="23">
        <f ca="1">IF(LoanIsGood,IF(ROW()-ROW(PaymentSchedule3[[#Headers],[Payment Number]])&gt;ScheduledNumberOfPayments,"",ROW()-ROW(PaymentSchedule3[[#Headers],[Payment Number]])),"")</f>
        <v>52</v>
      </c>
      <c r="C65" s="24">
        <f ca="1">IF(PaymentSchedule3[[#This Row],[Payment Number]]&lt;&gt;"",EOMONTH(LoanStartDate,ROW(PaymentSchedule3[[#This Row],[Payment Number]])-ROW(PaymentSchedule3[[#Headers],[Payment Number]])-2)+DAY(LoanStartDate),"")</f>
        <v>46820</v>
      </c>
      <c r="D65" s="25">
        <f ca="1">IF(PaymentSchedule3[[#This Row],[Payment Number]]&lt;&gt;"",IF(ROW()-ROW(PaymentSchedule3[[#Headers],[Beginning
Balance]])=1,LoanAmount,INDEX(PaymentSchedule3[Ending
Balance],ROW()-ROW(PaymentSchedule3[[#Headers],[Beginning
Balance]])-1)),"")</f>
        <v>224462.7962787296</v>
      </c>
      <c r="E65" s="25">
        <f ca="1">IF(PaymentSchedule3[[#This Row],[Payment Number]]&lt;&gt;"",ScheduledPayment,"")</f>
        <v>1193.5382386636488</v>
      </c>
      <c r="F6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5" s="25">
        <f ca="1">IF(PaymentSchedule3[[#This Row],[Payment Number]]&lt;&gt;"",PaymentSchedule3[[#This Row],[Total
Payment]]-PaymentSchedule3[[#This Row],[Interest]],"")</f>
        <v>545.32891773455015</v>
      </c>
      <c r="I65" s="25">
        <f ca="1">IF(PaymentSchedule3[[#This Row],[Payment Number]]&lt;&gt;"",PaymentSchedule3[[#This Row],[Beginning
Balance]]*(InterestRate/PaymentsPerYear),"")</f>
        <v>748.20932092909868</v>
      </c>
      <c r="J65" s="25">
        <f ca="1">IF(PaymentSchedule3[[#This Row],[Payment Number]]&lt;&gt;"",IF(PaymentSchedule3[[#This Row],[Scheduled Payment]]+PaymentSchedule3[[#This Row],[Extra
Payment]]&lt;=PaymentSchedule3[[#This Row],[Beginning
Balance]],PaymentSchedule3[[#This Row],[Beginning
Balance]]-PaymentSchedule3[[#This Row],[Principal]],0),"")</f>
        <v>223917.46736099504</v>
      </c>
      <c r="K65" s="25">
        <f ca="1">IF(PaymentSchedule3[[#This Row],[Payment Number]]&lt;&gt;"",SUM(INDEX(PaymentSchedule3[Interest],1,1):PaymentSchedule3[[#This Row],[Interest]]),"")</f>
        <v>41181.455771504807</v>
      </c>
    </row>
    <row r="66" spans="2:11">
      <c r="B66" s="23">
        <f ca="1">IF(LoanIsGood,IF(ROW()-ROW(PaymentSchedule3[[#Headers],[Payment Number]])&gt;ScheduledNumberOfPayments,"",ROW()-ROW(PaymentSchedule3[[#Headers],[Payment Number]])),"")</f>
        <v>53</v>
      </c>
      <c r="C66" s="24">
        <f ca="1">IF(PaymentSchedule3[[#This Row],[Payment Number]]&lt;&gt;"",EOMONTH(LoanStartDate,ROW(PaymentSchedule3[[#This Row],[Payment Number]])-ROW(PaymentSchedule3[[#Headers],[Payment Number]])-2)+DAY(LoanStartDate),"")</f>
        <v>46851</v>
      </c>
      <c r="D66" s="25">
        <f ca="1">IF(PaymentSchedule3[[#This Row],[Payment Number]]&lt;&gt;"",IF(ROW()-ROW(PaymentSchedule3[[#Headers],[Beginning
Balance]])=1,LoanAmount,INDEX(PaymentSchedule3[Ending
Balance],ROW()-ROW(PaymentSchedule3[[#Headers],[Beginning
Balance]])-1)),"")</f>
        <v>223917.46736099504</v>
      </c>
      <c r="E66" s="25">
        <f ca="1">IF(PaymentSchedule3[[#This Row],[Payment Number]]&lt;&gt;"",ScheduledPayment,"")</f>
        <v>1193.5382386636488</v>
      </c>
      <c r="F6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6" s="25">
        <f ca="1">IF(PaymentSchedule3[[#This Row],[Payment Number]]&lt;&gt;"",PaymentSchedule3[[#This Row],[Total
Payment]]-PaymentSchedule3[[#This Row],[Interest]],"")</f>
        <v>547.14668079366527</v>
      </c>
      <c r="I66" s="25">
        <f ca="1">IF(PaymentSchedule3[[#This Row],[Payment Number]]&lt;&gt;"",PaymentSchedule3[[#This Row],[Beginning
Balance]]*(InterestRate/PaymentsPerYear),"")</f>
        <v>746.39155786998356</v>
      </c>
      <c r="J66" s="25">
        <f ca="1">IF(PaymentSchedule3[[#This Row],[Payment Number]]&lt;&gt;"",IF(PaymentSchedule3[[#This Row],[Scheduled Payment]]+PaymentSchedule3[[#This Row],[Extra
Payment]]&lt;=PaymentSchedule3[[#This Row],[Beginning
Balance]],PaymentSchedule3[[#This Row],[Beginning
Balance]]-PaymentSchedule3[[#This Row],[Principal]],0),"")</f>
        <v>223370.32068020137</v>
      </c>
      <c r="K66" s="25">
        <f ca="1">IF(PaymentSchedule3[[#This Row],[Payment Number]]&lt;&gt;"",SUM(INDEX(PaymentSchedule3[Interest],1,1):PaymentSchedule3[[#This Row],[Interest]]),"")</f>
        <v>41927.847329374788</v>
      </c>
    </row>
    <row r="67" spans="2:11">
      <c r="B67" s="23">
        <f ca="1">IF(LoanIsGood,IF(ROW()-ROW(PaymentSchedule3[[#Headers],[Payment Number]])&gt;ScheduledNumberOfPayments,"",ROW()-ROW(PaymentSchedule3[[#Headers],[Payment Number]])),"")</f>
        <v>54</v>
      </c>
      <c r="C67" s="24">
        <f ca="1">IF(PaymentSchedule3[[#This Row],[Payment Number]]&lt;&gt;"",EOMONTH(LoanStartDate,ROW(PaymentSchedule3[[#This Row],[Payment Number]])-ROW(PaymentSchedule3[[#Headers],[Payment Number]])-2)+DAY(LoanStartDate),"")</f>
        <v>46881</v>
      </c>
      <c r="D67" s="25">
        <f ca="1">IF(PaymentSchedule3[[#This Row],[Payment Number]]&lt;&gt;"",IF(ROW()-ROW(PaymentSchedule3[[#Headers],[Beginning
Balance]])=1,LoanAmount,INDEX(PaymentSchedule3[Ending
Balance],ROW()-ROW(PaymentSchedule3[[#Headers],[Beginning
Balance]])-1)),"")</f>
        <v>223370.32068020137</v>
      </c>
      <c r="E67" s="25">
        <f ca="1">IF(PaymentSchedule3[[#This Row],[Payment Number]]&lt;&gt;"",ScheduledPayment,"")</f>
        <v>1193.5382386636488</v>
      </c>
      <c r="F6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7" s="25">
        <f ca="1">IF(PaymentSchedule3[[#This Row],[Payment Number]]&lt;&gt;"",PaymentSchedule3[[#This Row],[Total
Payment]]-PaymentSchedule3[[#This Row],[Interest]],"")</f>
        <v>548.97050306297751</v>
      </c>
      <c r="I67" s="25">
        <f ca="1">IF(PaymentSchedule3[[#This Row],[Payment Number]]&lt;&gt;"",PaymentSchedule3[[#This Row],[Beginning
Balance]]*(InterestRate/PaymentsPerYear),"")</f>
        <v>744.56773560067131</v>
      </c>
      <c r="J67" s="25">
        <f ca="1">IF(PaymentSchedule3[[#This Row],[Payment Number]]&lt;&gt;"",IF(PaymentSchedule3[[#This Row],[Scheduled Payment]]+PaymentSchedule3[[#This Row],[Extra
Payment]]&lt;=PaymentSchedule3[[#This Row],[Beginning
Balance]],PaymentSchedule3[[#This Row],[Beginning
Balance]]-PaymentSchedule3[[#This Row],[Principal]],0),"")</f>
        <v>222821.3501771384</v>
      </c>
      <c r="K67" s="25">
        <f ca="1">IF(PaymentSchedule3[[#This Row],[Payment Number]]&lt;&gt;"",SUM(INDEX(PaymentSchedule3[Interest],1,1):PaymentSchedule3[[#This Row],[Interest]]),"")</f>
        <v>42672.415064975459</v>
      </c>
    </row>
    <row r="68" spans="2:11">
      <c r="B68" s="23">
        <f ca="1">IF(LoanIsGood,IF(ROW()-ROW(PaymentSchedule3[[#Headers],[Payment Number]])&gt;ScheduledNumberOfPayments,"",ROW()-ROW(PaymentSchedule3[[#Headers],[Payment Number]])),"")</f>
        <v>55</v>
      </c>
      <c r="C68" s="24">
        <f ca="1">IF(PaymentSchedule3[[#This Row],[Payment Number]]&lt;&gt;"",EOMONTH(LoanStartDate,ROW(PaymentSchedule3[[#This Row],[Payment Number]])-ROW(PaymentSchedule3[[#Headers],[Payment Number]])-2)+DAY(LoanStartDate),"")</f>
        <v>46912</v>
      </c>
      <c r="D68" s="25">
        <f ca="1">IF(PaymentSchedule3[[#This Row],[Payment Number]]&lt;&gt;"",IF(ROW()-ROW(PaymentSchedule3[[#Headers],[Beginning
Balance]])=1,LoanAmount,INDEX(PaymentSchedule3[Ending
Balance],ROW()-ROW(PaymentSchedule3[[#Headers],[Beginning
Balance]])-1)),"")</f>
        <v>222821.3501771384</v>
      </c>
      <c r="E68" s="25">
        <f ca="1">IF(PaymentSchedule3[[#This Row],[Payment Number]]&lt;&gt;"",ScheduledPayment,"")</f>
        <v>1193.5382386636488</v>
      </c>
      <c r="F6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8" s="25">
        <f ca="1">IF(PaymentSchedule3[[#This Row],[Payment Number]]&lt;&gt;"",PaymentSchedule3[[#This Row],[Total
Payment]]-PaymentSchedule3[[#This Row],[Interest]],"")</f>
        <v>550.80040473985412</v>
      </c>
      <c r="I68" s="25">
        <f ca="1">IF(PaymentSchedule3[[#This Row],[Payment Number]]&lt;&gt;"",PaymentSchedule3[[#This Row],[Beginning
Balance]]*(InterestRate/PaymentsPerYear),"")</f>
        <v>742.73783392379471</v>
      </c>
      <c r="J68" s="25">
        <f ca="1">IF(PaymentSchedule3[[#This Row],[Payment Number]]&lt;&gt;"",IF(PaymentSchedule3[[#This Row],[Scheduled Payment]]+PaymentSchedule3[[#This Row],[Extra
Payment]]&lt;=PaymentSchedule3[[#This Row],[Beginning
Balance]],PaymentSchedule3[[#This Row],[Beginning
Balance]]-PaymentSchedule3[[#This Row],[Principal]],0),"")</f>
        <v>222270.54977239855</v>
      </c>
      <c r="K68" s="25">
        <f ca="1">IF(PaymentSchedule3[[#This Row],[Payment Number]]&lt;&gt;"",SUM(INDEX(PaymentSchedule3[Interest],1,1):PaymentSchedule3[[#This Row],[Interest]]),"")</f>
        <v>43415.15289889925</v>
      </c>
    </row>
    <row r="69" spans="2:11">
      <c r="B69" s="23">
        <f ca="1">IF(LoanIsGood,IF(ROW()-ROW(PaymentSchedule3[[#Headers],[Payment Number]])&gt;ScheduledNumberOfPayments,"",ROW()-ROW(PaymentSchedule3[[#Headers],[Payment Number]])),"")</f>
        <v>56</v>
      </c>
      <c r="C69" s="24">
        <f ca="1">IF(PaymentSchedule3[[#This Row],[Payment Number]]&lt;&gt;"",EOMONTH(LoanStartDate,ROW(PaymentSchedule3[[#This Row],[Payment Number]])-ROW(PaymentSchedule3[[#Headers],[Payment Number]])-2)+DAY(LoanStartDate),"")</f>
        <v>46942</v>
      </c>
      <c r="D69" s="25">
        <f ca="1">IF(PaymentSchedule3[[#This Row],[Payment Number]]&lt;&gt;"",IF(ROW()-ROW(PaymentSchedule3[[#Headers],[Beginning
Balance]])=1,LoanAmount,INDEX(PaymentSchedule3[Ending
Balance],ROW()-ROW(PaymentSchedule3[[#Headers],[Beginning
Balance]])-1)),"")</f>
        <v>222270.54977239855</v>
      </c>
      <c r="E69" s="25">
        <f ca="1">IF(PaymentSchedule3[[#This Row],[Payment Number]]&lt;&gt;"",ScheduledPayment,"")</f>
        <v>1193.5382386636488</v>
      </c>
      <c r="F6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69" s="25">
        <f ca="1">IF(PaymentSchedule3[[#This Row],[Payment Number]]&lt;&gt;"",PaymentSchedule3[[#This Row],[Total
Payment]]-PaymentSchedule3[[#This Row],[Interest]],"")</f>
        <v>552.63640608898697</v>
      </c>
      <c r="I69" s="25">
        <f ca="1">IF(PaymentSchedule3[[#This Row],[Payment Number]]&lt;&gt;"",PaymentSchedule3[[#This Row],[Beginning
Balance]]*(InterestRate/PaymentsPerYear),"")</f>
        <v>740.90183257466185</v>
      </c>
      <c r="J69" s="25">
        <f ca="1">IF(PaymentSchedule3[[#This Row],[Payment Number]]&lt;&gt;"",IF(PaymentSchedule3[[#This Row],[Scheduled Payment]]+PaymentSchedule3[[#This Row],[Extra
Payment]]&lt;=PaymentSchedule3[[#This Row],[Beginning
Balance]],PaymentSchedule3[[#This Row],[Beginning
Balance]]-PaymentSchedule3[[#This Row],[Principal]],0),"")</f>
        <v>221717.91336630957</v>
      </c>
      <c r="K69" s="25">
        <f ca="1">IF(PaymentSchedule3[[#This Row],[Payment Number]]&lt;&gt;"",SUM(INDEX(PaymentSchedule3[Interest],1,1):PaymentSchedule3[[#This Row],[Interest]]),"")</f>
        <v>44156.054731473909</v>
      </c>
    </row>
    <row r="70" spans="2:11">
      <c r="B70" s="23">
        <f ca="1">IF(LoanIsGood,IF(ROW()-ROW(PaymentSchedule3[[#Headers],[Payment Number]])&gt;ScheduledNumberOfPayments,"",ROW()-ROW(PaymentSchedule3[[#Headers],[Payment Number]])),"")</f>
        <v>57</v>
      </c>
      <c r="C70" s="24">
        <f ca="1">IF(PaymentSchedule3[[#This Row],[Payment Number]]&lt;&gt;"",EOMONTH(LoanStartDate,ROW(PaymentSchedule3[[#This Row],[Payment Number]])-ROW(PaymentSchedule3[[#Headers],[Payment Number]])-2)+DAY(LoanStartDate),"")</f>
        <v>46973</v>
      </c>
      <c r="D70" s="25">
        <f ca="1">IF(PaymentSchedule3[[#This Row],[Payment Number]]&lt;&gt;"",IF(ROW()-ROW(PaymentSchedule3[[#Headers],[Beginning
Balance]])=1,LoanAmount,INDEX(PaymentSchedule3[Ending
Balance],ROW()-ROW(PaymentSchedule3[[#Headers],[Beginning
Balance]])-1)),"")</f>
        <v>221717.91336630957</v>
      </c>
      <c r="E70" s="25">
        <f ca="1">IF(PaymentSchedule3[[#This Row],[Payment Number]]&lt;&gt;"",ScheduledPayment,"")</f>
        <v>1193.5382386636488</v>
      </c>
      <c r="F7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0" s="25">
        <f ca="1">IF(PaymentSchedule3[[#This Row],[Payment Number]]&lt;&gt;"",PaymentSchedule3[[#This Row],[Total
Payment]]-PaymentSchedule3[[#This Row],[Interest]],"")</f>
        <v>554.47852744261684</v>
      </c>
      <c r="I70" s="25">
        <f ca="1">IF(PaymentSchedule3[[#This Row],[Payment Number]]&lt;&gt;"",PaymentSchedule3[[#This Row],[Beginning
Balance]]*(InterestRate/PaymentsPerYear),"")</f>
        <v>739.05971122103199</v>
      </c>
      <c r="J70" s="25">
        <f ca="1">IF(PaymentSchedule3[[#This Row],[Payment Number]]&lt;&gt;"",IF(PaymentSchedule3[[#This Row],[Scheduled Payment]]+PaymentSchedule3[[#This Row],[Extra
Payment]]&lt;=PaymentSchedule3[[#This Row],[Beginning
Balance]],PaymentSchedule3[[#This Row],[Beginning
Balance]]-PaymentSchedule3[[#This Row],[Principal]],0),"")</f>
        <v>221163.43483886696</v>
      </c>
      <c r="K70" s="25">
        <f ca="1">IF(PaymentSchedule3[[#This Row],[Payment Number]]&lt;&gt;"",SUM(INDEX(PaymentSchedule3[Interest],1,1):PaymentSchedule3[[#This Row],[Interest]]),"")</f>
        <v>44895.114442694939</v>
      </c>
    </row>
    <row r="71" spans="2:11">
      <c r="B71" s="23">
        <f ca="1">IF(LoanIsGood,IF(ROW()-ROW(PaymentSchedule3[[#Headers],[Payment Number]])&gt;ScheduledNumberOfPayments,"",ROW()-ROW(PaymentSchedule3[[#Headers],[Payment Number]])),"")</f>
        <v>58</v>
      </c>
      <c r="C71" s="24">
        <f ca="1">IF(PaymentSchedule3[[#This Row],[Payment Number]]&lt;&gt;"",EOMONTH(LoanStartDate,ROW(PaymentSchedule3[[#This Row],[Payment Number]])-ROW(PaymentSchedule3[[#Headers],[Payment Number]])-2)+DAY(LoanStartDate),"")</f>
        <v>47004</v>
      </c>
      <c r="D71" s="25">
        <f ca="1">IF(PaymentSchedule3[[#This Row],[Payment Number]]&lt;&gt;"",IF(ROW()-ROW(PaymentSchedule3[[#Headers],[Beginning
Balance]])=1,LoanAmount,INDEX(PaymentSchedule3[Ending
Balance],ROW()-ROW(PaymentSchedule3[[#Headers],[Beginning
Balance]])-1)),"")</f>
        <v>221163.43483886696</v>
      </c>
      <c r="E71" s="25">
        <f ca="1">IF(PaymentSchedule3[[#This Row],[Payment Number]]&lt;&gt;"",ScheduledPayment,"")</f>
        <v>1193.5382386636488</v>
      </c>
      <c r="F7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1" s="25">
        <f ca="1">IF(PaymentSchedule3[[#This Row],[Payment Number]]&lt;&gt;"",PaymentSchedule3[[#This Row],[Total
Payment]]-PaymentSchedule3[[#This Row],[Interest]],"")</f>
        <v>556.32678920075887</v>
      </c>
      <c r="I71" s="25">
        <f ca="1">IF(PaymentSchedule3[[#This Row],[Payment Number]]&lt;&gt;"",PaymentSchedule3[[#This Row],[Beginning
Balance]]*(InterestRate/PaymentsPerYear),"")</f>
        <v>737.21144946288996</v>
      </c>
      <c r="J71" s="25">
        <f ca="1">IF(PaymentSchedule3[[#This Row],[Payment Number]]&lt;&gt;"",IF(PaymentSchedule3[[#This Row],[Scheduled Payment]]+PaymentSchedule3[[#This Row],[Extra
Payment]]&lt;=PaymentSchedule3[[#This Row],[Beginning
Balance]],PaymentSchedule3[[#This Row],[Beginning
Balance]]-PaymentSchedule3[[#This Row],[Principal]],0),"")</f>
        <v>220607.10804966619</v>
      </c>
      <c r="K71" s="25">
        <f ca="1">IF(PaymentSchedule3[[#This Row],[Payment Number]]&lt;&gt;"",SUM(INDEX(PaymentSchedule3[Interest],1,1):PaymentSchedule3[[#This Row],[Interest]]),"")</f>
        <v>45632.325892157831</v>
      </c>
    </row>
    <row r="72" spans="2:11">
      <c r="B72" s="23">
        <f ca="1">IF(LoanIsGood,IF(ROW()-ROW(PaymentSchedule3[[#Headers],[Payment Number]])&gt;ScheduledNumberOfPayments,"",ROW()-ROW(PaymentSchedule3[[#Headers],[Payment Number]])),"")</f>
        <v>59</v>
      </c>
      <c r="C72" s="24">
        <f ca="1">IF(PaymentSchedule3[[#This Row],[Payment Number]]&lt;&gt;"",EOMONTH(LoanStartDate,ROW(PaymentSchedule3[[#This Row],[Payment Number]])-ROW(PaymentSchedule3[[#Headers],[Payment Number]])-2)+DAY(LoanStartDate),"")</f>
        <v>47034</v>
      </c>
      <c r="D72" s="25">
        <f ca="1">IF(PaymentSchedule3[[#This Row],[Payment Number]]&lt;&gt;"",IF(ROW()-ROW(PaymentSchedule3[[#Headers],[Beginning
Balance]])=1,LoanAmount,INDEX(PaymentSchedule3[Ending
Balance],ROW()-ROW(PaymentSchedule3[[#Headers],[Beginning
Balance]])-1)),"")</f>
        <v>220607.10804966619</v>
      </c>
      <c r="E72" s="25">
        <f ca="1">IF(PaymentSchedule3[[#This Row],[Payment Number]]&lt;&gt;"",ScheduledPayment,"")</f>
        <v>1193.5382386636488</v>
      </c>
      <c r="F7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2" s="25">
        <f ca="1">IF(PaymentSchedule3[[#This Row],[Payment Number]]&lt;&gt;"",PaymentSchedule3[[#This Row],[Total
Payment]]-PaymentSchedule3[[#This Row],[Interest]],"")</f>
        <v>558.18121183142819</v>
      </c>
      <c r="I72" s="25">
        <f ca="1">IF(PaymentSchedule3[[#This Row],[Payment Number]]&lt;&gt;"",PaymentSchedule3[[#This Row],[Beginning
Balance]]*(InterestRate/PaymentsPerYear),"")</f>
        <v>735.35702683222064</v>
      </c>
      <c r="J72" s="25">
        <f ca="1">IF(PaymentSchedule3[[#This Row],[Payment Number]]&lt;&gt;"",IF(PaymentSchedule3[[#This Row],[Scheduled Payment]]+PaymentSchedule3[[#This Row],[Extra
Payment]]&lt;=PaymentSchedule3[[#This Row],[Beginning
Balance]],PaymentSchedule3[[#This Row],[Beginning
Balance]]-PaymentSchedule3[[#This Row],[Principal]],0),"")</f>
        <v>220048.92683783476</v>
      </c>
      <c r="K72" s="25">
        <f ca="1">IF(PaymentSchedule3[[#This Row],[Payment Number]]&lt;&gt;"",SUM(INDEX(PaymentSchedule3[Interest],1,1):PaymentSchedule3[[#This Row],[Interest]]),"")</f>
        <v>46367.682918990053</v>
      </c>
    </row>
    <row r="73" spans="2:11">
      <c r="B73" s="23">
        <f ca="1">IF(LoanIsGood,IF(ROW()-ROW(PaymentSchedule3[[#Headers],[Payment Number]])&gt;ScheduledNumberOfPayments,"",ROW()-ROW(PaymentSchedule3[[#Headers],[Payment Number]])),"")</f>
        <v>60</v>
      </c>
      <c r="C73" s="24">
        <f ca="1">IF(PaymentSchedule3[[#This Row],[Payment Number]]&lt;&gt;"",EOMONTH(LoanStartDate,ROW(PaymentSchedule3[[#This Row],[Payment Number]])-ROW(PaymentSchedule3[[#Headers],[Payment Number]])-2)+DAY(LoanStartDate),"")</f>
        <v>47065</v>
      </c>
      <c r="D73" s="25">
        <f ca="1">IF(PaymentSchedule3[[#This Row],[Payment Number]]&lt;&gt;"",IF(ROW()-ROW(PaymentSchedule3[[#Headers],[Beginning
Balance]])=1,LoanAmount,INDEX(PaymentSchedule3[Ending
Balance],ROW()-ROW(PaymentSchedule3[[#Headers],[Beginning
Balance]])-1)),"")</f>
        <v>220048.92683783476</v>
      </c>
      <c r="E73" s="25">
        <f ca="1">IF(PaymentSchedule3[[#This Row],[Payment Number]]&lt;&gt;"",ScheduledPayment,"")</f>
        <v>1193.5382386636488</v>
      </c>
      <c r="F7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3" s="25">
        <f ca="1">IF(PaymentSchedule3[[#This Row],[Payment Number]]&lt;&gt;"",PaymentSchedule3[[#This Row],[Total
Payment]]-PaymentSchedule3[[#This Row],[Interest]],"")</f>
        <v>560.04181587086623</v>
      </c>
      <c r="I73" s="25">
        <f ca="1">IF(PaymentSchedule3[[#This Row],[Payment Number]]&lt;&gt;"",PaymentSchedule3[[#This Row],[Beginning
Balance]]*(InterestRate/PaymentsPerYear),"")</f>
        <v>733.4964227927826</v>
      </c>
      <c r="J73" s="25">
        <f ca="1">IF(PaymentSchedule3[[#This Row],[Payment Number]]&lt;&gt;"",IF(PaymentSchedule3[[#This Row],[Scheduled Payment]]+PaymentSchedule3[[#This Row],[Extra
Payment]]&lt;=PaymentSchedule3[[#This Row],[Beginning
Balance]],PaymentSchedule3[[#This Row],[Beginning
Balance]]-PaymentSchedule3[[#This Row],[Principal]],0),"")</f>
        <v>219488.88502196388</v>
      </c>
      <c r="K73" s="25">
        <f ca="1">IF(PaymentSchedule3[[#This Row],[Payment Number]]&lt;&gt;"",SUM(INDEX(PaymentSchedule3[Interest],1,1):PaymentSchedule3[[#This Row],[Interest]]),"")</f>
        <v>47101.179341782838</v>
      </c>
    </row>
    <row r="74" spans="2:11">
      <c r="B74" s="23">
        <f ca="1">IF(LoanIsGood,IF(ROW()-ROW(PaymentSchedule3[[#Headers],[Payment Number]])&gt;ScheduledNumberOfPayments,"",ROW()-ROW(PaymentSchedule3[[#Headers],[Payment Number]])),"")</f>
        <v>61</v>
      </c>
      <c r="C74" s="24">
        <f ca="1">IF(PaymentSchedule3[[#This Row],[Payment Number]]&lt;&gt;"",EOMONTH(LoanStartDate,ROW(PaymentSchedule3[[#This Row],[Payment Number]])-ROW(PaymentSchedule3[[#Headers],[Payment Number]])-2)+DAY(LoanStartDate),"")</f>
        <v>47095</v>
      </c>
      <c r="D74" s="25">
        <f ca="1">IF(PaymentSchedule3[[#This Row],[Payment Number]]&lt;&gt;"",IF(ROW()-ROW(PaymentSchedule3[[#Headers],[Beginning
Balance]])=1,LoanAmount,INDEX(PaymentSchedule3[Ending
Balance],ROW()-ROW(PaymentSchedule3[[#Headers],[Beginning
Balance]])-1)),"")</f>
        <v>219488.88502196388</v>
      </c>
      <c r="E74" s="25">
        <f ca="1">IF(PaymentSchedule3[[#This Row],[Payment Number]]&lt;&gt;"",ScheduledPayment,"")</f>
        <v>1193.5382386636488</v>
      </c>
      <c r="F7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4" s="25">
        <f ca="1">IF(PaymentSchedule3[[#This Row],[Payment Number]]&lt;&gt;"",PaymentSchedule3[[#This Row],[Total
Payment]]-PaymentSchedule3[[#This Row],[Interest]],"")</f>
        <v>561.90862192376915</v>
      </c>
      <c r="I74" s="25">
        <f ca="1">IF(PaymentSchedule3[[#This Row],[Payment Number]]&lt;&gt;"",PaymentSchedule3[[#This Row],[Beginning
Balance]]*(InterestRate/PaymentsPerYear),"")</f>
        <v>731.62961673987968</v>
      </c>
      <c r="J74" s="25">
        <f ca="1">IF(PaymentSchedule3[[#This Row],[Payment Number]]&lt;&gt;"",IF(PaymentSchedule3[[#This Row],[Scheduled Payment]]+PaymentSchedule3[[#This Row],[Extra
Payment]]&lt;=PaymentSchedule3[[#This Row],[Beginning
Balance]],PaymentSchedule3[[#This Row],[Beginning
Balance]]-PaymentSchedule3[[#This Row],[Principal]],0),"")</f>
        <v>218926.97640004012</v>
      </c>
      <c r="K74" s="25">
        <f ca="1">IF(PaymentSchedule3[[#This Row],[Payment Number]]&lt;&gt;"",SUM(INDEX(PaymentSchedule3[Interest],1,1):PaymentSchedule3[[#This Row],[Interest]]),"")</f>
        <v>47832.808958522721</v>
      </c>
    </row>
    <row r="75" spans="2:11">
      <c r="B75" s="23">
        <f ca="1">IF(LoanIsGood,IF(ROW()-ROW(PaymentSchedule3[[#Headers],[Payment Number]])&gt;ScheduledNumberOfPayments,"",ROW()-ROW(PaymentSchedule3[[#Headers],[Payment Number]])),"")</f>
        <v>62</v>
      </c>
      <c r="C75" s="24">
        <f ca="1">IF(PaymentSchedule3[[#This Row],[Payment Number]]&lt;&gt;"",EOMONTH(LoanStartDate,ROW(PaymentSchedule3[[#This Row],[Payment Number]])-ROW(PaymentSchedule3[[#Headers],[Payment Number]])-2)+DAY(LoanStartDate),"")</f>
        <v>47126</v>
      </c>
      <c r="D75" s="25">
        <f ca="1">IF(PaymentSchedule3[[#This Row],[Payment Number]]&lt;&gt;"",IF(ROW()-ROW(PaymentSchedule3[[#Headers],[Beginning
Balance]])=1,LoanAmount,INDEX(PaymentSchedule3[Ending
Balance],ROW()-ROW(PaymentSchedule3[[#Headers],[Beginning
Balance]])-1)),"")</f>
        <v>218926.97640004012</v>
      </c>
      <c r="E75" s="25">
        <f ca="1">IF(PaymentSchedule3[[#This Row],[Payment Number]]&lt;&gt;"",ScheduledPayment,"")</f>
        <v>1193.5382386636488</v>
      </c>
      <c r="F7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5" s="25">
        <f ca="1">IF(PaymentSchedule3[[#This Row],[Payment Number]]&lt;&gt;"",PaymentSchedule3[[#This Row],[Total
Payment]]-PaymentSchedule3[[#This Row],[Interest]],"")</f>
        <v>563.78165066351505</v>
      </c>
      <c r="I75" s="25">
        <f ca="1">IF(PaymentSchedule3[[#This Row],[Payment Number]]&lt;&gt;"",PaymentSchedule3[[#This Row],[Beginning
Balance]]*(InterestRate/PaymentsPerYear),"")</f>
        <v>729.75658800013377</v>
      </c>
      <c r="J75" s="25">
        <f ca="1">IF(PaymentSchedule3[[#This Row],[Payment Number]]&lt;&gt;"",IF(PaymentSchedule3[[#This Row],[Scheduled Payment]]+PaymentSchedule3[[#This Row],[Extra
Payment]]&lt;=PaymentSchedule3[[#This Row],[Beginning
Balance]],PaymentSchedule3[[#This Row],[Beginning
Balance]]-PaymentSchedule3[[#This Row],[Principal]],0),"")</f>
        <v>218363.19474937659</v>
      </c>
      <c r="K75" s="25">
        <f ca="1">IF(PaymentSchedule3[[#This Row],[Payment Number]]&lt;&gt;"",SUM(INDEX(PaymentSchedule3[Interest],1,1):PaymentSchedule3[[#This Row],[Interest]]),"")</f>
        <v>48562.565546522856</v>
      </c>
    </row>
    <row r="76" spans="2:11">
      <c r="B76" s="23">
        <f ca="1">IF(LoanIsGood,IF(ROW()-ROW(PaymentSchedule3[[#Headers],[Payment Number]])&gt;ScheduledNumberOfPayments,"",ROW()-ROW(PaymentSchedule3[[#Headers],[Payment Number]])),"")</f>
        <v>63</v>
      </c>
      <c r="C76" s="24">
        <f ca="1">IF(PaymentSchedule3[[#This Row],[Payment Number]]&lt;&gt;"",EOMONTH(LoanStartDate,ROW(PaymentSchedule3[[#This Row],[Payment Number]])-ROW(PaymentSchedule3[[#Headers],[Payment Number]])-2)+DAY(LoanStartDate),"")</f>
        <v>47157</v>
      </c>
      <c r="D76" s="25">
        <f ca="1">IF(PaymentSchedule3[[#This Row],[Payment Number]]&lt;&gt;"",IF(ROW()-ROW(PaymentSchedule3[[#Headers],[Beginning
Balance]])=1,LoanAmount,INDEX(PaymentSchedule3[Ending
Balance],ROW()-ROW(PaymentSchedule3[[#Headers],[Beginning
Balance]])-1)),"")</f>
        <v>218363.19474937659</v>
      </c>
      <c r="E76" s="25">
        <f ca="1">IF(PaymentSchedule3[[#This Row],[Payment Number]]&lt;&gt;"",ScheduledPayment,"")</f>
        <v>1193.5382386636488</v>
      </c>
      <c r="F7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6" s="25">
        <f ca="1">IF(PaymentSchedule3[[#This Row],[Payment Number]]&lt;&gt;"",PaymentSchedule3[[#This Row],[Total
Payment]]-PaymentSchedule3[[#This Row],[Interest]],"")</f>
        <v>565.66092283239345</v>
      </c>
      <c r="I76" s="25">
        <f ca="1">IF(PaymentSchedule3[[#This Row],[Payment Number]]&lt;&gt;"",PaymentSchedule3[[#This Row],[Beginning
Balance]]*(InterestRate/PaymentsPerYear),"")</f>
        <v>727.87731583125537</v>
      </c>
      <c r="J76" s="25">
        <f ca="1">IF(PaymentSchedule3[[#This Row],[Payment Number]]&lt;&gt;"",IF(PaymentSchedule3[[#This Row],[Scheduled Payment]]+PaymentSchedule3[[#This Row],[Extra
Payment]]&lt;=PaymentSchedule3[[#This Row],[Beginning
Balance]],PaymentSchedule3[[#This Row],[Beginning
Balance]]-PaymentSchedule3[[#This Row],[Principal]],0),"")</f>
        <v>217797.53382654421</v>
      </c>
      <c r="K76" s="25">
        <f ca="1">IF(PaymentSchedule3[[#This Row],[Payment Number]]&lt;&gt;"",SUM(INDEX(PaymentSchedule3[Interest],1,1):PaymentSchedule3[[#This Row],[Interest]]),"")</f>
        <v>49290.44286235411</v>
      </c>
    </row>
    <row r="77" spans="2:11">
      <c r="B77" s="23">
        <f ca="1">IF(LoanIsGood,IF(ROW()-ROW(PaymentSchedule3[[#Headers],[Payment Number]])&gt;ScheduledNumberOfPayments,"",ROW()-ROW(PaymentSchedule3[[#Headers],[Payment Number]])),"")</f>
        <v>64</v>
      </c>
      <c r="C77" s="24">
        <f ca="1">IF(PaymentSchedule3[[#This Row],[Payment Number]]&lt;&gt;"",EOMONTH(LoanStartDate,ROW(PaymentSchedule3[[#This Row],[Payment Number]])-ROW(PaymentSchedule3[[#Headers],[Payment Number]])-2)+DAY(LoanStartDate),"")</f>
        <v>47185</v>
      </c>
      <c r="D77" s="25">
        <f ca="1">IF(PaymentSchedule3[[#This Row],[Payment Number]]&lt;&gt;"",IF(ROW()-ROW(PaymentSchedule3[[#Headers],[Beginning
Balance]])=1,LoanAmount,INDEX(PaymentSchedule3[Ending
Balance],ROW()-ROW(PaymentSchedule3[[#Headers],[Beginning
Balance]])-1)),"")</f>
        <v>217797.53382654421</v>
      </c>
      <c r="E77" s="25">
        <f ca="1">IF(PaymentSchedule3[[#This Row],[Payment Number]]&lt;&gt;"",ScheduledPayment,"")</f>
        <v>1193.5382386636488</v>
      </c>
      <c r="F7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7" s="25">
        <f ca="1">IF(PaymentSchedule3[[#This Row],[Payment Number]]&lt;&gt;"",PaymentSchedule3[[#This Row],[Total
Payment]]-PaymentSchedule3[[#This Row],[Interest]],"")</f>
        <v>567.54645924183478</v>
      </c>
      <c r="I77" s="25">
        <f ca="1">IF(PaymentSchedule3[[#This Row],[Payment Number]]&lt;&gt;"",PaymentSchedule3[[#This Row],[Beginning
Balance]]*(InterestRate/PaymentsPerYear),"")</f>
        <v>725.99177942181404</v>
      </c>
      <c r="J77" s="25">
        <f ca="1">IF(PaymentSchedule3[[#This Row],[Payment Number]]&lt;&gt;"",IF(PaymentSchedule3[[#This Row],[Scheduled Payment]]+PaymentSchedule3[[#This Row],[Extra
Payment]]&lt;=PaymentSchedule3[[#This Row],[Beginning
Balance]],PaymentSchedule3[[#This Row],[Beginning
Balance]]-PaymentSchedule3[[#This Row],[Principal]],0),"")</f>
        <v>217229.98736730238</v>
      </c>
      <c r="K77" s="25">
        <f ca="1">IF(PaymentSchedule3[[#This Row],[Payment Number]]&lt;&gt;"",SUM(INDEX(PaymentSchedule3[Interest],1,1):PaymentSchedule3[[#This Row],[Interest]]),"")</f>
        <v>50016.434641775923</v>
      </c>
    </row>
    <row r="78" spans="2:11">
      <c r="B78" s="23">
        <f ca="1">IF(LoanIsGood,IF(ROW()-ROW(PaymentSchedule3[[#Headers],[Payment Number]])&gt;ScheduledNumberOfPayments,"",ROW()-ROW(PaymentSchedule3[[#Headers],[Payment Number]])),"")</f>
        <v>65</v>
      </c>
      <c r="C78" s="24">
        <f ca="1">IF(PaymentSchedule3[[#This Row],[Payment Number]]&lt;&gt;"",EOMONTH(LoanStartDate,ROW(PaymentSchedule3[[#This Row],[Payment Number]])-ROW(PaymentSchedule3[[#Headers],[Payment Number]])-2)+DAY(LoanStartDate),"")</f>
        <v>47216</v>
      </c>
      <c r="D78" s="25">
        <f ca="1">IF(PaymentSchedule3[[#This Row],[Payment Number]]&lt;&gt;"",IF(ROW()-ROW(PaymentSchedule3[[#Headers],[Beginning
Balance]])=1,LoanAmount,INDEX(PaymentSchedule3[Ending
Balance],ROW()-ROW(PaymentSchedule3[[#Headers],[Beginning
Balance]])-1)),"")</f>
        <v>217229.98736730238</v>
      </c>
      <c r="E78" s="25">
        <f ca="1">IF(PaymentSchedule3[[#This Row],[Payment Number]]&lt;&gt;"",ScheduledPayment,"")</f>
        <v>1193.5382386636488</v>
      </c>
      <c r="F7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8" s="25">
        <f ca="1">IF(PaymentSchedule3[[#This Row],[Payment Number]]&lt;&gt;"",PaymentSchedule3[[#This Row],[Total
Payment]]-PaymentSchedule3[[#This Row],[Interest]],"")</f>
        <v>569.43828077264084</v>
      </c>
      <c r="I78" s="25">
        <f ca="1">IF(PaymentSchedule3[[#This Row],[Payment Number]]&lt;&gt;"",PaymentSchedule3[[#This Row],[Beginning
Balance]]*(InterestRate/PaymentsPerYear),"")</f>
        <v>724.09995789100799</v>
      </c>
      <c r="J78" s="25">
        <f ca="1">IF(PaymentSchedule3[[#This Row],[Payment Number]]&lt;&gt;"",IF(PaymentSchedule3[[#This Row],[Scheduled Payment]]+PaymentSchedule3[[#This Row],[Extra
Payment]]&lt;=PaymentSchedule3[[#This Row],[Beginning
Balance]],PaymentSchedule3[[#This Row],[Beginning
Balance]]-PaymentSchedule3[[#This Row],[Principal]],0),"")</f>
        <v>216660.54908652973</v>
      </c>
      <c r="K78" s="25">
        <f ca="1">IF(PaymentSchedule3[[#This Row],[Payment Number]]&lt;&gt;"",SUM(INDEX(PaymentSchedule3[Interest],1,1):PaymentSchedule3[[#This Row],[Interest]]),"")</f>
        <v>50740.534599666928</v>
      </c>
    </row>
    <row r="79" spans="2:11">
      <c r="B79" s="23">
        <f ca="1">IF(LoanIsGood,IF(ROW()-ROW(PaymentSchedule3[[#Headers],[Payment Number]])&gt;ScheduledNumberOfPayments,"",ROW()-ROW(PaymentSchedule3[[#Headers],[Payment Number]])),"")</f>
        <v>66</v>
      </c>
      <c r="C79" s="24">
        <f ca="1">IF(PaymentSchedule3[[#This Row],[Payment Number]]&lt;&gt;"",EOMONTH(LoanStartDate,ROW(PaymentSchedule3[[#This Row],[Payment Number]])-ROW(PaymentSchedule3[[#Headers],[Payment Number]])-2)+DAY(LoanStartDate),"")</f>
        <v>47246</v>
      </c>
      <c r="D79" s="25">
        <f ca="1">IF(PaymentSchedule3[[#This Row],[Payment Number]]&lt;&gt;"",IF(ROW()-ROW(PaymentSchedule3[[#Headers],[Beginning
Balance]])=1,LoanAmount,INDEX(PaymentSchedule3[Ending
Balance],ROW()-ROW(PaymentSchedule3[[#Headers],[Beginning
Balance]])-1)),"")</f>
        <v>216660.54908652973</v>
      </c>
      <c r="E79" s="25">
        <f ca="1">IF(PaymentSchedule3[[#This Row],[Payment Number]]&lt;&gt;"",ScheduledPayment,"")</f>
        <v>1193.5382386636488</v>
      </c>
      <c r="F7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79" s="25">
        <f ca="1">IF(PaymentSchedule3[[#This Row],[Payment Number]]&lt;&gt;"",PaymentSchedule3[[#This Row],[Total
Payment]]-PaymentSchedule3[[#This Row],[Interest]],"")</f>
        <v>571.33640837521637</v>
      </c>
      <c r="I79" s="25">
        <f ca="1">IF(PaymentSchedule3[[#This Row],[Payment Number]]&lt;&gt;"",PaymentSchedule3[[#This Row],[Beginning
Balance]]*(InterestRate/PaymentsPerYear),"")</f>
        <v>722.20183028843246</v>
      </c>
      <c r="J79" s="25">
        <f ca="1">IF(PaymentSchedule3[[#This Row],[Payment Number]]&lt;&gt;"",IF(PaymentSchedule3[[#This Row],[Scheduled Payment]]+PaymentSchedule3[[#This Row],[Extra
Payment]]&lt;=PaymentSchedule3[[#This Row],[Beginning
Balance]],PaymentSchedule3[[#This Row],[Beginning
Balance]]-PaymentSchedule3[[#This Row],[Principal]],0),"")</f>
        <v>216089.21267815452</v>
      </c>
      <c r="K79" s="25">
        <f ca="1">IF(PaymentSchedule3[[#This Row],[Payment Number]]&lt;&gt;"",SUM(INDEX(PaymentSchedule3[Interest],1,1):PaymentSchedule3[[#This Row],[Interest]]),"")</f>
        <v>51462.736429955359</v>
      </c>
    </row>
    <row r="80" spans="2:11">
      <c r="B80" s="23">
        <f ca="1">IF(LoanIsGood,IF(ROW()-ROW(PaymentSchedule3[[#Headers],[Payment Number]])&gt;ScheduledNumberOfPayments,"",ROW()-ROW(PaymentSchedule3[[#Headers],[Payment Number]])),"")</f>
        <v>67</v>
      </c>
      <c r="C80" s="24">
        <f ca="1">IF(PaymentSchedule3[[#This Row],[Payment Number]]&lt;&gt;"",EOMONTH(LoanStartDate,ROW(PaymentSchedule3[[#This Row],[Payment Number]])-ROW(PaymentSchedule3[[#Headers],[Payment Number]])-2)+DAY(LoanStartDate),"")</f>
        <v>47277</v>
      </c>
      <c r="D80" s="25">
        <f ca="1">IF(PaymentSchedule3[[#This Row],[Payment Number]]&lt;&gt;"",IF(ROW()-ROW(PaymentSchedule3[[#Headers],[Beginning
Balance]])=1,LoanAmount,INDEX(PaymentSchedule3[Ending
Balance],ROW()-ROW(PaymentSchedule3[[#Headers],[Beginning
Balance]])-1)),"")</f>
        <v>216089.21267815452</v>
      </c>
      <c r="E80" s="25">
        <f ca="1">IF(PaymentSchedule3[[#This Row],[Payment Number]]&lt;&gt;"",ScheduledPayment,"")</f>
        <v>1193.5382386636488</v>
      </c>
      <c r="F8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0" s="25">
        <f ca="1">IF(PaymentSchedule3[[#This Row],[Payment Number]]&lt;&gt;"",PaymentSchedule3[[#This Row],[Total
Payment]]-PaymentSchedule3[[#This Row],[Interest]],"")</f>
        <v>573.24086306980041</v>
      </c>
      <c r="I80" s="25">
        <f ca="1">IF(PaymentSchedule3[[#This Row],[Payment Number]]&lt;&gt;"",PaymentSchedule3[[#This Row],[Beginning
Balance]]*(InterestRate/PaymentsPerYear),"")</f>
        <v>720.29737559384841</v>
      </c>
      <c r="J80" s="25">
        <f ca="1">IF(PaymentSchedule3[[#This Row],[Payment Number]]&lt;&gt;"",IF(PaymentSchedule3[[#This Row],[Scheduled Payment]]+PaymentSchedule3[[#This Row],[Extra
Payment]]&lt;=PaymentSchedule3[[#This Row],[Beginning
Balance]],PaymentSchedule3[[#This Row],[Beginning
Balance]]-PaymentSchedule3[[#This Row],[Principal]],0),"")</f>
        <v>215515.97181508472</v>
      </c>
      <c r="K80" s="25">
        <f ca="1">IF(PaymentSchedule3[[#This Row],[Payment Number]]&lt;&gt;"",SUM(INDEX(PaymentSchedule3[Interest],1,1):PaymentSchedule3[[#This Row],[Interest]]),"")</f>
        <v>52183.03380554921</v>
      </c>
    </row>
    <row r="81" spans="2:11">
      <c r="B81" s="23">
        <f ca="1">IF(LoanIsGood,IF(ROW()-ROW(PaymentSchedule3[[#Headers],[Payment Number]])&gt;ScheduledNumberOfPayments,"",ROW()-ROW(PaymentSchedule3[[#Headers],[Payment Number]])),"")</f>
        <v>68</v>
      </c>
      <c r="C81" s="24">
        <f ca="1">IF(PaymentSchedule3[[#This Row],[Payment Number]]&lt;&gt;"",EOMONTH(LoanStartDate,ROW(PaymentSchedule3[[#This Row],[Payment Number]])-ROW(PaymentSchedule3[[#Headers],[Payment Number]])-2)+DAY(LoanStartDate),"")</f>
        <v>47307</v>
      </c>
      <c r="D81" s="25">
        <f ca="1">IF(PaymentSchedule3[[#This Row],[Payment Number]]&lt;&gt;"",IF(ROW()-ROW(PaymentSchedule3[[#Headers],[Beginning
Balance]])=1,LoanAmount,INDEX(PaymentSchedule3[Ending
Balance],ROW()-ROW(PaymentSchedule3[[#Headers],[Beginning
Balance]])-1)),"")</f>
        <v>215515.97181508472</v>
      </c>
      <c r="E81" s="25">
        <f ca="1">IF(PaymentSchedule3[[#This Row],[Payment Number]]&lt;&gt;"",ScheduledPayment,"")</f>
        <v>1193.5382386636488</v>
      </c>
      <c r="F8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1" s="25">
        <f ca="1">IF(PaymentSchedule3[[#This Row],[Payment Number]]&lt;&gt;"",PaymentSchedule3[[#This Row],[Total
Payment]]-PaymentSchedule3[[#This Row],[Interest]],"")</f>
        <v>575.15166594669972</v>
      </c>
      <c r="I81" s="25">
        <f ca="1">IF(PaymentSchedule3[[#This Row],[Payment Number]]&lt;&gt;"",PaymentSchedule3[[#This Row],[Beginning
Balance]]*(InterestRate/PaymentsPerYear),"")</f>
        <v>718.3865727169491</v>
      </c>
      <c r="J81" s="25">
        <f ca="1">IF(PaymentSchedule3[[#This Row],[Payment Number]]&lt;&gt;"",IF(PaymentSchedule3[[#This Row],[Scheduled Payment]]+PaymentSchedule3[[#This Row],[Extra
Payment]]&lt;=PaymentSchedule3[[#This Row],[Beginning
Balance]],PaymentSchedule3[[#This Row],[Beginning
Balance]]-PaymentSchedule3[[#This Row],[Principal]],0),"")</f>
        <v>214940.82014913802</v>
      </c>
      <c r="K81" s="25">
        <f ca="1">IF(PaymentSchedule3[[#This Row],[Payment Number]]&lt;&gt;"",SUM(INDEX(PaymentSchedule3[Interest],1,1):PaymentSchedule3[[#This Row],[Interest]]),"")</f>
        <v>52901.420378266157</v>
      </c>
    </row>
    <row r="82" spans="2:11">
      <c r="B82" s="23">
        <f ca="1">IF(LoanIsGood,IF(ROW()-ROW(PaymentSchedule3[[#Headers],[Payment Number]])&gt;ScheduledNumberOfPayments,"",ROW()-ROW(PaymentSchedule3[[#Headers],[Payment Number]])),"")</f>
        <v>69</v>
      </c>
      <c r="C82" s="24">
        <f ca="1">IF(PaymentSchedule3[[#This Row],[Payment Number]]&lt;&gt;"",EOMONTH(LoanStartDate,ROW(PaymentSchedule3[[#This Row],[Payment Number]])-ROW(PaymentSchedule3[[#Headers],[Payment Number]])-2)+DAY(LoanStartDate),"")</f>
        <v>47338</v>
      </c>
      <c r="D82" s="25">
        <f ca="1">IF(PaymentSchedule3[[#This Row],[Payment Number]]&lt;&gt;"",IF(ROW()-ROW(PaymentSchedule3[[#Headers],[Beginning
Balance]])=1,LoanAmount,INDEX(PaymentSchedule3[Ending
Balance],ROW()-ROW(PaymentSchedule3[[#Headers],[Beginning
Balance]])-1)),"")</f>
        <v>214940.82014913802</v>
      </c>
      <c r="E82" s="25">
        <f ca="1">IF(PaymentSchedule3[[#This Row],[Payment Number]]&lt;&gt;"",ScheduledPayment,"")</f>
        <v>1193.5382386636488</v>
      </c>
      <c r="F8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2" s="25">
        <f ca="1">IF(PaymentSchedule3[[#This Row],[Payment Number]]&lt;&gt;"",PaymentSchedule3[[#This Row],[Total
Payment]]-PaymentSchedule3[[#This Row],[Interest]],"")</f>
        <v>577.06883816652203</v>
      </c>
      <c r="I82" s="25">
        <f ca="1">IF(PaymentSchedule3[[#This Row],[Payment Number]]&lt;&gt;"",PaymentSchedule3[[#This Row],[Beginning
Balance]]*(InterestRate/PaymentsPerYear),"")</f>
        <v>716.4694004971268</v>
      </c>
      <c r="J82" s="25">
        <f ca="1">IF(PaymentSchedule3[[#This Row],[Payment Number]]&lt;&gt;"",IF(PaymentSchedule3[[#This Row],[Scheduled Payment]]+PaymentSchedule3[[#This Row],[Extra
Payment]]&lt;=PaymentSchedule3[[#This Row],[Beginning
Balance]],PaymentSchedule3[[#This Row],[Beginning
Balance]]-PaymentSchedule3[[#This Row],[Principal]],0),"")</f>
        <v>214363.75131097151</v>
      </c>
      <c r="K82" s="25">
        <f ca="1">IF(PaymentSchedule3[[#This Row],[Payment Number]]&lt;&gt;"",SUM(INDEX(PaymentSchedule3[Interest],1,1):PaymentSchedule3[[#This Row],[Interest]]),"")</f>
        <v>53617.889778763281</v>
      </c>
    </row>
    <row r="83" spans="2:11">
      <c r="B83" s="23">
        <f ca="1">IF(LoanIsGood,IF(ROW()-ROW(PaymentSchedule3[[#Headers],[Payment Number]])&gt;ScheduledNumberOfPayments,"",ROW()-ROW(PaymentSchedule3[[#Headers],[Payment Number]])),"")</f>
        <v>70</v>
      </c>
      <c r="C83" s="24">
        <f ca="1">IF(PaymentSchedule3[[#This Row],[Payment Number]]&lt;&gt;"",EOMONTH(LoanStartDate,ROW(PaymentSchedule3[[#This Row],[Payment Number]])-ROW(PaymentSchedule3[[#Headers],[Payment Number]])-2)+DAY(LoanStartDate),"")</f>
        <v>47369</v>
      </c>
      <c r="D83" s="25">
        <f ca="1">IF(PaymentSchedule3[[#This Row],[Payment Number]]&lt;&gt;"",IF(ROW()-ROW(PaymentSchedule3[[#Headers],[Beginning
Balance]])=1,LoanAmount,INDEX(PaymentSchedule3[Ending
Balance],ROW()-ROW(PaymentSchedule3[[#Headers],[Beginning
Balance]])-1)),"")</f>
        <v>214363.75131097151</v>
      </c>
      <c r="E83" s="25">
        <f ca="1">IF(PaymentSchedule3[[#This Row],[Payment Number]]&lt;&gt;"",ScheduledPayment,"")</f>
        <v>1193.5382386636488</v>
      </c>
      <c r="F8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3" s="25">
        <f ca="1">IF(PaymentSchedule3[[#This Row],[Payment Number]]&lt;&gt;"",PaymentSchedule3[[#This Row],[Total
Payment]]-PaymentSchedule3[[#This Row],[Interest]],"")</f>
        <v>578.99240096041046</v>
      </c>
      <c r="I83" s="25">
        <f ca="1">IF(PaymentSchedule3[[#This Row],[Payment Number]]&lt;&gt;"",PaymentSchedule3[[#This Row],[Beginning
Balance]]*(InterestRate/PaymentsPerYear),"")</f>
        <v>714.54583770323836</v>
      </c>
      <c r="J83" s="25">
        <f ca="1">IF(PaymentSchedule3[[#This Row],[Payment Number]]&lt;&gt;"",IF(PaymentSchedule3[[#This Row],[Scheduled Payment]]+PaymentSchedule3[[#This Row],[Extra
Payment]]&lt;=PaymentSchedule3[[#This Row],[Beginning
Balance]],PaymentSchedule3[[#This Row],[Beginning
Balance]]-PaymentSchedule3[[#This Row],[Principal]],0),"")</f>
        <v>213784.75891001109</v>
      </c>
      <c r="K83" s="25">
        <f ca="1">IF(PaymentSchedule3[[#This Row],[Payment Number]]&lt;&gt;"",SUM(INDEX(PaymentSchedule3[Interest],1,1):PaymentSchedule3[[#This Row],[Interest]]),"")</f>
        <v>54332.435616466522</v>
      </c>
    </row>
    <row r="84" spans="2:11">
      <c r="B84" s="23">
        <f ca="1">IF(LoanIsGood,IF(ROW()-ROW(PaymentSchedule3[[#Headers],[Payment Number]])&gt;ScheduledNumberOfPayments,"",ROW()-ROW(PaymentSchedule3[[#Headers],[Payment Number]])),"")</f>
        <v>71</v>
      </c>
      <c r="C84" s="24">
        <f ca="1">IF(PaymentSchedule3[[#This Row],[Payment Number]]&lt;&gt;"",EOMONTH(LoanStartDate,ROW(PaymentSchedule3[[#This Row],[Payment Number]])-ROW(PaymentSchedule3[[#Headers],[Payment Number]])-2)+DAY(LoanStartDate),"")</f>
        <v>47399</v>
      </c>
      <c r="D84" s="25">
        <f ca="1">IF(PaymentSchedule3[[#This Row],[Payment Number]]&lt;&gt;"",IF(ROW()-ROW(PaymentSchedule3[[#Headers],[Beginning
Balance]])=1,LoanAmount,INDEX(PaymentSchedule3[Ending
Balance],ROW()-ROW(PaymentSchedule3[[#Headers],[Beginning
Balance]])-1)),"")</f>
        <v>213784.75891001109</v>
      </c>
      <c r="E84" s="25">
        <f ca="1">IF(PaymentSchedule3[[#This Row],[Payment Number]]&lt;&gt;"",ScheduledPayment,"")</f>
        <v>1193.5382386636488</v>
      </c>
      <c r="F8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4" s="25">
        <f ca="1">IF(PaymentSchedule3[[#This Row],[Payment Number]]&lt;&gt;"",PaymentSchedule3[[#This Row],[Total
Payment]]-PaymentSchedule3[[#This Row],[Interest]],"")</f>
        <v>580.92237563027845</v>
      </c>
      <c r="I84" s="25">
        <f ca="1">IF(PaymentSchedule3[[#This Row],[Payment Number]]&lt;&gt;"",PaymentSchedule3[[#This Row],[Beginning
Balance]]*(InterestRate/PaymentsPerYear),"")</f>
        <v>712.61586303337037</v>
      </c>
      <c r="J84" s="25">
        <f ca="1">IF(PaymentSchedule3[[#This Row],[Payment Number]]&lt;&gt;"",IF(PaymentSchedule3[[#This Row],[Scheduled Payment]]+PaymentSchedule3[[#This Row],[Extra
Payment]]&lt;=PaymentSchedule3[[#This Row],[Beginning
Balance]],PaymentSchedule3[[#This Row],[Beginning
Balance]]-PaymentSchedule3[[#This Row],[Principal]],0),"")</f>
        <v>213203.83653438083</v>
      </c>
      <c r="K84" s="25">
        <f ca="1">IF(PaymentSchedule3[[#This Row],[Payment Number]]&lt;&gt;"",SUM(INDEX(PaymentSchedule3[Interest],1,1):PaymentSchedule3[[#This Row],[Interest]]),"")</f>
        <v>55045.051479499896</v>
      </c>
    </row>
    <row r="85" spans="2:11">
      <c r="B85" s="23">
        <f ca="1">IF(LoanIsGood,IF(ROW()-ROW(PaymentSchedule3[[#Headers],[Payment Number]])&gt;ScheduledNumberOfPayments,"",ROW()-ROW(PaymentSchedule3[[#Headers],[Payment Number]])),"")</f>
        <v>72</v>
      </c>
      <c r="C85" s="24">
        <f ca="1">IF(PaymentSchedule3[[#This Row],[Payment Number]]&lt;&gt;"",EOMONTH(LoanStartDate,ROW(PaymentSchedule3[[#This Row],[Payment Number]])-ROW(PaymentSchedule3[[#Headers],[Payment Number]])-2)+DAY(LoanStartDate),"")</f>
        <v>47430</v>
      </c>
      <c r="D85" s="25">
        <f ca="1">IF(PaymentSchedule3[[#This Row],[Payment Number]]&lt;&gt;"",IF(ROW()-ROW(PaymentSchedule3[[#Headers],[Beginning
Balance]])=1,LoanAmount,INDEX(PaymentSchedule3[Ending
Balance],ROW()-ROW(PaymentSchedule3[[#Headers],[Beginning
Balance]])-1)),"")</f>
        <v>213203.83653438083</v>
      </c>
      <c r="E85" s="25">
        <f ca="1">IF(PaymentSchedule3[[#This Row],[Payment Number]]&lt;&gt;"",ScheduledPayment,"")</f>
        <v>1193.5382386636488</v>
      </c>
      <c r="F8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5" s="25">
        <f ca="1">IF(PaymentSchedule3[[#This Row],[Payment Number]]&lt;&gt;"",PaymentSchedule3[[#This Row],[Total
Payment]]-PaymentSchedule3[[#This Row],[Interest]],"")</f>
        <v>582.85878354904605</v>
      </c>
      <c r="I85" s="25">
        <f ca="1">IF(PaymentSchedule3[[#This Row],[Payment Number]]&lt;&gt;"",PaymentSchedule3[[#This Row],[Beginning
Balance]]*(InterestRate/PaymentsPerYear),"")</f>
        <v>710.67945511460277</v>
      </c>
      <c r="J85" s="25">
        <f ca="1">IF(PaymentSchedule3[[#This Row],[Payment Number]]&lt;&gt;"",IF(PaymentSchedule3[[#This Row],[Scheduled Payment]]+PaymentSchedule3[[#This Row],[Extra
Payment]]&lt;=PaymentSchedule3[[#This Row],[Beginning
Balance]],PaymentSchedule3[[#This Row],[Beginning
Balance]]-PaymentSchedule3[[#This Row],[Principal]],0),"")</f>
        <v>212620.97775083178</v>
      </c>
      <c r="K85" s="25">
        <f ca="1">IF(PaymentSchedule3[[#This Row],[Payment Number]]&lt;&gt;"",SUM(INDEX(PaymentSchedule3[Interest],1,1):PaymentSchedule3[[#This Row],[Interest]]),"")</f>
        <v>55755.730934614498</v>
      </c>
    </row>
    <row r="86" spans="2:11">
      <c r="B86" s="23">
        <f ca="1">IF(LoanIsGood,IF(ROW()-ROW(PaymentSchedule3[[#Headers],[Payment Number]])&gt;ScheduledNumberOfPayments,"",ROW()-ROW(PaymentSchedule3[[#Headers],[Payment Number]])),"")</f>
        <v>73</v>
      </c>
      <c r="C86" s="24">
        <f ca="1">IF(PaymentSchedule3[[#This Row],[Payment Number]]&lt;&gt;"",EOMONTH(LoanStartDate,ROW(PaymentSchedule3[[#This Row],[Payment Number]])-ROW(PaymentSchedule3[[#Headers],[Payment Number]])-2)+DAY(LoanStartDate),"")</f>
        <v>47460</v>
      </c>
      <c r="D86" s="25">
        <f ca="1">IF(PaymentSchedule3[[#This Row],[Payment Number]]&lt;&gt;"",IF(ROW()-ROW(PaymentSchedule3[[#Headers],[Beginning
Balance]])=1,LoanAmount,INDEX(PaymentSchedule3[Ending
Balance],ROW()-ROW(PaymentSchedule3[[#Headers],[Beginning
Balance]])-1)),"")</f>
        <v>212620.97775083178</v>
      </c>
      <c r="E86" s="25">
        <f ca="1">IF(PaymentSchedule3[[#This Row],[Payment Number]]&lt;&gt;"",ScheduledPayment,"")</f>
        <v>1193.5382386636488</v>
      </c>
      <c r="F8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6" s="25">
        <f ca="1">IF(PaymentSchedule3[[#This Row],[Payment Number]]&lt;&gt;"",PaymentSchedule3[[#This Row],[Total
Payment]]-PaymentSchedule3[[#This Row],[Interest]],"")</f>
        <v>584.8016461608762</v>
      </c>
      <c r="I86" s="25">
        <f ca="1">IF(PaymentSchedule3[[#This Row],[Payment Number]]&lt;&gt;"",PaymentSchedule3[[#This Row],[Beginning
Balance]]*(InterestRate/PaymentsPerYear),"")</f>
        <v>708.73659250277262</v>
      </c>
      <c r="J86" s="25">
        <f ca="1">IF(PaymentSchedule3[[#This Row],[Payment Number]]&lt;&gt;"",IF(PaymentSchedule3[[#This Row],[Scheduled Payment]]+PaymentSchedule3[[#This Row],[Extra
Payment]]&lt;=PaymentSchedule3[[#This Row],[Beginning
Balance]],PaymentSchedule3[[#This Row],[Beginning
Balance]]-PaymentSchedule3[[#This Row],[Principal]],0),"")</f>
        <v>212036.17610467091</v>
      </c>
      <c r="K86" s="25">
        <f ca="1">IF(PaymentSchedule3[[#This Row],[Payment Number]]&lt;&gt;"",SUM(INDEX(PaymentSchedule3[Interest],1,1):PaymentSchedule3[[#This Row],[Interest]]),"")</f>
        <v>56464.467527117267</v>
      </c>
    </row>
    <row r="87" spans="2:11">
      <c r="B87" s="23">
        <f ca="1">IF(LoanIsGood,IF(ROW()-ROW(PaymentSchedule3[[#Headers],[Payment Number]])&gt;ScheduledNumberOfPayments,"",ROW()-ROW(PaymentSchedule3[[#Headers],[Payment Number]])),"")</f>
        <v>74</v>
      </c>
      <c r="C87" s="24">
        <f ca="1">IF(PaymentSchedule3[[#This Row],[Payment Number]]&lt;&gt;"",EOMONTH(LoanStartDate,ROW(PaymentSchedule3[[#This Row],[Payment Number]])-ROW(PaymentSchedule3[[#Headers],[Payment Number]])-2)+DAY(LoanStartDate),"")</f>
        <v>47491</v>
      </c>
      <c r="D87" s="25">
        <f ca="1">IF(PaymentSchedule3[[#This Row],[Payment Number]]&lt;&gt;"",IF(ROW()-ROW(PaymentSchedule3[[#Headers],[Beginning
Balance]])=1,LoanAmount,INDEX(PaymentSchedule3[Ending
Balance],ROW()-ROW(PaymentSchedule3[[#Headers],[Beginning
Balance]])-1)),"")</f>
        <v>212036.17610467091</v>
      </c>
      <c r="E87" s="25">
        <f ca="1">IF(PaymentSchedule3[[#This Row],[Payment Number]]&lt;&gt;"",ScheduledPayment,"")</f>
        <v>1193.5382386636488</v>
      </c>
      <c r="F8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7" s="25">
        <f ca="1">IF(PaymentSchedule3[[#This Row],[Payment Number]]&lt;&gt;"",PaymentSchedule3[[#This Row],[Total
Payment]]-PaymentSchedule3[[#This Row],[Interest]],"")</f>
        <v>586.75098498141244</v>
      </c>
      <c r="I87" s="25">
        <f ca="1">IF(PaymentSchedule3[[#This Row],[Payment Number]]&lt;&gt;"",PaymentSchedule3[[#This Row],[Beginning
Balance]]*(InterestRate/PaymentsPerYear),"")</f>
        <v>706.78725368223638</v>
      </c>
      <c r="J87" s="25">
        <f ca="1">IF(PaymentSchedule3[[#This Row],[Payment Number]]&lt;&gt;"",IF(PaymentSchedule3[[#This Row],[Scheduled Payment]]+PaymentSchedule3[[#This Row],[Extra
Payment]]&lt;=PaymentSchedule3[[#This Row],[Beginning
Balance]],PaymentSchedule3[[#This Row],[Beginning
Balance]]-PaymentSchedule3[[#This Row],[Principal]],0),"")</f>
        <v>211449.42511968949</v>
      </c>
      <c r="K87" s="25">
        <f ca="1">IF(PaymentSchedule3[[#This Row],[Payment Number]]&lt;&gt;"",SUM(INDEX(PaymentSchedule3[Interest],1,1):PaymentSchedule3[[#This Row],[Interest]]),"")</f>
        <v>57171.254780799507</v>
      </c>
    </row>
    <row r="88" spans="2:11">
      <c r="B88" s="23">
        <f ca="1">IF(LoanIsGood,IF(ROW()-ROW(PaymentSchedule3[[#Headers],[Payment Number]])&gt;ScheduledNumberOfPayments,"",ROW()-ROW(PaymentSchedule3[[#Headers],[Payment Number]])),"")</f>
        <v>75</v>
      </c>
      <c r="C88" s="24">
        <f ca="1">IF(PaymentSchedule3[[#This Row],[Payment Number]]&lt;&gt;"",EOMONTH(LoanStartDate,ROW(PaymentSchedule3[[#This Row],[Payment Number]])-ROW(PaymentSchedule3[[#Headers],[Payment Number]])-2)+DAY(LoanStartDate),"")</f>
        <v>47522</v>
      </c>
      <c r="D88" s="25">
        <f ca="1">IF(PaymentSchedule3[[#This Row],[Payment Number]]&lt;&gt;"",IF(ROW()-ROW(PaymentSchedule3[[#Headers],[Beginning
Balance]])=1,LoanAmount,INDEX(PaymentSchedule3[Ending
Balance],ROW()-ROW(PaymentSchedule3[[#Headers],[Beginning
Balance]])-1)),"")</f>
        <v>211449.42511968949</v>
      </c>
      <c r="E88" s="25">
        <f ca="1">IF(PaymentSchedule3[[#This Row],[Payment Number]]&lt;&gt;"",ScheduledPayment,"")</f>
        <v>1193.5382386636488</v>
      </c>
      <c r="F8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8" s="25">
        <f ca="1">IF(PaymentSchedule3[[#This Row],[Payment Number]]&lt;&gt;"",PaymentSchedule3[[#This Row],[Total
Payment]]-PaymentSchedule3[[#This Row],[Interest]],"")</f>
        <v>588.7068215980172</v>
      </c>
      <c r="I88" s="25">
        <f ca="1">IF(PaymentSchedule3[[#This Row],[Payment Number]]&lt;&gt;"",PaymentSchedule3[[#This Row],[Beginning
Balance]]*(InterestRate/PaymentsPerYear),"")</f>
        <v>704.83141706563163</v>
      </c>
      <c r="J88" s="25">
        <f ca="1">IF(PaymentSchedule3[[#This Row],[Payment Number]]&lt;&gt;"",IF(PaymentSchedule3[[#This Row],[Scheduled Payment]]+PaymentSchedule3[[#This Row],[Extra
Payment]]&lt;=PaymentSchedule3[[#This Row],[Beginning
Balance]],PaymentSchedule3[[#This Row],[Beginning
Balance]]-PaymentSchedule3[[#This Row],[Principal]],0),"")</f>
        <v>210860.71829809147</v>
      </c>
      <c r="K88" s="25">
        <f ca="1">IF(PaymentSchedule3[[#This Row],[Payment Number]]&lt;&gt;"",SUM(INDEX(PaymentSchedule3[Interest],1,1):PaymentSchedule3[[#This Row],[Interest]]),"")</f>
        <v>57876.086197865137</v>
      </c>
    </row>
    <row r="89" spans="2:11">
      <c r="B89" s="23">
        <f ca="1">IF(LoanIsGood,IF(ROW()-ROW(PaymentSchedule3[[#Headers],[Payment Number]])&gt;ScheduledNumberOfPayments,"",ROW()-ROW(PaymentSchedule3[[#Headers],[Payment Number]])),"")</f>
        <v>76</v>
      </c>
      <c r="C89" s="24">
        <f ca="1">IF(PaymentSchedule3[[#This Row],[Payment Number]]&lt;&gt;"",EOMONTH(LoanStartDate,ROW(PaymentSchedule3[[#This Row],[Payment Number]])-ROW(PaymentSchedule3[[#Headers],[Payment Number]])-2)+DAY(LoanStartDate),"")</f>
        <v>47550</v>
      </c>
      <c r="D89" s="25">
        <f ca="1">IF(PaymentSchedule3[[#This Row],[Payment Number]]&lt;&gt;"",IF(ROW()-ROW(PaymentSchedule3[[#Headers],[Beginning
Balance]])=1,LoanAmount,INDEX(PaymentSchedule3[Ending
Balance],ROW()-ROW(PaymentSchedule3[[#Headers],[Beginning
Balance]])-1)),"")</f>
        <v>210860.71829809147</v>
      </c>
      <c r="E89" s="25">
        <f ca="1">IF(PaymentSchedule3[[#This Row],[Payment Number]]&lt;&gt;"",ScheduledPayment,"")</f>
        <v>1193.5382386636488</v>
      </c>
      <c r="F8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89" s="25">
        <f ca="1">IF(PaymentSchedule3[[#This Row],[Payment Number]]&lt;&gt;"",PaymentSchedule3[[#This Row],[Total
Payment]]-PaymentSchedule3[[#This Row],[Interest]],"")</f>
        <v>590.66917767001053</v>
      </c>
      <c r="I89" s="25">
        <f ca="1">IF(PaymentSchedule3[[#This Row],[Payment Number]]&lt;&gt;"",PaymentSchedule3[[#This Row],[Beginning
Balance]]*(InterestRate/PaymentsPerYear),"")</f>
        <v>702.8690609936383</v>
      </c>
      <c r="J89" s="25">
        <f ca="1">IF(PaymentSchedule3[[#This Row],[Payment Number]]&lt;&gt;"",IF(PaymentSchedule3[[#This Row],[Scheduled Payment]]+PaymentSchedule3[[#This Row],[Extra
Payment]]&lt;=PaymentSchedule3[[#This Row],[Beginning
Balance]],PaymentSchedule3[[#This Row],[Beginning
Balance]]-PaymentSchedule3[[#This Row],[Principal]],0),"")</f>
        <v>210270.04912042146</v>
      </c>
      <c r="K89" s="25">
        <f ca="1">IF(PaymentSchedule3[[#This Row],[Payment Number]]&lt;&gt;"",SUM(INDEX(PaymentSchedule3[Interest],1,1):PaymentSchedule3[[#This Row],[Interest]]),"")</f>
        <v>58578.955258858776</v>
      </c>
    </row>
    <row r="90" spans="2:11">
      <c r="B90" s="23">
        <f ca="1">IF(LoanIsGood,IF(ROW()-ROW(PaymentSchedule3[[#Headers],[Payment Number]])&gt;ScheduledNumberOfPayments,"",ROW()-ROW(PaymentSchedule3[[#Headers],[Payment Number]])),"")</f>
        <v>77</v>
      </c>
      <c r="C90" s="24">
        <f ca="1">IF(PaymentSchedule3[[#This Row],[Payment Number]]&lt;&gt;"",EOMONTH(LoanStartDate,ROW(PaymentSchedule3[[#This Row],[Payment Number]])-ROW(PaymentSchedule3[[#Headers],[Payment Number]])-2)+DAY(LoanStartDate),"")</f>
        <v>47581</v>
      </c>
      <c r="D90" s="25">
        <f ca="1">IF(PaymentSchedule3[[#This Row],[Payment Number]]&lt;&gt;"",IF(ROW()-ROW(PaymentSchedule3[[#Headers],[Beginning
Balance]])=1,LoanAmount,INDEX(PaymentSchedule3[Ending
Balance],ROW()-ROW(PaymentSchedule3[[#Headers],[Beginning
Balance]])-1)),"")</f>
        <v>210270.04912042146</v>
      </c>
      <c r="E90" s="25">
        <f ca="1">IF(PaymentSchedule3[[#This Row],[Payment Number]]&lt;&gt;"",ScheduledPayment,"")</f>
        <v>1193.5382386636488</v>
      </c>
      <c r="F9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0" s="25">
        <f ca="1">IF(PaymentSchedule3[[#This Row],[Payment Number]]&lt;&gt;"",PaymentSchedule3[[#This Row],[Total
Payment]]-PaymentSchedule3[[#This Row],[Interest]],"")</f>
        <v>592.63807492891056</v>
      </c>
      <c r="I90" s="25">
        <f ca="1">IF(PaymentSchedule3[[#This Row],[Payment Number]]&lt;&gt;"",PaymentSchedule3[[#This Row],[Beginning
Balance]]*(InterestRate/PaymentsPerYear),"")</f>
        <v>700.90016373473827</v>
      </c>
      <c r="J90" s="25">
        <f ca="1">IF(PaymentSchedule3[[#This Row],[Payment Number]]&lt;&gt;"",IF(PaymentSchedule3[[#This Row],[Scheduled Payment]]+PaymentSchedule3[[#This Row],[Extra
Payment]]&lt;=PaymentSchedule3[[#This Row],[Beginning
Balance]],PaymentSchedule3[[#This Row],[Beginning
Balance]]-PaymentSchedule3[[#This Row],[Principal]],0),"")</f>
        <v>209677.41104549254</v>
      </c>
      <c r="K90" s="25">
        <f ca="1">IF(PaymentSchedule3[[#This Row],[Payment Number]]&lt;&gt;"",SUM(INDEX(PaymentSchedule3[Interest],1,1):PaymentSchedule3[[#This Row],[Interest]]),"")</f>
        <v>59279.855422593515</v>
      </c>
    </row>
    <row r="91" spans="2:11">
      <c r="B91" s="23">
        <f ca="1">IF(LoanIsGood,IF(ROW()-ROW(PaymentSchedule3[[#Headers],[Payment Number]])&gt;ScheduledNumberOfPayments,"",ROW()-ROW(PaymentSchedule3[[#Headers],[Payment Number]])),"")</f>
        <v>78</v>
      </c>
      <c r="C91" s="24">
        <f ca="1">IF(PaymentSchedule3[[#This Row],[Payment Number]]&lt;&gt;"",EOMONTH(LoanStartDate,ROW(PaymentSchedule3[[#This Row],[Payment Number]])-ROW(PaymentSchedule3[[#Headers],[Payment Number]])-2)+DAY(LoanStartDate),"")</f>
        <v>47611</v>
      </c>
      <c r="D91" s="25">
        <f ca="1">IF(PaymentSchedule3[[#This Row],[Payment Number]]&lt;&gt;"",IF(ROW()-ROW(PaymentSchedule3[[#Headers],[Beginning
Balance]])=1,LoanAmount,INDEX(PaymentSchedule3[Ending
Balance],ROW()-ROW(PaymentSchedule3[[#Headers],[Beginning
Balance]])-1)),"")</f>
        <v>209677.41104549254</v>
      </c>
      <c r="E91" s="25">
        <f ca="1">IF(PaymentSchedule3[[#This Row],[Payment Number]]&lt;&gt;"",ScheduledPayment,"")</f>
        <v>1193.5382386636488</v>
      </c>
      <c r="F9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1" s="25">
        <f ca="1">IF(PaymentSchedule3[[#This Row],[Payment Number]]&lt;&gt;"",PaymentSchedule3[[#This Row],[Total
Payment]]-PaymentSchedule3[[#This Row],[Interest]],"")</f>
        <v>594.6135351786736</v>
      </c>
      <c r="I91" s="25">
        <f ca="1">IF(PaymentSchedule3[[#This Row],[Payment Number]]&lt;&gt;"",PaymentSchedule3[[#This Row],[Beginning
Balance]]*(InterestRate/PaymentsPerYear),"")</f>
        <v>698.92470348497523</v>
      </c>
      <c r="J91" s="25">
        <f ca="1">IF(PaymentSchedule3[[#This Row],[Payment Number]]&lt;&gt;"",IF(PaymentSchedule3[[#This Row],[Scheduled Payment]]+PaymentSchedule3[[#This Row],[Extra
Payment]]&lt;=PaymentSchedule3[[#This Row],[Beginning
Balance]],PaymentSchedule3[[#This Row],[Beginning
Balance]]-PaymentSchedule3[[#This Row],[Principal]],0),"")</f>
        <v>209082.79751031386</v>
      </c>
      <c r="K91" s="25">
        <f ca="1">IF(PaymentSchedule3[[#This Row],[Payment Number]]&lt;&gt;"",SUM(INDEX(PaymentSchedule3[Interest],1,1):PaymentSchedule3[[#This Row],[Interest]]),"")</f>
        <v>59978.780126078491</v>
      </c>
    </row>
    <row r="92" spans="2:11">
      <c r="B92" s="23">
        <f ca="1">IF(LoanIsGood,IF(ROW()-ROW(PaymentSchedule3[[#Headers],[Payment Number]])&gt;ScheduledNumberOfPayments,"",ROW()-ROW(PaymentSchedule3[[#Headers],[Payment Number]])),"")</f>
        <v>79</v>
      </c>
      <c r="C92" s="24">
        <f ca="1">IF(PaymentSchedule3[[#This Row],[Payment Number]]&lt;&gt;"",EOMONTH(LoanStartDate,ROW(PaymentSchedule3[[#This Row],[Payment Number]])-ROW(PaymentSchedule3[[#Headers],[Payment Number]])-2)+DAY(LoanStartDate),"")</f>
        <v>47642</v>
      </c>
      <c r="D92" s="25">
        <f ca="1">IF(PaymentSchedule3[[#This Row],[Payment Number]]&lt;&gt;"",IF(ROW()-ROW(PaymentSchedule3[[#Headers],[Beginning
Balance]])=1,LoanAmount,INDEX(PaymentSchedule3[Ending
Balance],ROW()-ROW(PaymentSchedule3[[#Headers],[Beginning
Balance]])-1)),"")</f>
        <v>209082.79751031386</v>
      </c>
      <c r="E92" s="25">
        <f ca="1">IF(PaymentSchedule3[[#This Row],[Payment Number]]&lt;&gt;"",ScheduledPayment,"")</f>
        <v>1193.5382386636488</v>
      </c>
      <c r="F9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2" s="25">
        <f ca="1">IF(PaymentSchedule3[[#This Row],[Payment Number]]&lt;&gt;"",PaymentSchedule3[[#This Row],[Total
Payment]]-PaymentSchedule3[[#This Row],[Interest]],"")</f>
        <v>596.59558029593586</v>
      </c>
      <c r="I92" s="25">
        <f ca="1">IF(PaymentSchedule3[[#This Row],[Payment Number]]&lt;&gt;"",PaymentSchedule3[[#This Row],[Beginning
Balance]]*(InterestRate/PaymentsPerYear),"")</f>
        <v>696.94265836771297</v>
      </c>
      <c r="J92" s="25">
        <f ca="1">IF(PaymentSchedule3[[#This Row],[Payment Number]]&lt;&gt;"",IF(PaymentSchedule3[[#This Row],[Scheduled Payment]]+PaymentSchedule3[[#This Row],[Extra
Payment]]&lt;=PaymentSchedule3[[#This Row],[Beginning
Balance]],PaymentSchedule3[[#This Row],[Beginning
Balance]]-PaymentSchedule3[[#This Row],[Principal]],0),"")</f>
        <v>208486.20193001794</v>
      </c>
      <c r="K92" s="25">
        <f ca="1">IF(PaymentSchedule3[[#This Row],[Payment Number]]&lt;&gt;"",SUM(INDEX(PaymentSchedule3[Interest],1,1):PaymentSchedule3[[#This Row],[Interest]]),"")</f>
        <v>60675.722784446203</v>
      </c>
    </row>
    <row r="93" spans="2:11">
      <c r="B93" s="23">
        <f ca="1">IF(LoanIsGood,IF(ROW()-ROW(PaymentSchedule3[[#Headers],[Payment Number]])&gt;ScheduledNumberOfPayments,"",ROW()-ROW(PaymentSchedule3[[#Headers],[Payment Number]])),"")</f>
        <v>80</v>
      </c>
      <c r="C93" s="24">
        <f ca="1">IF(PaymentSchedule3[[#This Row],[Payment Number]]&lt;&gt;"",EOMONTH(LoanStartDate,ROW(PaymentSchedule3[[#This Row],[Payment Number]])-ROW(PaymentSchedule3[[#Headers],[Payment Number]])-2)+DAY(LoanStartDate),"")</f>
        <v>47672</v>
      </c>
      <c r="D93" s="25">
        <f ca="1">IF(PaymentSchedule3[[#This Row],[Payment Number]]&lt;&gt;"",IF(ROW()-ROW(PaymentSchedule3[[#Headers],[Beginning
Balance]])=1,LoanAmount,INDEX(PaymentSchedule3[Ending
Balance],ROW()-ROW(PaymentSchedule3[[#Headers],[Beginning
Balance]])-1)),"")</f>
        <v>208486.20193001794</v>
      </c>
      <c r="E93" s="25">
        <f ca="1">IF(PaymentSchedule3[[#This Row],[Payment Number]]&lt;&gt;"",ScheduledPayment,"")</f>
        <v>1193.5382386636488</v>
      </c>
      <c r="F9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3" s="25">
        <f ca="1">IF(PaymentSchedule3[[#This Row],[Payment Number]]&lt;&gt;"",PaymentSchedule3[[#This Row],[Total
Payment]]-PaymentSchedule3[[#This Row],[Interest]],"")</f>
        <v>598.58423223025568</v>
      </c>
      <c r="I93" s="25">
        <f ca="1">IF(PaymentSchedule3[[#This Row],[Payment Number]]&lt;&gt;"",PaymentSchedule3[[#This Row],[Beginning
Balance]]*(InterestRate/PaymentsPerYear),"")</f>
        <v>694.95400643339315</v>
      </c>
      <c r="J93" s="25">
        <f ca="1">IF(PaymentSchedule3[[#This Row],[Payment Number]]&lt;&gt;"",IF(PaymentSchedule3[[#This Row],[Scheduled Payment]]+PaymentSchedule3[[#This Row],[Extra
Payment]]&lt;=PaymentSchedule3[[#This Row],[Beginning
Balance]],PaymentSchedule3[[#This Row],[Beginning
Balance]]-PaymentSchedule3[[#This Row],[Principal]],0),"")</f>
        <v>207887.61769778767</v>
      </c>
      <c r="K93" s="25">
        <f ca="1">IF(PaymentSchedule3[[#This Row],[Payment Number]]&lt;&gt;"",SUM(INDEX(PaymentSchedule3[Interest],1,1):PaymentSchedule3[[#This Row],[Interest]]),"")</f>
        <v>61370.676790879596</v>
      </c>
    </row>
    <row r="94" spans="2:11">
      <c r="B94" s="23">
        <f ca="1">IF(LoanIsGood,IF(ROW()-ROW(PaymentSchedule3[[#Headers],[Payment Number]])&gt;ScheduledNumberOfPayments,"",ROW()-ROW(PaymentSchedule3[[#Headers],[Payment Number]])),"")</f>
        <v>81</v>
      </c>
      <c r="C94" s="24">
        <f ca="1">IF(PaymentSchedule3[[#This Row],[Payment Number]]&lt;&gt;"",EOMONTH(LoanStartDate,ROW(PaymentSchedule3[[#This Row],[Payment Number]])-ROW(PaymentSchedule3[[#Headers],[Payment Number]])-2)+DAY(LoanStartDate),"")</f>
        <v>47703</v>
      </c>
      <c r="D94" s="25">
        <f ca="1">IF(PaymentSchedule3[[#This Row],[Payment Number]]&lt;&gt;"",IF(ROW()-ROW(PaymentSchedule3[[#Headers],[Beginning
Balance]])=1,LoanAmount,INDEX(PaymentSchedule3[Ending
Balance],ROW()-ROW(PaymentSchedule3[[#Headers],[Beginning
Balance]])-1)),"")</f>
        <v>207887.61769778767</v>
      </c>
      <c r="E94" s="25">
        <f ca="1">IF(PaymentSchedule3[[#This Row],[Payment Number]]&lt;&gt;"",ScheduledPayment,"")</f>
        <v>1193.5382386636488</v>
      </c>
      <c r="F9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4" s="25">
        <f ca="1">IF(PaymentSchedule3[[#This Row],[Payment Number]]&lt;&gt;"",PaymentSchedule3[[#This Row],[Total
Payment]]-PaymentSchedule3[[#This Row],[Interest]],"")</f>
        <v>600.5795130043565</v>
      </c>
      <c r="I94" s="25">
        <f ca="1">IF(PaymentSchedule3[[#This Row],[Payment Number]]&lt;&gt;"",PaymentSchedule3[[#This Row],[Beginning
Balance]]*(InterestRate/PaymentsPerYear),"")</f>
        <v>692.95872565929233</v>
      </c>
      <c r="J94" s="25">
        <f ca="1">IF(PaymentSchedule3[[#This Row],[Payment Number]]&lt;&gt;"",IF(PaymentSchedule3[[#This Row],[Scheduled Payment]]+PaymentSchedule3[[#This Row],[Extra
Payment]]&lt;=PaymentSchedule3[[#This Row],[Beginning
Balance]],PaymentSchedule3[[#This Row],[Beginning
Balance]]-PaymentSchedule3[[#This Row],[Principal]],0),"")</f>
        <v>207287.03818478331</v>
      </c>
      <c r="K94" s="25">
        <f ca="1">IF(PaymentSchedule3[[#This Row],[Payment Number]]&lt;&gt;"",SUM(INDEX(PaymentSchedule3[Interest],1,1):PaymentSchedule3[[#This Row],[Interest]]),"")</f>
        <v>62063.635516538889</v>
      </c>
    </row>
    <row r="95" spans="2:11">
      <c r="B95" s="23">
        <f ca="1">IF(LoanIsGood,IF(ROW()-ROW(PaymentSchedule3[[#Headers],[Payment Number]])&gt;ScheduledNumberOfPayments,"",ROW()-ROW(PaymentSchedule3[[#Headers],[Payment Number]])),"")</f>
        <v>82</v>
      </c>
      <c r="C95" s="24">
        <f ca="1">IF(PaymentSchedule3[[#This Row],[Payment Number]]&lt;&gt;"",EOMONTH(LoanStartDate,ROW(PaymentSchedule3[[#This Row],[Payment Number]])-ROW(PaymentSchedule3[[#Headers],[Payment Number]])-2)+DAY(LoanStartDate),"")</f>
        <v>47734</v>
      </c>
      <c r="D95" s="25">
        <f ca="1">IF(PaymentSchedule3[[#This Row],[Payment Number]]&lt;&gt;"",IF(ROW()-ROW(PaymentSchedule3[[#Headers],[Beginning
Balance]])=1,LoanAmount,INDEX(PaymentSchedule3[Ending
Balance],ROW()-ROW(PaymentSchedule3[[#Headers],[Beginning
Balance]])-1)),"")</f>
        <v>207287.03818478331</v>
      </c>
      <c r="E95" s="25">
        <f ca="1">IF(PaymentSchedule3[[#This Row],[Payment Number]]&lt;&gt;"",ScheduledPayment,"")</f>
        <v>1193.5382386636488</v>
      </c>
      <c r="F9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5" s="25">
        <f ca="1">IF(PaymentSchedule3[[#This Row],[Payment Number]]&lt;&gt;"",PaymentSchedule3[[#This Row],[Total
Payment]]-PaymentSchedule3[[#This Row],[Interest]],"")</f>
        <v>602.58144471437106</v>
      </c>
      <c r="I95" s="25">
        <f ca="1">IF(PaymentSchedule3[[#This Row],[Payment Number]]&lt;&gt;"",PaymentSchedule3[[#This Row],[Beginning
Balance]]*(InterestRate/PaymentsPerYear),"")</f>
        <v>690.95679394927777</v>
      </c>
      <c r="J95" s="25">
        <f ca="1">IF(PaymentSchedule3[[#This Row],[Payment Number]]&lt;&gt;"",IF(PaymentSchedule3[[#This Row],[Scheduled Payment]]+PaymentSchedule3[[#This Row],[Extra
Payment]]&lt;=PaymentSchedule3[[#This Row],[Beginning
Balance]],PaymentSchedule3[[#This Row],[Beginning
Balance]]-PaymentSchedule3[[#This Row],[Principal]],0),"")</f>
        <v>206684.45674006894</v>
      </c>
      <c r="K95" s="25">
        <f ca="1">IF(PaymentSchedule3[[#This Row],[Payment Number]]&lt;&gt;"",SUM(INDEX(PaymentSchedule3[Interest],1,1):PaymentSchedule3[[#This Row],[Interest]]),"")</f>
        <v>62754.592310488166</v>
      </c>
    </row>
    <row r="96" spans="2:11">
      <c r="B96" s="23">
        <f ca="1">IF(LoanIsGood,IF(ROW()-ROW(PaymentSchedule3[[#Headers],[Payment Number]])&gt;ScheduledNumberOfPayments,"",ROW()-ROW(PaymentSchedule3[[#Headers],[Payment Number]])),"")</f>
        <v>83</v>
      </c>
      <c r="C96" s="24">
        <f ca="1">IF(PaymentSchedule3[[#This Row],[Payment Number]]&lt;&gt;"",EOMONTH(LoanStartDate,ROW(PaymentSchedule3[[#This Row],[Payment Number]])-ROW(PaymentSchedule3[[#Headers],[Payment Number]])-2)+DAY(LoanStartDate),"")</f>
        <v>47764</v>
      </c>
      <c r="D96" s="25">
        <f ca="1">IF(PaymentSchedule3[[#This Row],[Payment Number]]&lt;&gt;"",IF(ROW()-ROW(PaymentSchedule3[[#Headers],[Beginning
Balance]])=1,LoanAmount,INDEX(PaymentSchedule3[Ending
Balance],ROW()-ROW(PaymentSchedule3[[#Headers],[Beginning
Balance]])-1)),"")</f>
        <v>206684.45674006894</v>
      </c>
      <c r="E96" s="25">
        <f ca="1">IF(PaymentSchedule3[[#This Row],[Payment Number]]&lt;&gt;"",ScheduledPayment,"")</f>
        <v>1193.5382386636488</v>
      </c>
      <c r="F9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6" s="25">
        <f ca="1">IF(PaymentSchedule3[[#This Row],[Payment Number]]&lt;&gt;"",PaymentSchedule3[[#This Row],[Total
Payment]]-PaymentSchedule3[[#This Row],[Interest]],"")</f>
        <v>604.59004953008559</v>
      </c>
      <c r="I96" s="25">
        <f ca="1">IF(PaymentSchedule3[[#This Row],[Payment Number]]&lt;&gt;"",PaymentSchedule3[[#This Row],[Beginning
Balance]]*(InterestRate/PaymentsPerYear),"")</f>
        <v>688.94818913356323</v>
      </c>
      <c r="J96" s="25">
        <f ca="1">IF(PaymentSchedule3[[#This Row],[Payment Number]]&lt;&gt;"",IF(PaymentSchedule3[[#This Row],[Scheduled Payment]]+PaymentSchedule3[[#This Row],[Extra
Payment]]&lt;=PaymentSchedule3[[#This Row],[Beginning
Balance]],PaymentSchedule3[[#This Row],[Beginning
Balance]]-PaymentSchedule3[[#This Row],[Principal]],0),"")</f>
        <v>206079.86669053885</v>
      </c>
      <c r="K96" s="25">
        <f ca="1">IF(PaymentSchedule3[[#This Row],[Payment Number]]&lt;&gt;"",SUM(INDEX(PaymentSchedule3[Interest],1,1):PaymentSchedule3[[#This Row],[Interest]]),"")</f>
        <v>63443.540499621726</v>
      </c>
    </row>
    <row r="97" spans="2:11">
      <c r="B97" s="23">
        <f ca="1">IF(LoanIsGood,IF(ROW()-ROW(PaymentSchedule3[[#Headers],[Payment Number]])&gt;ScheduledNumberOfPayments,"",ROW()-ROW(PaymentSchedule3[[#Headers],[Payment Number]])),"")</f>
        <v>84</v>
      </c>
      <c r="C97" s="24">
        <f ca="1">IF(PaymentSchedule3[[#This Row],[Payment Number]]&lt;&gt;"",EOMONTH(LoanStartDate,ROW(PaymentSchedule3[[#This Row],[Payment Number]])-ROW(PaymentSchedule3[[#Headers],[Payment Number]])-2)+DAY(LoanStartDate),"")</f>
        <v>47795</v>
      </c>
      <c r="D97" s="25">
        <f ca="1">IF(PaymentSchedule3[[#This Row],[Payment Number]]&lt;&gt;"",IF(ROW()-ROW(PaymentSchedule3[[#Headers],[Beginning
Balance]])=1,LoanAmount,INDEX(PaymentSchedule3[Ending
Balance],ROW()-ROW(PaymentSchedule3[[#Headers],[Beginning
Balance]])-1)),"")</f>
        <v>206079.86669053885</v>
      </c>
      <c r="E97" s="25">
        <f ca="1">IF(PaymentSchedule3[[#This Row],[Payment Number]]&lt;&gt;"",ScheduledPayment,"")</f>
        <v>1193.5382386636488</v>
      </c>
      <c r="F9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7" s="25">
        <f ca="1">IF(PaymentSchedule3[[#This Row],[Payment Number]]&lt;&gt;"",PaymentSchedule3[[#This Row],[Total
Payment]]-PaymentSchedule3[[#This Row],[Interest]],"")</f>
        <v>606.60534969518596</v>
      </c>
      <c r="I97" s="25">
        <f ca="1">IF(PaymentSchedule3[[#This Row],[Payment Number]]&lt;&gt;"",PaymentSchedule3[[#This Row],[Beginning
Balance]]*(InterestRate/PaymentsPerYear),"")</f>
        <v>686.93288896846286</v>
      </c>
      <c r="J97" s="25">
        <f ca="1">IF(PaymentSchedule3[[#This Row],[Payment Number]]&lt;&gt;"",IF(PaymentSchedule3[[#This Row],[Scheduled Payment]]+PaymentSchedule3[[#This Row],[Extra
Payment]]&lt;=PaymentSchedule3[[#This Row],[Beginning
Balance]],PaymentSchedule3[[#This Row],[Beginning
Balance]]-PaymentSchedule3[[#This Row],[Principal]],0),"")</f>
        <v>205473.26134084366</v>
      </c>
      <c r="K97" s="25">
        <f ca="1">IF(PaymentSchedule3[[#This Row],[Payment Number]]&lt;&gt;"",SUM(INDEX(PaymentSchedule3[Interest],1,1):PaymentSchedule3[[#This Row],[Interest]]),"")</f>
        <v>64130.473388590188</v>
      </c>
    </row>
    <row r="98" spans="2:11">
      <c r="B98" s="23">
        <f ca="1">IF(LoanIsGood,IF(ROW()-ROW(PaymentSchedule3[[#Headers],[Payment Number]])&gt;ScheduledNumberOfPayments,"",ROW()-ROW(PaymentSchedule3[[#Headers],[Payment Number]])),"")</f>
        <v>85</v>
      </c>
      <c r="C98" s="24">
        <f ca="1">IF(PaymentSchedule3[[#This Row],[Payment Number]]&lt;&gt;"",EOMONTH(LoanStartDate,ROW(PaymentSchedule3[[#This Row],[Payment Number]])-ROW(PaymentSchedule3[[#Headers],[Payment Number]])-2)+DAY(LoanStartDate),"")</f>
        <v>47825</v>
      </c>
      <c r="D98" s="25">
        <f ca="1">IF(PaymentSchedule3[[#This Row],[Payment Number]]&lt;&gt;"",IF(ROW()-ROW(PaymentSchedule3[[#Headers],[Beginning
Balance]])=1,LoanAmount,INDEX(PaymentSchedule3[Ending
Balance],ROW()-ROW(PaymentSchedule3[[#Headers],[Beginning
Balance]])-1)),"")</f>
        <v>205473.26134084366</v>
      </c>
      <c r="E98" s="25">
        <f ca="1">IF(PaymentSchedule3[[#This Row],[Payment Number]]&lt;&gt;"",ScheduledPayment,"")</f>
        <v>1193.5382386636488</v>
      </c>
      <c r="F9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8" s="25">
        <f ca="1">IF(PaymentSchedule3[[#This Row],[Payment Number]]&lt;&gt;"",PaymentSchedule3[[#This Row],[Total
Payment]]-PaymentSchedule3[[#This Row],[Interest]],"")</f>
        <v>608.62736752750322</v>
      </c>
      <c r="I98" s="25">
        <f ca="1">IF(PaymentSchedule3[[#This Row],[Payment Number]]&lt;&gt;"",PaymentSchedule3[[#This Row],[Beginning
Balance]]*(InterestRate/PaymentsPerYear),"")</f>
        <v>684.9108711361456</v>
      </c>
      <c r="J98" s="25">
        <f ca="1">IF(PaymentSchedule3[[#This Row],[Payment Number]]&lt;&gt;"",IF(PaymentSchedule3[[#This Row],[Scheduled Payment]]+PaymentSchedule3[[#This Row],[Extra
Payment]]&lt;=PaymentSchedule3[[#This Row],[Beginning
Balance]],PaymentSchedule3[[#This Row],[Beginning
Balance]]-PaymentSchedule3[[#This Row],[Principal]],0),"")</f>
        <v>204864.63397331614</v>
      </c>
      <c r="K98" s="25">
        <f ca="1">IF(PaymentSchedule3[[#This Row],[Payment Number]]&lt;&gt;"",SUM(INDEX(PaymentSchedule3[Interest],1,1):PaymentSchedule3[[#This Row],[Interest]]),"")</f>
        <v>64815.384259726336</v>
      </c>
    </row>
    <row r="99" spans="2:11">
      <c r="B99" s="23">
        <f ca="1">IF(LoanIsGood,IF(ROW()-ROW(PaymentSchedule3[[#Headers],[Payment Number]])&gt;ScheduledNumberOfPayments,"",ROW()-ROW(PaymentSchedule3[[#Headers],[Payment Number]])),"")</f>
        <v>86</v>
      </c>
      <c r="C99" s="24">
        <f ca="1">IF(PaymentSchedule3[[#This Row],[Payment Number]]&lt;&gt;"",EOMONTH(LoanStartDate,ROW(PaymentSchedule3[[#This Row],[Payment Number]])-ROW(PaymentSchedule3[[#Headers],[Payment Number]])-2)+DAY(LoanStartDate),"")</f>
        <v>47856</v>
      </c>
      <c r="D99" s="25">
        <f ca="1">IF(PaymentSchedule3[[#This Row],[Payment Number]]&lt;&gt;"",IF(ROW()-ROW(PaymentSchedule3[[#Headers],[Beginning
Balance]])=1,LoanAmount,INDEX(PaymentSchedule3[Ending
Balance],ROW()-ROW(PaymentSchedule3[[#Headers],[Beginning
Balance]])-1)),"")</f>
        <v>204864.63397331614</v>
      </c>
      <c r="E99" s="25">
        <f ca="1">IF(PaymentSchedule3[[#This Row],[Payment Number]]&lt;&gt;"",ScheduledPayment,"")</f>
        <v>1193.5382386636488</v>
      </c>
      <c r="F9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99" s="25">
        <f ca="1">IF(PaymentSchedule3[[#This Row],[Payment Number]]&lt;&gt;"",PaymentSchedule3[[#This Row],[Total
Payment]]-PaymentSchedule3[[#This Row],[Interest]],"")</f>
        <v>610.65612541926168</v>
      </c>
      <c r="I99" s="25">
        <f ca="1">IF(PaymentSchedule3[[#This Row],[Payment Number]]&lt;&gt;"",PaymentSchedule3[[#This Row],[Beginning
Balance]]*(InterestRate/PaymentsPerYear),"")</f>
        <v>682.88211324438714</v>
      </c>
      <c r="J99" s="25">
        <f ca="1">IF(PaymentSchedule3[[#This Row],[Payment Number]]&lt;&gt;"",IF(PaymentSchedule3[[#This Row],[Scheduled Payment]]+PaymentSchedule3[[#This Row],[Extra
Payment]]&lt;=PaymentSchedule3[[#This Row],[Beginning
Balance]],PaymentSchedule3[[#This Row],[Beginning
Balance]]-PaymentSchedule3[[#This Row],[Principal]],0),"")</f>
        <v>204253.97784789689</v>
      </c>
      <c r="K99" s="25">
        <f ca="1">IF(PaymentSchedule3[[#This Row],[Payment Number]]&lt;&gt;"",SUM(INDEX(PaymentSchedule3[Interest],1,1):PaymentSchedule3[[#This Row],[Interest]]),"")</f>
        <v>65498.26637297072</v>
      </c>
    </row>
    <row r="100" spans="2:11">
      <c r="B100" s="23">
        <f ca="1">IF(LoanIsGood,IF(ROW()-ROW(PaymentSchedule3[[#Headers],[Payment Number]])&gt;ScheduledNumberOfPayments,"",ROW()-ROW(PaymentSchedule3[[#Headers],[Payment Number]])),"")</f>
        <v>87</v>
      </c>
      <c r="C100" s="24">
        <f ca="1">IF(PaymentSchedule3[[#This Row],[Payment Number]]&lt;&gt;"",EOMONTH(LoanStartDate,ROW(PaymentSchedule3[[#This Row],[Payment Number]])-ROW(PaymentSchedule3[[#Headers],[Payment Number]])-2)+DAY(LoanStartDate),"")</f>
        <v>47887</v>
      </c>
      <c r="D100" s="25">
        <f ca="1">IF(PaymentSchedule3[[#This Row],[Payment Number]]&lt;&gt;"",IF(ROW()-ROW(PaymentSchedule3[[#Headers],[Beginning
Balance]])=1,LoanAmount,INDEX(PaymentSchedule3[Ending
Balance],ROW()-ROW(PaymentSchedule3[[#Headers],[Beginning
Balance]])-1)),"")</f>
        <v>204253.97784789689</v>
      </c>
      <c r="E100" s="25">
        <f ca="1">IF(PaymentSchedule3[[#This Row],[Payment Number]]&lt;&gt;"",ScheduledPayment,"")</f>
        <v>1193.5382386636488</v>
      </c>
      <c r="F10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0" s="25">
        <f ca="1">IF(PaymentSchedule3[[#This Row],[Payment Number]]&lt;&gt;"",PaymentSchedule3[[#This Row],[Total
Payment]]-PaymentSchedule3[[#This Row],[Interest]],"")</f>
        <v>612.69164583732584</v>
      </c>
      <c r="I100" s="25">
        <f ca="1">IF(PaymentSchedule3[[#This Row],[Payment Number]]&lt;&gt;"",PaymentSchedule3[[#This Row],[Beginning
Balance]]*(InterestRate/PaymentsPerYear),"")</f>
        <v>680.84659282632299</v>
      </c>
      <c r="J100" s="25">
        <f ca="1">IF(PaymentSchedule3[[#This Row],[Payment Number]]&lt;&gt;"",IF(PaymentSchedule3[[#This Row],[Scheduled Payment]]+PaymentSchedule3[[#This Row],[Extra
Payment]]&lt;=PaymentSchedule3[[#This Row],[Beginning
Balance]],PaymentSchedule3[[#This Row],[Beginning
Balance]]-PaymentSchedule3[[#This Row],[Principal]],0),"")</f>
        <v>203641.28620205956</v>
      </c>
      <c r="K100" s="25">
        <f ca="1">IF(PaymentSchedule3[[#This Row],[Payment Number]]&lt;&gt;"",SUM(INDEX(PaymentSchedule3[Interest],1,1):PaymentSchedule3[[#This Row],[Interest]]),"")</f>
        <v>66179.112965797045</v>
      </c>
    </row>
    <row r="101" spans="2:11">
      <c r="B101" s="23">
        <f ca="1">IF(LoanIsGood,IF(ROW()-ROW(PaymentSchedule3[[#Headers],[Payment Number]])&gt;ScheduledNumberOfPayments,"",ROW()-ROW(PaymentSchedule3[[#Headers],[Payment Number]])),"")</f>
        <v>88</v>
      </c>
      <c r="C101" s="24">
        <f ca="1">IF(PaymentSchedule3[[#This Row],[Payment Number]]&lt;&gt;"",EOMONTH(LoanStartDate,ROW(PaymentSchedule3[[#This Row],[Payment Number]])-ROW(PaymentSchedule3[[#Headers],[Payment Number]])-2)+DAY(LoanStartDate),"")</f>
        <v>47915</v>
      </c>
      <c r="D101" s="25">
        <f ca="1">IF(PaymentSchedule3[[#This Row],[Payment Number]]&lt;&gt;"",IF(ROW()-ROW(PaymentSchedule3[[#Headers],[Beginning
Balance]])=1,LoanAmount,INDEX(PaymentSchedule3[Ending
Balance],ROW()-ROW(PaymentSchedule3[[#Headers],[Beginning
Balance]])-1)),"")</f>
        <v>203641.28620205956</v>
      </c>
      <c r="E101" s="25">
        <f ca="1">IF(PaymentSchedule3[[#This Row],[Payment Number]]&lt;&gt;"",ScheduledPayment,"")</f>
        <v>1193.5382386636488</v>
      </c>
      <c r="F10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1" s="25">
        <f ca="1">IF(PaymentSchedule3[[#This Row],[Payment Number]]&lt;&gt;"",PaymentSchedule3[[#This Row],[Total
Payment]]-PaymentSchedule3[[#This Row],[Interest]],"")</f>
        <v>614.73395132345024</v>
      </c>
      <c r="I101" s="25">
        <f ca="1">IF(PaymentSchedule3[[#This Row],[Payment Number]]&lt;&gt;"",PaymentSchedule3[[#This Row],[Beginning
Balance]]*(InterestRate/PaymentsPerYear),"")</f>
        <v>678.80428734019858</v>
      </c>
      <c r="J101" s="25">
        <f ca="1">IF(PaymentSchedule3[[#This Row],[Payment Number]]&lt;&gt;"",IF(PaymentSchedule3[[#This Row],[Scheduled Payment]]+PaymentSchedule3[[#This Row],[Extra
Payment]]&lt;=PaymentSchedule3[[#This Row],[Beginning
Balance]],PaymentSchedule3[[#This Row],[Beginning
Balance]]-PaymentSchedule3[[#This Row],[Principal]],0),"")</f>
        <v>203026.5522507361</v>
      </c>
      <c r="K101" s="25">
        <f ca="1">IF(PaymentSchedule3[[#This Row],[Payment Number]]&lt;&gt;"",SUM(INDEX(PaymentSchedule3[Interest],1,1):PaymentSchedule3[[#This Row],[Interest]]),"")</f>
        <v>66857.917253137246</v>
      </c>
    </row>
    <row r="102" spans="2:11">
      <c r="B102" s="23">
        <f ca="1">IF(LoanIsGood,IF(ROW()-ROW(PaymentSchedule3[[#Headers],[Payment Number]])&gt;ScheduledNumberOfPayments,"",ROW()-ROW(PaymentSchedule3[[#Headers],[Payment Number]])),"")</f>
        <v>89</v>
      </c>
      <c r="C102" s="24">
        <f ca="1">IF(PaymentSchedule3[[#This Row],[Payment Number]]&lt;&gt;"",EOMONTH(LoanStartDate,ROW(PaymentSchedule3[[#This Row],[Payment Number]])-ROW(PaymentSchedule3[[#Headers],[Payment Number]])-2)+DAY(LoanStartDate),"")</f>
        <v>47946</v>
      </c>
      <c r="D102" s="25">
        <f ca="1">IF(PaymentSchedule3[[#This Row],[Payment Number]]&lt;&gt;"",IF(ROW()-ROW(PaymentSchedule3[[#Headers],[Beginning
Balance]])=1,LoanAmount,INDEX(PaymentSchedule3[Ending
Balance],ROW()-ROW(PaymentSchedule3[[#Headers],[Beginning
Balance]])-1)),"")</f>
        <v>203026.5522507361</v>
      </c>
      <c r="E102" s="25">
        <f ca="1">IF(PaymentSchedule3[[#This Row],[Payment Number]]&lt;&gt;"",ScheduledPayment,"")</f>
        <v>1193.5382386636488</v>
      </c>
      <c r="F10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2" s="25">
        <f ca="1">IF(PaymentSchedule3[[#This Row],[Payment Number]]&lt;&gt;"",PaymentSchedule3[[#This Row],[Total
Payment]]-PaymentSchedule3[[#This Row],[Interest]],"")</f>
        <v>616.78306449452839</v>
      </c>
      <c r="I102" s="25">
        <f ca="1">IF(PaymentSchedule3[[#This Row],[Payment Number]]&lt;&gt;"",PaymentSchedule3[[#This Row],[Beginning
Balance]]*(InterestRate/PaymentsPerYear),"")</f>
        <v>676.75517416912044</v>
      </c>
      <c r="J102" s="25">
        <f ca="1">IF(PaymentSchedule3[[#This Row],[Payment Number]]&lt;&gt;"",IF(PaymentSchedule3[[#This Row],[Scheduled Payment]]+PaymentSchedule3[[#This Row],[Extra
Payment]]&lt;=PaymentSchedule3[[#This Row],[Beginning
Balance]],PaymentSchedule3[[#This Row],[Beginning
Balance]]-PaymentSchedule3[[#This Row],[Principal]],0),"")</f>
        <v>202409.76918624158</v>
      </c>
      <c r="K102" s="25">
        <f ca="1">IF(PaymentSchedule3[[#This Row],[Payment Number]]&lt;&gt;"",SUM(INDEX(PaymentSchedule3[Interest],1,1):PaymentSchedule3[[#This Row],[Interest]]),"")</f>
        <v>67534.672427306359</v>
      </c>
    </row>
    <row r="103" spans="2:11">
      <c r="B103" s="23">
        <f ca="1">IF(LoanIsGood,IF(ROW()-ROW(PaymentSchedule3[[#Headers],[Payment Number]])&gt;ScheduledNumberOfPayments,"",ROW()-ROW(PaymentSchedule3[[#Headers],[Payment Number]])),"")</f>
        <v>90</v>
      </c>
      <c r="C103" s="24">
        <f ca="1">IF(PaymentSchedule3[[#This Row],[Payment Number]]&lt;&gt;"",EOMONTH(LoanStartDate,ROW(PaymentSchedule3[[#This Row],[Payment Number]])-ROW(PaymentSchedule3[[#Headers],[Payment Number]])-2)+DAY(LoanStartDate),"")</f>
        <v>47976</v>
      </c>
      <c r="D103" s="25">
        <f ca="1">IF(PaymentSchedule3[[#This Row],[Payment Number]]&lt;&gt;"",IF(ROW()-ROW(PaymentSchedule3[[#Headers],[Beginning
Balance]])=1,LoanAmount,INDEX(PaymentSchedule3[Ending
Balance],ROW()-ROW(PaymentSchedule3[[#Headers],[Beginning
Balance]])-1)),"")</f>
        <v>202409.76918624158</v>
      </c>
      <c r="E103" s="25">
        <f ca="1">IF(PaymentSchedule3[[#This Row],[Payment Number]]&lt;&gt;"",ScheduledPayment,"")</f>
        <v>1193.5382386636488</v>
      </c>
      <c r="F10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3" s="25">
        <f ca="1">IF(PaymentSchedule3[[#This Row],[Payment Number]]&lt;&gt;"",PaymentSchedule3[[#This Row],[Total
Payment]]-PaymentSchedule3[[#This Row],[Interest]],"")</f>
        <v>618.83900804284349</v>
      </c>
      <c r="I103" s="25">
        <f ca="1">IF(PaymentSchedule3[[#This Row],[Payment Number]]&lt;&gt;"",PaymentSchedule3[[#This Row],[Beginning
Balance]]*(InterestRate/PaymentsPerYear),"")</f>
        <v>674.69923062080534</v>
      </c>
      <c r="J103" s="25">
        <f ca="1">IF(PaymentSchedule3[[#This Row],[Payment Number]]&lt;&gt;"",IF(PaymentSchedule3[[#This Row],[Scheduled Payment]]+PaymentSchedule3[[#This Row],[Extra
Payment]]&lt;=PaymentSchedule3[[#This Row],[Beginning
Balance]],PaymentSchedule3[[#This Row],[Beginning
Balance]]-PaymentSchedule3[[#This Row],[Principal]],0),"")</f>
        <v>201790.93017819873</v>
      </c>
      <c r="K103" s="25">
        <f ca="1">IF(PaymentSchedule3[[#This Row],[Payment Number]]&lt;&gt;"",SUM(INDEX(PaymentSchedule3[Interest],1,1):PaymentSchedule3[[#This Row],[Interest]]),"")</f>
        <v>68209.371657927171</v>
      </c>
    </row>
    <row r="104" spans="2:11">
      <c r="B104" s="23">
        <f ca="1">IF(LoanIsGood,IF(ROW()-ROW(PaymentSchedule3[[#Headers],[Payment Number]])&gt;ScheduledNumberOfPayments,"",ROW()-ROW(PaymentSchedule3[[#Headers],[Payment Number]])),"")</f>
        <v>91</v>
      </c>
      <c r="C104" s="24">
        <f ca="1">IF(PaymentSchedule3[[#This Row],[Payment Number]]&lt;&gt;"",EOMONTH(LoanStartDate,ROW(PaymentSchedule3[[#This Row],[Payment Number]])-ROW(PaymentSchedule3[[#Headers],[Payment Number]])-2)+DAY(LoanStartDate),"")</f>
        <v>48007</v>
      </c>
      <c r="D104" s="25">
        <f ca="1">IF(PaymentSchedule3[[#This Row],[Payment Number]]&lt;&gt;"",IF(ROW()-ROW(PaymentSchedule3[[#Headers],[Beginning
Balance]])=1,LoanAmount,INDEX(PaymentSchedule3[Ending
Balance],ROW()-ROW(PaymentSchedule3[[#Headers],[Beginning
Balance]])-1)),"")</f>
        <v>201790.93017819873</v>
      </c>
      <c r="E104" s="25">
        <f ca="1">IF(PaymentSchedule3[[#This Row],[Payment Number]]&lt;&gt;"",ScheduledPayment,"")</f>
        <v>1193.5382386636488</v>
      </c>
      <c r="F10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4" s="25">
        <f ca="1">IF(PaymentSchedule3[[#This Row],[Payment Number]]&lt;&gt;"",PaymentSchedule3[[#This Row],[Total
Payment]]-PaymentSchedule3[[#This Row],[Interest]],"")</f>
        <v>620.90180473631972</v>
      </c>
      <c r="I104" s="25">
        <f ca="1">IF(PaymentSchedule3[[#This Row],[Payment Number]]&lt;&gt;"",PaymentSchedule3[[#This Row],[Beginning
Balance]]*(InterestRate/PaymentsPerYear),"")</f>
        <v>672.63643392732911</v>
      </c>
      <c r="J104" s="25">
        <f ca="1">IF(PaymentSchedule3[[#This Row],[Payment Number]]&lt;&gt;"",IF(PaymentSchedule3[[#This Row],[Scheduled Payment]]+PaymentSchedule3[[#This Row],[Extra
Payment]]&lt;=PaymentSchedule3[[#This Row],[Beginning
Balance]],PaymentSchedule3[[#This Row],[Beginning
Balance]]-PaymentSchedule3[[#This Row],[Principal]],0),"")</f>
        <v>201170.02837346241</v>
      </c>
      <c r="K104" s="25">
        <f ca="1">IF(PaymentSchedule3[[#This Row],[Payment Number]]&lt;&gt;"",SUM(INDEX(PaymentSchedule3[Interest],1,1):PaymentSchedule3[[#This Row],[Interest]]),"")</f>
        <v>68882.008091854499</v>
      </c>
    </row>
    <row r="105" spans="2:11">
      <c r="B105" s="23">
        <f ca="1">IF(LoanIsGood,IF(ROW()-ROW(PaymentSchedule3[[#Headers],[Payment Number]])&gt;ScheduledNumberOfPayments,"",ROW()-ROW(PaymentSchedule3[[#Headers],[Payment Number]])),"")</f>
        <v>92</v>
      </c>
      <c r="C105" s="24">
        <f ca="1">IF(PaymentSchedule3[[#This Row],[Payment Number]]&lt;&gt;"",EOMONTH(LoanStartDate,ROW(PaymentSchedule3[[#This Row],[Payment Number]])-ROW(PaymentSchedule3[[#Headers],[Payment Number]])-2)+DAY(LoanStartDate),"")</f>
        <v>48037</v>
      </c>
      <c r="D105" s="25">
        <f ca="1">IF(PaymentSchedule3[[#This Row],[Payment Number]]&lt;&gt;"",IF(ROW()-ROW(PaymentSchedule3[[#Headers],[Beginning
Balance]])=1,LoanAmount,INDEX(PaymentSchedule3[Ending
Balance],ROW()-ROW(PaymentSchedule3[[#Headers],[Beginning
Balance]])-1)),"")</f>
        <v>201170.02837346241</v>
      </c>
      <c r="E105" s="25">
        <f ca="1">IF(PaymentSchedule3[[#This Row],[Payment Number]]&lt;&gt;"",ScheduledPayment,"")</f>
        <v>1193.5382386636488</v>
      </c>
      <c r="F10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5" s="25">
        <f ca="1">IF(PaymentSchedule3[[#This Row],[Payment Number]]&lt;&gt;"",PaymentSchedule3[[#This Row],[Total
Payment]]-PaymentSchedule3[[#This Row],[Interest]],"")</f>
        <v>622.97147741877404</v>
      </c>
      <c r="I105" s="25">
        <f ca="1">IF(PaymentSchedule3[[#This Row],[Payment Number]]&lt;&gt;"",PaymentSchedule3[[#This Row],[Beginning
Balance]]*(InterestRate/PaymentsPerYear),"")</f>
        <v>670.56676124487478</v>
      </c>
      <c r="J105" s="25">
        <f ca="1">IF(PaymentSchedule3[[#This Row],[Payment Number]]&lt;&gt;"",IF(PaymentSchedule3[[#This Row],[Scheduled Payment]]+PaymentSchedule3[[#This Row],[Extra
Payment]]&lt;=PaymentSchedule3[[#This Row],[Beginning
Balance]],PaymentSchedule3[[#This Row],[Beginning
Balance]]-PaymentSchedule3[[#This Row],[Principal]],0),"")</f>
        <v>200547.05689604365</v>
      </c>
      <c r="K105" s="25">
        <f ca="1">IF(PaymentSchedule3[[#This Row],[Payment Number]]&lt;&gt;"",SUM(INDEX(PaymentSchedule3[Interest],1,1):PaymentSchedule3[[#This Row],[Interest]]),"")</f>
        <v>69552.574853099373</v>
      </c>
    </row>
    <row r="106" spans="2:11">
      <c r="B106" s="23">
        <f ca="1">IF(LoanIsGood,IF(ROW()-ROW(PaymentSchedule3[[#Headers],[Payment Number]])&gt;ScheduledNumberOfPayments,"",ROW()-ROW(PaymentSchedule3[[#Headers],[Payment Number]])),"")</f>
        <v>93</v>
      </c>
      <c r="C106" s="24">
        <f ca="1">IF(PaymentSchedule3[[#This Row],[Payment Number]]&lt;&gt;"",EOMONTH(LoanStartDate,ROW(PaymentSchedule3[[#This Row],[Payment Number]])-ROW(PaymentSchedule3[[#Headers],[Payment Number]])-2)+DAY(LoanStartDate),"")</f>
        <v>48068</v>
      </c>
      <c r="D106" s="25">
        <f ca="1">IF(PaymentSchedule3[[#This Row],[Payment Number]]&lt;&gt;"",IF(ROW()-ROW(PaymentSchedule3[[#Headers],[Beginning
Balance]])=1,LoanAmount,INDEX(PaymentSchedule3[Ending
Balance],ROW()-ROW(PaymentSchedule3[[#Headers],[Beginning
Balance]])-1)),"")</f>
        <v>200547.05689604365</v>
      </c>
      <c r="E106" s="25">
        <f ca="1">IF(PaymentSchedule3[[#This Row],[Payment Number]]&lt;&gt;"",ScheduledPayment,"")</f>
        <v>1193.5382386636488</v>
      </c>
      <c r="F10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6" s="25">
        <f ca="1">IF(PaymentSchedule3[[#This Row],[Payment Number]]&lt;&gt;"",PaymentSchedule3[[#This Row],[Total
Payment]]-PaymentSchedule3[[#This Row],[Interest]],"")</f>
        <v>625.04804901016996</v>
      </c>
      <c r="I106" s="25">
        <f ca="1">IF(PaymentSchedule3[[#This Row],[Payment Number]]&lt;&gt;"",PaymentSchedule3[[#This Row],[Beginning
Balance]]*(InterestRate/PaymentsPerYear),"")</f>
        <v>668.49018965347886</v>
      </c>
      <c r="J106" s="25">
        <f ca="1">IF(PaymentSchedule3[[#This Row],[Payment Number]]&lt;&gt;"",IF(PaymentSchedule3[[#This Row],[Scheduled Payment]]+PaymentSchedule3[[#This Row],[Extra
Payment]]&lt;=PaymentSchedule3[[#This Row],[Beginning
Balance]],PaymentSchedule3[[#This Row],[Beginning
Balance]]-PaymentSchedule3[[#This Row],[Principal]],0),"")</f>
        <v>199922.00884703349</v>
      </c>
      <c r="K106" s="25">
        <f ca="1">IF(PaymentSchedule3[[#This Row],[Payment Number]]&lt;&gt;"",SUM(INDEX(PaymentSchedule3[Interest],1,1):PaymentSchedule3[[#This Row],[Interest]]),"")</f>
        <v>70221.065042752845</v>
      </c>
    </row>
    <row r="107" spans="2:11">
      <c r="B107" s="23">
        <f ca="1">IF(LoanIsGood,IF(ROW()-ROW(PaymentSchedule3[[#Headers],[Payment Number]])&gt;ScheduledNumberOfPayments,"",ROW()-ROW(PaymentSchedule3[[#Headers],[Payment Number]])),"")</f>
        <v>94</v>
      </c>
      <c r="C107" s="24">
        <f ca="1">IF(PaymentSchedule3[[#This Row],[Payment Number]]&lt;&gt;"",EOMONTH(LoanStartDate,ROW(PaymentSchedule3[[#This Row],[Payment Number]])-ROW(PaymentSchedule3[[#Headers],[Payment Number]])-2)+DAY(LoanStartDate),"")</f>
        <v>48099</v>
      </c>
      <c r="D107" s="25">
        <f ca="1">IF(PaymentSchedule3[[#This Row],[Payment Number]]&lt;&gt;"",IF(ROW()-ROW(PaymentSchedule3[[#Headers],[Beginning
Balance]])=1,LoanAmount,INDEX(PaymentSchedule3[Ending
Balance],ROW()-ROW(PaymentSchedule3[[#Headers],[Beginning
Balance]])-1)),"")</f>
        <v>199922.00884703349</v>
      </c>
      <c r="E107" s="25">
        <f ca="1">IF(PaymentSchedule3[[#This Row],[Payment Number]]&lt;&gt;"",ScheduledPayment,"")</f>
        <v>1193.5382386636488</v>
      </c>
      <c r="F10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7" s="25">
        <f ca="1">IF(PaymentSchedule3[[#This Row],[Payment Number]]&lt;&gt;"",PaymentSchedule3[[#This Row],[Total
Payment]]-PaymentSchedule3[[#This Row],[Interest]],"")</f>
        <v>627.13154250687046</v>
      </c>
      <c r="I107" s="25">
        <f ca="1">IF(PaymentSchedule3[[#This Row],[Payment Number]]&lt;&gt;"",PaymentSchedule3[[#This Row],[Beginning
Balance]]*(InterestRate/PaymentsPerYear),"")</f>
        <v>666.40669615677837</v>
      </c>
      <c r="J107" s="25">
        <f ca="1">IF(PaymentSchedule3[[#This Row],[Payment Number]]&lt;&gt;"",IF(PaymentSchedule3[[#This Row],[Scheduled Payment]]+PaymentSchedule3[[#This Row],[Extra
Payment]]&lt;=PaymentSchedule3[[#This Row],[Beginning
Balance]],PaymentSchedule3[[#This Row],[Beginning
Balance]]-PaymentSchedule3[[#This Row],[Principal]],0),"")</f>
        <v>199294.87730452663</v>
      </c>
      <c r="K107" s="25">
        <f ca="1">IF(PaymentSchedule3[[#This Row],[Payment Number]]&lt;&gt;"",SUM(INDEX(PaymentSchedule3[Interest],1,1):PaymentSchedule3[[#This Row],[Interest]]),"")</f>
        <v>70887.471738909619</v>
      </c>
    </row>
    <row r="108" spans="2:11">
      <c r="B108" s="23">
        <f ca="1">IF(LoanIsGood,IF(ROW()-ROW(PaymentSchedule3[[#Headers],[Payment Number]])&gt;ScheduledNumberOfPayments,"",ROW()-ROW(PaymentSchedule3[[#Headers],[Payment Number]])),"")</f>
        <v>95</v>
      </c>
      <c r="C108" s="24">
        <f ca="1">IF(PaymentSchedule3[[#This Row],[Payment Number]]&lt;&gt;"",EOMONTH(LoanStartDate,ROW(PaymentSchedule3[[#This Row],[Payment Number]])-ROW(PaymentSchedule3[[#Headers],[Payment Number]])-2)+DAY(LoanStartDate),"")</f>
        <v>48129</v>
      </c>
      <c r="D108" s="25">
        <f ca="1">IF(PaymentSchedule3[[#This Row],[Payment Number]]&lt;&gt;"",IF(ROW()-ROW(PaymentSchedule3[[#Headers],[Beginning
Balance]])=1,LoanAmount,INDEX(PaymentSchedule3[Ending
Balance],ROW()-ROW(PaymentSchedule3[[#Headers],[Beginning
Balance]])-1)),"")</f>
        <v>199294.87730452663</v>
      </c>
      <c r="E108" s="25">
        <f ca="1">IF(PaymentSchedule3[[#This Row],[Payment Number]]&lt;&gt;"",ScheduledPayment,"")</f>
        <v>1193.5382386636488</v>
      </c>
      <c r="F10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8" s="25">
        <f ca="1">IF(PaymentSchedule3[[#This Row],[Payment Number]]&lt;&gt;"",PaymentSchedule3[[#This Row],[Total
Payment]]-PaymentSchedule3[[#This Row],[Interest]],"")</f>
        <v>629.22198098189335</v>
      </c>
      <c r="I108" s="25">
        <f ca="1">IF(PaymentSchedule3[[#This Row],[Payment Number]]&lt;&gt;"",PaymentSchedule3[[#This Row],[Beginning
Balance]]*(InterestRate/PaymentsPerYear),"")</f>
        <v>664.31625768175547</v>
      </c>
      <c r="J108" s="25">
        <f ca="1">IF(PaymentSchedule3[[#This Row],[Payment Number]]&lt;&gt;"",IF(PaymentSchedule3[[#This Row],[Scheduled Payment]]+PaymentSchedule3[[#This Row],[Extra
Payment]]&lt;=PaymentSchedule3[[#This Row],[Beginning
Balance]],PaymentSchedule3[[#This Row],[Beginning
Balance]]-PaymentSchedule3[[#This Row],[Principal]],0),"")</f>
        <v>198665.65532354472</v>
      </c>
      <c r="K108" s="25">
        <f ca="1">IF(PaymentSchedule3[[#This Row],[Payment Number]]&lt;&gt;"",SUM(INDEX(PaymentSchedule3[Interest],1,1):PaymentSchedule3[[#This Row],[Interest]]),"")</f>
        <v>71551.787996591374</v>
      </c>
    </row>
    <row r="109" spans="2:11">
      <c r="B109" s="23">
        <f ca="1">IF(LoanIsGood,IF(ROW()-ROW(PaymentSchedule3[[#Headers],[Payment Number]])&gt;ScheduledNumberOfPayments,"",ROW()-ROW(PaymentSchedule3[[#Headers],[Payment Number]])),"")</f>
        <v>96</v>
      </c>
      <c r="C109" s="24">
        <f ca="1">IF(PaymentSchedule3[[#This Row],[Payment Number]]&lt;&gt;"",EOMONTH(LoanStartDate,ROW(PaymentSchedule3[[#This Row],[Payment Number]])-ROW(PaymentSchedule3[[#Headers],[Payment Number]])-2)+DAY(LoanStartDate),"")</f>
        <v>48160</v>
      </c>
      <c r="D109" s="25">
        <f ca="1">IF(PaymentSchedule3[[#This Row],[Payment Number]]&lt;&gt;"",IF(ROW()-ROW(PaymentSchedule3[[#Headers],[Beginning
Balance]])=1,LoanAmount,INDEX(PaymentSchedule3[Ending
Balance],ROW()-ROW(PaymentSchedule3[[#Headers],[Beginning
Balance]])-1)),"")</f>
        <v>198665.65532354472</v>
      </c>
      <c r="E109" s="25">
        <f ca="1">IF(PaymentSchedule3[[#This Row],[Payment Number]]&lt;&gt;"",ScheduledPayment,"")</f>
        <v>1193.5382386636488</v>
      </c>
      <c r="F10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09" s="25">
        <f ca="1">IF(PaymentSchedule3[[#This Row],[Payment Number]]&lt;&gt;"",PaymentSchedule3[[#This Row],[Total
Payment]]-PaymentSchedule3[[#This Row],[Interest]],"")</f>
        <v>631.3193875851664</v>
      </c>
      <c r="I109" s="25">
        <f ca="1">IF(PaymentSchedule3[[#This Row],[Payment Number]]&lt;&gt;"",PaymentSchedule3[[#This Row],[Beginning
Balance]]*(InterestRate/PaymentsPerYear),"")</f>
        <v>662.21885107848243</v>
      </c>
      <c r="J109" s="25">
        <f ca="1">IF(PaymentSchedule3[[#This Row],[Payment Number]]&lt;&gt;"",IF(PaymentSchedule3[[#This Row],[Scheduled Payment]]+PaymentSchedule3[[#This Row],[Extra
Payment]]&lt;=PaymentSchedule3[[#This Row],[Beginning
Balance]],PaymentSchedule3[[#This Row],[Beginning
Balance]]-PaymentSchedule3[[#This Row],[Principal]],0),"")</f>
        <v>198034.33593595956</v>
      </c>
      <c r="K109" s="25">
        <f ca="1">IF(PaymentSchedule3[[#This Row],[Payment Number]]&lt;&gt;"",SUM(INDEX(PaymentSchedule3[Interest],1,1):PaymentSchedule3[[#This Row],[Interest]]),"")</f>
        <v>72214.006847669851</v>
      </c>
    </row>
    <row r="110" spans="2:11">
      <c r="B110" s="23">
        <f ca="1">IF(LoanIsGood,IF(ROW()-ROW(PaymentSchedule3[[#Headers],[Payment Number]])&gt;ScheduledNumberOfPayments,"",ROW()-ROW(PaymentSchedule3[[#Headers],[Payment Number]])),"")</f>
        <v>97</v>
      </c>
      <c r="C110" s="24">
        <f ca="1">IF(PaymentSchedule3[[#This Row],[Payment Number]]&lt;&gt;"",EOMONTH(LoanStartDate,ROW(PaymentSchedule3[[#This Row],[Payment Number]])-ROW(PaymentSchedule3[[#Headers],[Payment Number]])-2)+DAY(LoanStartDate),"")</f>
        <v>48190</v>
      </c>
      <c r="D110" s="25">
        <f ca="1">IF(PaymentSchedule3[[#This Row],[Payment Number]]&lt;&gt;"",IF(ROW()-ROW(PaymentSchedule3[[#Headers],[Beginning
Balance]])=1,LoanAmount,INDEX(PaymentSchedule3[Ending
Balance],ROW()-ROW(PaymentSchedule3[[#Headers],[Beginning
Balance]])-1)),"")</f>
        <v>198034.33593595956</v>
      </c>
      <c r="E110" s="25">
        <f ca="1">IF(PaymentSchedule3[[#This Row],[Payment Number]]&lt;&gt;"",ScheduledPayment,"")</f>
        <v>1193.5382386636488</v>
      </c>
      <c r="F11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0" s="25">
        <f ca="1">IF(PaymentSchedule3[[#This Row],[Payment Number]]&lt;&gt;"",PaymentSchedule3[[#This Row],[Total
Payment]]-PaymentSchedule3[[#This Row],[Interest]],"")</f>
        <v>633.42378554378354</v>
      </c>
      <c r="I110" s="25">
        <f ca="1">IF(PaymentSchedule3[[#This Row],[Payment Number]]&lt;&gt;"",PaymentSchedule3[[#This Row],[Beginning
Balance]]*(InterestRate/PaymentsPerYear),"")</f>
        <v>660.11445311986529</v>
      </c>
      <c r="J110" s="25">
        <f ca="1">IF(PaymentSchedule3[[#This Row],[Payment Number]]&lt;&gt;"",IF(PaymentSchedule3[[#This Row],[Scheduled Payment]]+PaymentSchedule3[[#This Row],[Extra
Payment]]&lt;=PaymentSchedule3[[#This Row],[Beginning
Balance]],PaymentSchedule3[[#This Row],[Beginning
Balance]]-PaymentSchedule3[[#This Row],[Principal]],0),"")</f>
        <v>197400.91215041577</v>
      </c>
      <c r="K110" s="25">
        <f ca="1">IF(PaymentSchedule3[[#This Row],[Payment Number]]&lt;&gt;"",SUM(INDEX(PaymentSchedule3[Interest],1,1):PaymentSchedule3[[#This Row],[Interest]]),"")</f>
        <v>72874.121300789717</v>
      </c>
    </row>
    <row r="111" spans="2:11">
      <c r="B111" s="23">
        <f ca="1">IF(LoanIsGood,IF(ROW()-ROW(PaymentSchedule3[[#Headers],[Payment Number]])&gt;ScheduledNumberOfPayments,"",ROW()-ROW(PaymentSchedule3[[#Headers],[Payment Number]])),"")</f>
        <v>98</v>
      </c>
      <c r="C111" s="24">
        <f ca="1">IF(PaymentSchedule3[[#This Row],[Payment Number]]&lt;&gt;"",EOMONTH(LoanStartDate,ROW(PaymentSchedule3[[#This Row],[Payment Number]])-ROW(PaymentSchedule3[[#Headers],[Payment Number]])-2)+DAY(LoanStartDate),"")</f>
        <v>48221</v>
      </c>
      <c r="D111" s="25">
        <f ca="1">IF(PaymentSchedule3[[#This Row],[Payment Number]]&lt;&gt;"",IF(ROW()-ROW(PaymentSchedule3[[#Headers],[Beginning
Balance]])=1,LoanAmount,INDEX(PaymentSchedule3[Ending
Balance],ROW()-ROW(PaymentSchedule3[[#Headers],[Beginning
Balance]])-1)),"")</f>
        <v>197400.91215041577</v>
      </c>
      <c r="E111" s="25">
        <f ca="1">IF(PaymentSchedule3[[#This Row],[Payment Number]]&lt;&gt;"",ScheduledPayment,"")</f>
        <v>1193.5382386636488</v>
      </c>
      <c r="F11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1" s="25">
        <f ca="1">IF(PaymentSchedule3[[#This Row],[Payment Number]]&lt;&gt;"",PaymentSchedule3[[#This Row],[Total
Payment]]-PaymentSchedule3[[#This Row],[Interest]],"")</f>
        <v>635.53519816226287</v>
      </c>
      <c r="I111" s="25">
        <f ca="1">IF(PaymentSchedule3[[#This Row],[Payment Number]]&lt;&gt;"",PaymentSchedule3[[#This Row],[Beginning
Balance]]*(InterestRate/PaymentsPerYear),"")</f>
        <v>658.00304050138595</v>
      </c>
      <c r="J111" s="25">
        <f ca="1">IF(PaymentSchedule3[[#This Row],[Payment Number]]&lt;&gt;"",IF(PaymentSchedule3[[#This Row],[Scheduled Payment]]+PaymentSchedule3[[#This Row],[Extra
Payment]]&lt;=PaymentSchedule3[[#This Row],[Beginning
Balance]],PaymentSchedule3[[#This Row],[Beginning
Balance]]-PaymentSchedule3[[#This Row],[Principal]],0),"")</f>
        <v>196765.37695225351</v>
      </c>
      <c r="K111" s="25">
        <f ca="1">IF(PaymentSchedule3[[#This Row],[Payment Number]]&lt;&gt;"",SUM(INDEX(PaymentSchedule3[Interest],1,1):PaymentSchedule3[[#This Row],[Interest]]),"")</f>
        <v>73532.124341291099</v>
      </c>
    </row>
    <row r="112" spans="2:11">
      <c r="B112" s="23">
        <f ca="1">IF(LoanIsGood,IF(ROW()-ROW(PaymentSchedule3[[#Headers],[Payment Number]])&gt;ScheduledNumberOfPayments,"",ROW()-ROW(PaymentSchedule3[[#Headers],[Payment Number]])),"")</f>
        <v>99</v>
      </c>
      <c r="C112" s="24">
        <f ca="1">IF(PaymentSchedule3[[#This Row],[Payment Number]]&lt;&gt;"",EOMONTH(LoanStartDate,ROW(PaymentSchedule3[[#This Row],[Payment Number]])-ROW(PaymentSchedule3[[#Headers],[Payment Number]])-2)+DAY(LoanStartDate),"")</f>
        <v>48252</v>
      </c>
      <c r="D112" s="25">
        <f ca="1">IF(PaymentSchedule3[[#This Row],[Payment Number]]&lt;&gt;"",IF(ROW()-ROW(PaymentSchedule3[[#Headers],[Beginning
Balance]])=1,LoanAmount,INDEX(PaymentSchedule3[Ending
Balance],ROW()-ROW(PaymentSchedule3[[#Headers],[Beginning
Balance]])-1)),"")</f>
        <v>196765.37695225351</v>
      </c>
      <c r="E112" s="25">
        <f ca="1">IF(PaymentSchedule3[[#This Row],[Payment Number]]&lt;&gt;"",ScheduledPayment,"")</f>
        <v>1193.5382386636488</v>
      </c>
      <c r="F11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2" s="25">
        <f ca="1">IF(PaymentSchedule3[[#This Row],[Payment Number]]&lt;&gt;"",PaymentSchedule3[[#This Row],[Total
Payment]]-PaymentSchedule3[[#This Row],[Interest]],"")</f>
        <v>637.65364882280369</v>
      </c>
      <c r="I112" s="25">
        <f ca="1">IF(PaymentSchedule3[[#This Row],[Payment Number]]&lt;&gt;"",PaymentSchedule3[[#This Row],[Beginning
Balance]]*(InterestRate/PaymentsPerYear),"")</f>
        <v>655.88458984084514</v>
      </c>
      <c r="J112" s="25">
        <f ca="1">IF(PaymentSchedule3[[#This Row],[Payment Number]]&lt;&gt;"",IF(PaymentSchedule3[[#This Row],[Scheduled Payment]]+PaymentSchedule3[[#This Row],[Extra
Payment]]&lt;=PaymentSchedule3[[#This Row],[Beginning
Balance]],PaymentSchedule3[[#This Row],[Beginning
Balance]]-PaymentSchedule3[[#This Row],[Principal]],0),"")</f>
        <v>196127.72330343071</v>
      </c>
      <c r="K112" s="25">
        <f ca="1">IF(PaymentSchedule3[[#This Row],[Payment Number]]&lt;&gt;"",SUM(INDEX(PaymentSchedule3[Interest],1,1):PaymentSchedule3[[#This Row],[Interest]]),"")</f>
        <v>74188.008931131946</v>
      </c>
    </row>
    <row r="113" spans="2:11">
      <c r="B113" s="23">
        <f ca="1">IF(LoanIsGood,IF(ROW()-ROW(PaymentSchedule3[[#Headers],[Payment Number]])&gt;ScheduledNumberOfPayments,"",ROW()-ROW(PaymentSchedule3[[#Headers],[Payment Number]])),"")</f>
        <v>100</v>
      </c>
      <c r="C113" s="24">
        <f ca="1">IF(PaymentSchedule3[[#This Row],[Payment Number]]&lt;&gt;"",EOMONTH(LoanStartDate,ROW(PaymentSchedule3[[#This Row],[Payment Number]])-ROW(PaymentSchedule3[[#Headers],[Payment Number]])-2)+DAY(LoanStartDate),"")</f>
        <v>48281</v>
      </c>
      <c r="D113" s="25">
        <f ca="1">IF(PaymentSchedule3[[#This Row],[Payment Number]]&lt;&gt;"",IF(ROW()-ROW(PaymentSchedule3[[#Headers],[Beginning
Balance]])=1,LoanAmount,INDEX(PaymentSchedule3[Ending
Balance],ROW()-ROW(PaymentSchedule3[[#Headers],[Beginning
Balance]])-1)),"")</f>
        <v>196127.72330343071</v>
      </c>
      <c r="E113" s="25">
        <f ca="1">IF(PaymentSchedule3[[#This Row],[Payment Number]]&lt;&gt;"",ScheduledPayment,"")</f>
        <v>1193.5382386636488</v>
      </c>
      <c r="F11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3" s="25">
        <f ca="1">IF(PaymentSchedule3[[#This Row],[Payment Number]]&lt;&gt;"",PaymentSchedule3[[#This Row],[Total
Payment]]-PaymentSchedule3[[#This Row],[Interest]],"")</f>
        <v>639.77916098554635</v>
      </c>
      <c r="I113" s="25">
        <f ca="1">IF(PaymentSchedule3[[#This Row],[Payment Number]]&lt;&gt;"",PaymentSchedule3[[#This Row],[Beginning
Balance]]*(InterestRate/PaymentsPerYear),"")</f>
        <v>653.75907767810247</v>
      </c>
      <c r="J113" s="25">
        <f ca="1">IF(PaymentSchedule3[[#This Row],[Payment Number]]&lt;&gt;"",IF(PaymentSchedule3[[#This Row],[Scheduled Payment]]+PaymentSchedule3[[#This Row],[Extra
Payment]]&lt;=PaymentSchedule3[[#This Row],[Beginning
Balance]],PaymentSchedule3[[#This Row],[Beginning
Balance]]-PaymentSchedule3[[#This Row],[Principal]],0),"")</f>
        <v>195487.94414244517</v>
      </c>
      <c r="K113" s="25">
        <f ca="1">IF(PaymentSchedule3[[#This Row],[Payment Number]]&lt;&gt;"",SUM(INDEX(PaymentSchedule3[Interest],1,1):PaymentSchedule3[[#This Row],[Interest]]),"")</f>
        <v>74841.768008810046</v>
      </c>
    </row>
    <row r="114" spans="2:11">
      <c r="B114" s="23">
        <f ca="1">IF(LoanIsGood,IF(ROW()-ROW(PaymentSchedule3[[#Headers],[Payment Number]])&gt;ScheduledNumberOfPayments,"",ROW()-ROW(PaymentSchedule3[[#Headers],[Payment Number]])),"")</f>
        <v>101</v>
      </c>
      <c r="C114" s="24">
        <f ca="1">IF(PaymentSchedule3[[#This Row],[Payment Number]]&lt;&gt;"",EOMONTH(LoanStartDate,ROW(PaymentSchedule3[[#This Row],[Payment Number]])-ROW(PaymentSchedule3[[#Headers],[Payment Number]])-2)+DAY(LoanStartDate),"")</f>
        <v>48312</v>
      </c>
      <c r="D114" s="25">
        <f ca="1">IF(PaymentSchedule3[[#This Row],[Payment Number]]&lt;&gt;"",IF(ROW()-ROW(PaymentSchedule3[[#Headers],[Beginning
Balance]])=1,LoanAmount,INDEX(PaymentSchedule3[Ending
Balance],ROW()-ROW(PaymentSchedule3[[#Headers],[Beginning
Balance]])-1)),"")</f>
        <v>195487.94414244517</v>
      </c>
      <c r="E114" s="25">
        <f ca="1">IF(PaymentSchedule3[[#This Row],[Payment Number]]&lt;&gt;"",ScheduledPayment,"")</f>
        <v>1193.5382386636488</v>
      </c>
      <c r="F11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4" s="25">
        <f ca="1">IF(PaymentSchedule3[[#This Row],[Payment Number]]&lt;&gt;"",PaymentSchedule3[[#This Row],[Total
Payment]]-PaymentSchedule3[[#This Row],[Interest]],"")</f>
        <v>641.91175818883153</v>
      </c>
      <c r="I114" s="25">
        <f ca="1">IF(PaymentSchedule3[[#This Row],[Payment Number]]&lt;&gt;"",PaymentSchedule3[[#This Row],[Beginning
Balance]]*(InterestRate/PaymentsPerYear),"")</f>
        <v>651.6264804748173</v>
      </c>
      <c r="J114" s="25">
        <f ca="1">IF(PaymentSchedule3[[#This Row],[Payment Number]]&lt;&gt;"",IF(PaymentSchedule3[[#This Row],[Scheduled Payment]]+PaymentSchedule3[[#This Row],[Extra
Payment]]&lt;=PaymentSchedule3[[#This Row],[Beginning
Balance]],PaymentSchedule3[[#This Row],[Beginning
Balance]]-PaymentSchedule3[[#This Row],[Principal]],0),"")</f>
        <v>194846.03238425634</v>
      </c>
      <c r="K114" s="25">
        <f ca="1">IF(PaymentSchedule3[[#This Row],[Payment Number]]&lt;&gt;"",SUM(INDEX(PaymentSchedule3[Interest],1,1):PaymentSchedule3[[#This Row],[Interest]]),"")</f>
        <v>75493.394489284867</v>
      </c>
    </row>
    <row r="115" spans="2:11">
      <c r="B115" s="23">
        <f ca="1">IF(LoanIsGood,IF(ROW()-ROW(PaymentSchedule3[[#Headers],[Payment Number]])&gt;ScheduledNumberOfPayments,"",ROW()-ROW(PaymentSchedule3[[#Headers],[Payment Number]])),"")</f>
        <v>102</v>
      </c>
      <c r="C115" s="24">
        <f ca="1">IF(PaymentSchedule3[[#This Row],[Payment Number]]&lt;&gt;"",EOMONTH(LoanStartDate,ROW(PaymentSchedule3[[#This Row],[Payment Number]])-ROW(PaymentSchedule3[[#Headers],[Payment Number]])-2)+DAY(LoanStartDate),"")</f>
        <v>48342</v>
      </c>
      <c r="D115" s="25">
        <f ca="1">IF(PaymentSchedule3[[#This Row],[Payment Number]]&lt;&gt;"",IF(ROW()-ROW(PaymentSchedule3[[#Headers],[Beginning
Balance]])=1,LoanAmount,INDEX(PaymentSchedule3[Ending
Balance],ROW()-ROW(PaymentSchedule3[[#Headers],[Beginning
Balance]])-1)),"")</f>
        <v>194846.03238425634</v>
      </c>
      <c r="E115" s="25">
        <f ca="1">IF(PaymentSchedule3[[#This Row],[Payment Number]]&lt;&gt;"",ScheduledPayment,"")</f>
        <v>1193.5382386636488</v>
      </c>
      <c r="F11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5" s="25">
        <f ca="1">IF(PaymentSchedule3[[#This Row],[Payment Number]]&lt;&gt;"",PaymentSchedule3[[#This Row],[Total
Payment]]-PaymentSchedule3[[#This Row],[Interest]],"")</f>
        <v>644.05146404946095</v>
      </c>
      <c r="I115" s="25">
        <f ca="1">IF(PaymentSchedule3[[#This Row],[Payment Number]]&lt;&gt;"",PaymentSchedule3[[#This Row],[Beginning
Balance]]*(InterestRate/PaymentsPerYear),"")</f>
        <v>649.48677461418788</v>
      </c>
      <c r="J115" s="25">
        <f ca="1">IF(PaymentSchedule3[[#This Row],[Payment Number]]&lt;&gt;"",IF(PaymentSchedule3[[#This Row],[Scheduled Payment]]+PaymentSchedule3[[#This Row],[Extra
Payment]]&lt;=PaymentSchedule3[[#This Row],[Beginning
Balance]],PaymentSchedule3[[#This Row],[Beginning
Balance]]-PaymentSchedule3[[#This Row],[Principal]],0),"")</f>
        <v>194201.98092020687</v>
      </c>
      <c r="K115" s="25">
        <f ca="1">IF(PaymentSchedule3[[#This Row],[Payment Number]]&lt;&gt;"",SUM(INDEX(PaymentSchedule3[Interest],1,1):PaymentSchedule3[[#This Row],[Interest]]),"")</f>
        <v>76142.881263899049</v>
      </c>
    </row>
    <row r="116" spans="2:11">
      <c r="B116" s="23">
        <f ca="1">IF(LoanIsGood,IF(ROW()-ROW(PaymentSchedule3[[#Headers],[Payment Number]])&gt;ScheduledNumberOfPayments,"",ROW()-ROW(PaymentSchedule3[[#Headers],[Payment Number]])),"")</f>
        <v>103</v>
      </c>
      <c r="C116" s="24">
        <f ca="1">IF(PaymentSchedule3[[#This Row],[Payment Number]]&lt;&gt;"",EOMONTH(LoanStartDate,ROW(PaymentSchedule3[[#This Row],[Payment Number]])-ROW(PaymentSchedule3[[#Headers],[Payment Number]])-2)+DAY(LoanStartDate),"")</f>
        <v>48373</v>
      </c>
      <c r="D116" s="25">
        <f ca="1">IF(PaymentSchedule3[[#This Row],[Payment Number]]&lt;&gt;"",IF(ROW()-ROW(PaymentSchedule3[[#Headers],[Beginning
Balance]])=1,LoanAmount,INDEX(PaymentSchedule3[Ending
Balance],ROW()-ROW(PaymentSchedule3[[#Headers],[Beginning
Balance]])-1)),"")</f>
        <v>194201.98092020687</v>
      </c>
      <c r="E116" s="25">
        <f ca="1">IF(PaymentSchedule3[[#This Row],[Payment Number]]&lt;&gt;"",ScheduledPayment,"")</f>
        <v>1193.5382386636488</v>
      </c>
      <c r="F11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6" s="25">
        <f ca="1">IF(PaymentSchedule3[[#This Row],[Payment Number]]&lt;&gt;"",PaymentSchedule3[[#This Row],[Total
Payment]]-PaymentSchedule3[[#This Row],[Interest]],"")</f>
        <v>646.19830226295926</v>
      </c>
      <c r="I116" s="25">
        <f ca="1">IF(PaymentSchedule3[[#This Row],[Payment Number]]&lt;&gt;"",PaymentSchedule3[[#This Row],[Beginning
Balance]]*(InterestRate/PaymentsPerYear),"")</f>
        <v>647.33993640068957</v>
      </c>
      <c r="J116" s="25">
        <f ca="1">IF(PaymentSchedule3[[#This Row],[Payment Number]]&lt;&gt;"",IF(PaymentSchedule3[[#This Row],[Scheduled Payment]]+PaymentSchedule3[[#This Row],[Extra
Payment]]&lt;=PaymentSchedule3[[#This Row],[Beginning
Balance]],PaymentSchedule3[[#This Row],[Beginning
Balance]]-PaymentSchedule3[[#This Row],[Principal]],0),"")</f>
        <v>193555.78261794391</v>
      </c>
      <c r="K116" s="25">
        <f ca="1">IF(PaymentSchedule3[[#This Row],[Payment Number]]&lt;&gt;"",SUM(INDEX(PaymentSchedule3[Interest],1,1):PaymentSchedule3[[#This Row],[Interest]]),"")</f>
        <v>76790.22120029974</v>
      </c>
    </row>
    <row r="117" spans="2:11">
      <c r="B117" s="23">
        <f ca="1">IF(LoanIsGood,IF(ROW()-ROW(PaymentSchedule3[[#Headers],[Payment Number]])&gt;ScheduledNumberOfPayments,"",ROW()-ROW(PaymentSchedule3[[#Headers],[Payment Number]])),"")</f>
        <v>104</v>
      </c>
      <c r="C117" s="24">
        <f ca="1">IF(PaymentSchedule3[[#This Row],[Payment Number]]&lt;&gt;"",EOMONTH(LoanStartDate,ROW(PaymentSchedule3[[#This Row],[Payment Number]])-ROW(PaymentSchedule3[[#Headers],[Payment Number]])-2)+DAY(LoanStartDate),"")</f>
        <v>48403</v>
      </c>
      <c r="D117" s="25">
        <f ca="1">IF(PaymentSchedule3[[#This Row],[Payment Number]]&lt;&gt;"",IF(ROW()-ROW(PaymentSchedule3[[#Headers],[Beginning
Balance]])=1,LoanAmount,INDEX(PaymentSchedule3[Ending
Balance],ROW()-ROW(PaymentSchedule3[[#Headers],[Beginning
Balance]])-1)),"")</f>
        <v>193555.78261794391</v>
      </c>
      <c r="E117" s="25">
        <f ca="1">IF(PaymentSchedule3[[#This Row],[Payment Number]]&lt;&gt;"",ScheduledPayment,"")</f>
        <v>1193.5382386636488</v>
      </c>
      <c r="F11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7" s="25">
        <f ca="1">IF(PaymentSchedule3[[#This Row],[Payment Number]]&lt;&gt;"",PaymentSchedule3[[#This Row],[Total
Payment]]-PaymentSchedule3[[#This Row],[Interest]],"")</f>
        <v>648.35229660383573</v>
      </c>
      <c r="I117" s="25">
        <f ca="1">IF(PaymentSchedule3[[#This Row],[Payment Number]]&lt;&gt;"",PaymentSchedule3[[#This Row],[Beginning
Balance]]*(InterestRate/PaymentsPerYear),"")</f>
        <v>645.1859420598131</v>
      </c>
      <c r="J117" s="25">
        <f ca="1">IF(PaymentSchedule3[[#This Row],[Payment Number]]&lt;&gt;"",IF(PaymentSchedule3[[#This Row],[Scheduled Payment]]+PaymentSchedule3[[#This Row],[Extra
Payment]]&lt;=PaymentSchedule3[[#This Row],[Beginning
Balance]],PaymentSchedule3[[#This Row],[Beginning
Balance]]-PaymentSchedule3[[#This Row],[Principal]],0),"")</f>
        <v>192907.43032134007</v>
      </c>
      <c r="K117" s="25">
        <f ca="1">IF(PaymentSchedule3[[#This Row],[Payment Number]]&lt;&gt;"",SUM(INDEX(PaymentSchedule3[Interest],1,1):PaymentSchedule3[[#This Row],[Interest]]),"")</f>
        <v>77435.40714235956</v>
      </c>
    </row>
    <row r="118" spans="2:11">
      <c r="B118" s="23">
        <f ca="1">IF(LoanIsGood,IF(ROW()-ROW(PaymentSchedule3[[#Headers],[Payment Number]])&gt;ScheduledNumberOfPayments,"",ROW()-ROW(PaymentSchedule3[[#Headers],[Payment Number]])),"")</f>
        <v>105</v>
      </c>
      <c r="C118" s="24">
        <f ca="1">IF(PaymentSchedule3[[#This Row],[Payment Number]]&lt;&gt;"",EOMONTH(LoanStartDate,ROW(PaymentSchedule3[[#This Row],[Payment Number]])-ROW(PaymentSchedule3[[#Headers],[Payment Number]])-2)+DAY(LoanStartDate),"")</f>
        <v>48434</v>
      </c>
      <c r="D118" s="25">
        <f ca="1">IF(PaymentSchedule3[[#This Row],[Payment Number]]&lt;&gt;"",IF(ROW()-ROW(PaymentSchedule3[[#Headers],[Beginning
Balance]])=1,LoanAmount,INDEX(PaymentSchedule3[Ending
Balance],ROW()-ROW(PaymentSchedule3[[#Headers],[Beginning
Balance]])-1)),"")</f>
        <v>192907.43032134007</v>
      </c>
      <c r="E118" s="25">
        <f ca="1">IF(PaymentSchedule3[[#This Row],[Payment Number]]&lt;&gt;"",ScheduledPayment,"")</f>
        <v>1193.5382386636488</v>
      </c>
      <c r="F11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8" s="25">
        <f ca="1">IF(PaymentSchedule3[[#This Row],[Payment Number]]&lt;&gt;"",PaymentSchedule3[[#This Row],[Total
Payment]]-PaymentSchedule3[[#This Row],[Interest]],"")</f>
        <v>650.51347092584854</v>
      </c>
      <c r="I118" s="25">
        <f ca="1">IF(PaymentSchedule3[[#This Row],[Payment Number]]&lt;&gt;"",PaymentSchedule3[[#This Row],[Beginning
Balance]]*(InterestRate/PaymentsPerYear),"")</f>
        <v>643.02476773780029</v>
      </c>
      <c r="J118" s="25">
        <f ca="1">IF(PaymentSchedule3[[#This Row],[Payment Number]]&lt;&gt;"",IF(PaymentSchedule3[[#This Row],[Scheduled Payment]]+PaymentSchedule3[[#This Row],[Extra
Payment]]&lt;=PaymentSchedule3[[#This Row],[Beginning
Balance]],PaymentSchedule3[[#This Row],[Beginning
Balance]]-PaymentSchedule3[[#This Row],[Principal]],0),"")</f>
        <v>192256.91685041421</v>
      </c>
      <c r="K118" s="25">
        <f ca="1">IF(PaymentSchedule3[[#This Row],[Payment Number]]&lt;&gt;"",SUM(INDEX(PaymentSchedule3[Interest],1,1):PaymentSchedule3[[#This Row],[Interest]]),"")</f>
        <v>78078.431910097366</v>
      </c>
    </row>
    <row r="119" spans="2:11">
      <c r="B119" s="23">
        <f ca="1">IF(LoanIsGood,IF(ROW()-ROW(PaymentSchedule3[[#Headers],[Payment Number]])&gt;ScheduledNumberOfPayments,"",ROW()-ROW(PaymentSchedule3[[#Headers],[Payment Number]])),"")</f>
        <v>106</v>
      </c>
      <c r="C119" s="24">
        <f ca="1">IF(PaymentSchedule3[[#This Row],[Payment Number]]&lt;&gt;"",EOMONTH(LoanStartDate,ROW(PaymentSchedule3[[#This Row],[Payment Number]])-ROW(PaymentSchedule3[[#Headers],[Payment Number]])-2)+DAY(LoanStartDate),"")</f>
        <v>48465</v>
      </c>
      <c r="D119" s="25">
        <f ca="1">IF(PaymentSchedule3[[#This Row],[Payment Number]]&lt;&gt;"",IF(ROW()-ROW(PaymentSchedule3[[#Headers],[Beginning
Balance]])=1,LoanAmount,INDEX(PaymentSchedule3[Ending
Balance],ROW()-ROW(PaymentSchedule3[[#Headers],[Beginning
Balance]])-1)),"")</f>
        <v>192256.91685041421</v>
      </c>
      <c r="E119" s="25">
        <f ca="1">IF(PaymentSchedule3[[#This Row],[Payment Number]]&lt;&gt;"",ScheduledPayment,"")</f>
        <v>1193.5382386636488</v>
      </c>
      <c r="F11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19" s="25">
        <f ca="1">IF(PaymentSchedule3[[#This Row],[Payment Number]]&lt;&gt;"",PaymentSchedule3[[#This Row],[Total
Payment]]-PaymentSchedule3[[#This Row],[Interest]],"")</f>
        <v>652.68184916226812</v>
      </c>
      <c r="I119" s="25">
        <f ca="1">IF(PaymentSchedule3[[#This Row],[Payment Number]]&lt;&gt;"",PaymentSchedule3[[#This Row],[Beginning
Balance]]*(InterestRate/PaymentsPerYear),"")</f>
        <v>640.8563895013807</v>
      </c>
      <c r="J119" s="25">
        <f ca="1">IF(PaymentSchedule3[[#This Row],[Payment Number]]&lt;&gt;"",IF(PaymentSchedule3[[#This Row],[Scheduled Payment]]+PaymentSchedule3[[#This Row],[Extra
Payment]]&lt;=PaymentSchedule3[[#This Row],[Beginning
Balance]],PaymentSchedule3[[#This Row],[Beginning
Balance]]-PaymentSchedule3[[#This Row],[Principal]],0),"")</f>
        <v>191604.23500125195</v>
      </c>
      <c r="K119" s="25">
        <f ca="1">IF(PaymentSchedule3[[#This Row],[Payment Number]]&lt;&gt;"",SUM(INDEX(PaymentSchedule3[Interest],1,1):PaymentSchedule3[[#This Row],[Interest]]),"")</f>
        <v>78719.288299598746</v>
      </c>
    </row>
    <row r="120" spans="2:11">
      <c r="B120" s="23">
        <f ca="1">IF(LoanIsGood,IF(ROW()-ROW(PaymentSchedule3[[#Headers],[Payment Number]])&gt;ScheduledNumberOfPayments,"",ROW()-ROW(PaymentSchedule3[[#Headers],[Payment Number]])),"")</f>
        <v>107</v>
      </c>
      <c r="C120" s="24">
        <f ca="1">IF(PaymentSchedule3[[#This Row],[Payment Number]]&lt;&gt;"",EOMONTH(LoanStartDate,ROW(PaymentSchedule3[[#This Row],[Payment Number]])-ROW(PaymentSchedule3[[#Headers],[Payment Number]])-2)+DAY(LoanStartDate),"")</f>
        <v>48495</v>
      </c>
      <c r="D120" s="25">
        <f ca="1">IF(PaymentSchedule3[[#This Row],[Payment Number]]&lt;&gt;"",IF(ROW()-ROW(PaymentSchedule3[[#Headers],[Beginning
Balance]])=1,LoanAmount,INDEX(PaymentSchedule3[Ending
Balance],ROW()-ROW(PaymentSchedule3[[#Headers],[Beginning
Balance]])-1)),"")</f>
        <v>191604.23500125195</v>
      </c>
      <c r="E120" s="25">
        <f ca="1">IF(PaymentSchedule3[[#This Row],[Payment Number]]&lt;&gt;"",ScheduledPayment,"")</f>
        <v>1193.5382386636488</v>
      </c>
      <c r="F12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0" s="25">
        <f ca="1">IF(PaymentSchedule3[[#This Row],[Payment Number]]&lt;&gt;"",PaymentSchedule3[[#This Row],[Total
Payment]]-PaymentSchedule3[[#This Row],[Interest]],"")</f>
        <v>654.85745532614226</v>
      </c>
      <c r="I120" s="25">
        <f ca="1">IF(PaymentSchedule3[[#This Row],[Payment Number]]&lt;&gt;"",PaymentSchedule3[[#This Row],[Beginning
Balance]]*(InterestRate/PaymentsPerYear),"")</f>
        <v>638.68078333750657</v>
      </c>
      <c r="J120" s="25">
        <f ca="1">IF(PaymentSchedule3[[#This Row],[Payment Number]]&lt;&gt;"",IF(PaymentSchedule3[[#This Row],[Scheduled Payment]]+PaymentSchedule3[[#This Row],[Extra
Payment]]&lt;=PaymentSchedule3[[#This Row],[Beginning
Balance]],PaymentSchedule3[[#This Row],[Beginning
Balance]]-PaymentSchedule3[[#This Row],[Principal]],0),"")</f>
        <v>190949.37754592582</v>
      </c>
      <c r="K120" s="25">
        <f ca="1">IF(PaymentSchedule3[[#This Row],[Payment Number]]&lt;&gt;"",SUM(INDEX(PaymentSchedule3[Interest],1,1):PaymentSchedule3[[#This Row],[Interest]]),"")</f>
        <v>79357.969082936252</v>
      </c>
    </row>
    <row r="121" spans="2:11">
      <c r="B121" s="23">
        <f ca="1">IF(LoanIsGood,IF(ROW()-ROW(PaymentSchedule3[[#Headers],[Payment Number]])&gt;ScheduledNumberOfPayments,"",ROW()-ROW(PaymentSchedule3[[#Headers],[Payment Number]])),"")</f>
        <v>108</v>
      </c>
      <c r="C121" s="24">
        <f ca="1">IF(PaymentSchedule3[[#This Row],[Payment Number]]&lt;&gt;"",EOMONTH(LoanStartDate,ROW(PaymentSchedule3[[#This Row],[Payment Number]])-ROW(PaymentSchedule3[[#Headers],[Payment Number]])-2)+DAY(LoanStartDate),"")</f>
        <v>48526</v>
      </c>
      <c r="D121" s="25">
        <f ca="1">IF(PaymentSchedule3[[#This Row],[Payment Number]]&lt;&gt;"",IF(ROW()-ROW(PaymentSchedule3[[#Headers],[Beginning
Balance]])=1,LoanAmount,INDEX(PaymentSchedule3[Ending
Balance],ROW()-ROW(PaymentSchedule3[[#Headers],[Beginning
Balance]])-1)),"")</f>
        <v>190949.37754592582</v>
      </c>
      <c r="E121" s="25">
        <f ca="1">IF(PaymentSchedule3[[#This Row],[Payment Number]]&lt;&gt;"",ScheduledPayment,"")</f>
        <v>1193.5382386636488</v>
      </c>
      <c r="F12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1" s="25">
        <f ca="1">IF(PaymentSchedule3[[#This Row],[Payment Number]]&lt;&gt;"",PaymentSchedule3[[#This Row],[Total
Payment]]-PaymentSchedule3[[#This Row],[Interest]],"")</f>
        <v>657.04031351056278</v>
      </c>
      <c r="I121" s="25">
        <f ca="1">IF(PaymentSchedule3[[#This Row],[Payment Number]]&lt;&gt;"",PaymentSchedule3[[#This Row],[Beginning
Balance]]*(InterestRate/PaymentsPerYear),"")</f>
        <v>636.49792515308604</v>
      </c>
      <c r="J121" s="25">
        <f ca="1">IF(PaymentSchedule3[[#This Row],[Payment Number]]&lt;&gt;"",IF(PaymentSchedule3[[#This Row],[Scheduled Payment]]+PaymentSchedule3[[#This Row],[Extra
Payment]]&lt;=PaymentSchedule3[[#This Row],[Beginning
Balance]],PaymentSchedule3[[#This Row],[Beginning
Balance]]-PaymentSchedule3[[#This Row],[Principal]],0),"")</f>
        <v>190292.33723241524</v>
      </c>
      <c r="K121" s="25">
        <f ca="1">IF(PaymentSchedule3[[#This Row],[Payment Number]]&lt;&gt;"",SUM(INDEX(PaymentSchedule3[Interest],1,1):PaymentSchedule3[[#This Row],[Interest]]),"")</f>
        <v>79994.467008089341</v>
      </c>
    </row>
    <row r="122" spans="2:11">
      <c r="B122" s="23">
        <f ca="1">IF(LoanIsGood,IF(ROW()-ROW(PaymentSchedule3[[#Headers],[Payment Number]])&gt;ScheduledNumberOfPayments,"",ROW()-ROW(PaymentSchedule3[[#Headers],[Payment Number]])),"")</f>
        <v>109</v>
      </c>
      <c r="C122" s="24">
        <f ca="1">IF(PaymentSchedule3[[#This Row],[Payment Number]]&lt;&gt;"",EOMONTH(LoanStartDate,ROW(PaymentSchedule3[[#This Row],[Payment Number]])-ROW(PaymentSchedule3[[#Headers],[Payment Number]])-2)+DAY(LoanStartDate),"")</f>
        <v>48556</v>
      </c>
      <c r="D122" s="25">
        <f ca="1">IF(PaymentSchedule3[[#This Row],[Payment Number]]&lt;&gt;"",IF(ROW()-ROW(PaymentSchedule3[[#Headers],[Beginning
Balance]])=1,LoanAmount,INDEX(PaymentSchedule3[Ending
Balance],ROW()-ROW(PaymentSchedule3[[#Headers],[Beginning
Balance]])-1)),"")</f>
        <v>190292.33723241524</v>
      </c>
      <c r="E122" s="25">
        <f ca="1">IF(PaymentSchedule3[[#This Row],[Payment Number]]&lt;&gt;"",ScheduledPayment,"")</f>
        <v>1193.5382386636488</v>
      </c>
      <c r="F12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2" s="25">
        <f ca="1">IF(PaymentSchedule3[[#This Row],[Payment Number]]&lt;&gt;"",PaymentSchedule3[[#This Row],[Total
Payment]]-PaymentSchedule3[[#This Row],[Interest]],"")</f>
        <v>659.23044788893128</v>
      </c>
      <c r="I122" s="25">
        <f ca="1">IF(PaymentSchedule3[[#This Row],[Payment Number]]&lt;&gt;"",PaymentSchedule3[[#This Row],[Beginning
Balance]]*(InterestRate/PaymentsPerYear),"")</f>
        <v>634.30779077471755</v>
      </c>
      <c r="J122" s="25">
        <f ca="1">IF(PaymentSchedule3[[#This Row],[Payment Number]]&lt;&gt;"",IF(PaymentSchedule3[[#This Row],[Scheduled Payment]]+PaymentSchedule3[[#This Row],[Extra
Payment]]&lt;=PaymentSchedule3[[#This Row],[Beginning
Balance]],PaymentSchedule3[[#This Row],[Beginning
Balance]]-PaymentSchedule3[[#This Row],[Principal]],0),"")</f>
        <v>189633.10678452632</v>
      </c>
      <c r="K122" s="25">
        <f ca="1">IF(PaymentSchedule3[[#This Row],[Payment Number]]&lt;&gt;"",SUM(INDEX(PaymentSchedule3[Interest],1,1):PaymentSchedule3[[#This Row],[Interest]]),"")</f>
        <v>80628.774798864062</v>
      </c>
    </row>
    <row r="123" spans="2:11">
      <c r="B123" s="23">
        <f ca="1">IF(LoanIsGood,IF(ROW()-ROW(PaymentSchedule3[[#Headers],[Payment Number]])&gt;ScheduledNumberOfPayments,"",ROW()-ROW(PaymentSchedule3[[#Headers],[Payment Number]])),"")</f>
        <v>110</v>
      </c>
      <c r="C123" s="24">
        <f ca="1">IF(PaymentSchedule3[[#This Row],[Payment Number]]&lt;&gt;"",EOMONTH(LoanStartDate,ROW(PaymentSchedule3[[#This Row],[Payment Number]])-ROW(PaymentSchedule3[[#Headers],[Payment Number]])-2)+DAY(LoanStartDate),"")</f>
        <v>48587</v>
      </c>
      <c r="D123" s="25">
        <f ca="1">IF(PaymentSchedule3[[#This Row],[Payment Number]]&lt;&gt;"",IF(ROW()-ROW(PaymentSchedule3[[#Headers],[Beginning
Balance]])=1,LoanAmount,INDEX(PaymentSchedule3[Ending
Balance],ROW()-ROW(PaymentSchedule3[[#Headers],[Beginning
Balance]])-1)),"")</f>
        <v>189633.10678452632</v>
      </c>
      <c r="E123" s="25">
        <f ca="1">IF(PaymentSchedule3[[#This Row],[Payment Number]]&lt;&gt;"",ScheduledPayment,"")</f>
        <v>1193.5382386636488</v>
      </c>
      <c r="F12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3" s="25">
        <f ca="1">IF(PaymentSchedule3[[#This Row],[Payment Number]]&lt;&gt;"",PaymentSchedule3[[#This Row],[Total
Payment]]-PaymentSchedule3[[#This Row],[Interest]],"")</f>
        <v>661.42788271522772</v>
      </c>
      <c r="I123" s="25">
        <f ca="1">IF(PaymentSchedule3[[#This Row],[Payment Number]]&lt;&gt;"",PaymentSchedule3[[#This Row],[Beginning
Balance]]*(InterestRate/PaymentsPerYear),"")</f>
        <v>632.1103559484211</v>
      </c>
      <c r="J123" s="25">
        <f ca="1">IF(PaymentSchedule3[[#This Row],[Payment Number]]&lt;&gt;"",IF(PaymentSchedule3[[#This Row],[Scheduled Payment]]+PaymentSchedule3[[#This Row],[Extra
Payment]]&lt;=PaymentSchedule3[[#This Row],[Beginning
Balance]],PaymentSchedule3[[#This Row],[Beginning
Balance]]-PaymentSchedule3[[#This Row],[Principal]],0),"")</f>
        <v>188971.6789018111</v>
      </c>
      <c r="K123" s="25">
        <f ca="1">IF(PaymentSchedule3[[#This Row],[Payment Number]]&lt;&gt;"",SUM(INDEX(PaymentSchedule3[Interest],1,1):PaymentSchedule3[[#This Row],[Interest]]),"")</f>
        <v>81260.88515481248</v>
      </c>
    </row>
    <row r="124" spans="2:11">
      <c r="B124" s="23">
        <f ca="1">IF(LoanIsGood,IF(ROW()-ROW(PaymentSchedule3[[#Headers],[Payment Number]])&gt;ScheduledNumberOfPayments,"",ROW()-ROW(PaymentSchedule3[[#Headers],[Payment Number]])),"")</f>
        <v>111</v>
      </c>
      <c r="C124" s="24">
        <f ca="1">IF(PaymentSchedule3[[#This Row],[Payment Number]]&lt;&gt;"",EOMONTH(LoanStartDate,ROW(PaymentSchedule3[[#This Row],[Payment Number]])-ROW(PaymentSchedule3[[#Headers],[Payment Number]])-2)+DAY(LoanStartDate),"")</f>
        <v>48618</v>
      </c>
      <c r="D124" s="25">
        <f ca="1">IF(PaymentSchedule3[[#This Row],[Payment Number]]&lt;&gt;"",IF(ROW()-ROW(PaymentSchedule3[[#Headers],[Beginning
Balance]])=1,LoanAmount,INDEX(PaymentSchedule3[Ending
Balance],ROW()-ROW(PaymentSchedule3[[#Headers],[Beginning
Balance]])-1)),"")</f>
        <v>188971.6789018111</v>
      </c>
      <c r="E124" s="25">
        <f ca="1">IF(PaymentSchedule3[[#This Row],[Payment Number]]&lt;&gt;"",ScheduledPayment,"")</f>
        <v>1193.5382386636488</v>
      </c>
      <c r="F12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4" s="25">
        <f ca="1">IF(PaymentSchedule3[[#This Row],[Payment Number]]&lt;&gt;"",PaymentSchedule3[[#This Row],[Total
Payment]]-PaymentSchedule3[[#This Row],[Interest]],"")</f>
        <v>663.63264232427844</v>
      </c>
      <c r="I124" s="25">
        <f ca="1">IF(PaymentSchedule3[[#This Row],[Payment Number]]&lt;&gt;"",PaymentSchedule3[[#This Row],[Beginning
Balance]]*(InterestRate/PaymentsPerYear),"")</f>
        <v>629.90559633937039</v>
      </c>
      <c r="J124" s="25">
        <f ca="1">IF(PaymentSchedule3[[#This Row],[Payment Number]]&lt;&gt;"",IF(PaymentSchedule3[[#This Row],[Scheduled Payment]]+PaymentSchedule3[[#This Row],[Extra
Payment]]&lt;=PaymentSchedule3[[#This Row],[Beginning
Balance]],PaymentSchedule3[[#This Row],[Beginning
Balance]]-PaymentSchedule3[[#This Row],[Principal]],0),"")</f>
        <v>188308.04625948681</v>
      </c>
      <c r="K124" s="25">
        <f ca="1">IF(PaymentSchedule3[[#This Row],[Payment Number]]&lt;&gt;"",SUM(INDEX(PaymentSchedule3[Interest],1,1):PaymentSchedule3[[#This Row],[Interest]]),"")</f>
        <v>81890.790751151857</v>
      </c>
    </row>
    <row r="125" spans="2:11">
      <c r="B125" s="23">
        <f ca="1">IF(LoanIsGood,IF(ROW()-ROW(PaymentSchedule3[[#Headers],[Payment Number]])&gt;ScheduledNumberOfPayments,"",ROW()-ROW(PaymentSchedule3[[#Headers],[Payment Number]])),"")</f>
        <v>112</v>
      </c>
      <c r="C125" s="24">
        <f ca="1">IF(PaymentSchedule3[[#This Row],[Payment Number]]&lt;&gt;"",EOMONTH(LoanStartDate,ROW(PaymentSchedule3[[#This Row],[Payment Number]])-ROW(PaymentSchedule3[[#Headers],[Payment Number]])-2)+DAY(LoanStartDate),"")</f>
        <v>48646</v>
      </c>
      <c r="D125" s="25">
        <f ca="1">IF(PaymentSchedule3[[#This Row],[Payment Number]]&lt;&gt;"",IF(ROW()-ROW(PaymentSchedule3[[#Headers],[Beginning
Balance]])=1,LoanAmount,INDEX(PaymentSchedule3[Ending
Balance],ROW()-ROW(PaymentSchedule3[[#Headers],[Beginning
Balance]])-1)),"")</f>
        <v>188308.04625948681</v>
      </c>
      <c r="E125" s="25">
        <f ca="1">IF(PaymentSchedule3[[#This Row],[Payment Number]]&lt;&gt;"",ScheduledPayment,"")</f>
        <v>1193.5382386636488</v>
      </c>
      <c r="F12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5" s="25">
        <f ca="1">IF(PaymentSchedule3[[#This Row],[Payment Number]]&lt;&gt;"",PaymentSchedule3[[#This Row],[Total
Payment]]-PaymentSchedule3[[#This Row],[Interest]],"")</f>
        <v>665.84475113202609</v>
      </c>
      <c r="I125" s="25">
        <f ca="1">IF(PaymentSchedule3[[#This Row],[Payment Number]]&lt;&gt;"",PaymentSchedule3[[#This Row],[Beginning
Balance]]*(InterestRate/PaymentsPerYear),"")</f>
        <v>627.69348753162274</v>
      </c>
      <c r="J125" s="25">
        <f ca="1">IF(PaymentSchedule3[[#This Row],[Payment Number]]&lt;&gt;"",IF(PaymentSchedule3[[#This Row],[Scheduled Payment]]+PaymentSchedule3[[#This Row],[Extra
Payment]]&lt;=PaymentSchedule3[[#This Row],[Beginning
Balance]],PaymentSchedule3[[#This Row],[Beginning
Balance]]-PaymentSchedule3[[#This Row],[Principal]],0),"")</f>
        <v>187642.2015083548</v>
      </c>
      <c r="K125" s="25">
        <f ca="1">IF(PaymentSchedule3[[#This Row],[Payment Number]]&lt;&gt;"",SUM(INDEX(PaymentSchedule3[Interest],1,1):PaymentSchedule3[[#This Row],[Interest]]),"")</f>
        <v>82518.484238683479</v>
      </c>
    </row>
    <row r="126" spans="2:11">
      <c r="B126" s="23">
        <f ca="1">IF(LoanIsGood,IF(ROW()-ROW(PaymentSchedule3[[#Headers],[Payment Number]])&gt;ScheduledNumberOfPayments,"",ROW()-ROW(PaymentSchedule3[[#Headers],[Payment Number]])),"")</f>
        <v>113</v>
      </c>
      <c r="C126" s="24">
        <f ca="1">IF(PaymentSchedule3[[#This Row],[Payment Number]]&lt;&gt;"",EOMONTH(LoanStartDate,ROW(PaymentSchedule3[[#This Row],[Payment Number]])-ROW(PaymentSchedule3[[#Headers],[Payment Number]])-2)+DAY(LoanStartDate),"")</f>
        <v>48677</v>
      </c>
      <c r="D126" s="25">
        <f ca="1">IF(PaymentSchedule3[[#This Row],[Payment Number]]&lt;&gt;"",IF(ROW()-ROW(PaymentSchedule3[[#Headers],[Beginning
Balance]])=1,LoanAmount,INDEX(PaymentSchedule3[Ending
Balance],ROW()-ROW(PaymentSchedule3[[#Headers],[Beginning
Balance]])-1)),"")</f>
        <v>187642.2015083548</v>
      </c>
      <c r="E126" s="25">
        <f ca="1">IF(PaymentSchedule3[[#This Row],[Payment Number]]&lt;&gt;"",ScheduledPayment,"")</f>
        <v>1193.5382386636488</v>
      </c>
      <c r="F12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6" s="25">
        <f ca="1">IF(PaymentSchedule3[[#This Row],[Payment Number]]&lt;&gt;"",PaymentSchedule3[[#This Row],[Total
Payment]]-PaymentSchedule3[[#This Row],[Interest]],"")</f>
        <v>668.0642336357995</v>
      </c>
      <c r="I126" s="25">
        <f ca="1">IF(PaymentSchedule3[[#This Row],[Payment Number]]&lt;&gt;"",PaymentSchedule3[[#This Row],[Beginning
Balance]]*(InterestRate/PaymentsPerYear),"")</f>
        <v>625.47400502784933</v>
      </c>
      <c r="J126" s="25">
        <f ca="1">IF(PaymentSchedule3[[#This Row],[Payment Number]]&lt;&gt;"",IF(PaymentSchedule3[[#This Row],[Scheduled Payment]]+PaymentSchedule3[[#This Row],[Extra
Payment]]&lt;=PaymentSchedule3[[#This Row],[Beginning
Balance]],PaymentSchedule3[[#This Row],[Beginning
Balance]]-PaymentSchedule3[[#This Row],[Principal]],0),"")</f>
        <v>186974.13727471902</v>
      </c>
      <c r="K126" s="25">
        <f ca="1">IF(PaymentSchedule3[[#This Row],[Payment Number]]&lt;&gt;"",SUM(INDEX(PaymentSchedule3[Interest],1,1):PaymentSchedule3[[#This Row],[Interest]]),"")</f>
        <v>83143.958243711328</v>
      </c>
    </row>
    <row r="127" spans="2:11">
      <c r="B127" s="23">
        <f ca="1">IF(LoanIsGood,IF(ROW()-ROW(PaymentSchedule3[[#Headers],[Payment Number]])&gt;ScheduledNumberOfPayments,"",ROW()-ROW(PaymentSchedule3[[#Headers],[Payment Number]])),"")</f>
        <v>114</v>
      </c>
      <c r="C127" s="24">
        <f ca="1">IF(PaymentSchedule3[[#This Row],[Payment Number]]&lt;&gt;"",EOMONTH(LoanStartDate,ROW(PaymentSchedule3[[#This Row],[Payment Number]])-ROW(PaymentSchedule3[[#Headers],[Payment Number]])-2)+DAY(LoanStartDate),"")</f>
        <v>48707</v>
      </c>
      <c r="D127" s="25">
        <f ca="1">IF(PaymentSchedule3[[#This Row],[Payment Number]]&lt;&gt;"",IF(ROW()-ROW(PaymentSchedule3[[#Headers],[Beginning
Balance]])=1,LoanAmount,INDEX(PaymentSchedule3[Ending
Balance],ROW()-ROW(PaymentSchedule3[[#Headers],[Beginning
Balance]])-1)),"")</f>
        <v>186974.13727471902</v>
      </c>
      <c r="E127" s="25">
        <f ca="1">IF(PaymentSchedule3[[#This Row],[Payment Number]]&lt;&gt;"",ScheduledPayment,"")</f>
        <v>1193.5382386636488</v>
      </c>
      <c r="F12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7" s="25">
        <f ca="1">IF(PaymentSchedule3[[#This Row],[Payment Number]]&lt;&gt;"",PaymentSchedule3[[#This Row],[Total
Payment]]-PaymentSchedule3[[#This Row],[Interest]],"")</f>
        <v>670.29111441458542</v>
      </c>
      <c r="I127" s="25">
        <f ca="1">IF(PaymentSchedule3[[#This Row],[Payment Number]]&lt;&gt;"",PaymentSchedule3[[#This Row],[Beginning
Balance]]*(InterestRate/PaymentsPerYear),"")</f>
        <v>623.2471242490634</v>
      </c>
      <c r="J127" s="25">
        <f ca="1">IF(PaymentSchedule3[[#This Row],[Payment Number]]&lt;&gt;"",IF(PaymentSchedule3[[#This Row],[Scheduled Payment]]+PaymentSchedule3[[#This Row],[Extra
Payment]]&lt;=PaymentSchedule3[[#This Row],[Beginning
Balance]],PaymentSchedule3[[#This Row],[Beginning
Balance]]-PaymentSchedule3[[#This Row],[Principal]],0),"")</f>
        <v>186303.84616030444</v>
      </c>
      <c r="K127" s="25">
        <f ca="1">IF(PaymentSchedule3[[#This Row],[Payment Number]]&lt;&gt;"",SUM(INDEX(PaymentSchedule3[Interest],1,1):PaymentSchedule3[[#This Row],[Interest]]),"")</f>
        <v>83767.205367960385</v>
      </c>
    </row>
    <row r="128" spans="2:11">
      <c r="B128" s="23">
        <f ca="1">IF(LoanIsGood,IF(ROW()-ROW(PaymentSchedule3[[#Headers],[Payment Number]])&gt;ScheduledNumberOfPayments,"",ROW()-ROW(PaymentSchedule3[[#Headers],[Payment Number]])),"")</f>
        <v>115</v>
      </c>
      <c r="C128" s="24">
        <f ca="1">IF(PaymentSchedule3[[#This Row],[Payment Number]]&lt;&gt;"",EOMONTH(LoanStartDate,ROW(PaymentSchedule3[[#This Row],[Payment Number]])-ROW(PaymentSchedule3[[#Headers],[Payment Number]])-2)+DAY(LoanStartDate),"")</f>
        <v>48738</v>
      </c>
      <c r="D128" s="25">
        <f ca="1">IF(PaymentSchedule3[[#This Row],[Payment Number]]&lt;&gt;"",IF(ROW()-ROW(PaymentSchedule3[[#Headers],[Beginning
Balance]])=1,LoanAmount,INDEX(PaymentSchedule3[Ending
Balance],ROW()-ROW(PaymentSchedule3[[#Headers],[Beginning
Balance]])-1)),"")</f>
        <v>186303.84616030444</v>
      </c>
      <c r="E128" s="25">
        <f ca="1">IF(PaymentSchedule3[[#This Row],[Payment Number]]&lt;&gt;"",ScheduledPayment,"")</f>
        <v>1193.5382386636488</v>
      </c>
      <c r="F12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8" s="25">
        <f ca="1">IF(PaymentSchedule3[[#This Row],[Payment Number]]&lt;&gt;"",PaymentSchedule3[[#This Row],[Total
Payment]]-PaymentSchedule3[[#This Row],[Interest]],"")</f>
        <v>672.52541812930065</v>
      </c>
      <c r="I128" s="25">
        <f ca="1">IF(PaymentSchedule3[[#This Row],[Payment Number]]&lt;&gt;"",PaymentSchedule3[[#This Row],[Beginning
Balance]]*(InterestRate/PaymentsPerYear),"")</f>
        <v>621.01282053434818</v>
      </c>
      <c r="J128" s="25">
        <f ca="1">IF(PaymentSchedule3[[#This Row],[Payment Number]]&lt;&gt;"",IF(PaymentSchedule3[[#This Row],[Scheduled Payment]]+PaymentSchedule3[[#This Row],[Extra
Payment]]&lt;=PaymentSchedule3[[#This Row],[Beginning
Balance]],PaymentSchedule3[[#This Row],[Beginning
Balance]]-PaymentSchedule3[[#This Row],[Principal]],0),"")</f>
        <v>185631.32074217513</v>
      </c>
      <c r="K128" s="25">
        <f ca="1">IF(PaymentSchedule3[[#This Row],[Payment Number]]&lt;&gt;"",SUM(INDEX(PaymentSchedule3[Interest],1,1):PaymentSchedule3[[#This Row],[Interest]]),"")</f>
        <v>84388.218188494735</v>
      </c>
    </row>
    <row r="129" spans="2:11">
      <c r="B129" s="23">
        <f ca="1">IF(LoanIsGood,IF(ROW()-ROW(PaymentSchedule3[[#Headers],[Payment Number]])&gt;ScheduledNumberOfPayments,"",ROW()-ROW(PaymentSchedule3[[#Headers],[Payment Number]])),"")</f>
        <v>116</v>
      </c>
      <c r="C129" s="24">
        <f ca="1">IF(PaymentSchedule3[[#This Row],[Payment Number]]&lt;&gt;"",EOMONTH(LoanStartDate,ROW(PaymentSchedule3[[#This Row],[Payment Number]])-ROW(PaymentSchedule3[[#Headers],[Payment Number]])-2)+DAY(LoanStartDate),"")</f>
        <v>48768</v>
      </c>
      <c r="D129" s="25">
        <f ca="1">IF(PaymentSchedule3[[#This Row],[Payment Number]]&lt;&gt;"",IF(ROW()-ROW(PaymentSchedule3[[#Headers],[Beginning
Balance]])=1,LoanAmount,INDEX(PaymentSchedule3[Ending
Balance],ROW()-ROW(PaymentSchedule3[[#Headers],[Beginning
Balance]])-1)),"")</f>
        <v>185631.32074217513</v>
      </c>
      <c r="E129" s="25">
        <f ca="1">IF(PaymentSchedule3[[#This Row],[Payment Number]]&lt;&gt;"",ScheduledPayment,"")</f>
        <v>1193.5382386636488</v>
      </c>
      <c r="F12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29" s="25">
        <f ca="1">IF(PaymentSchedule3[[#This Row],[Payment Number]]&lt;&gt;"",PaymentSchedule3[[#This Row],[Total
Payment]]-PaymentSchedule3[[#This Row],[Interest]],"")</f>
        <v>674.76716952306504</v>
      </c>
      <c r="I129" s="25">
        <f ca="1">IF(PaymentSchedule3[[#This Row],[Payment Number]]&lt;&gt;"",PaymentSchedule3[[#This Row],[Beginning
Balance]]*(InterestRate/PaymentsPerYear),"")</f>
        <v>618.77106914058379</v>
      </c>
      <c r="J129" s="25">
        <f ca="1">IF(PaymentSchedule3[[#This Row],[Payment Number]]&lt;&gt;"",IF(PaymentSchedule3[[#This Row],[Scheduled Payment]]+PaymentSchedule3[[#This Row],[Extra
Payment]]&lt;=PaymentSchedule3[[#This Row],[Beginning
Balance]],PaymentSchedule3[[#This Row],[Beginning
Balance]]-PaymentSchedule3[[#This Row],[Principal]],0),"")</f>
        <v>184956.55357265208</v>
      </c>
      <c r="K129" s="25">
        <f ca="1">IF(PaymentSchedule3[[#This Row],[Payment Number]]&lt;&gt;"",SUM(INDEX(PaymentSchedule3[Interest],1,1):PaymentSchedule3[[#This Row],[Interest]]),"")</f>
        <v>85006.989257635316</v>
      </c>
    </row>
    <row r="130" spans="2:11">
      <c r="B130" s="23">
        <f ca="1">IF(LoanIsGood,IF(ROW()-ROW(PaymentSchedule3[[#Headers],[Payment Number]])&gt;ScheduledNumberOfPayments,"",ROW()-ROW(PaymentSchedule3[[#Headers],[Payment Number]])),"")</f>
        <v>117</v>
      </c>
      <c r="C130" s="24">
        <f ca="1">IF(PaymentSchedule3[[#This Row],[Payment Number]]&lt;&gt;"",EOMONTH(LoanStartDate,ROW(PaymentSchedule3[[#This Row],[Payment Number]])-ROW(PaymentSchedule3[[#Headers],[Payment Number]])-2)+DAY(LoanStartDate),"")</f>
        <v>48799</v>
      </c>
      <c r="D130" s="25">
        <f ca="1">IF(PaymentSchedule3[[#This Row],[Payment Number]]&lt;&gt;"",IF(ROW()-ROW(PaymentSchedule3[[#Headers],[Beginning
Balance]])=1,LoanAmount,INDEX(PaymentSchedule3[Ending
Balance],ROW()-ROW(PaymentSchedule3[[#Headers],[Beginning
Balance]])-1)),"")</f>
        <v>184956.55357265208</v>
      </c>
      <c r="E130" s="25">
        <f ca="1">IF(PaymentSchedule3[[#This Row],[Payment Number]]&lt;&gt;"",ScheduledPayment,"")</f>
        <v>1193.5382386636488</v>
      </c>
      <c r="F13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0" s="25">
        <f ca="1">IF(PaymentSchedule3[[#This Row],[Payment Number]]&lt;&gt;"",PaymentSchedule3[[#This Row],[Total
Payment]]-PaymentSchedule3[[#This Row],[Interest]],"")</f>
        <v>677.01639342147519</v>
      </c>
      <c r="I130" s="25">
        <f ca="1">IF(PaymentSchedule3[[#This Row],[Payment Number]]&lt;&gt;"",PaymentSchedule3[[#This Row],[Beginning
Balance]]*(InterestRate/PaymentsPerYear),"")</f>
        <v>616.52184524217364</v>
      </c>
      <c r="J130" s="25">
        <f ca="1">IF(PaymentSchedule3[[#This Row],[Payment Number]]&lt;&gt;"",IF(PaymentSchedule3[[#This Row],[Scheduled Payment]]+PaymentSchedule3[[#This Row],[Extra
Payment]]&lt;=PaymentSchedule3[[#This Row],[Beginning
Balance]],PaymentSchedule3[[#This Row],[Beginning
Balance]]-PaymentSchedule3[[#This Row],[Principal]],0),"")</f>
        <v>184279.5371792306</v>
      </c>
      <c r="K130" s="25">
        <f ca="1">IF(PaymentSchedule3[[#This Row],[Payment Number]]&lt;&gt;"",SUM(INDEX(PaymentSchedule3[Interest],1,1):PaymentSchedule3[[#This Row],[Interest]]),"")</f>
        <v>85623.511102877485</v>
      </c>
    </row>
    <row r="131" spans="2:11">
      <c r="B131" s="23">
        <f ca="1">IF(LoanIsGood,IF(ROW()-ROW(PaymentSchedule3[[#Headers],[Payment Number]])&gt;ScheduledNumberOfPayments,"",ROW()-ROW(PaymentSchedule3[[#Headers],[Payment Number]])),"")</f>
        <v>118</v>
      </c>
      <c r="C131" s="24">
        <f ca="1">IF(PaymentSchedule3[[#This Row],[Payment Number]]&lt;&gt;"",EOMONTH(LoanStartDate,ROW(PaymentSchedule3[[#This Row],[Payment Number]])-ROW(PaymentSchedule3[[#Headers],[Payment Number]])-2)+DAY(LoanStartDate),"")</f>
        <v>48830</v>
      </c>
      <c r="D131" s="25">
        <f ca="1">IF(PaymentSchedule3[[#This Row],[Payment Number]]&lt;&gt;"",IF(ROW()-ROW(PaymentSchedule3[[#Headers],[Beginning
Balance]])=1,LoanAmount,INDEX(PaymentSchedule3[Ending
Balance],ROW()-ROW(PaymentSchedule3[[#Headers],[Beginning
Balance]])-1)),"")</f>
        <v>184279.5371792306</v>
      </c>
      <c r="E131" s="25">
        <f ca="1">IF(PaymentSchedule3[[#This Row],[Payment Number]]&lt;&gt;"",ScheduledPayment,"")</f>
        <v>1193.5382386636488</v>
      </c>
      <c r="F13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1" s="25">
        <f ca="1">IF(PaymentSchedule3[[#This Row],[Payment Number]]&lt;&gt;"",PaymentSchedule3[[#This Row],[Total
Payment]]-PaymentSchedule3[[#This Row],[Interest]],"")</f>
        <v>679.27311473288012</v>
      </c>
      <c r="I131" s="25">
        <f ca="1">IF(PaymentSchedule3[[#This Row],[Payment Number]]&lt;&gt;"",PaymentSchedule3[[#This Row],[Beginning
Balance]]*(InterestRate/PaymentsPerYear),"")</f>
        <v>614.26512393076871</v>
      </c>
      <c r="J131" s="25">
        <f ca="1">IF(PaymentSchedule3[[#This Row],[Payment Number]]&lt;&gt;"",IF(PaymentSchedule3[[#This Row],[Scheduled Payment]]+PaymentSchedule3[[#This Row],[Extra
Payment]]&lt;=PaymentSchedule3[[#This Row],[Beginning
Balance]],PaymentSchedule3[[#This Row],[Beginning
Balance]]-PaymentSchedule3[[#This Row],[Principal]],0),"")</f>
        <v>183600.26406449772</v>
      </c>
      <c r="K131" s="25">
        <f ca="1">IF(PaymentSchedule3[[#This Row],[Payment Number]]&lt;&gt;"",SUM(INDEX(PaymentSchedule3[Interest],1,1):PaymentSchedule3[[#This Row],[Interest]]),"")</f>
        <v>86237.776226808259</v>
      </c>
    </row>
    <row r="132" spans="2:11">
      <c r="B132" s="23">
        <f ca="1">IF(LoanIsGood,IF(ROW()-ROW(PaymentSchedule3[[#Headers],[Payment Number]])&gt;ScheduledNumberOfPayments,"",ROW()-ROW(PaymentSchedule3[[#Headers],[Payment Number]])),"")</f>
        <v>119</v>
      </c>
      <c r="C132" s="24">
        <f ca="1">IF(PaymentSchedule3[[#This Row],[Payment Number]]&lt;&gt;"",EOMONTH(LoanStartDate,ROW(PaymentSchedule3[[#This Row],[Payment Number]])-ROW(PaymentSchedule3[[#Headers],[Payment Number]])-2)+DAY(LoanStartDate),"")</f>
        <v>48860</v>
      </c>
      <c r="D132" s="25">
        <f ca="1">IF(PaymentSchedule3[[#This Row],[Payment Number]]&lt;&gt;"",IF(ROW()-ROW(PaymentSchedule3[[#Headers],[Beginning
Balance]])=1,LoanAmount,INDEX(PaymentSchedule3[Ending
Balance],ROW()-ROW(PaymentSchedule3[[#Headers],[Beginning
Balance]])-1)),"")</f>
        <v>183600.26406449772</v>
      </c>
      <c r="E132" s="25">
        <f ca="1">IF(PaymentSchedule3[[#This Row],[Payment Number]]&lt;&gt;"",ScheduledPayment,"")</f>
        <v>1193.5382386636488</v>
      </c>
      <c r="F13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2" s="25">
        <f ca="1">IF(PaymentSchedule3[[#This Row],[Payment Number]]&lt;&gt;"",PaymentSchedule3[[#This Row],[Total
Payment]]-PaymentSchedule3[[#This Row],[Interest]],"")</f>
        <v>681.53735844865639</v>
      </c>
      <c r="I132" s="25">
        <f ca="1">IF(PaymentSchedule3[[#This Row],[Payment Number]]&lt;&gt;"",PaymentSchedule3[[#This Row],[Beginning
Balance]]*(InterestRate/PaymentsPerYear),"")</f>
        <v>612.00088021499243</v>
      </c>
      <c r="J132" s="25">
        <f ca="1">IF(PaymentSchedule3[[#This Row],[Payment Number]]&lt;&gt;"",IF(PaymentSchedule3[[#This Row],[Scheduled Payment]]+PaymentSchedule3[[#This Row],[Extra
Payment]]&lt;=PaymentSchedule3[[#This Row],[Beginning
Balance]],PaymentSchedule3[[#This Row],[Beginning
Balance]]-PaymentSchedule3[[#This Row],[Principal]],0),"")</f>
        <v>182918.72670604906</v>
      </c>
      <c r="K132" s="25">
        <f ca="1">IF(PaymentSchedule3[[#This Row],[Payment Number]]&lt;&gt;"",SUM(INDEX(PaymentSchedule3[Interest],1,1):PaymentSchedule3[[#This Row],[Interest]]),"")</f>
        <v>86849.777107023256</v>
      </c>
    </row>
    <row r="133" spans="2:11">
      <c r="B133" s="23">
        <f ca="1">IF(LoanIsGood,IF(ROW()-ROW(PaymentSchedule3[[#Headers],[Payment Number]])&gt;ScheduledNumberOfPayments,"",ROW()-ROW(PaymentSchedule3[[#Headers],[Payment Number]])),"")</f>
        <v>120</v>
      </c>
      <c r="C133" s="24">
        <f ca="1">IF(PaymentSchedule3[[#This Row],[Payment Number]]&lt;&gt;"",EOMONTH(LoanStartDate,ROW(PaymentSchedule3[[#This Row],[Payment Number]])-ROW(PaymentSchedule3[[#Headers],[Payment Number]])-2)+DAY(LoanStartDate),"")</f>
        <v>48891</v>
      </c>
      <c r="D133" s="25">
        <f ca="1">IF(PaymentSchedule3[[#This Row],[Payment Number]]&lt;&gt;"",IF(ROW()-ROW(PaymentSchedule3[[#Headers],[Beginning
Balance]])=1,LoanAmount,INDEX(PaymentSchedule3[Ending
Balance],ROW()-ROW(PaymentSchedule3[[#Headers],[Beginning
Balance]])-1)),"")</f>
        <v>182918.72670604906</v>
      </c>
      <c r="E133" s="25">
        <f ca="1">IF(PaymentSchedule3[[#This Row],[Payment Number]]&lt;&gt;"",ScheduledPayment,"")</f>
        <v>1193.5382386636488</v>
      </c>
      <c r="F13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3" s="25">
        <f ca="1">IF(PaymentSchedule3[[#This Row],[Payment Number]]&lt;&gt;"",PaymentSchedule3[[#This Row],[Total
Payment]]-PaymentSchedule3[[#This Row],[Interest]],"")</f>
        <v>683.80914964348528</v>
      </c>
      <c r="I133" s="25">
        <f ca="1">IF(PaymentSchedule3[[#This Row],[Payment Number]]&lt;&gt;"",PaymentSchedule3[[#This Row],[Beginning
Balance]]*(InterestRate/PaymentsPerYear),"")</f>
        <v>609.72908902016354</v>
      </c>
      <c r="J133" s="25">
        <f ca="1">IF(PaymentSchedule3[[#This Row],[Payment Number]]&lt;&gt;"",IF(PaymentSchedule3[[#This Row],[Scheduled Payment]]+PaymentSchedule3[[#This Row],[Extra
Payment]]&lt;=PaymentSchedule3[[#This Row],[Beginning
Balance]],PaymentSchedule3[[#This Row],[Beginning
Balance]]-PaymentSchedule3[[#This Row],[Principal]],0),"")</f>
        <v>182234.91755640556</v>
      </c>
      <c r="K133" s="25">
        <f ca="1">IF(PaymentSchedule3[[#This Row],[Payment Number]]&lt;&gt;"",SUM(INDEX(PaymentSchedule3[Interest],1,1):PaymentSchedule3[[#This Row],[Interest]]),"")</f>
        <v>87459.506196043425</v>
      </c>
    </row>
    <row r="134" spans="2:11">
      <c r="B134" s="23">
        <f ca="1">IF(LoanIsGood,IF(ROW()-ROW(PaymentSchedule3[[#Headers],[Payment Number]])&gt;ScheduledNumberOfPayments,"",ROW()-ROW(PaymentSchedule3[[#Headers],[Payment Number]])),"")</f>
        <v>121</v>
      </c>
      <c r="C134" s="24">
        <f ca="1">IF(PaymentSchedule3[[#This Row],[Payment Number]]&lt;&gt;"",EOMONTH(LoanStartDate,ROW(PaymentSchedule3[[#This Row],[Payment Number]])-ROW(PaymentSchedule3[[#Headers],[Payment Number]])-2)+DAY(LoanStartDate),"")</f>
        <v>48921</v>
      </c>
      <c r="D134" s="25">
        <f ca="1">IF(PaymentSchedule3[[#This Row],[Payment Number]]&lt;&gt;"",IF(ROW()-ROW(PaymentSchedule3[[#Headers],[Beginning
Balance]])=1,LoanAmount,INDEX(PaymentSchedule3[Ending
Balance],ROW()-ROW(PaymentSchedule3[[#Headers],[Beginning
Balance]])-1)),"")</f>
        <v>182234.91755640556</v>
      </c>
      <c r="E134" s="25">
        <f ca="1">IF(PaymentSchedule3[[#This Row],[Payment Number]]&lt;&gt;"",ScheduledPayment,"")</f>
        <v>1193.5382386636488</v>
      </c>
      <c r="F13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4" s="25">
        <f ca="1">IF(PaymentSchedule3[[#This Row],[Payment Number]]&lt;&gt;"",PaymentSchedule3[[#This Row],[Total
Payment]]-PaymentSchedule3[[#This Row],[Interest]],"")</f>
        <v>686.08851347563029</v>
      </c>
      <c r="I134" s="25">
        <f ca="1">IF(PaymentSchedule3[[#This Row],[Payment Number]]&lt;&gt;"",PaymentSchedule3[[#This Row],[Beginning
Balance]]*(InterestRate/PaymentsPerYear),"")</f>
        <v>607.44972518801853</v>
      </c>
      <c r="J134" s="25">
        <f ca="1">IF(PaymentSchedule3[[#This Row],[Payment Number]]&lt;&gt;"",IF(PaymentSchedule3[[#This Row],[Scheduled Payment]]+PaymentSchedule3[[#This Row],[Extra
Payment]]&lt;=PaymentSchedule3[[#This Row],[Beginning
Balance]],PaymentSchedule3[[#This Row],[Beginning
Balance]]-PaymentSchedule3[[#This Row],[Principal]],0),"")</f>
        <v>181548.82904292992</v>
      </c>
      <c r="K134" s="25">
        <f ca="1">IF(PaymentSchedule3[[#This Row],[Payment Number]]&lt;&gt;"",SUM(INDEX(PaymentSchedule3[Interest],1,1):PaymentSchedule3[[#This Row],[Interest]]),"")</f>
        <v>88066.955921231449</v>
      </c>
    </row>
    <row r="135" spans="2:11">
      <c r="B135" s="23">
        <f ca="1">IF(LoanIsGood,IF(ROW()-ROW(PaymentSchedule3[[#Headers],[Payment Number]])&gt;ScheduledNumberOfPayments,"",ROW()-ROW(PaymentSchedule3[[#Headers],[Payment Number]])),"")</f>
        <v>122</v>
      </c>
      <c r="C135" s="24">
        <f ca="1">IF(PaymentSchedule3[[#This Row],[Payment Number]]&lt;&gt;"",EOMONTH(LoanStartDate,ROW(PaymentSchedule3[[#This Row],[Payment Number]])-ROW(PaymentSchedule3[[#Headers],[Payment Number]])-2)+DAY(LoanStartDate),"")</f>
        <v>48952</v>
      </c>
      <c r="D135" s="25">
        <f ca="1">IF(PaymentSchedule3[[#This Row],[Payment Number]]&lt;&gt;"",IF(ROW()-ROW(PaymentSchedule3[[#Headers],[Beginning
Balance]])=1,LoanAmount,INDEX(PaymentSchedule3[Ending
Balance],ROW()-ROW(PaymentSchedule3[[#Headers],[Beginning
Balance]])-1)),"")</f>
        <v>181548.82904292992</v>
      </c>
      <c r="E135" s="25">
        <f ca="1">IF(PaymentSchedule3[[#This Row],[Payment Number]]&lt;&gt;"",ScheduledPayment,"")</f>
        <v>1193.5382386636488</v>
      </c>
      <c r="F13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5" s="25">
        <f ca="1">IF(PaymentSchedule3[[#This Row],[Payment Number]]&lt;&gt;"",PaymentSchedule3[[#This Row],[Total
Payment]]-PaymentSchedule3[[#This Row],[Interest]],"")</f>
        <v>688.37547518721567</v>
      </c>
      <c r="I135" s="25">
        <f ca="1">IF(PaymentSchedule3[[#This Row],[Payment Number]]&lt;&gt;"",PaymentSchedule3[[#This Row],[Beginning
Balance]]*(InterestRate/PaymentsPerYear),"")</f>
        <v>605.16276347643316</v>
      </c>
      <c r="J135" s="25">
        <f ca="1">IF(PaymentSchedule3[[#This Row],[Payment Number]]&lt;&gt;"",IF(PaymentSchedule3[[#This Row],[Scheduled Payment]]+PaymentSchedule3[[#This Row],[Extra
Payment]]&lt;=PaymentSchedule3[[#This Row],[Beginning
Balance]],PaymentSchedule3[[#This Row],[Beginning
Balance]]-PaymentSchedule3[[#This Row],[Principal]],0),"")</f>
        <v>180860.45356774272</v>
      </c>
      <c r="K135" s="25">
        <f ca="1">IF(PaymentSchedule3[[#This Row],[Payment Number]]&lt;&gt;"",SUM(INDEX(PaymentSchedule3[Interest],1,1):PaymentSchedule3[[#This Row],[Interest]]),"")</f>
        <v>88672.118684707879</v>
      </c>
    </row>
    <row r="136" spans="2:11">
      <c r="B136" s="23">
        <f ca="1">IF(LoanIsGood,IF(ROW()-ROW(PaymentSchedule3[[#Headers],[Payment Number]])&gt;ScheduledNumberOfPayments,"",ROW()-ROW(PaymentSchedule3[[#Headers],[Payment Number]])),"")</f>
        <v>123</v>
      </c>
      <c r="C136" s="24">
        <f ca="1">IF(PaymentSchedule3[[#This Row],[Payment Number]]&lt;&gt;"",EOMONTH(LoanStartDate,ROW(PaymentSchedule3[[#This Row],[Payment Number]])-ROW(PaymentSchedule3[[#Headers],[Payment Number]])-2)+DAY(LoanStartDate),"")</f>
        <v>48983</v>
      </c>
      <c r="D136" s="25">
        <f ca="1">IF(PaymentSchedule3[[#This Row],[Payment Number]]&lt;&gt;"",IF(ROW()-ROW(PaymentSchedule3[[#Headers],[Beginning
Balance]])=1,LoanAmount,INDEX(PaymentSchedule3[Ending
Balance],ROW()-ROW(PaymentSchedule3[[#Headers],[Beginning
Balance]])-1)),"")</f>
        <v>180860.45356774272</v>
      </c>
      <c r="E136" s="25">
        <f ca="1">IF(PaymentSchedule3[[#This Row],[Payment Number]]&lt;&gt;"",ScheduledPayment,"")</f>
        <v>1193.5382386636488</v>
      </c>
      <c r="F13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6" s="25">
        <f ca="1">IF(PaymentSchedule3[[#This Row],[Payment Number]]&lt;&gt;"",PaymentSchedule3[[#This Row],[Total
Payment]]-PaymentSchedule3[[#This Row],[Interest]],"")</f>
        <v>690.67006010450643</v>
      </c>
      <c r="I136" s="25">
        <f ca="1">IF(PaymentSchedule3[[#This Row],[Payment Number]]&lt;&gt;"",PaymentSchedule3[[#This Row],[Beginning
Balance]]*(InterestRate/PaymentsPerYear),"")</f>
        <v>602.86817855914239</v>
      </c>
      <c r="J136" s="25">
        <f ca="1">IF(PaymentSchedule3[[#This Row],[Payment Number]]&lt;&gt;"",IF(PaymentSchedule3[[#This Row],[Scheduled Payment]]+PaymentSchedule3[[#This Row],[Extra
Payment]]&lt;=PaymentSchedule3[[#This Row],[Beginning
Balance]],PaymentSchedule3[[#This Row],[Beginning
Balance]]-PaymentSchedule3[[#This Row],[Principal]],0),"")</f>
        <v>180169.7835076382</v>
      </c>
      <c r="K136" s="25">
        <f ca="1">IF(PaymentSchedule3[[#This Row],[Payment Number]]&lt;&gt;"",SUM(INDEX(PaymentSchedule3[Interest],1,1):PaymentSchedule3[[#This Row],[Interest]]),"")</f>
        <v>89274.986863267026</v>
      </c>
    </row>
    <row r="137" spans="2:11">
      <c r="B137" s="23">
        <f ca="1">IF(LoanIsGood,IF(ROW()-ROW(PaymentSchedule3[[#Headers],[Payment Number]])&gt;ScheduledNumberOfPayments,"",ROW()-ROW(PaymentSchedule3[[#Headers],[Payment Number]])),"")</f>
        <v>124</v>
      </c>
      <c r="C137" s="24">
        <f ca="1">IF(PaymentSchedule3[[#This Row],[Payment Number]]&lt;&gt;"",EOMONTH(LoanStartDate,ROW(PaymentSchedule3[[#This Row],[Payment Number]])-ROW(PaymentSchedule3[[#Headers],[Payment Number]])-2)+DAY(LoanStartDate),"")</f>
        <v>49011</v>
      </c>
      <c r="D137" s="25">
        <f ca="1">IF(PaymentSchedule3[[#This Row],[Payment Number]]&lt;&gt;"",IF(ROW()-ROW(PaymentSchedule3[[#Headers],[Beginning
Balance]])=1,LoanAmount,INDEX(PaymentSchedule3[Ending
Balance],ROW()-ROW(PaymentSchedule3[[#Headers],[Beginning
Balance]])-1)),"")</f>
        <v>180169.7835076382</v>
      </c>
      <c r="E137" s="25">
        <f ca="1">IF(PaymentSchedule3[[#This Row],[Payment Number]]&lt;&gt;"",ScheduledPayment,"")</f>
        <v>1193.5382386636488</v>
      </c>
      <c r="F13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7" s="25">
        <f ca="1">IF(PaymentSchedule3[[#This Row],[Payment Number]]&lt;&gt;"",PaymentSchedule3[[#This Row],[Total
Payment]]-PaymentSchedule3[[#This Row],[Interest]],"")</f>
        <v>692.97229363818815</v>
      </c>
      <c r="I137" s="25">
        <f ca="1">IF(PaymentSchedule3[[#This Row],[Payment Number]]&lt;&gt;"",PaymentSchedule3[[#This Row],[Beginning
Balance]]*(InterestRate/PaymentsPerYear),"")</f>
        <v>600.56594502546068</v>
      </c>
      <c r="J137" s="25">
        <f ca="1">IF(PaymentSchedule3[[#This Row],[Payment Number]]&lt;&gt;"",IF(PaymentSchedule3[[#This Row],[Scheduled Payment]]+PaymentSchedule3[[#This Row],[Extra
Payment]]&lt;=PaymentSchedule3[[#This Row],[Beginning
Balance]],PaymentSchedule3[[#This Row],[Beginning
Balance]]-PaymentSchedule3[[#This Row],[Principal]],0),"")</f>
        <v>179476.81121400002</v>
      </c>
      <c r="K137" s="25">
        <f ca="1">IF(PaymentSchedule3[[#This Row],[Payment Number]]&lt;&gt;"",SUM(INDEX(PaymentSchedule3[Interest],1,1):PaymentSchedule3[[#This Row],[Interest]]),"")</f>
        <v>89875.552808292487</v>
      </c>
    </row>
    <row r="138" spans="2:11">
      <c r="B138" s="23">
        <f ca="1">IF(LoanIsGood,IF(ROW()-ROW(PaymentSchedule3[[#Headers],[Payment Number]])&gt;ScheduledNumberOfPayments,"",ROW()-ROW(PaymentSchedule3[[#Headers],[Payment Number]])),"")</f>
        <v>125</v>
      </c>
      <c r="C138" s="24">
        <f ca="1">IF(PaymentSchedule3[[#This Row],[Payment Number]]&lt;&gt;"",EOMONTH(LoanStartDate,ROW(PaymentSchedule3[[#This Row],[Payment Number]])-ROW(PaymentSchedule3[[#Headers],[Payment Number]])-2)+DAY(LoanStartDate),"")</f>
        <v>49042</v>
      </c>
      <c r="D138" s="25">
        <f ca="1">IF(PaymentSchedule3[[#This Row],[Payment Number]]&lt;&gt;"",IF(ROW()-ROW(PaymentSchedule3[[#Headers],[Beginning
Balance]])=1,LoanAmount,INDEX(PaymentSchedule3[Ending
Balance],ROW()-ROW(PaymentSchedule3[[#Headers],[Beginning
Balance]])-1)),"")</f>
        <v>179476.81121400002</v>
      </c>
      <c r="E138" s="25">
        <f ca="1">IF(PaymentSchedule3[[#This Row],[Payment Number]]&lt;&gt;"",ScheduledPayment,"")</f>
        <v>1193.5382386636488</v>
      </c>
      <c r="F13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8" s="25">
        <f ca="1">IF(PaymentSchedule3[[#This Row],[Payment Number]]&lt;&gt;"",PaymentSchedule3[[#This Row],[Total
Payment]]-PaymentSchedule3[[#This Row],[Interest]],"")</f>
        <v>695.28220128364876</v>
      </c>
      <c r="I138" s="25">
        <f ca="1">IF(PaymentSchedule3[[#This Row],[Payment Number]]&lt;&gt;"",PaymentSchedule3[[#This Row],[Beginning
Balance]]*(InterestRate/PaymentsPerYear),"")</f>
        <v>598.25603738000007</v>
      </c>
      <c r="J138" s="25">
        <f ca="1">IF(PaymentSchedule3[[#This Row],[Payment Number]]&lt;&gt;"",IF(PaymentSchedule3[[#This Row],[Scheduled Payment]]+PaymentSchedule3[[#This Row],[Extra
Payment]]&lt;=PaymentSchedule3[[#This Row],[Beginning
Balance]],PaymentSchedule3[[#This Row],[Beginning
Balance]]-PaymentSchedule3[[#This Row],[Principal]],0),"")</f>
        <v>178781.52901271638</v>
      </c>
      <c r="K138" s="25">
        <f ca="1">IF(PaymentSchedule3[[#This Row],[Payment Number]]&lt;&gt;"",SUM(INDEX(PaymentSchedule3[Interest],1,1):PaymentSchedule3[[#This Row],[Interest]]),"")</f>
        <v>90473.80884567248</v>
      </c>
    </row>
    <row r="139" spans="2:11">
      <c r="B139" s="23">
        <f ca="1">IF(LoanIsGood,IF(ROW()-ROW(PaymentSchedule3[[#Headers],[Payment Number]])&gt;ScheduledNumberOfPayments,"",ROW()-ROW(PaymentSchedule3[[#Headers],[Payment Number]])),"")</f>
        <v>126</v>
      </c>
      <c r="C139" s="24">
        <f ca="1">IF(PaymentSchedule3[[#This Row],[Payment Number]]&lt;&gt;"",EOMONTH(LoanStartDate,ROW(PaymentSchedule3[[#This Row],[Payment Number]])-ROW(PaymentSchedule3[[#Headers],[Payment Number]])-2)+DAY(LoanStartDate),"")</f>
        <v>49072</v>
      </c>
      <c r="D139" s="25">
        <f ca="1">IF(PaymentSchedule3[[#This Row],[Payment Number]]&lt;&gt;"",IF(ROW()-ROW(PaymentSchedule3[[#Headers],[Beginning
Balance]])=1,LoanAmount,INDEX(PaymentSchedule3[Ending
Balance],ROW()-ROW(PaymentSchedule3[[#Headers],[Beginning
Balance]])-1)),"")</f>
        <v>178781.52901271638</v>
      </c>
      <c r="E139" s="25">
        <f ca="1">IF(PaymentSchedule3[[#This Row],[Payment Number]]&lt;&gt;"",ScheduledPayment,"")</f>
        <v>1193.5382386636488</v>
      </c>
      <c r="F13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39" s="25">
        <f ca="1">IF(PaymentSchedule3[[#This Row],[Payment Number]]&lt;&gt;"",PaymentSchedule3[[#This Row],[Total
Payment]]-PaymentSchedule3[[#This Row],[Interest]],"")</f>
        <v>697.59980862126088</v>
      </c>
      <c r="I139" s="25">
        <f ca="1">IF(PaymentSchedule3[[#This Row],[Payment Number]]&lt;&gt;"",PaymentSchedule3[[#This Row],[Beginning
Balance]]*(InterestRate/PaymentsPerYear),"")</f>
        <v>595.93843004238795</v>
      </c>
      <c r="J139" s="25">
        <f ca="1">IF(PaymentSchedule3[[#This Row],[Payment Number]]&lt;&gt;"",IF(PaymentSchedule3[[#This Row],[Scheduled Payment]]+PaymentSchedule3[[#This Row],[Extra
Payment]]&lt;=PaymentSchedule3[[#This Row],[Beginning
Balance]],PaymentSchedule3[[#This Row],[Beginning
Balance]]-PaymentSchedule3[[#This Row],[Principal]],0),"")</f>
        <v>178083.92920409513</v>
      </c>
      <c r="K139" s="25">
        <f ca="1">IF(PaymentSchedule3[[#This Row],[Payment Number]]&lt;&gt;"",SUM(INDEX(PaymentSchedule3[Interest],1,1):PaymentSchedule3[[#This Row],[Interest]]),"")</f>
        <v>91069.747275714864</v>
      </c>
    </row>
    <row r="140" spans="2:11">
      <c r="B140" s="23">
        <f ca="1">IF(LoanIsGood,IF(ROW()-ROW(PaymentSchedule3[[#Headers],[Payment Number]])&gt;ScheduledNumberOfPayments,"",ROW()-ROW(PaymentSchedule3[[#Headers],[Payment Number]])),"")</f>
        <v>127</v>
      </c>
      <c r="C140" s="24">
        <f ca="1">IF(PaymentSchedule3[[#This Row],[Payment Number]]&lt;&gt;"",EOMONTH(LoanStartDate,ROW(PaymentSchedule3[[#This Row],[Payment Number]])-ROW(PaymentSchedule3[[#Headers],[Payment Number]])-2)+DAY(LoanStartDate),"")</f>
        <v>49103</v>
      </c>
      <c r="D140" s="25">
        <f ca="1">IF(PaymentSchedule3[[#This Row],[Payment Number]]&lt;&gt;"",IF(ROW()-ROW(PaymentSchedule3[[#Headers],[Beginning
Balance]])=1,LoanAmount,INDEX(PaymentSchedule3[Ending
Balance],ROW()-ROW(PaymentSchedule3[[#Headers],[Beginning
Balance]])-1)),"")</f>
        <v>178083.92920409513</v>
      </c>
      <c r="E140" s="25">
        <f ca="1">IF(PaymentSchedule3[[#This Row],[Payment Number]]&lt;&gt;"",ScheduledPayment,"")</f>
        <v>1193.5382386636488</v>
      </c>
      <c r="F14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0" s="25">
        <f ca="1">IF(PaymentSchedule3[[#This Row],[Payment Number]]&lt;&gt;"",PaymentSchedule3[[#This Row],[Total
Payment]]-PaymentSchedule3[[#This Row],[Interest]],"")</f>
        <v>699.92514131666508</v>
      </c>
      <c r="I140" s="25">
        <f ca="1">IF(PaymentSchedule3[[#This Row],[Payment Number]]&lt;&gt;"",PaymentSchedule3[[#This Row],[Beginning
Balance]]*(InterestRate/PaymentsPerYear),"")</f>
        <v>593.61309734698375</v>
      </c>
      <c r="J140" s="25">
        <f ca="1">IF(PaymentSchedule3[[#This Row],[Payment Number]]&lt;&gt;"",IF(PaymentSchedule3[[#This Row],[Scheduled Payment]]+PaymentSchedule3[[#This Row],[Extra
Payment]]&lt;=PaymentSchedule3[[#This Row],[Beginning
Balance]],PaymentSchedule3[[#This Row],[Beginning
Balance]]-PaymentSchedule3[[#This Row],[Principal]],0),"")</f>
        <v>177384.00406277846</v>
      </c>
      <c r="K140" s="25">
        <f ca="1">IF(PaymentSchedule3[[#This Row],[Payment Number]]&lt;&gt;"",SUM(INDEX(PaymentSchedule3[Interest],1,1):PaymentSchedule3[[#This Row],[Interest]]),"")</f>
        <v>91663.360373061849</v>
      </c>
    </row>
    <row r="141" spans="2:11">
      <c r="B141" s="23">
        <f ca="1">IF(LoanIsGood,IF(ROW()-ROW(PaymentSchedule3[[#Headers],[Payment Number]])&gt;ScheduledNumberOfPayments,"",ROW()-ROW(PaymentSchedule3[[#Headers],[Payment Number]])),"")</f>
        <v>128</v>
      </c>
      <c r="C141" s="24">
        <f ca="1">IF(PaymentSchedule3[[#This Row],[Payment Number]]&lt;&gt;"",EOMONTH(LoanStartDate,ROW(PaymentSchedule3[[#This Row],[Payment Number]])-ROW(PaymentSchedule3[[#Headers],[Payment Number]])-2)+DAY(LoanStartDate),"")</f>
        <v>49133</v>
      </c>
      <c r="D141" s="25">
        <f ca="1">IF(PaymentSchedule3[[#This Row],[Payment Number]]&lt;&gt;"",IF(ROW()-ROW(PaymentSchedule3[[#Headers],[Beginning
Balance]])=1,LoanAmount,INDEX(PaymentSchedule3[Ending
Balance],ROW()-ROW(PaymentSchedule3[[#Headers],[Beginning
Balance]])-1)),"")</f>
        <v>177384.00406277846</v>
      </c>
      <c r="E141" s="25">
        <f ca="1">IF(PaymentSchedule3[[#This Row],[Payment Number]]&lt;&gt;"",ScheduledPayment,"")</f>
        <v>1193.5382386636488</v>
      </c>
      <c r="F14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1" s="25">
        <f ca="1">IF(PaymentSchedule3[[#This Row],[Payment Number]]&lt;&gt;"",PaymentSchedule3[[#This Row],[Total
Payment]]-PaymentSchedule3[[#This Row],[Interest]],"")</f>
        <v>702.2582251210539</v>
      </c>
      <c r="I141" s="25">
        <f ca="1">IF(PaymentSchedule3[[#This Row],[Payment Number]]&lt;&gt;"",PaymentSchedule3[[#This Row],[Beginning
Balance]]*(InterestRate/PaymentsPerYear),"")</f>
        <v>591.28001354259493</v>
      </c>
      <c r="J141" s="25">
        <f ca="1">IF(PaymentSchedule3[[#This Row],[Payment Number]]&lt;&gt;"",IF(PaymentSchedule3[[#This Row],[Scheduled Payment]]+PaymentSchedule3[[#This Row],[Extra
Payment]]&lt;=PaymentSchedule3[[#This Row],[Beginning
Balance]],PaymentSchedule3[[#This Row],[Beginning
Balance]]-PaymentSchedule3[[#This Row],[Principal]],0),"")</f>
        <v>176681.74583765742</v>
      </c>
      <c r="K141" s="25">
        <f ca="1">IF(PaymentSchedule3[[#This Row],[Payment Number]]&lt;&gt;"",SUM(INDEX(PaymentSchedule3[Interest],1,1):PaymentSchedule3[[#This Row],[Interest]]),"")</f>
        <v>92254.640386604442</v>
      </c>
    </row>
    <row r="142" spans="2:11">
      <c r="B142" s="23">
        <f ca="1">IF(LoanIsGood,IF(ROW()-ROW(PaymentSchedule3[[#Headers],[Payment Number]])&gt;ScheduledNumberOfPayments,"",ROW()-ROW(PaymentSchedule3[[#Headers],[Payment Number]])),"")</f>
        <v>129</v>
      </c>
      <c r="C142" s="24">
        <f ca="1">IF(PaymentSchedule3[[#This Row],[Payment Number]]&lt;&gt;"",EOMONTH(LoanStartDate,ROW(PaymentSchedule3[[#This Row],[Payment Number]])-ROW(PaymentSchedule3[[#Headers],[Payment Number]])-2)+DAY(LoanStartDate),"")</f>
        <v>49164</v>
      </c>
      <c r="D142" s="25">
        <f ca="1">IF(PaymentSchedule3[[#This Row],[Payment Number]]&lt;&gt;"",IF(ROW()-ROW(PaymentSchedule3[[#Headers],[Beginning
Balance]])=1,LoanAmount,INDEX(PaymentSchedule3[Ending
Balance],ROW()-ROW(PaymentSchedule3[[#Headers],[Beginning
Balance]])-1)),"")</f>
        <v>176681.74583765742</v>
      </c>
      <c r="E142" s="25">
        <f ca="1">IF(PaymentSchedule3[[#This Row],[Payment Number]]&lt;&gt;"",ScheduledPayment,"")</f>
        <v>1193.5382386636488</v>
      </c>
      <c r="F14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2" s="25">
        <f ca="1">IF(PaymentSchedule3[[#This Row],[Payment Number]]&lt;&gt;"",PaymentSchedule3[[#This Row],[Total
Payment]]-PaymentSchedule3[[#This Row],[Interest]],"")</f>
        <v>704.59908587145742</v>
      </c>
      <c r="I142" s="25">
        <f ca="1">IF(PaymentSchedule3[[#This Row],[Payment Number]]&lt;&gt;"",PaymentSchedule3[[#This Row],[Beginning
Balance]]*(InterestRate/PaymentsPerYear),"")</f>
        <v>588.93915279219141</v>
      </c>
      <c r="J142" s="25">
        <f ca="1">IF(PaymentSchedule3[[#This Row],[Payment Number]]&lt;&gt;"",IF(PaymentSchedule3[[#This Row],[Scheduled Payment]]+PaymentSchedule3[[#This Row],[Extra
Payment]]&lt;=PaymentSchedule3[[#This Row],[Beginning
Balance]],PaymentSchedule3[[#This Row],[Beginning
Balance]]-PaymentSchedule3[[#This Row],[Principal]],0),"")</f>
        <v>175977.14675178597</v>
      </c>
      <c r="K142" s="25">
        <f ca="1">IF(PaymentSchedule3[[#This Row],[Payment Number]]&lt;&gt;"",SUM(INDEX(PaymentSchedule3[Interest],1,1):PaymentSchedule3[[#This Row],[Interest]]),"")</f>
        <v>92843.57953939664</v>
      </c>
    </row>
    <row r="143" spans="2:11">
      <c r="B143" s="23">
        <f ca="1">IF(LoanIsGood,IF(ROW()-ROW(PaymentSchedule3[[#Headers],[Payment Number]])&gt;ScheduledNumberOfPayments,"",ROW()-ROW(PaymentSchedule3[[#Headers],[Payment Number]])),"")</f>
        <v>130</v>
      </c>
      <c r="C143" s="24">
        <f ca="1">IF(PaymentSchedule3[[#This Row],[Payment Number]]&lt;&gt;"",EOMONTH(LoanStartDate,ROW(PaymentSchedule3[[#This Row],[Payment Number]])-ROW(PaymentSchedule3[[#Headers],[Payment Number]])-2)+DAY(LoanStartDate),"")</f>
        <v>49195</v>
      </c>
      <c r="D143" s="25">
        <f ca="1">IF(PaymentSchedule3[[#This Row],[Payment Number]]&lt;&gt;"",IF(ROW()-ROW(PaymentSchedule3[[#Headers],[Beginning
Balance]])=1,LoanAmount,INDEX(PaymentSchedule3[Ending
Balance],ROW()-ROW(PaymentSchedule3[[#Headers],[Beginning
Balance]])-1)),"")</f>
        <v>175977.14675178597</v>
      </c>
      <c r="E143" s="25">
        <f ca="1">IF(PaymentSchedule3[[#This Row],[Payment Number]]&lt;&gt;"",ScheduledPayment,"")</f>
        <v>1193.5382386636488</v>
      </c>
      <c r="F14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3" s="25">
        <f ca="1">IF(PaymentSchedule3[[#This Row],[Payment Number]]&lt;&gt;"",PaymentSchedule3[[#This Row],[Total
Payment]]-PaymentSchedule3[[#This Row],[Interest]],"")</f>
        <v>706.94774949102884</v>
      </c>
      <c r="I143" s="25">
        <f ca="1">IF(PaymentSchedule3[[#This Row],[Payment Number]]&lt;&gt;"",PaymentSchedule3[[#This Row],[Beginning
Balance]]*(InterestRate/PaymentsPerYear),"")</f>
        <v>586.59048917261998</v>
      </c>
      <c r="J143" s="25">
        <f ca="1">IF(PaymentSchedule3[[#This Row],[Payment Number]]&lt;&gt;"",IF(PaymentSchedule3[[#This Row],[Scheduled Payment]]+PaymentSchedule3[[#This Row],[Extra
Payment]]&lt;=PaymentSchedule3[[#This Row],[Beginning
Balance]],PaymentSchedule3[[#This Row],[Beginning
Balance]]-PaymentSchedule3[[#This Row],[Principal]],0),"")</f>
        <v>175270.19900229495</v>
      </c>
      <c r="K143" s="25">
        <f ca="1">IF(PaymentSchedule3[[#This Row],[Payment Number]]&lt;&gt;"",SUM(INDEX(PaymentSchedule3[Interest],1,1):PaymentSchedule3[[#This Row],[Interest]]),"")</f>
        <v>93430.170028569264</v>
      </c>
    </row>
    <row r="144" spans="2:11">
      <c r="B144" s="23">
        <f ca="1">IF(LoanIsGood,IF(ROW()-ROW(PaymentSchedule3[[#Headers],[Payment Number]])&gt;ScheduledNumberOfPayments,"",ROW()-ROW(PaymentSchedule3[[#Headers],[Payment Number]])),"")</f>
        <v>131</v>
      </c>
      <c r="C144" s="24">
        <f ca="1">IF(PaymentSchedule3[[#This Row],[Payment Number]]&lt;&gt;"",EOMONTH(LoanStartDate,ROW(PaymentSchedule3[[#This Row],[Payment Number]])-ROW(PaymentSchedule3[[#Headers],[Payment Number]])-2)+DAY(LoanStartDate),"")</f>
        <v>49225</v>
      </c>
      <c r="D144" s="25">
        <f ca="1">IF(PaymentSchedule3[[#This Row],[Payment Number]]&lt;&gt;"",IF(ROW()-ROW(PaymentSchedule3[[#Headers],[Beginning
Balance]])=1,LoanAmount,INDEX(PaymentSchedule3[Ending
Balance],ROW()-ROW(PaymentSchedule3[[#Headers],[Beginning
Balance]])-1)),"")</f>
        <v>175270.19900229495</v>
      </c>
      <c r="E144" s="25">
        <f ca="1">IF(PaymentSchedule3[[#This Row],[Payment Number]]&lt;&gt;"",ScheduledPayment,"")</f>
        <v>1193.5382386636488</v>
      </c>
      <c r="F14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4" s="25">
        <f ca="1">IF(PaymentSchedule3[[#This Row],[Payment Number]]&lt;&gt;"",PaymentSchedule3[[#This Row],[Total
Payment]]-PaymentSchedule3[[#This Row],[Interest]],"")</f>
        <v>709.30424198933235</v>
      </c>
      <c r="I144" s="25">
        <f ca="1">IF(PaymentSchedule3[[#This Row],[Payment Number]]&lt;&gt;"",PaymentSchedule3[[#This Row],[Beginning
Balance]]*(InterestRate/PaymentsPerYear),"")</f>
        <v>584.23399667431647</v>
      </c>
      <c r="J144" s="25">
        <f ca="1">IF(PaymentSchedule3[[#This Row],[Payment Number]]&lt;&gt;"",IF(PaymentSchedule3[[#This Row],[Scheduled Payment]]+PaymentSchedule3[[#This Row],[Extra
Payment]]&lt;=PaymentSchedule3[[#This Row],[Beginning
Balance]],PaymentSchedule3[[#This Row],[Beginning
Balance]]-PaymentSchedule3[[#This Row],[Principal]],0),"")</f>
        <v>174560.89476030561</v>
      </c>
      <c r="K144" s="25">
        <f ca="1">IF(PaymentSchedule3[[#This Row],[Payment Number]]&lt;&gt;"",SUM(INDEX(PaymentSchedule3[Interest],1,1):PaymentSchedule3[[#This Row],[Interest]]),"")</f>
        <v>94014.404025243581</v>
      </c>
    </row>
    <row r="145" spans="2:11">
      <c r="B145" s="23">
        <f ca="1">IF(LoanIsGood,IF(ROW()-ROW(PaymentSchedule3[[#Headers],[Payment Number]])&gt;ScheduledNumberOfPayments,"",ROW()-ROW(PaymentSchedule3[[#Headers],[Payment Number]])),"")</f>
        <v>132</v>
      </c>
      <c r="C145" s="24">
        <f ca="1">IF(PaymentSchedule3[[#This Row],[Payment Number]]&lt;&gt;"",EOMONTH(LoanStartDate,ROW(PaymentSchedule3[[#This Row],[Payment Number]])-ROW(PaymentSchedule3[[#Headers],[Payment Number]])-2)+DAY(LoanStartDate),"")</f>
        <v>49256</v>
      </c>
      <c r="D145" s="25">
        <f ca="1">IF(PaymentSchedule3[[#This Row],[Payment Number]]&lt;&gt;"",IF(ROW()-ROW(PaymentSchedule3[[#Headers],[Beginning
Balance]])=1,LoanAmount,INDEX(PaymentSchedule3[Ending
Balance],ROW()-ROW(PaymentSchedule3[[#Headers],[Beginning
Balance]])-1)),"")</f>
        <v>174560.89476030561</v>
      </c>
      <c r="E145" s="25">
        <f ca="1">IF(PaymentSchedule3[[#This Row],[Payment Number]]&lt;&gt;"",ScheduledPayment,"")</f>
        <v>1193.5382386636488</v>
      </c>
      <c r="F14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5" s="25">
        <f ca="1">IF(PaymentSchedule3[[#This Row],[Payment Number]]&lt;&gt;"",PaymentSchedule3[[#This Row],[Total
Payment]]-PaymentSchedule3[[#This Row],[Interest]],"")</f>
        <v>711.66858946263005</v>
      </c>
      <c r="I145" s="25">
        <f ca="1">IF(PaymentSchedule3[[#This Row],[Payment Number]]&lt;&gt;"",PaymentSchedule3[[#This Row],[Beginning
Balance]]*(InterestRate/PaymentsPerYear),"")</f>
        <v>581.86964920101877</v>
      </c>
      <c r="J145" s="25">
        <f ca="1">IF(PaymentSchedule3[[#This Row],[Payment Number]]&lt;&gt;"",IF(PaymentSchedule3[[#This Row],[Scheduled Payment]]+PaymentSchedule3[[#This Row],[Extra
Payment]]&lt;=PaymentSchedule3[[#This Row],[Beginning
Balance]],PaymentSchedule3[[#This Row],[Beginning
Balance]]-PaymentSchedule3[[#This Row],[Principal]],0),"")</f>
        <v>173849.22617084297</v>
      </c>
      <c r="K145" s="25">
        <f ca="1">IF(PaymentSchedule3[[#This Row],[Payment Number]]&lt;&gt;"",SUM(INDEX(PaymentSchedule3[Interest],1,1):PaymentSchedule3[[#This Row],[Interest]]),"")</f>
        <v>94596.273674444601</v>
      </c>
    </row>
    <row r="146" spans="2:11">
      <c r="B146" s="23">
        <f ca="1">IF(LoanIsGood,IF(ROW()-ROW(PaymentSchedule3[[#Headers],[Payment Number]])&gt;ScheduledNumberOfPayments,"",ROW()-ROW(PaymentSchedule3[[#Headers],[Payment Number]])),"")</f>
        <v>133</v>
      </c>
      <c r="C146" s="24">
        <f ca="1">IF(PaymentSchedule3[[#This Row],[Payment Number]]&lt;&gt;"",EOMONTH(LoanStartDate,ROW(PaymentSchedule3[[#This Row],[Payment Number]])-ROW(PaymentSchedule3[[#Headers],[Payment Number]])-2)+DAY(LoanStartDate),"")</f>
        <v>49286</v>
      </c>
      <c r="D146" s="25">
        <f ca="1">IF(PaymentSchedule3[[#This Row],[Payment Number]]&lt;&gt;"",IF(ROW()-ROW(PaymentSchedule3[[#Headers],[Beginning
Balance]])=1,LoanAmount,INDEX(PaymentSchedule3[Ending
Balance],ROW()-ROW(PaymentSchedule3[[#Headers],[Beginning
Balance]])-1)),"")</f>
        <v>173849.22617084297</v>
      </c>
      <c r="E146" s="25">
        <f ca="1">IF(PaymentSchedule3[[#This Row],[Payment Number]]&lt;&gt;"",ScheduledPayment,"")</f>
        <v>1193.5382386636488</v>
      </c>
      <c r="F14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6" s="25">
        <f ca="1">IF(PaymentSchedule3[[#This Row],[Payment Number]]&lt;&gt;"",PaymentSchedule3[[#This Row],[Total
Payment]]-PaymentSchedule3[[#This Row],[Interest]],"")</f>
        <v>714.04081809417221</v>
      </c>
      <c r="I146" s="25">
        <f ca="1">IF(PaymentSchedule3[[#This Row],[Payment Number]]&lt;&gt;"",PaymentSchedule3[[#This Row],[Beginning
Balance]]*(InterestRate/PaymentsPerYear),"")</f>
        <v>579.49742056947662</v>
      </c>
      <c r="J146" s="25">
        <f ca="1">IF(PaymentSchedule3[[#This Row],[Payment Number]]&lt;&gt;"",IF(PaymentSchedule3[[#This Row],[Scheduled Payment]]+PaymentSchedule3[[#This Row],[Extra
Payment]]&lt;=PaymentSchedule3[[#This Row],[Beginning
Balance]],PaymentSchedule3[[#This Row],[Beginning
Balance]]-PaymentSchedule3[[#This Row],[Principal]],0),"")</f>
        <v>173135.18535274881</v>
      </c>
      <c r="K146" s="25">
        <f ca="1">IF(PaymentSchedule3[[#This Row],[Payment Number]]&lt;&gt;"",SUM(INDEX(PaymentSchedule3[Interest],1,1):PaymentSchedule3[[#This Row],[Interest]]),"")</f>
        <v>95175.771095014075</v>
      </c>
    </row>
    <row r="147" spans="2:11">
      <c r="B147" s="23">
        <f ca="1">IF(LoanIsGood,IF(ROW()-ROW(PaymentSchedule3[[#Headers],[Payment Number]])&gt;ScheduledNumberOfPayments,"",ROW()-ROW(PaymentSchedule3[[#Headers],[Payment Number]])),"")</f>
        <v>134</v>
      </c>
      <c r="C147" s="24">
        <f ca="1">IF(PaymentSchedule3[[#This Row],[Payment Number]]&lt;&gt;"",EOMONTH(LoanStartDate,ROW(PaymentSchedule3[[#This Row],[Payment Number]])-ROW(PaymentSchedule3[[#Headers],[Payment Number]])-2)+DAY(LoanStartDate),"")</f>
        <v>49317</v>
      </c>
      <c r="D147" s="25">
        <f ca="1">IF(PaymentSchedule3[[#This Row],[Payment Number]]&lt;&gt;"",IF(ROW()-ROW(PaymentSchedule3[[#Headers],[Beginning
Balance]])=1,LoanAmount,INDEX(PaymentSchedule3[Ending
Balance],ROW()-ROW(PaymentSchedule3[[#Headers],[Beginning
Balance]])-1)),"")</f>
        <v>173135.18535274881</v>
      </c>
      <c r="E147" s="25">
        <f ca="1">IF(PaymentSchedule3[[#This Row],[Payment Number]]&lt;&gt;"",ScheduledPayment,"")</f>
        <v>1193.5382386636488</v>
      </c>
      <c r="F14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7" s="25">
        <f ca="1">IF(PaymentSchedule3[[#This Row],[Payment Number]]&lt;&gt;"",PaymentSchedule3[[#This Row],[Total
Payment]]-PaymentSchedule3[[#This Row],[Interest]],"")</f>
        <v>716.42095415448603</v>
      </c>
      <c r="I147" s="25">
        <f ca="1">IF(PaymentSchedule3[[#This Row],[Payment Number]]&lt;&gt;"",PaymentSchedule3[[#This Row],[Beginning
Balance]]*(InterestRate/PaymentsPerYear),"")</f>
        <v>577.1172845091628</v>
      </c>
      <c r="J147" s="25">
        <f ca="1">IF(PaymentSchedule3[[#This Row],[Payment Number]]&lt;&gt;"",IF(PaymentSchedule3[[#This Row],[Scheduled Payment]]+PaymentSchedule3[[#This Row],[Extra
Payment]]&lt;=PaymentSchedule3[[#This Row],[Beginning
Balance]],PaymentSchedule3[[#This Row],[Beginning
Balance]]-PaymentSchedule3[[#This Row],[Principal]],0),"")</f>
        <v>172418.76439859433</v>
      </c>
      <c r="K147" s="25">
        <f ca="1">IF(PaymentSchedule3[[#This Row],[Payment Number]]&lt;&gt;"",SUM(INDEX(PaymentSchedule3[Interest],1,1):PaymentSchedule3[[#This Row],[Interest]]),"")</f>
        <v>95752.88837952324</v>
      </c>
    </row>
    <row r="148" spans="2:11">
      <c r="B148" s="23">
        <f ca="1">IF(LoanIsGood,IF(ROW()-ROW(PaymentSchedule3[[#Headers],[Payment Number]])&gt;ScheduledNumberOfPayments,"",ROW()-ROW(PaymentSchedule3[[#Headers],[Payment Number]])),"")</f>
        <v>135</v>
      </c>
      <c r="C148" s="24">
        <f ca="1">IF(PaymentSchedule3[[#This Row],[Payment Number]]&lt;&gt;"",EOMONTH(LoanStartDate,ROW(PaymentSchedule3[[#This Row],[Payment Number]])-ROW(PaymentSchedule3[[#Headers],[Payment Number]])-2)+DAY(LoanStartDate),"")</f>
        <v>49348</v>
      </c>
      <c r="D148" s="25">
        <f ca="1">IF(PaymentSchedule3[[#This Row],[Payment Number]]&lt;&gt;"",IF(ROW()-ROW(PaymentSchedule3[[#Headers],[Beginning
Balance]])=1,LoanAmount,INDEX(PaymentSchedule3[Ending
Balance],ROW()-ROW(PaymentSchedule3[[#Headers],[Beginning
Balance]])-1)),"")</f>
        <v>172418.76439859433</v>
      </c>
      <c r="E148" s="25">
        <f ca="1">IF(PaymentSchedule3[[#This Row],[Payment Number]]&lt;&gt;"",ScheduledPayment,"")</f>
        <v>1193.5382386636488</v>
      </c>
      <c r="F14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8" s="25">
        <f ca="1">IF(PaymentSchedule3[[#This Row],[Payment Number]]&lt;&gt;"",PaymentSchedule3[[#This Row],[Total
Payment]]-PaymentSchedule3[[#This Row],[Interest]],"")</f>
        <v>718.80902400166769</v>
      </c>
      <c r="I148" s="25">
        <f ca="1">IF(PaymentSchedule3[[#This Row],[Payment Number]]&lt;&gt;"",PaymentSchedule3[[#This Row],[Beginning
Balance]]*(InterestRate/PaymentsPerYear),"")</f>
        <v>574.72921466198113</v>
      </c>
      <c r="J148" s="25">
        <f ca="1">IF(PaymentSchedule3[[#This Row],[Payment Number]]&lt;&gt;"",IF(PaymentSchedule3[[#This Row],[Scheduled Payment]]+PaymentSchedule3[[#This Row],[Extra
Payment]]&lt;=PaymentSchedule3[[#This Row],[Beginning
Balance]],PaymentSchedule3[[#This Row],[Beginning
Balance]]-PaymentSchedule3[[#This Row],[Principal]],0),"")</f>
        <v>171699.95537459265</v>
      </c>
      <c r="K148" s="25">
        <f ca="1">IF(PaymentSchedule3[[#This Row],[Payment Number]]&lt;&gt;"",SUM(INDEX(PaymentSchedule3[Interest],1,1):PaymentSchedule3[[#This Row],[Interest]]),"")</f>
        <v>96327.617594185227</v>
      </c>
    </row>
    <row r="149" spans="2:11">
      <c r="B149" s="23">
        <f ca="1">IF(LoanIsGood,IF(ROW()-ROW(PaymentSchedule3[[#Headers],[Payment Number]])&gt;ScheduledNumberOfPayments,"",ROW()-ROW(PaymentSchedule3[[#Headers],[Payment Number]])),"")</f>
        <v>136</v>
      </c>
      <c r="C149" s="24">
        <f ca="1">IF(PaymentSchedule3[[#This Row],[Payment Number]]&lt;&gt;"",EOMONTH(LoanStartDate,ROW(PaymentSchedule3[[#This Row],[Payment Number]])-ROW(PaymentSchedule3[[#Headers],[Payment Number]])-2)+DAY(LoanStartDate),"")</f>
        <v>49376</v>
      </c>
      <c r="D149" s="25">
        <f ca="1">IF(PaymentSchedule3[[#This Row],[Payment Number]]&lt;&gt;"",IF(ROW()-ROW(PaymentSchedule3[[#Headers],[Beginning
Balance]])=1,LoanAmount,INDEX(PaymentSchedule3[Ending
Balance],ROW()-ROW(PaymentSchedule3[[#Headers],[Beginning
Balance]])-1)),"")</f>
        <v>171699.95537459265</v>
      </c>
      <c r="E149" s="25">
        <f ca="1">IF(PaymentSchedule3[[#This Row],[Payment Number]]&lt;&gt;"",ScheduledPayment,"")</f>
        <v>1193.5382386636488</v>
      </c>
      <c r="F14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49" s="25">
        <f ca="1">IF(PaymentSchedule3[[#This Row],[Payment Number]]&lt;&gt;"",PaymentSchedule3[[#This Row],[Total
Payment]]-PaymentSchedule3[[#This Row],[Interest]],"")</f>
        <v>721.20505408167332</v>
      </c>
      <c r="I149" s="25">
        <f ca="1">IF(PaymentSchedule3[[#This Row],[Payment Number]]&lt;&gt;"",PaymentSchedule3[[#This Row],[Beginning
Balance]]*(InterestRate/PaymentsPerYear),"")</f>
        <v>572.3331845819755</v>
      </c>
      <c r="J149" s="25">
        <f ca="1">IF(PaymentSchedule3[[#This Row],[Payment Number]]&lt;&gt;"",IF(PaymentSchedule3[[#This Row],[Scheduled Payment]]+PaymentSchedule3[[#This Row],[Extra
Payment]]&lt;=PaymentSchedule3[[#This Row],[Beginning
Balance]],PaymentSchedule3[[#This Row],[Beginning
Balance]]-PaymentSchedule3[[#This Row],[Principal]],0),"")</f>
        <v>170978.75032051097</v>
      </c>
      <c r="K149" s="25">
        <f ca="1">IF(PaymentSchedule3[[#This Row],[Payment Number]]&lt;&gt;"",SUM(INDEX(PaymentSchedule3[Interest],1,1):PaymentSchedule3[[#This Row],[Interest]]),"")</f>
        <v>96899.950778767205</v>
      </c>
    </row>
    <row r="150" spans="2:11">
      <c r="B150" s="23">
        <f ca="1">IF(LoanIsGood,IF(ROW()-ROW(PaymentSchedule3[[#Headers],[Payment Number]])&gt;ScheduledNumberOfPayments,"",ROW()-ROW(PaymentSchedule3[[#Headers],[Payment Number]])),"")</f>
        <v>137</v>
      </c>
      <c r="C150" s="24">
        <f ca="1">IF(PaymentSchedule3[[#This Row],[Payment Number]]&lt;&gt;"",EOMONTH(LoanStartDate,ROW(PaymentSchedule3[[#This Row],[Payment Number]])-ROW(PaymentSchedule3[[#Headers],[Payment Number]])-2)+DAY(LoanStartDate),"")</f>
        <v>49407</v>
      </c>
      <c r="D150" s="25">
        <f ca="1">IF(PaymentSchedule3[[#This Row],[Payment Number]]&lt;&gt;"",IF(ROW()-ROW(PaymentSchedule3[[#Headers],[Beginning
Balance]])=1,LoanAmount,INDEX(PaymentSchedule3[Ending
Balance],ROW()-ROW(PaymentSchedule3[[#Headers],[Beginning
Balance]])-1)),"")</f>
        <v>170978.75032051097</v>
      </c>
      <c r="E150" s="25">
        <f ca="1">IF(PaymentSchedule3[[#This Row],[Payment Number]]&lt;&gt;"",ScheduledPayment,"")</f>
        <v>1193.5382386636488</v>
      </c>
      <c r="F15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0" s="25">
        <f ca="1">IF(PaymentSchedule3[[#This Row],[Payment Number]]&lt;&gt;"",PaymentSchedule3[[#This Row],[Total
Payment]]-PaymentSchedule3[[#This Row],[Interest]],"")</f>
        <v>723.60907092861225</v>
      </c>
      <c r="I150" s="25">
        <f ca="1">IF(PaymentSchedule3[[#This Row],[Payment Number]]&lt;&gt;"",PaymentSchedule3[[#This Row],[Beginning
Balance]]*(InterestRate/PaymentsPerYear),"")</f>
        <v>569.92916773503657</v>
      </c>
      <c r="J150" s="25">
        <f ca="1">IF(PaymentSchedule3[[#This Row],[Payment Number]]&lt;&gt;"",IF(PaymentSchedule3[[#This Row],[Scheduled Payment]]+PaymentSchedule3[[#This Row],[Extra
Payment]]&lt;=PaymentSchedule3[[#This Row],[Beginning
Balance]],PaymentSchedule3[[#This Row],[Beginning
Balance]]-PaymentSchedule3[[#This Row],[Principal]],0),"")</f>
        <v>170255.14124958235</v>
      </c>
      <c r="K150" s="25">
        <f ca="1">IF(PaymentSchedule3[[#This Row],[Payment Number]]&lt;&gt;"",SUM(INDEX(PaymentSchedule3[Interest],1,1):PaymentSchedule3[[#This Row],[Interest]]),"")</f>
        <v>97469.879946502246</v>
      </c>
    </row>
    <row r="151" spans="2:11">
      <c r="B151" s="23">
        <f ca="1">IF(LoanIsGood,IF(ROW()-ROW(PaymentSchedule3[[#Headers],[Payment Number]])&gt;ScheduledNumberOfPayments,"",ROW()-ROW(PaymentSchedule3[[#Headers],[Payment Number]])),"")</f>
        <v>138</v>
      </c>
      <c r="C151" s="24">
        <f ca="1">IF(PaymentSchedule3[[#This Row],[Payment Number]]&lt;&gt;"",EOMONTH(LoanStartDate,ROW(PaymentSchedule3[[#This Row],[Payment Number]])-ROW(PaymentSchedule3[[#Headers],[Payment Number]])-2)+DAY(LoanStartDate),"")</f>
        <v>49437</v>
      </c>
      <c r="D151" s="25">
        <f ca="1">IF(PaymentSchedule3[[#This Row],[Payment Number]]&lt;&gt;"",IF(ROW()-ROW(PaymentSchedule3[[#Headers],[Beginning
Balance]])=1,LoanAmount,INDEX(PaymentSchedule3[Ending
Balance],ROW()-ROW(PaymentSchedule3[[#Headers],[Beginning
Balance]])-1)),"")</f>
        <v>170255.14124958235</v>
      </c>
      <c r="E151" s="25">
        <f ca="1">IF(PaymentSchedule3[[#This Row],[Payment Number]]&lt;&gt;"",ScheduledPayment,"")</f>
        <v>1193.5382386636488</v>
      </c>
      <c r="F15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1" s="25">
        <f ca="1">IF(PaymentSchedule3[[#This Row],[Payment Number]]&lt;&gt;"",PaymentSchedule3[[#This Row],[Total
Payment]]-PaymentSchedule3[[#This Row],[Interest]],"")</f>
        <v>726.02110116504093</v>
      </c>
      <c r="I151" s="25">
        <f ca="1">IF(PaymentSchedule3[[#This Row],[Payment Number]]&lt;&gt;"",PaymentSchedule3[[#This Row],[Beginning
Balance]]*(InterestRate/PaymentsPerYear),"")</f>
        <v>567.51713749860789</v>
      </c>
      <c r="J151" s="25">
        <f ca="1">IF(PaymentSchedule3[[#This Row],[Payment Number]]&lt;&gt;"",IF(PaymentSchedule3[[#This Row],[Scheduled Payment]]+PaymentSchedule3[[#This Row],[Extra
Payment]]&lt;=PaymentSchedule3[[#This Row],[Beginning
Balance]],PaymentSchedule3[[#This Row],[Beginning
Balance]]-PaymentSchedule3[[#This Row],[Principal]],0),"")</f>
        <v>169529.12014841731</v>
      </c>
      <c r="K151" s="25">
        <f ca="1">IF(PaymentSchedule3[[#This Row],[Payment Number]]&lt;&gt;"",SUM(INDEX(PaymentSchedule3[Interest],1,1):PaymentSchedule3[[#This Row],[Interest]]),"")</f>
        <v>98037.397084000855</v>
      </c>
    </row>
    <row r="152" spans="2:11">
      <c r="B152" s="23">
        <f ca="1">IF(LoanIsGood,IF(ROW()-ROW(PaymentSchedule3[[#Headers],[Payment Number]])&gt;ScheduledNumberOfPayments,"",ROW()-ROW(PaymentSchedule3[[#Headers],[Payment Number]])),"")</f>
        <v>139</v>
      </c>
      <c r="C152" s="24">
        <f ca="1">IF(PaymentSchedule3[[#This Row],[Payment Number]]&lt;&gt;"",EOMONTH(LoanStartDate,ROW(PaymentSchedule3[[#This Row],[Payment Number]])-ROW(PaymentSchedule3[[#Headers],[Payment Number]])-2)+DAY(LoanStartDate),"")</f>
        <v>49468</v>
      </c>
      <c r="D152" s="25">
        <f ca="1">IF(PaymentSchedule3[[#This Row],[Payment Number]]&lt;&gt;"",IF(ROW()-ROW(PaymentSchedule3[[#Headers],[Beginning
Balance]])=1,LoanAmount,INDEX(PaymentSchedule3[Ending
Balance],ROW()-ROW(PaymentSchedule3[[#Headers],[Beginning
Balance]])-1)),"")</f>
        <v>169529.12014841731</v>
      </c>
      <c r="E152" s="25">
        <f ca="1">IF(PaymentSchedule3[[#This Row],[Payment Number]]&lt;&gt;"",ScheduledPayment,"")</f>
        <v>1193.5382386636488</v>
      </c>
      <c r="F15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2" s="25">
        <f ca="1">IF(PaymentSchedule3[[#This Row],[Payment Number]]&lt;&gt;"",PaymentSchedule3[[#This Row],[Total
Payment]]-PaymentSchedule3[[#This Row],[Interest]],"")</f>
        <v>728.44117150225782</v>
      </c>
      <c r="I152" s="25">
        <f ca="1">IF(PaymentSchedule3[[#This Row],[Payment Number]]&lt;&gt;"",PaymentSchedule3[[#This Row],[Beginning
Balance]]*(InterestRate/PaymentsPerYear),"")</f>
        <v>565.09706716139101</v>
      </c>
      <c r="J152" s="25">
        <f ca="1">IF(PaymentSchedule3[[#This Row],[Payment Number]]&lt;&gt;"",IF(PaymentSchedule3[[#This Row],[Scheduled Payment]]+PaymentSchedule3[[#This Row],[Extra
Payment]]&lt;=PaymentSchedule3[[#This Row],[Beginning
Balance]],PaymentSchedule3[[#This Row],[Beginning
Balance]]-PaymentSchedule3[[#This Row],[Principal]],0),"")</f>
        <v>168800.67897691505</v>
      </c>
      <c r="K152" s="25">
        <f ca="1">IF(PaymentSchedule3[[#This Row],[Payment Number]]&lt;&gt;"",SUM(INDEX(PaymentSchedule3[Interest],1,1):PaymentSchedule3[[#This Row],[Interest]]),"")</f>
        <v>98602.494151162246</v>
      </c>
    </row>
    <row r="153" spans="2:11">
      <c r="B153" s="23">
        <f ca="1">IF(LoanIsGood,IF(ROW()-ROW(PaymentSchedule3[[#Headers],[Payment Number]])&gt;ScheduledNumberOfPayments,"",ROW()-ROW(PaymentSchedule3[[#Headers],[Payment Number]])),"")</f>
        <v>140</v>
      </c>
      <c r="C153" s="24">
        <f ca="1">IF(PaymentSchedule3[[#This Row],[Payment Number]]&lt;&gt;"",EOMONTH(LoanStartDate,ROW(PaymentSchedule3[[#This Row],[Payment Number]])-ROW(PaymentSchedule3[[#Headers],[Payment Number]])-2)+DAY(LoanStartDate),"")</f>
        <v>49498</v>
      </c>
      <c r="D153" s="25">
        <f ca="1">IF(PaymentSchedule3[[#This Row],[Payment Number]]&lt;&gt;"",IF(ROW()-ROW(PaymentSchedule3[[#Headers],[Beginning
Balance]])=1,LoanAmount,INDEX(PaymentSchedule3[Ending
Balance],ROW()-ROW(PaymentSchedule3[[#Headers],[Beginning
Balance]])-1)),"")</f>
        <v>168800.67897691505</v>
      </c>
      <c r="E153" s="25">
        <f ca="1">IF(PaymentSchedule3[[#This Row],[Payment Number]]&lt;&gt;"",ScheduledPayment,"")</f>
        <v>1193.5382386636488</v>
      </c>
      <c r="F15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3" s="25">
        <f ca="1">IF(PaymentSchedule3[[#This Row],[Payment Number]]&lt;&gt;"",PaymentSchedule3[[#This Row],[Total
Payment]]-PaymentSchedule3[[#This Row],[Interest]],"")</f>
        <v>730.86930874059863</v>
      </c>
      <c r="I153" s="25">
        <f ca="1">IF(PaymentSchedule3[[#This Row],[Payment Number]]&lt;&gt;"",PaymentSchedule3[[#This Row],[Beginning
Balance]]*(InterestRate/PaymentsPerYear),"")</f>
        <v>562.6689299230502</v>
      </c>
      <c r="J153" s="25">
        <f ca="1">IF(PaymentSchedule3[[#This Row],[Payment Number]]&lt;&gt;"",IF(PaymentSchedule3[[#This Row],[Scheduled Payment]]+PaymentSchedule3[[#This Row],[Extra
Payment]]&lt;=PaymentSchedule3[[#This Row],[Beginning
Balance]],PaymentSchedule3[[#This Row],[Beginning
Balance]]-PaymentSchedule3[[#This Row],[Principal]],0),"")</f>
        <v>168069.80966817445</v>
      </c>
      <c r="K153" s="25">
        <f ca="1">IF(PaymentSchedule3[[#This Row],[Payment Number]]&lt;&gt;"",SUM(INDEX(PaymentSchedule3[Interest],1,1):PaymentSchedule3[[#This Row],[Interest]]),"")</f>
        <v>99165.163081085295</v>
      </c>
    </row>
    <row r="154" spans="2:11">
      <c r="B154" s="23">
        <f ca="1">IF(LoanIsGood,IF(ROW()-ROW(PaymentSchedule3[[#Headers],[Payment Number]])&gt;ScheduledNumberOfPayments,"",ROW()-ROW(PaymentSchedule3[[#Headers],[Payment Number]])),"")</f>
        <v>141</v>
      </c>
      <c r="C154" s="24">
        <f ca="1">IF(PaymentSchedule3[[#This Row],[Payment Number]]&lt;&gt;"",EOMONTH(LoanStartDate,ROW(PaymentSchedule3[[#This Row],[Payment Number]])-ROW(PaymentSchedule3[[#Headers],[Payment Number]])-2)+DAY(LoanStartDate),"")</f>
        <v>49529</v>
      </c>
      <c r="D154" s="25">
        <f ca="1">IF(PaymentSchedule3[[#This Row],[Payment Number]]&lt;&gt;"",IF(ROW()-ROW(PaymentSchedule3[[#Headers],[Beginning
Balance]])=1,LoanAmount,INDEX(PaymentSchedule3[Ending
Balance],ROW()-ROW(PaymentSchedule3[[#Headers],[Beginning
Balance]])-1)),"")</f>
        <v>168069.80966817445</v>
      </c>
      <c r="E154" s="25">
        <f ca="1">IF(PaymentSchedule3[[#This Row],[Payment Number]]&lt;&gt;"",ScheduledPayment,"")</f>
        <v>1193.5382386636488</v>
      </c>
      <c r="F15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4" s="25">
        <f ca="1">IF(PaymentSchedule3[[#This Row],[Payment Number]]&lt;&gt;"",PaymentSchedule3[[#This Row],[Total
Payment]]-PaymentSchedule3[[#This Row],[Interest]],"")</f>
        <v>733.30553976973397</v>
      </c>
      <c r="I154" s="25">
        <f ca="1">IF(PaymentSchedule3[[#This Row],[Payment Number]]&lt;&gt;"",PaymentSchedule3[[#This Row],[Beginning
Balance]]*(InterestRate/PaymentsPerYear),"")</f>
        <v>560.23269889391486</v>
      </c>
      <c r="J154" s="25">
        <f ca="1">IF(PaymentSchedule3[[#This Row],[Payment Number]]&lt;&gt;"",IF(PaymentSchedule3[[#This Row],[Scheduled Payment]]+PaymentSchedule3[[#This Row],[Extra
Payment]]&lt;=PaymentSchedule3[[#This Row],[Beginning
Balance]],PaymentSchedule3[[#This Row],[Beginning
Balance]]-PaymentSchedule3[[#This Row],[Principal]],0),"")</f>
        <v>167336.50412840472</v>
      </c>
      <c r="K154" s="25">
        <f ca="1">IF(PaymentSchedule3[[#This Row],[Payment Number]]&lt;&gt;"",SUM(INDEX(PaymentSchedule3[Interest],1,1):PaymentSchedule3[[#This Row],[Interest]]),"")</f>
        <v>99725.395779979212</v>
      </c>
    </row>
    <row r="155" spans="2:11">
      <c r="B155" s="23">
        <f ca="1">IF(LoanIsGood,IF(ROW()-ROW(PaymentSchedule3[[#Headers],[Payment Number]])&gt;ScheduledNumberOfPayments,"",ROW()-ROW(PaymentSchedule3[[#Headers],[Payment Number]])),"")</f>
        <v>142</v>
      </c>
      <c r="C155" s="24">
        <f ca="1">IF(PaymentSchedule3[[#This Row],[Payment Number]]&lt;&gt;"",EOMONTH(LoanStartDate,ROW(PaymentSchedule3[[#This Row],[Payment Number]])-ROW(PaymentSchedule3[[#Headers],[Payment Number]])-2)+DAY(LoanStartDate),"")</f>
        <v>49560</v>
      </c>
      <c r="D155" s="25">
        <f ca="1">IF(PaymentSchedule3[[#This Row],[Payment Number]]&lt;&gt;"",IF(ROW()-ROW(PaymentSchedule3[[#Headers],[Beginning
Balance]])=1,LoanAmount,INDEX(PaymentSchedule3[Ending
Balance],ROW()-ROW(PaymentSchedule3[[#Headers],[Beginning
Balance]])-1)),"")</f>
        <v>167336.50412840472</v>
      </c>
      <c r="E155" s="25">
        <f ca="1">IF(PaymentSchedule3[[#This Row],[Payment Number]]&lt;&gt;"",ScheduledPayment,"")</f>
        <v>1193.5382386636488</v>
      </c>
      <c r="F15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5" s="25">
        <f ca="1">IF(PaymentSchedule3[[#This Row],[Payment Number]]&lt;&gt;"",PaymentSchedule3[[#This Row],[Total
Payment]]-PaymentSchedule3[[#This Row],[Interest]],"")</f>
        <v>735.7498915689664</v>
      </c>
      <c r="I155" s="25">
        <f ca="1">IF(PaymentSchedule3[[#This Row],[Payment Number]]&lt;&gt;"",PaymentSchedule3[[#This Row],[Beginning
Balance]]*(InterestRate/PaymentsPerYear),"")</f>
        <v>557.78834709468242</v>
      </c>
      <c r="J155" s="25">
        <f ca="1">IF(PaymentSchedule3[[#This Row],[Payment Number]]&lt;&gt;"",IF(PaymentSchedule3[[#This Row],[Scheduled Payment]]+PaymentSchedule3[[#This Row],[Extra
Payment]]&lt;=PaymentSchedule3[[#This Row],[Beginning
Balance]],PaymentSchedule3[[#This Row],[Beginning
Balance]]-PaymentSchedule3[[#This Row],[Principal]],0),"")</f>
        <v>166600.75423683575</v>
      </c>
      <c r="K155" s="25">
        <f ca="1">IF(PaymentSchedule3[[#This Row],[Payment Number]]&lt;&gt;"",SUM(INDEX(PaymentSchedule3[Interest],1,1):PaymentSchedule3[[#This Row],[Interest]]),"")</f>
        <v>100283.1841270739</v>
      </c>
    </row>
    <row r="156" spans="2:11">
      <c r="B156" s="23">
        <f ca="1">IF(LoanIsGood,IF(ROW()-ROW(PaymentSchedule3[[#Headers],[Payment Number]])&gt;ScheduledNumberOfPayments,"",ROW()-ROW(PaymentSchedule3[[#Headers],[Payment Number]])),"")</f>
        <v>143</v>
      </c>
      <c r="C156" s="24">
        <f ca="1">IF(PaymentSchedule3[[#This Row],[Payment Number]]&lt;&gt;"",EOMONTH(LoanStartDate,ROW(PaymentSchedule3[[#This Row],[Payment Number]])-ROW(PaymentSchedule3[[#Headers],[Payment Number]])-2)+DAY(LoanStartDate),"")</f>
        <v>49590</v>
      </c>
      <c r="D156" s="25">
        <f ca="1">IF(PaymentSchedule3[[#This Row],[Payment Number]]&lt;&gt;"",IF(ROW()-ROW(PaymentSchedule3[[#Headers],[Beginning
Balance]])=1,LoanAmount,INDEX(PaymentSchedule3[Ending
Balance],ROW()-ROW(PaymentSchedule3[[#Headers],[Beginning
Balance]])-1)),"")</f>
        <v>166600.75423683575</v>
      </c>
      <c r="E156" s="25">
        <f ca="1">IF(PaymentSchedule3[[#This Row],[Payment Number]]&lt;&gt;"",ScheduledPayment,"")</f>
        <v>1193.5382386636488</v>
      </c>
      <c r="F15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6" s="25">
        <f ca="1">IF(PaymentSchedule3[[#This Row],[Payment Number]]&lt;&gt;"",PaymentSchedule3[[#This Row],[Total
Payment]]-PaymentSchedule3[[#This Row],[Interest]],"")</f>
        <v>738.20239120752956</v>
      </c>
      <c r="I156" s="25">
        <f ca="1">IF(PaymentSchedule3[[#This Row],[Payment Number]]&lt;&gt;"",PaymentSchedule3[[#This Row],[Beginning
Balance]]*(InterestRate/PaymentsPerYear),"")</f>
        <v>555.33584745611927</v>
      </c>
      <c r="J156" s="25">
        <f ca="1">IF(PaymentSchedule3[[#This Row],[Payment Number]]&lt;&gt;"",IF(PaymentSchedule3[[#This Row],[Scheduled Payment]]+PaymentSchedule3[[#This Row],[Extra
Payment]]&lt;=PaymentSchedule3[[#This Row],[Beginning
Balance]],PaymentSchedule3[[#This Row],[Beginning
Balance]]-PaymentSchedule3[[#This Row],[Principal]],0),"")</f>
        <v>165862.55184562822</v>
      </c>
      <c r="K156" s="25">
        <f ca="1">IF(PaymentSchedule3[[#This Row],[Payment Number]]&lt;&gt;"",SUM(INDEX(PaymentSchedule3[Interest],1,1):PaymentSchedule3[[#This Row],[Interest]]),"")</f>
        <v>100838.51997453002</v>
      </c>
    </row>
    <row r="157" spans="2:11">
      <c r="B157" s="23">
        <f ca="1">IF(LoanIsGood,IF(ROW()-ROW(PaymentSchedule3[[#Headers],[Payment Number]])&gt;ScheduledNumberOfPayments,"",ROW()-ROW(PaymentSchedule3[[#Headers],[Payment Number]])),"")</f>
        <v>144</v>
      </c>
      <c r="C157" s="24">
        <f ca="1">IF(PaymentSchedule3[[#This Row],[Payment Number]]&lt;&gt;"",EOMONTH(LoanStartDate,ROW(PaymentSchedule3[[#This Row],[Payment Number]])-ROW(PaymentSchedule3[[#Headers],[Payment Number]])-2)+DAY(LoanStartDate),"")</f>
        <v>49621</v>
      </c>
      <c r="D157" s="25">
        <f ca="1">IF(PaymentSchedule3[[#This Row],[Payment Number]]&lt;&gt;"",IF(ROW()-ROW(PaymentSchedule3[[#Headers],[Beginning
Balance]])=1,LoanAmount,INDEX(PaymentSchedule3[Ending
Balance],ROW()-ROW(PaymentSchedule3[[#Headers],[Beginning
Balance]])-1)),"")</f>
        <v>165862.55184562822</v>
      </c>
      <c r="E157" s="25">
        <f ca="1">IF(PaymentSchedule3[[#This Row],[Payment Number]]&lt;&gt;"",ScheduledPayment,"")</f>
        <v>1193.5382386636488</v>
      </c>
      <c r="F15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7" s="25">
        <f ca="1">IF(PaymentSchedule3[[#This Row],[Payment Number]]&lt;&gt;"",PaymentSchedule3[[#This Row],[Total
Payment]]-PaymentSchedule3[[#This Row],[Interest]],"")</f>
        <v>740.66306584488802</v>
      </c>
      <c r="I157" s="25">
        <f ca="1">IF(PaymentSchedule3[[#This Row],[Payment Number]]&lt;&gt;"",PaymentSchedule3[[#This Row],[Beginning
Balance]]*(InterestRate/PaymentsPerYear),"")</f>
        <v>552.8751728187608</v>
      </c>
      <c r="J157" s="25">
        <f ca="1">IF(PaymentSchedule3[[#This Row],[Payment Number]]&lt;&gt;"",IF(PaymentSchedule3[[#This Row],[Scheduled Payment]]+PaymentSchedule3[[#This Row],[Extra
Payment]]&lt;=PaymentSchedule3[[#This Row],[Beginning
Balance]],PaymentSchedule3[[#This Row],[Beginning
Balance]]-PaymentSchedule3[[#This Row],[Principal]],0),"")</f>
        <v>165121.88877978333</v>
      </c>
      <c r="K157" s="25">
        <f ca="1">IF(PaymentSchedule3[[#This Row],[Payment Number]]&lt;&gt;"",SUM(INDEX(PaymentSchedule3[Interest],1,1):PaymentSchedule3[[#This Row],[Interest]]),"")</f>
        <v>101391.39514734878</v>
      </c>
    </row>
    <row r="158" spans="2:11">
      <c r="B158" s="23">
        <f ca="1">IF(LoanIsGood,IF(ROW()-ROW(PaymentSchedule3[[#Headers],[Payment Number]])&gt;ScheduledNumberOfPayments,"",ROW()-ROW(PaymentSchedule3[[#Headers],[Payment Number]])),"")</f>
        <v>145</v>
      </c>
      <c r="C158" s="24">
        <f ca="1">IF(PaymentSchedule3[[#This Row],[Payment Number]]&lt;&gt;"",EOMONTH(LoanStartDate,ROW(PaymentSchedule3[[#This Row],[Payment Number]])-ROW(PaymentSchedule3[[#Headers],[Payment Number]])-2)+DAY(LoanStartDate),"")</f>
        <v>49651</v>
      </c>
      <c r="D158" s="25">
        <f ca="1">IF(PaymentSchedule3[[#This Row],[Payment Number]]&lt;&gt;"",IF(ROW()-ROW(PaymentSchedule3[[#Headers],[Beginning
Balance]])=1,LoanAmount,INDEX(PaymentSchedule3[Ending
Balance],ROW()-ROW(PaymentSchedule3[[#Headers],[Beginning
Balance]])-1)),"")</f>
        <v>165121.88877978333</v>
      </c>
      <c r="E158" s="25">
        <f ca="1">IF(PaymentSchedule3[[#This Row],[Payment Number]]&lt;&gt;"",ScheduledPayment,"")</f>
        <v>1193.5382386636488</v>
      </c>
      <c r="F15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8" s="25">
        <f ca="1">IF(PaymentSchedule3[[#This Row],[Payment Number]]&lt;&gt;"",PaymentSchedule3[[#This Row],[Total
Payment]]-PaymentSchedule3[[#This Row],[Interest]],"")</f>
        <v>743.13194273103773</v>
      </c>
      <c r="I158" s="25">
        <f ca="1">IF(PaymentSchedule3[[#This Row],[Payment Number]]&lt;&gt;"",PaymentSchedule3[[#This Row],[Beginning
Balance]]*(InterestRate/PaymentsPerYear),"")</f>
        <v>550.4062959326111</v>
      </c>
      <c r="J158" s="25">
        <f ca="1">IF(PaymentSchedule3[[#This Row],[Payment Number]]&lt;&gt;"",IF(PaymentSchedule3[[#This Row],[Scheduled Payment]]+PaymentSchedule3[[#This Row],[Extra
Payment]]&lt;=PaymentSchedule3[[#This Row],[Beginning
Balance]],PaymentSchedule3[[#This Row],[Beginning
Balance]]-PaymentSchedule3[[#This Row],[Principal]],0),"")</f>
        <v>164378.75683705229</v>
      </c>
      <c r="K158" s="25">
        <f ca="1">IF(PaymentSchedule3[[#This Row],[Payment Number]]&lt;&gt;"",SUM(INDEX(PaymentSchedule3[Interest],1,1):PaymentSchedule3[[#This Row],[Interest]]),"")</f>
        <v>101941.80144328139</v>
      </c>
    </row>
    <row r="159" spans="2:11">
      <c r="B159" s="23">
        <f ca="1">IF(LoanIsGood,IF(ROW()-ROW(PaymentSchedule3[[#Headers],[Payment Number]])&gt;ScheduledNumberOfPayments,"",ROW()-ROW(PaymentSchedule3[[#Headers],[Payment Number]])),"")</f>
        <v>146</v>
      </c>
      <c r="C159" s="24">
        <f ca="1">IF(PaymentSchedule3[[#This Row],[Payment Number]]&lt;&gt;"",EOMONTH(LoanStartDate,ROW(PaymentSchedule3[[#This Row],[Payment Number]])-ROW(PaymentSchedule3[[#Headers],[Payment Number]])-2)+DAY(LoanStartDate),"")</f>
        <v>49682</v>
      </c>
      <c r="D159" s="25">
        <f ca="1">IF(PaymentSchedule3[[#This Row],[Payment Number]]&lt;&gt;"",IF(ROW()-ROW(PaymentSchedule3[[#Headers],[Beginning
Balance]])=1,LoanAmount,INDEX(PaymentSchedule3[Ending
Balance],ROW()-ROW(PaymentSchedule3[[#Headers],[Beginning
Balance]])-1)),"")</f>
        <v>164378.75683705229</v>
      </c>
      <c r="E159" s="25">
        <f ca="1">IF(PaymentSchedule3[[#This Row],[Payment Number]]&lt;&gt;"",ScheduledPayment,"")</f>
        <v>1193.5382386636488</v>
      </c>
      <c r="F15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59" s="25">
        <f ca="1">IF(PaymentSchedule3[[#This Row],[Payment Number]]&lt;&gt;"",PaymentSchedule3[[#This Row],[Total
Payment]]-PaymentSchedule3[[#This Row],[Interest]],"")</f>
        <v>745.60904920680787</v>
      </c>
      <c r="I159" s="25">
        <f ca="1">IF(PaymentSchedule3[[#This Row],[Payment Number]]&lt;&gt;"",PaymentSchedule3[[#This Row],[Beginning
Balance]]*(InterestRate/PaymentsPerYear),"")</f>
        <v>547.92918945684096</v>
      </c>
      <c r="J159" s="25">
        <f ca="1">IF(PaymentSchedule3[[#This Row],[Payment Number]]&lt;&gt;"",IF(PaymentSchedule3[[#This Row],[Scheduled Payment]]+PaymentSchedule3[[#This Row],[Extra
Payment]]&lt;=PaymentSchedule3[[#This Row],[Beginning
Balance]],PaymentSchedule3[[#This Row],[Beginning
Balance]]-PaymentSchedule3[[#This Row],[Principal]],0),"")</f>
        <v>163633.14778784549</v>
      </c>
      <c r="K159" s="25">
        <f ca="1">IF(PaymentSchedule3[[#This Row],[Payment Number]]&lt;&gt;"",SUM(INDEX(PaymentSchedule3[Interest],1,1):PaymentSchedule3[[#This Row],[Interest]]),"")</f>
        <v>102489.73063273824</v>
      </c>
    </row>
    <row r="160" spans="2:11">
      <c r="B160" s="23">
        <f ca="1">IF(LoanIsGood,IF(ROW()-ROW(PaymentSchedule3[[#Headers],[Payment Number]])&gt;ScheduledNumberOfPayments,"",ROW()-ROW(PaymentSchedule3[[#Headers],[Payment Number]])),"")</f>
        <v>147</v>
      </c>
      <c r="C160" s="24">
        <f ca="1">IF(PaymentSchedule3[[#This Row],[Payment Number]]&lt;&gt;"",EOMONTH(LoanStartDate,ROW(PaymentSchedule3[[#This Row],[Payment Number]])-ROW(PaymentSchedule3[[#Headers],[Payment Number]])-2)+DAY(LoanStartDate),"")</f>
        <v>49713</v>
      </c>
      <c r="D160" s="25">
        <f ca="1">IF(PaymentSchedule3[[#This Row],[Payment Number]]&lt;&gt;"",IF(ROW()-ROW(PaymentSchedule3[[#Headers],[Beginning
Balance]])=1,LoanAmount,INDEX(PaymentSchedule3[Ending
Balance],ROW()-ROW(PaymentSchedule3[[#Headers],[Beginning
Balance]])-1)),"")</f>
        <v>163633.14778784549</v>
      </c>
      <c r="E160" s="25">
        <f ca="1">IF(PaymentSchedule3[[#This Row],[Payment Number]]&lt;&gt;"",ScheduledPayment,"")</f>
        <v>1193.5382386636488</v>
      </c>
      <c r="F16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0" s="25">
        <f ca="1">IF(PaymentSchedule3[[#This Row],[Payment Number]]&lt;&gt;"",PaymentSchedule3[[#This Row],[Total
Payment]]-PaymentSchedule3[[#This Row],[Interest]],"")</f>
        <v>748.0944127041638</v>
      </c>
      <c r="I160" s="25">
        <f ca="1">IF(PaymentSchedule3[[#This Row],[Payment Number]]&lt;&gt;"",PaymentSchedule3[[#This Row],[Beginning
Balance]]*(InterestRate/PaymentsPerYear),"")</f>
        <v>545.44382595948503</v>
      </c>
      <c r="J160" s="25">
        <f ca="1">IF(PaymentSchedule3[[#This Row],[Payment Number]]&lt;&gt;"",IF(PaymentSchedule3[[#This Row],[Scheduled Payment]]+PaymentSchedule3[[#This Row],[Extra
Payment]]&lt;=PaymentSchedule3[[#This Row],[Beginning
Balance]],PaymentSchedule3[[#This Row],[Beginning
Balance]]-PaymentSchedule3[[#This Row],[Principal]],0),"")</f>
        <v>162885.05337514132</v>
      </c>
      <c r="K160" s="25">
        <f ca="1">IF(PaymentSchedule3[[#This Row],[Payment Number]]&lt;&gt;"",SUM(INDEX(PaymentSchedule3[Interest],1,1):PaymentSchedule3[[#This Row],[Interest]]),"")</f>
        <v>103035.17445869773</v>
      </c>
    </row>
    <row r="161" spans="2:11">
      <c r="B161" s="23">
        <f ca="1">IF(LoanIsGood,IF(ROW()-ROW(PaymentSchedule3[[#Headers],[Payment Number]])&gt;ScheduledNumberOfPayments,"",ROW()-ROW(PaymentSchedule3[[#Headers],[Payment Number]])),"")</f>
        <v>148</v>
      </c>
      <c r="C161" s="24">
        <f ca="1">IF(PaymentSchedule3[[#This Row],[Payment Number]]&lt;&gt;"",EOMONTH(LoanStartDate,ROW(PaymentSchedule3[[#This Row],[Payment Number]])-ROW(PaymentSchedule3[[#Headers],[Payment Number]])-2)+DAY(LoanStartDate),"")</f>
        <v>49742</v>
      </c>
      <c r="D161" s="25">
        <f ca="1">IF(PaymentSchedule3[[#This Row],[Payment Number]]&lt;&gt;"",IF(ROW()-ROW(PaymentSchedule3[[#Headers],[Beginning
Balance]])=1,LoanAmount,INDEX(PaymentSchedule3[Ending
Balance],ROW()-ROW(PaymentSchedule3[[#Headers],[Beginning
Balance]])-1)),"")</f>
        <v>162885.05337514132</v>
      </c>
      <c r="E161" s="25">
        <f ca="1">IF(PaymentSchedule3[[#This Row],[Payment Number]]&lt;&gt;"",ScheduledPayment,"")</f>
        <v>1193.5382386636488</v>
      </c>
      <c r="F16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1" s="25">
        <f ca="1">IF(PaymentSchedule3[[#This Row],[Payment Number]]&lt;&gt;"",PaymentSchedule3[[#This Row],[Total
Payment]]-PaymentSchedule3[[#This Row],[Interest]],"")</f>
        <v>750.58806074651102</v>
      </c>
      <c r="I161" s="25">
        <f ca="1">IF(PaymentSchedule3[[#This Row],[Payment Number]]&lt;&gt;"",PaymentSchedule3[[#This Row],[Beginning
Balance]]*(InterestRate/PaymentsPerYear),"")</f>
        <v>542.95017791713781</v>
      </c>
      <c r="J161" s="25">
        <f ca="1">IF(PaymentSchedule3[[#This Row],[Payment Number]]&lt;&gt;"",IF(PaymentSchedule3[[#This Row],[Scheduled Payment]]+PaymentSchedule3[[#This Row],[Extra
Payment]]&lt;=PaymentSchedule3[[#This Row],[Beginning
Balance]],PaymentSchedule3[[#This Row],[Beginning
Balance]]-PaymentSchedule3[[#This Row],[Principal]],0),"")</f>
        <v>162134.46531439479</v>
      </c>
      <c r="K161" s="25">
        <f ca="1">IF(PaymentSchedule3[[#This Row],[Payment Number]]&lt;&gt;"",SUM(INDEX(PaymentSchedule3[Interest],1,1):PaymentSchedule3[[#This Row],[Interest]]),"")</f>
        <v>103578.12463661487</v>
      </c>
    </row>
    <row r="162" spans="2:11">
      <c r="B162" s="23">
        <f ca="1">IF(LoanIsGood,IF(ROW()-ROW(PaymentSchedule3[[#Headers],[Payment Number]])&gt;ScheduledNumberOfPayments,"",ROW()-ROW(PaymentSchedule3[[#Headers],[Payment Number]])),"")</f>
        <v>149</v>
      </c>
      <c r="C162" s="24">
        <f ca="1">IF(PaymentSchedule3[[#This Row],[Payment Number]]&lt;&gt;"",EOMONTH(LoanStartDate,ROW(PaymentSchedule3[[#This Row],[Payment Number]])-ROW(PaymentSchedule3[[#Headers],[Payment Number]])-2)+DAY(LoanStartDate),"")</f>
        <v>49773</v>
      </c>
      <c r="D162" s="25">
        <f ca="1">IF(PaymentSchedule3[[#This Row],[Payment Number]]&lt;&gt;"",IF(ROW()-ROW(PaymentSchedule3[[#Headers],[Beginning
Balance]])=1,LoanAmount,INDEX(PaymentSchedule3[Ending
Balance],ROW()-ROW(PaymentSchedule3[[#Headers],[Beginning
Balance]])-1)),"")</f>
        <v>162134.46531439479</v>
      </c>
      <c r="E162" s="25">
        <f ca="1">IF(PaymentSchedule3[[#This Row],[Payment Number]]&lt;&gt;"",ScheduledPayment,"")</f>
        <v>1193.5382386636488</v>
      </c>
      <c r="F16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2" s="25">
        <f ca="1">IF(PaymentSchedule3[[#This Row],[Payment Number]]&lt;&gt;"",PaymentSchedule3[[#This Row],[Total
Payment]]-PaymentSchedule3[[#This Row],[Interest]],"")</f>
        <v>753.09002094899949</v>
      </c>
      <c r="I162" s="25">
        <f ca="1">IF(PaymentSchedule3[[#This Row],[Payment Number]]&lt;&gt;"",PaymentSchedule3[[#This Row],[Beginning
Balance]]*(InterestRate/PaymentsPerYear),"")</f>
        <v>540.44821771464933</v>
      </c>
      <c r="J162" s="25">
        <f ca="1">IF(PaymentSchedule3[[#This Row],[Payment Number]]&lt;&gt;"",IF(PaymentSchedule3[[#This Row],[Scheduled Payment]]+PaymentSchedule3[[#This Row],[Extra
Payment]]&lt;=PaymentSchedule3[[#This Row],[Beginning
Balance]],PaymentSchedule3[[#This Row],[Beginning
Balance]]-PaymentSchedule3[[#This Row],[Principal]],0),"")</f>
        <v>161381.3752934458</v>
      </c>
      <c r="K162" s="25">
        <f ca="1">IF(PaymentSchedule3[[#This Row],[Payment Number]]&lt;&gt;"",SUM(INDEX(PaymentSchedule3[Interest],1,1):PaymentSchedule3[[#This Row],[Interest]]),"")</f>
        <v>104118.57285432953</v>
      </c>
    </row>
    <row r="163" spans="2:11">
      <c r="B163" s="23">
        <f ca="1">IF(LoanIsGood,IF(ROW()-ROW(PaymentSchedule3[[#Headers],[Payment Number]])&gt;ScheduledNumberOfPayments,"",ROW()-ROW(PaymentSchedule3[[#Headers],[Payment Number]])),"")</f>
        <v>150</v>
      </c>
      <c r="C163" s="24">
        <f ca="1">IF(PaymentSchedule3[[#This Row],[Payment Number]]&lt;&gt;"",EOMONTH(LoanStartDate,ROW(PaymentSchedule3[[#This Row],[Payment Number]])-ROW(PaymentSchedule3[[#Headers],[Payment Number]])-2)+DAY(LoanStartDate),"")</f>
        <v>49803</v>
      </c>
      <c r="D163" s="25">
        <f ca="1">IF(PaymentSchedule3[[#This Row],[Payment Number]]&lt;&gt;"",IF(ROW()-ROW(PaymentSchedule3[[#Headers],[Beginning
Balance]])=1,LoanAmount,INDEX(PaymentSchedule3[Ending
Balance],ROW()-ROW(PaymentSchedule3[[#Headers],[Beginning
Balance]])-1)),"")</f>
        <v>161381.3752934458</v>
      </c>
      <c r="E163" s="25">
        <f ca="1">IF(PaymentSchedule3[[#This Row],[Payment Number]]&lt;&gt;"",ScheduledPayment,"")</f>
        <v>1193.5382386636488</v>
      </c>
      <c r="F16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3" s="25">
        <f ca="1">IF(PaymentSchedule3[[#This Row],[Payment Number]]&lt;&gt;"",PaymentSchedule3[[#This Row],[Total
Payment]]-PaymentSchedule3[[#This Row],[Interest]],"")</f>
        <v>755.6003210188295</v>
      </c>
      <c r="I163" s="25">
        <f ca="1">IF(PaymentSchedule3[[#This Row],[Payment Number]]&lt;&gt;"",PaymentSchedule3[[#This Row],[Beginning
Balance]]*(InterestRate/PaymentsPerYear),"")</f>
        <v>537.93791764481932</v>
      </c>
      <c r="J163" s="25">
        <f ca="1">IF(PaymentSchedule3[[#This Row],[Payment Number]]&lt;&gt;"",IF(PaymentSchedule3[[#This Row],[Scheduled Payment]]+PaymentSchedule3[[#This Row],[Extra
Payment]]&lt;=PaymentSchedule3[[#This Row],[Beginning
Balance]],PaymentSchedule3[[#This Row],[Beginning
Balance]]-PaymentSchedule3[[#This Row],[Principal]],0),"")</f>
        <v>160625.77497242697</v>
      </c>
      <c r="K163" s="25">
        <f ca="1">IF(PaymentSchedule3[[#This Row],[Payment Number]]&lt;&gt;"",SUM(INDEX(PaymentSchedule3[Interest],1,1):PaymentSchedule3[[#This Row],[Interest]]),"")</f>
        <v>104656.51077197434</v>
      </c>
    </row>
    <row r="164" spans="2:11">
      <c r="B164" s="23">
        <f ca="1">IF(LoanIsGood,IF(ROW()-ROW(PaymentSchedule3[[#Headers],[Payment Number]])&gt;ScheduledNumberOfPayments,"",ROW()-ROW(PaymentSchedule3[[#Headers],[Payment Number]])),"")</f>
        <v>151</v>
      </c>
      <c r="C164" s="24">
        <f ca="1">IF(PaymentSchedule3[[#This Row],[Payment Number]]&lt;&gt;"",EOMONTH(LoanStartDate,ROW(PaymentSchedule3[[#This Row],[Payment Number]])-ROW(PaymentSchedule3[[#Headers],[Payment Number]])-2)+DAY(LoanStartDate),"")</f>
        <v>49834</v>
      </c>
      <c r="D164" s="25">
        <f ca="1">IF(PaymentSchedule3[[#This Row],[Payment Number]]&lt;&gt;"",IF(ROW()-ROW(PaymentSchedule3[[#Headers],[Beginning
Balance]])=1,LoanAmount,INDEX(PaymentSchedule3[Ending
Balance],ROW()-ROW(PaymentSchedule3[[#Headers],[Beginning
Balance]])-1)),"")</f>
        <v>160625.77497242697</v>
      </c>
      <c r="E164" s="25">
        <f ca="1">IF(PaymentSchedule3[[#This Row],[Payment Number]]&lt;&gt;"",ScheduledPayment,"")</f>
        <v>1193.5382386636488</v>
      </c>
      <c r="F16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4" s="25">
        <f ca="1">IF(PaymentSchedule3[[#This Row],[Payment Number]]&lt;&gt;"",PaymentSchedule3[[#This Row],[Total
Payment]]-PaymentSchedule3[[#This Row],[Interest]],"")</f>
        <v>758.11898875555892</v>
      </c>
      <c r="I164" s="25">
        <f ca="1">IF(PaymentSchedule3[[#This Row],[Payment Number]]&lt;&gt;"",PaymentSchedule3[[#This Row],[Beginning
Balance]]*(InterestRate/PaymentsPerYear),"")</f>
        <v>535.41924990808991</v>
      </c>
      <c r="J164" s="25">
        <f ca="1">IF(PaymentSchedule3[[#This Row],[Payment Number]]&lt;&gt;"",IF(PaymentSchedule3[[#This Row],[Scheduled Payment]]+PaymentSchedule3[[#This Row],[Extra
Payment]]&lt;=PaymentSchedule3[[#This Row],[Beginning
Balance]],PaymentSchedule3[[#This Row],[Beginning
Balance]]-PaymentSchedule3[[#This Row],[Principal]],0),"")</f>
        <v>159867.6559836714</v>
      </c>
      <c r="K164" s="25">
        <f ca="1">IF(PaymentSchedule3[[#This Row],[Payment Number]]&lt;&gt;"",SUM(INDEX(PaymentSchedule3[Interest],1,1):PaymentSchedule3[[#This Row],[Interest]]),"")</f>
        <v>105191.93002188244</v>
      </c>
    </row>
    <row r="165" spans="2:11">
      <c r="B165" s="23">
        <f ca="1">IF(LoanIsGood,IF(ROW()-ROW(PaymentSchedule3[[#Headers],[Payment Number]])&gt;ScheduledNumberOfPayments,"",ROW()-ROW(PaymentSchedule3[[#Headers],[Payment Number]])),"")</f>
        <v>152</v>
      </c>
      <c r="C165" s="24">
        <f ca="1">IF(PaymentSchedule3[[#This Row],[Payment Number]]&lt;&gt;"",EOMONTH(LoanStartDate,ROW(PaymentSchedule3[[#This Row],[Payment Number]])-ROW(PaymentSchedule3[[#Headers],[Payment Number]])-2)+DAY(LoanStartDate),"")</f>
        <v>49864</v>
      </c>
      <c r="D165" s="25">
        <f ca="1">IF(PaymentSchedule3[[#This Row],[Payment Number]]&lt;&gt;"",IF(ROW()-ROW(PaymentSchedule3[[#Headers],[Beginning
Balance]])=1,LoanAmount,INDEX(PaymentSchedule3[Ending
Balance],ROW()-ROW(PaymentSchedule3[[#Headers],[Beginning
Balance]])-1)),"")</f>
        <v>159867.6559836714</v>
      </c>
      <c r="E165" s="25">
        <f ca="1">IF(PaymentSchedule3[[#This Row],[Payment Number]]&lt;&gt;"",ScheduledPayment,"")</f>
        <v>1193.5382386636488</v>
      </c>
      <c r="F16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5" s="25">
        <f ca="1">IF(PaymentSchedule3[[#This Row],[Payment Number]]&lt;&gt;"",PaymentSchedule3[[#This Row],[Total
Payment]]-PaymentSchedule3[[#This Row],[Interest]],"")</f>
        <v>760.64605205141083</v>
      </c>
      <c r="I165" s="25">
        <f ca="1">IF(PaymentSchedule3[[#This Row],[Payment Number]]&lt;&gt;"",PaymentSchedule3[[#This Row],[Beginning
Balance]]*(InterestRate/PaymentsPerYear),"")</f>
        <v>532.89218661223799</v>
      </c>
      <c r="J165" s="25">
        <f ca="1">IF(PaymentSchedule3[[#This Row],[Payment Number]]&lt;&gt;"",IF(PaymentSchedule3[[#This Row],[Scheduled Payment]]+PaymentSchedule3[[#This Row],[Extra
Payment]]&lt;=PaymentSchedule3[[#This Row],[Beginning
Balance]],PaymentSchedule3[[#This Row],[Beginning
Balance]]-PaymentSchedule3[[#This Row],[Principal]],0),"")</f>
        <v>159107.00993161998</v>
      </c>
      <c r="K165" s="25">
        <f ca="1">IF(PaymentSchedule3[[#This Row],[Payment Number]]&lt;&gt;"",SUM(INDEX(PaymentSchedule3[Interest],1,1):PaymentSchedule3[[#This Row],[Interest]]),"")</f>
        <v>105724.82220849468</v>
      </c>
    </row>
    <row r="166" spans="2:11">
      <c r="B166" s="23">
        <f ca="1">IF(LoanIsGood,IF(ROW()-ROW(PaymentSchedule3[[#Headers],[Payment Number]])&gt;ScheduledNumberOfPayments,"",ROW()-ROW(PaymentSchedule3[[#Headers],[Payment Number]])),"")</f>
        <v>153</v>
      </c>
      <c r="C166" s="24">
        <f ca="1">IF(PaymentSchedule3[[#This Row],[Payment Number]]&lt;&gt;"",EOMONTH(LoanStartDate,ROW(PaymentSchedule3[[#This Row],[Payment Number]])-ROW(PaymentSchedule3[[#Headers],[Payment Number]])-2)+DAY(LoanStartDate),"")</f>
        <v>49895</v>
      </c>
      <c r="D166" s="25">
        <f ca="1">IF(PaymentSchedule3[[#This Row],[Payment Number]]&lt;&gt;"",IF(ROW()-ROW(PaymentSchedule3[[#Headers],[Beginning
Balance]])=1,LoanAmount,INDEX(PaymentSchedule3[Ending
Balance],ROW()-ROW(PaymentSchedule3[[#Headers],[Beginning
Balance]])-1)),"")</f>
        <v>159107.00993161998</v>
      </c>
      <c r="E166" s="25">
        <f ca="1">IF(PaymentSchedule3[[#This Row],[Payment Number]]&lt;&gt;"",ScheduledPayment,"")</f>
        <v>1193.5382386636488</v>
      </c>
      <c r="F16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6" s="25">
        <f ca="1">IF(PaymentSchedule3[[#This Row],[Payment Number]]&lt;&gt;"",PaymentSchedule3[[#This Row],[Total
Payment]]-PaymentSchedule3[[#This Row],[Interest]],"")</f>
        <v>763.18153889158225</v>
      </c>
      <c r="I166" s="25">
        <f ca="1">IF(PaymentSchedule3[[#This Row],[Payment Number]]&lt;&gt;"",PaymentSchedule3[[#This Row],[Beginning
Balance]]*(InterestRate/PaymentsPerYear),"")</f>
        <v>530.35669977206658</v>
      </c>
      <c r="J166" s="25">
        <f ca="1">IF(PaymentSchedule3[[#This Row],[Payment Number]]&lt;&gt;"",IF(PaymentSchedule3[[#This Row],[Scheduled Payment]]+PaymentSchedule3[[#This Row],[Extra
Payment]]&lt;=PaymentSchedule3[[#This Row],[Beginning
Balance]],PaymentSchedule3[[#This Row],[Beginning
Balance]]-PaymentSchedule3[[#This Row],[Principal]],0),"")</f>
        <v>158343.82839272841</v>
      </c>
      <c r="K166" s="25">
        <f ca="1">IF(PaymentSchedule3[[#This Row],[Payment Number]]&lt;&gt;"",SUM(INDEX(PaymentSchedule3[Interest],1,1):PaymentSchedule3[[#This Row],[Interest]]),"")</f>
        <v>106255.17890826674</v>
      </c>
    </row>
    <row r="167" spans="2:11">
      <c r="B167" s="23">
        <f ca="1">IF(LoanIsGood,IF(ROW()-ROW(PaymentSchedule3[[#Headers],[Payment Number]])&gt;ScheduledNumberOfPayments,"",ROW()-ROW(PaymentSchedule3[[#Headers],[Payment Number]])),"")</f>
        <v>154</v>
      </c>
      <c r="C167" s="24">
        <f ca="1">IF(PaymentSchedule3[[#This Row],[Payment Number]]&lt;&gt;"",EOMONTH(LoanStartDate,ROW(PaymentSchedule3[[#This Row],[Payment Number]])-ROW(PaymentSchedule3[[#Headers],[Payment Number]])-2)+DAY(LoanStartDate),"")</f>
        <v>49926</v>
      </c>
      <c r="D167" s="25">
        <f ca="1">IF(PaymentSchedule3[[#This Row],[Payment Number]]&lt;&gt;"",IF(ROW()-ROW(PaymentSchedule3[[#Headers],[Beginning
Balance]])=1,LoanAmount,INDEX(PaymentSchedule3[Ending
Balance],ROW()-ROW(PaymentSchedule3[[#Headers],[Beginning
Balance]])-1)),"")</f>
        <v>158343.82839272841</v>
      </c>
      <c r="E167" s="25">
        <f ca="1">IF(PaymentSchedule3[[#This Row],[Payment Number]]&lt;&gt;"",ScheduledPayment,"")</f>
        <v>1193.5382386636488</v>
      </c>
      <c r="F16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7" s="25">
        <f ca="1">IF(PaymentSchedule3[[#This Row],[Payment Number]]&lt;&gt;"",PaymentSchedule3[[#This Row],[Total
Payment]]-PaymentSchedule3[[#This Row],[Interest]],"")</f>
        <v>765.72547735455407</v>
      </c>
      <c r="I167" s="25">
        <f ca="1">IF(PaymentSchedule3[[#This Row],[Payment Number]]&lt;&gt;"",PaymentSchedule3[[#This Row],[Beginning
Balance]]*(InterestRate/PaymentsPerYear),"")</f>
        <v>527.81276130909475</v>
      </c>
      <c r="J167" s="25">
        <f ca="1">IF(PaymentSchedule3[[#This Row],[Payment Number]]&lt;&gt;"",IF(PaymentSchedule3[[#This Row],[Scheduled Payment]]+PaymentSchedule3[[#This Row],[Extra
Payment]]&lt;=PaymentSchedule3[[#This Row],[Beginning
Balance]],PaymentSchedule3[[#This Row],[Beginning
Balance]]-PaymentSchedule3[[#This Row],[Principal]],0),"")</f>
        <v>157578.10291537386</v>
      </c>
      <c r="K167" s="25">
        <f ca="1">IF(PaymentSchedule3[[#This Row],[Payment Number]]&lt;&gt;"",SUM(INDEX(PaymentSchedule3[Interest],1,1):PaymentSchedule3[[#This Row],[Interest]]),"")</f>
        <v>106782.99166957583</v>
      </c>
    </row>
    <row r="168" spans="2:11">
      <c r="B168" s="23">
        <f ca="1">IF(LoanIsGood,IF(ROW()-ROW(PaymentSchedule3[[#Headers],[Payment Number]])&gt;ScheduledNumberOfPayments,"",ROW()-ROW(PaymentSchedule3[[#Headers],[Payment Number]])),"")</f>
        <v>155</v>
      </c>
      <c r="C168" s="24">
        <f ca="1">IF(PaymentSchedule3[[#This Row],[Payment Number]]&lt;&gt;"",EOMONTH(LoanStartDate,ROW(PaymentSchedule3[[#This Row],[Payment Number]])-ROW(PaymentSchedule3[[#Headers],[Payment Number]])-2)+DAY(LoanStartDate),"")</f>
        <v>49956</v>
      </c>
      <c r="D168" s="25">
        <f ca="1">IF(PaymentSchedule3[[#This Row],[Payment Number]]&lt;&gt;"",IF(ROW()-ROW(PaymentSchedule3[[#Headers],[Beginning
Balance]])=1,LoanAmount,INDEX(PaymentSchedule3[Ending
Balance],ROW()-ROW(PaymentSchedule3[[#Headers],[Beginning
Balance]])-1)),"")</f>
        <v>157578.10291537386</v>
      </c>
      <c r="E168" s="25">
        <f ca="1">IF(PaymentSchedule3[[#This Row],[Payment Number]]&lt;&gt;"",ScheduledPayment,"")</f>
        <v>1193.5382386636488</v>
      </c>
      <c r="F16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8" s="25">
        <f ca="1">IF(PaymentSchedule3[[#This Row],[Payment Number]]&lt;&gt;"",PaymentSchedule3[[#This Row],[Total
Payment]]-PaymentSchedule3[[#This Row],[Interest]],"")</f>
        <v>768.27789561240263</v>
      </c>
      <c r="I168" s="25">
        <f ca="1">IF(PaymentSchedule3[[#This Row],[Payment Number]]&lt;&gt;"",PaymentSchedule3[[#This Row],[Beginning
Balance]]*(InterestRate/PaymentsPerYear),"")</f>
        <v>525.2603430512462</v>
      </c>
      <c r="J168" s="25">
        <f ca="1">IF(PaymentSchedule3[[#This Row],[Payment Number]]&lt;&gt;"",IF(PaymentSchedule3[[#This Row],[Scheduled Payment]]+PaymentSchedule3[[#This Row],[Extra
Payment]]&lt;=PaymentSchedule3[[#This Row],[Beginning
Balance]],PaymentSchedule3[[#This Row],[Beginning
Balance]]-PaymentSchedule3[[#This Row],[Principal]],0),"")</f>
        <v>156809.82501976145</v>
      </c>
      <c r="K168" s="25">
        <f ca="1">IF(PaymentSchedule3[[#This Row],[Payment Number]]&lt;&gt;"",SUM(INDEX(PaymentSchedule3[Interest],1,1):PaymentSchedule3[[#This Row],[Interest]]),"")</f>
        <v>107308.25201262707</v>
      </c>
    </row>
    <row r="169" spans="2:11">
      <c r="B169" s="23">
        <f ca="1">IF(LoanIsGood,IF(ROW()-ROW(PaymentSchedule3[[#Headers],[Payment Number]])&gt;ScheduledNumberOfPayments,"",ROW()-ROW(PaymentSchedule3[[#Headers],[Payment Number]])),"")</f>
        <v>156</v>
      </c>
      <c r="C169" s="24">
        <f ca="1">IF(PaymentSchedule3[[#This Row],[Payment Number]]&lt;&gt;"",EOMONTH(LoanStartDate,ROW(PaymentSchedule3[[#This Row],[Payment Number]])-ROW(PaymentSchedule3[[#Headers],[Payment Number]])-2)+DAY(LoanStartDate),"")</f>
        <v>49987</v>
      </c>
      <c r="D169" s="25">
        <f ca="1">IF(PaymentSchedule3[[#This Row],[Payment Number]]&lt;&gt;"",IF(ROW()-ROW(PaymentSchedule3[[#Headers],[Beginning
Balance]])=1,LoanAmount,INDEX(PaymentSchedule3[Ending
Balance],ROW()-ROW(PaymentSchedule3[[#Headers],[Beginning
Balance]])-1)),"")</f>
        <v>156809.82501976145</v>
      </c>
      <c r="E169" s="25">
        <f ca="1">IF(PaymentSchedule3[[#This Row],[Payment Number]]&lt;&gt;"",ScheduledPayment,"")</f>
        <v>1193.5382386636488</v>
      </c>
      <c r="F16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69" s="25">
        <f ca="1">IF(PaymentSchedule3[[#This Row],[Payment Number]]&lt;&gt;"",PaymentSchedule3[[#This Row],[Total
Payment]]-PaymentSchedule3[[#This Row],[Interest]],"")</f>
        <v>770.8388219311106</v>
      </c>
      <c r="I169" s="25">
        <f ca="1">IF(PaymentSchedule3[[#This Row],[Payment Number]]&lt;&gt;"",PaymentSchedule3[[#This Row],[Beginning
Balance]]*(InterestRate/PaymentsPerYear),"")</f>
        <v>522.69941673253823</v>
      </c>
      <c r="J169" s="25">
        <f ca="1">IF(PaymentSchedule3[[#This Row],[Payment Number]]&lt;&gt;"",IF(PaymentSchedule3[[#This Row],[Scheduled Payment]]+PaymentSchedule3[[#This Row],[Extra
Payment]]&lt;=PaymentSchedule3[[#This Row],[Beginning
Balance]],PaymentSchedule3[[#This Row],[Beginning
Balance]]-PaymentSchedule3[[#This Row],[Principal]],0),"")</f>
        <v>156038.98619783035</v>
      </c>
      <c r="K169" s="25">
        <f ca="1">IF(PaymentSchedule3[[#This Row],[Payment Number]]&lt;&gt;"",SUM(INDEX(PaymentSchedule3[Interest],1,1):PaymentSchedule3[[#This Row],[Interest]]),"")</f>
        <v>107830.9514293596</v>
      </c>
    </row>
    <row r="170" spans="2:11">
      <c r="B170" s="23">
        <f ca="1">IF(LoanIsGood,IF(ROW()-ROW(PaymentSchedule3[[#Headers],[Payment Number]])&gt;ScheduledNumberOfPayments,"",ROW()-ROW(PaymentSchedule3[[#Headers],[Payment Number]])),"")</f>
        <v>157</v>
      </c>
      <c r="C170" s="24">
        <f ca="1">IF(PaymentSchedule3[[#This Row],[Payment Number]]&lt;&gt;"",EOMONTH(LoanStartDate,ROW(PaymentSchedule3[[#This Row],[Payment Number]])-ROW(PaymentSchedule3[[#Headers],[Payment Number]])-2)+DAY(LoanStartDate),"")</f>
        <v>50017</v>
      </c>
      <c r="D170" s="25">
        <f ca="1">IF(PaymentSchedule3[[#This Row],[Payment Number]]&lt;&gt;"",IF(ROW()-ROW(PaymentSchedule3[[#Headers],[Beginning
Balance]])=1,LoanAmount,INDEX(PaymentSchedule3[Ending
Balance],ROW()-ROW(PaymentSchedule3[[#Headers],[Beginning
Balance]])-1)),"")</f>
        <v>156038.98619783035</v>
      </c>
      <c r="E170" s="25">
        <f ca="1">IF(PaymentSchedule3[[#This Row],[Payment Number]]&lt;&gt;"",ScheduledPayment,"")</f>
        <v>1193.5382386636488</v>
      </c>
      <c r="F17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0" s="25">
        <f ca="1">IF(PaymentSchedule3[[#This Row],[Payment Number]]&lt;&gt;"",PaymentSchedule3[[#This Row],[Total
Payment]]-PaymentSchedule3[[#This Row],[Interest]],"")</f>
        <v>773.4082846708809</v>
      </c>
      <c r="I170" s="25">
        <f ca="1">IF(PaymentSchedule3[[#This Row],[Payment Number]]&lt;&gt;"",PaymentSchedule3[[#This Row],[Beginning
Balance]]*(InterestRate/PaymentsPerYear),"")</f>
        <v>520.12995399276792</v>
      </c>
      <c r="J170" s="25">
        <f ca="1">IF(PaymentSchedule3[[#This Row],[Payment Number]]&lt;&gt;"",IF(PaymentSchedule3[[#This Row],[Scheduled Payment]]+PaymentSchedule3[[#This Row],[Extra
Payment]]&lt;=PaymentSchedule3[[#This Row],[Beginning
Balance]],PaymentSchedule3[[#This Row],[Beginning
Balance]]-PaymentSchedule3[[#This Row],[Principal]],0),"")</f>
        <v>155265.57791315948</v>
      </c>
      <c r="K170" s="25">
        <f ca="1">IF(PaymentSchedule3[[#This Row],[Payment Number]]&lt;&gt;"",SUM(INDEX(PaymentSchedule3[Interest],1,1):PaymentSchedule3[[#This Row],[Interest]]),"")</f>
        <v>108351.08138335237</v>
      </c>
    </row>
    <row r="171" spans="2:11">
      <c r="B171" s="23">
        <f ca="1">IF(LoanIsGood,IF(ROW()-ROW(PaymentSchedule3[[#Headers],[Payment Number]])&gt;ScheduledNumberOfPayments,"",ROW()-ROW(PaymentSchedule3[[#Headers],[Payment Number]])),"")</f>
        <v>158</v>
      </c>
      <c r="C171" s="24">
        <f ca="1">IF(PaymentSchedule3[[#This Row],[Payment Number]]&lt;&gt;"",EOMONTH(LoanStartDate,ROW(PaymentSchedule3[[#This Row],[Payment Number]])-ROW(PaymentSchedule3[[#Headers],[Payment Number]])-2)+DAY(LoanStartDate),"")</f>
        <v>50048</v>
      </c>
      <c r="D171" s="25">
        <f ca="1">IF(PaymentSchedule3[[#This Row],[Payment Number]]&lt;&gt;"",IF(ROW()-ROW(PaymentSchedule3[[#Headers],[Beginning
Balance]])=1,LoanAmount,INDEX(PaymentSchedule3[Ending
Balance],ROW()-ROW(PaymentSchedule3[[#Headers],[Beginning
Balance]])-1)),"")</f>
        <v>155265.57791315948</v>
      </c>
      <c r="E171" s="25">
        <f ca="1">IF(PaymentSchedule3[[#This Row],[Payment Number]]&lt;&gt;"",ScheduledPayment,"")</f>
        <v>1193.5382386636488</v>
      </c>
      <c r="F17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1" s="25">
        <f ca="1">IF(PaymentSchedule3[[#This Row],[Payment Number]]&lt;&gt;"",PaymentSchedule3[[#This Row],[Total
Payment]]-PaymentSchedule3[[#This Row],[Interest]],"")</f>
        <v>775.98631228645058</v>
      </c>
      <c r="I171" s="25">
        <f ca="1">IF(PaymentSchedule3[[#This Row],[Payment Number]]&lt;&gt;"",PaymentSchedule3[[#This Row],[Beginning
Balance]]*(InterestRate/PaymentsPerYear),"")</f>
        <v>517.55192637719824</v>
      </c>
      <c r="J171" s="25">
        <f ca="1">IF(PaymentSchedule3[[#This Row],[Payment Number]]&lt;&gt;"",IF(PaymentSchedule3[[#This Row],[Scheduled Payment]]+PaymentSchedule3[[#This Row],[Extra
Payment]]&lt;=PaymentSchedule3[[#This Row],[Beginning
Balance]],PaymentSchedule3[[#This Row],[Beginning
Balance]]-PaymentSchedule3[[#This Row],[Principal]],0),"")</f>
        <v>154489.59160087301</v>
      </c>
      <c r="K171" s="25">
        <f ca="1">IF(PaymentSchedule3[[#This Row],[Payment Number]]&lt;&gt;"",SUM(INDEX(PaymentSchedule3[Interest],1,1):PaymentSchedule3[[#This Row],[Interest]]),"")</f>
        <v>108868.63330972957</v>
      </c>
    </row>
    <row r="172" spans="2:11">
      <c r="B172" s="23">
        <f ca="1">IF(LoanIsGood,IF(ROW()-ROW(PaymentSchedule3[[#Headers],[Payment Number]])&gt;ScheduledNumberOfPayments,"",ROW()-ROW(PaymentSchedule3[[#Headers],[Payment Number]])),"")</f>
        <v>159</v>
      </c>
      <c r="C172" s="24">
        <f ca="1">IF(PaymentSchedule3[[#This Row],[Payment Number]]&lt;&gt;"",EOMONTH(LoanStartDate,ROW(PaymentSchedule3[[#This Row],[Payment Number]])-ROW(PaymentSchedule3[[#Headers],[Payment Number]])-2)+DAY(LoanStartDate),"")</f>
        <v>50079</v>
      </c>
      <c r="D172" s="25">
        <f ca="1">IF(PaymentSchedule3[[#This Row],[Payment Number]]&lt;&gt;"",IF(ROW()-ROW(PaymentSchedule3[[#Headers],[Beginning
Balance]])=1,LoanAmount,INDEX(PaymentSchedule3[Ending
Balance],ROW()-ROW(PaymentSchedule3[[#Headers],[Beginning
Balance]])-1)),"")</f>
        <v>154489.59160087301</v>
      </c>
      <c r="E172" s="25">
        <f ca="1">IF(PaymentSchedule3[[#This Row],[Payment Number]]&lt;&gt;"",ScheduledPayment,"")</f>
        <v>1193.5382386636488</v>
      </c>
      <c r="F17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2" s="25">
        <f ca="1">IF(PaymentSchedule3[[#This Row],[Payment Number]]&lt;&gt;"",PaymentSchedule3[[#This Row],[Total
Payment]]-PaymentSchedule3[[#This Row],[Interest]],"")</f>
        <v>778.57293332740539</v>
      </c>
      <c r="I172" s="25">
        <f ca="1">IF(PaymentSchedule3[[#This Row],[Payment Number]]&lt;&gt;"",PaymentSchedule3[[#This Row],[Beginning
Balance]]*(InterestRate/PaymentsPerYear),"")</f>
        <v>514.96530533624343</v>
      </c>
      <c r="J172" s="25">
        <f ca="1">IF(PaymentSchedule3[[#This Row],[Payment Number]]&lt;&gt;"",IF(PaymentSchedule3[[#This Row],[Scheduled Payment]]+PaymentSchedule3[[#This Row],[Extra
Payment]]&lt;=PaymentSchedule3[[#This Row],[Beginning
Balance]],PaymentSchedule3[[#This Row],[Beginning
Balance]]-PaymentSchedule3[[#This Row],[Principal]],0),"")</f>
        <v>153711.01866754561</v>
      </c>
      <c r="K172" s="25">
        <f ca="1">IF(PaymentSchedule3[[#This Row],[Payment Number]]&lt;&gt;"",SUM(INDEX(PaymentSchedule3[Interest],1,1):PaymentSchedule3[[#This Row],[Interest]]),"")</f>
        <v>109383.59861506581</v>
      </c>
    </row>
    <row r="173" spans="2:11">
      <c r="B173" s="23">
        <f ca="1">IF(LoanIsGood,IF(ROW()-ROW(PaymentSchedule3[[#Headers],[Payment Number]])&gt;ScheduledNumberOfPayments,"",ROW()-ROW(PaymentSchedule3[[#Headers],[Payment Number]])),"")</f>
        <v>160</v>
      </c>
      <c r="C173" s="24">
        <f ca="1">IF(PaymentSchedule3[[#This Row],[Payment Number]]&lt;&gt;"",EOMONTH(LoanStartDate,ROW(PaymentSchedule3[[#This Row],[Payment Number]])-ROW(PaymentSchedule3[[#Headers],[Payment Number]])-2)+DAY(LoanStartDate),"")</f>
        <v>50107</v>
      </c>
      <c r="D173" s="25">
        <f ca="1">IF(PaymentSchedule3[[#This Row],[Payment Number]]&lt;&gt;"",IF(ROW()-ROW(PaymentSchedule3[[#Headers],[Beginning
Balance]])=1,LoanAmount,INDEX(PaymentSchedule3[Ending
Balance],ROW()-ROW(PaymentSchedule3[[#Headers],[Beginning
Balance]])-1)),"")</f>
        <v>153711.01866754561</v>
      </c>
      <c r="E173" s="25">
        <f ca="1">IF(PaymentSchedule3[[#This Row],[Payment Number]]&lt;&gt;"",ScheduledPayment,"")</f>
        <v>1193.5382386636488</v>
      </c>
      <c r="F17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3" s="25">
        <f ca="1">IF(PaymentSchedule3[[#This Row],[Payment Number]]&lt;&gt;"",PaymentSchedule3[[#This Row],[Total
Payment]]-PaymentSchedule3[[#This Row],[Interest]],"")</f>
        <v>781.16817643849674</v>
      </c>
      <c r="I173" s="25">
        <f ca="1">IF(PaymentSchedule3[[#This Row],[Payment Number]]&lt;&gt;"",PaymentSchedule3[[#This Row],[Beginning
Balance]]*(InterestRate/PaymentsPerYear),"")</f>
        <v>512.37006222515208</v>
      </c>
      <c r="J173" s="25">
        <f ca="1">IF(PaymentSchedule3[[#This Row],[Payment Number]]&lt;&gt;"",IF(PaymentSchedule3[[#This Row],[Scheduled Payment]]+PaymentSchedule3[[#This Row],[Extra
Payment]]&lt;=PaymentSchedule3[[#This Row],[Beginning
Balance]],PaymentSchedule3[[#This Row],[Beginning
Balance]]-PaymentSchedule3[[#This Row],[Principal]],0),"")</f>
        <v>152929.85049110712</v>
      </c>
      <c r="K173" s="25">
        <f ca="1">IF(PaymentSchedule3[[#This Row],[Payment Number]]&lt;&gt;"",SUM(INDEX(PaymentSchedule3[Interest],1,1):PaymentSchedule3[[#This Row],[Interest]]),"")</f>
        <v>109895.96867729096</v>
      </c>
    </row>
    <row r="174" spans="2:11">
      <c r="B174" s="23">
        <f ca="1">IF(LoanIsGood,IF(ROW()-ROW(PaymentSchedule3[[#Headers],[Payment Number]])&gt;ScheduledNumberOfPayments,"",ROW()-ROW(PaymentSchedule3[[#Headers],[Payment Number]])),"")</f>
        <v>161</v>
      </c>
      <c r="C174" s="24">
        <f ca="1">IF(PaymentSchedule3[[#This Row],[Payment Number]]&lt;&gt;"",EOMONTH(LoanStartDate,ROW(PaymentSchedule3[[#This Row],[Payment Number]])-ROW(PaymentSchedule3[[#Headers],[Payment Number]])-2)+DAY(LoanStartDate),"")</f>
        <v>50138</v>
      </c>
      <c r="D174" s="25">
        <f ca="1">IF(PaymentSchedule3[[#This Row],[Payment Number]]&lt;&gt;"",IF(ROW()-ROW(PaymentSchedule3[[#Headers],[Beginning
Balance]])=1,LoanAmount,INDEX(PaymentSchedule3[Ending
Balance],ROW()-ROW(PaymentSchedule3[[#Headers],[Beginning
Balance]])-1)),"")</f>
        <v>152929.85049110712</v>
      </c>
      <c r="E174" s="25">
        <f ca="1">IF(PaymentSchedule3[[#This Row],[Payment Number]]&lt;&gt;"",ScheduledPayment,"")</f>
        <v>1193.5382386636488</v>
      </c>
      <c r="F17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4" s="25">
        <f ca="1">IF(PaymentSchedule3[[#This Row],[Payment Number]]&lt;&gt;"",PaymentSchedule3[[#This Row],[Total
Payment]]-PaymentSchedule3[[#This Row],[Interest]],"")</f>
        <v>783.77207035995843</v>
      </c>
      <c r="I174" s="25">
        <f ca="1">IF(PaymentSchedule3[[#This Row],[Payment Number]]&lt;&gt;"",PaymentSchedule3[[#This Row],[Beginning
Balance]]*(InterestRate/PaymentsPerYear),"")</f>
        <v>509.76616830369045</v>
      </c>
      <c r="J174" s="25">
        <f ca="1">IF(PaymentSchedule3[[#This Row],[Payment Number]]&lt;&gt;"",IF(PaymentSchedule3[[#This Row],[Scheduled Payment]]+PaymentSchedule3[[#This Row],[Extra
Payment]]&lt;=PaymentSchedule3[[#This Row],[Beginning
Balance]],PaymentSchedule3[[#This Row],[Beginning
Balance]]-PaymentSchedule3[[#This Row],[Principal]],0),"")</f>
        <v>152146.07842074716</v>
      </c>
      <c r="K174" s="25">
        <f ca="1">IF(PaymentSchedule3[[#This Row],[Payment Number]]&lt;&gt;"",SUM(INDEX(PaymentSchedule3[Interest],1,1):PaymentSchedule3[[#This Row],[Interest]]),"")</f>
        <v>110405.73484559465</v>
      </c>
    </row>
    <row r="175" spans="2:11">
      <c r="B175" s="23">
        <f ca="1">IF(LoanIsGood,IF(ROW()-ROW(PaymentSchedule3[[#Headers],[Payment Number]])&gt;ScheduledNumberOfPayments,"",ROW()-ROW(PaymentSchedule3[[#Headers],[Payment Number]])),"")</f>
        <v>162</v>
      </c>
      <c r="C175" s="24">
        <f ca="1">IF(PaymentSchedule3[[#This Row],[Payment Number]]&lt;&gt;"",EOMONTH(LoanStartDate,ROW(PaymentSchedule3[[#This Row],[Payment Number]])-ROW(PaymentSchedule3[[#Headers],[Payment Number]])-2)+DAY(LoanStartDate),"")</f>
        <v>50168</v>
      </c>
      <c r="D175" s="25">
        <f ca="1">IF(PaymentSchedule3[[#This Row],[Payment Number]]&lt;&gt;"",IF(ROW()-ROW(PaymentSchedule3[[#Headers],[Beginning
Balance]])=1,LoanAmount,INDEX(PaymentSchedule3[Ending
Balance],ROW()-ROW(PaymentSchedule3[[#Headers],[Beginning
Balance]])-1)),"")</f>
        <v>152146.07842074716</v>
      </c>
      <c r="E175" s="25">
        <f ca="1">IF(PaymentSchedule3[[#This Row],[Payment Number]]&lt;&gt;"",ScheduledPayment,"")</f>
        <v>1193.5382386636488</v>
      </c>
      <c r="F17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5" s="25">
        <f ca="1">IF(PaymentSchedule3[[#This Row],[Payment Number]]&lt;&gt;"",PaymentSchedule3[[#This Row],[Total
Payment]]-PaymentSchedule3[[#This Row],[Interest]],"")</f>
        <v>786.38464392782498</v>
      </c>
      <c r="I175" s="25">
        <f ca="1">IF(PaymentSchedule3[[#This Row],[Payment Number]]&lt;&gt;"",PaymentSchedule3[[#This Row],[Beginning
Balance]]*(InterestRate/PaymentsPerYear),"")</f>
        <v>507.1535947358239</v>
      </c>
      <c r="J175" s="25">
        <f ca="1">IF(PaymentSchedule3[[#This Row],[Payment Number]]&lt;&gt;"",IF(PaymentSchedule3[[#This Row],[Scheduled Payment]]+PaymentSchedule3[[#This Row],[Extra
Payment]]&lt;=PaymentSchedule3[[#This Row],[Beginning
Balance]],PaymentSchedule3[[#This Row],[Beginning
Balance]]-PaymentSchedule3[[#This Row],[Principal]],0),"")</f>
        <v>151359.69377681933</v>
      </c>
      <c r="K175" s="25">
        <f ca="1">IF(PaymentSchedule3[[#This Row],[Payment Number]]&lt;&gt;"",SUM(INDEX(PaymentSchedule3[Interest],1,1):PaymentSchedule3[[#This Row],[Interest]]),"")</f>
        <v>110912.88844033047</v>
      </c>
    </row>
    <row r="176" spans="2:11">
      <c r="B176" s="23">
        <f ca="1">IF(LoanIsGood,IF(ROW()-ROW(PaymentSchedule3[[#Headers],[Payment Number]])&gt;ScheduledNumberOfPayments,"",ROW()-ROW(PaymentSchedule3[[#Headers],[Payment Number]])),"")</f>
        <v>163</v>
      </c>
      <c r="C176" s="24">
        <f ca="1">IF(PaymentSchedule3[[#This Row],[Payment Number]]&lt;&gt;"",EOMONTH(LoanStartDate,ROW(PaymentSchedule3[[#This Row],[Payment Number]])-ROW(PaymentSchedule3[[#Headers],[Payment Number]])-2)+DAY(LoanStartDate),"")</f>
        <v>50199</v>
      </c>
      <c r="D176" s="25">
        <f ca="1">IF(PaymentSchedule3[[#This Row],[Payment Number]]&lt;&gt;"",IF(ROW()-ROW(PaymentSchedule3[[#Headers],[Beginning
Balance]])=1,LoanAmount,INDEX(PaymentSchedule3[Ending
Balance],ROW()-ROW(PaymentSchedule3[[#Headers],[Beginning
Balance]])-1)),"")</f>
        <v>151359.69377681933</v>
      </c>
      <c r="E176" s="25">
        <f ca="1">IF(PaymentSchedule3[[#This Row],[Payment Number]]&lt;&gt;"",ScheduledPayment,"")</f>
        <v>1193.5382386636488</v>
      </c>
      <c r="F17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6" s="25">
        <f ca="1">IF(PaymentSchedule3[[#This Row],[Payment Number]]&lt;&gt;"",PaymentSchedule3[[#This Row],[Total
Payment]]-PaymentSchedule3[[#This Row],[Interest]],"")</f>
        <v>789.00592607425097</v>
      </c>
      <c r="I176" s="25">
        <f ca="1">IF(PaymentSchedule3[[#This Row],[Payment Number]]&lt;&gt;"",PaymentSchedule3[[#This Row],[Beginning
Balance]]*(InterestRate/PaymentsPerYear),"")</f>
        <v>504.5323125893978</v>
      </c>
      <c r="J176" s="25">
        <f ca="1">IF(PaymentSchedule3[[#This Row],[Payment Number]]&lt;&gt;"",IF(PaymentSchedule3[[#This Row],[Scheduled Payment]]+PaymentSchedule3[[#This Row],[Extra
Payment]]&lt;=PaymentSchedule3[[#This Row],[Beginning
Balance]],PaymentSchedule3[[#This Row],[Beginning
Balance]]-PaymentSchedule3[[#This Row],[Principal]],0),"")</f>
        <v>150570.68785074507</v>
      </c>
      <c r="K176" s="25">
        <f ca="1">IF(PaymentSchedule3[[#This Row],[Payment Number]]&lt;&gt;"",SUM(INDEX(PaymentSchedule3[Interest],1,1):PaymentSchedule3[[#This Row],[Interest]]),"")</f>
        <v>111417.42075291986</v>
      </c>
    </row>
    <row r="177" spans="2:11">
      <c r="B177" s="23">
        <f ca="1">IF(LoanIsGood,IF(ROW()-ROW(PaymentSchedule3[[#Headers],[Payment Number]])&gt;ScheduledNumberOfPayments,"",ROW()-ROW(PaymentSchedule3[[#Headers],[Payment Number]])),"")</f>
        <v>164</v>
      </c>
      <c r="C177" s="24">
        <f ca="1">IF(PaymentSchedule3[[#This Row],[Payment Number]]&lt;&gt;"",EOMONTH(LoanStartDate,ROW(PaymentSchedule3[[#This Row],[Payment Number]])-ROW(PaymentSchedule3[[#Headers],[Payment Number]])-2)+DAY(LoanStartDate),"")</f>
        <v>50229</v>
      </c>
      <c r="D177" s="25">
        <f ca="1">IF(PaymentSchedule3[[#This Row],[Payment Number]]&lt;&gt;"",IF(ROW()-ROW(PaymentSchedule3[[#Headers],[Beginning
Balance]])=1,LoanAmount,INDEX(PaymentSchedule3[Ending
Balance],ROW()-ROW(PaymentSchedule3[[#Headers],[Beginning
Balance]])-1)),"")</f>
        <v>150570.68785074507</v>
      </c>
      <c r="E177" s="25">
        <f ca="1">IF(PaymentSchedule3[[#This Row],[Payment Number]]&lt;&gt;"",ScheduledPayment,"")</f>
        <v>1193.5382386636488</v>
      </c>
      <c r="F17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7" s="25">
        <f ca="1">IF(PaymentSchedule3[[#This Row],[Payment Number]]&lt;&gt;"",PaymentSchedule3[[#This Row],[Total
Payment]]-PaymentSchedule3[[#This Row],[Interest]],"")</f>
        <v>791.63594582783185</v>
      </c>
      <c r="I177" s="25">
        <f ca="1">IF(PaymentSchedule3[[#This Row],[Payment Number]]&lt;&gt;"",PaymentSchedule3[[#This Row],[Beginning
Balance]]*(InterestRate/PaymentsPerYear),"")</f>
        <v>501.90229283581692</v>
      </c>
      <c r="J177" s="25">
        <f ca="1">IF(PaymentSchedule3[[#This Row],[Payment Number]]&lt;&gt;"",IF(PaymentSchedule3[[#This Row],[Scheduled Payment]]+PaymentSchedule3[[#This Row],[Extra
Payment]]&lt;=PaymentSchedule3[[#This Row],[Beginning
Balance]],PaymentSchedule3[[#This Row],[Beginning
Balance]]-PaymentSchedule3[[#This Row],[Principal]],0),"")</f>
        <v>149779.05190491723</v>
      </c>
      <c r="K177" s="25">
        <f ca="1">IF(PaymentSchedule3[[#This Row],[Payment Number]]&lt;&gt;"",SUM(INDEX(PaymentSchedule3[Interest],1,1):PaymentSchedule3[[#This Row],[Interest]]),"")</f>
        <v>111919.32304575568</v>
      </c>
    </row>
    <row r="178" spans="2:11">
      <c r="B178" s="23">
        <f ca="1">IF(LoanIsGood,IF(ROW()-ROW(PaymentSchedule3[[#Headers],[Payment Number]])&gt;ScheduledNumberOfPayments,"",ROW()-ROW(PaymentSchedule3[[#Headers],[Payment Number]])),"")</f>
        <v>165</v>
      </c>
      <c r="C178" s="24">
        <f ca="1">IF(PaymentSchedule3[[#This Row],[Payment Number]]&lt;&gt;"",EOMONTH(LoanStartDate,ROW(PaymentSchedule3[[#This Row],[Payment Number]])-ROW(PaymentSchedule3[[#Headers],[Payment Number]])-2)+DAY(LoanStartDate),"")</f>
        <v>50260</v>
      </c>
      <c r="D178" s="25">
        <f ca="1">IF(PaymentSchedule3[[#This Row],[Payment Number]]&lt;&gt;"",IF(ROW()-ROW(PaymentSchedule3[[#Headers],[Beginning
Balance]])=1,LoanAmount,INDEX(PaymentSchedule3[Ending
Balance],ROW()-ROW(PaymentSchedule3[[#Headers],[Beginning
Balance]])-1)),"")</f>
        <v>149779.05190491723</v>
      </c>
      <c r="E178" s="25">
        <f ca="1">IF(PaymentSchedule3[[#This Row],[Payment Number]]&lt;&gt;"",ScheduledPayment,"")</f>
        <v>1193.5382386636488</v>
      </c>
      <c r="F17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8" s="25">
        <f ca="1">IF(PaymentSchedule3[[#This Row],[Payment Number]]&lt;&gt;"",PaymentSchedule3[[#This Row],[Total
Payment]]-PaymentSchedule3[[#This Row],[Interest]],"")</f>
        <v>794.27473231392469</v>
      </c>
      <c r="I178" s="25">
        <f ca="1">IF(PaymentSchedule3[[#This Row],[Payment Number]]&lt;&gt;"",PaymentSchedule3[[#This Row],[Beginning
Balance]]*(InterestRate/PaymentsPerYear),"")</f>
        <v>499.26350634972414</v>
      </c>
      <c r="J178" s="25">
        <f ca="1">IF(PaymentSchedule3[[#This Row],[Payment Number]]&lt;&gt;"",IF(PaymentSchedule3[[#This Row],[Scheduled Payment]]+PaymentSchedule3[[#This Row],[Extra
Payment]]&lt;=PaymentSchedule3[[#This Row],[Beginning
Balance]],PaymentSchedule3[[#This Row],[Beginning
Balance]]-PaymentSchedule3[[#This Row],[Principal]],0),"")</f>
        <v>148984.7771726033</v>
      </c>
      <c r="K178" s="25">
        <f ca="1">IF(PaymentSchedule3[[#This Row],[Payment Number]]&lt;&gt;"",SUM(INDEX(PaymentSchedule3[Interest],1,1):PaymentSchedule3[[#This Row],[Interest]]),"")</f>
        <v>112418.58655210541</v>
      </c>
    </row>
    <row r="179" spans="2:11">
      <c r="B179" s="23">
        <f ca="1">IF(LoanIsGood,IF(ROW()-ROW(PaymentSchedule3[[#Headers],[Payment Number]])&gt;ScheduledNumberOfPayments,"",ROW()-ROW(PaymentSchedule3[[#Headers],[Payment Number]])),"")</f>
        <v>166</v>
      </c>
      <c r="C179" s="24">
        <f ca="1">IF(PaymentSchedule3[[#This Row],[Payment Number]]&lt;&gt;"",EOMONTH(LoanStartDate,ROW(PaymentSchedule3[[#This Row],[Payment Number]])-ROW(PaymentSchedule3[[#Headers],[Payment Number]])-2)+DAY(LoanStartDate),"")</f>
        <v>50291</v>
      </c>
      <c r="D179" s="25">
        <f ca="1">IF(PaymentSchedule3[[#This Row],[Payment Number]]&lt;&gt;"",IF(ROW()-ROW(PaymentSchedule3[[#Headers],[Beginning
Balance]])=1,LoanAmount,INDEX(PaymentSchedule3[Ending
Balance],ROW()-ROW(PaymentSchedule3[[#Headers],[Beginning
Balance]])-1)),"")</f>
        <v>148984.7771726033</v>
      </c>
      <c r="E179" s="25">
        <f ca="1">IF(PaymentSchedule3[[#This Row],[Payment Number]]&lt;&gt;"",ScheduledPayment,"")</f>
        <v>1193.5382386636488</v>
      </c>
      <c r="F17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79" s="25">
        <f ca="1">IF(PaymentSchedule3[[#This Row],[Payment Number]]&lt;&gt;"",PaymentSchedule3[[#This Row],[Total
Payment]]-PaymentSchedule3[[#This Row],[Interest]],"")</f>
        <v>796.92231475497113</v>
      </c>
      <c r="I179" s="25">
        <f ca="1">IF(PaymentSchedule3[[#This Row],[Payment Number]]&lt;&gt;"",PaymentSchedule3[[#This Row],[Beginning
Balance]]*(InterestRate/PaymentsPerYear),"")</f>
        <v>496.6159239086777</v>
      </c>
      <c r="J179" s="25">
        <f ca="1">IF(PaymentSchedule3[[#This Row],[Payment Number]]&lt;&gt;"",IF(PaymentSchedule3[[#This Row],[Scheduled Payment]]+PaymentSchedule3[[#This Row],[Extra
Payment]]&lt;=PaymentSchedule3[[#This Row],[Beginning
Balance]],PaymentSchedule3[[#This Row],[Beginning
Balance]]-PaymentSchedule3[[#This Row],[Principal]],0),"")</f>
        <v>148187.85485784832</v>
      </c>
      <c r="K179" s="25">
        <f ca="1">IF(PaymentSchedule3[[#This Row],[Payment Number]]&lt;&gt;"",SUM(INDEX(PaymentSchedule3[Interest],1,1):PaymentSchedule3[[#This Row],[Interest]]),"")</f>
        <v>112915.20247601409</v>
      </c>
    </row>
    <row r="180" spans="2:11">
      <c r="B180" s="23">
        <f ca="1">IF(LoanIsGood,IF(ROW()-ROW(PaymentSchedule3[[#Headers],[Payment Number]])&gt;ScheduledNumberOfPayments,"",ROW()-ROW(PaymentSchedule3[[#Headers],[Payment Number]])),"")</f>
        <v>167</v>
      </c>
      <c r="C180" s="24">
        <f ca="1">IF(PaymentSchedule3[[#This Row],[Payment Number]]&lt;&gt;"",EOMONTH(LoanStartDate,ROW(PaymentSchedule3[[#This Row],[Payment Number]])-ROW(PaymentSchedule3[[#Headers],[Payment Number]])-2)+DAY(LoanStartDate),"")</f>
        <v>50321</v>
      </c>
      <c r="D180" s="25">
        <f ca="1">IF(PaymentSchedule3[[#This Row],[Payment Number]]&lt;&gt;"",IF(ROW()-ROW(PaymentSchedule3[[#Headers],[Beginning
Balance]])=1,LoanAmount,INDEX(PaymentSchedule3[Ending
Balance],ROW()-ROW(PaymentSchedule3[[#Headers],[Beginning
Balance]])-1)),"")</f>
        <v>148187.85485784832</v>
      </c>
      <c r="E180" s="25">
        <f ca="1">IF(PaymentSchedule3[[#This Row],[Payment Number]]&lt;&gt;"",ScheduledPayment,"")</f>
        <v>1193.5382386636488</v>
      </c>
      <c r="F18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0" s="25">
        <f ca="1">IF(PaymentSchedule3[[#This Row],[Payment Number]]&lt;&gt;"",PaymentSchedule3[[#This Row],[Total
Payment]]-PaymentSchedule3[[#This Row],[Interest]],"")</f>
        <v>799.57872247082105</v>
      </c>
      <c r="I180" s="25">
        <f ca="1">IF(PaymentSchedule3[[#This Row],[Payment Number]]&lt;&gt;"",PaymentSchedule3[[#This Row],[Beginning
Balance]]*(InterestRate/PaymentsPerYear),"")</f>
        <v>493.95951619282778</v>
      </c>
      <c r="J180" s="25">
        <f ca="1">IF(PaymentSchedule3[[#This Row],[Payment Number]]&lt;&gt;"",IF(PaymentSchedule3[[#This Row],[Scheduled Payment]]+PaymentSchedule3[[#This Row],[Extra
Payment]]&lt;=PaymentSchedule3[[#This Row],[Beginning
Balance]],PaymentSchedule3[[#This Row],[Beginning
Balance]]-PaymentSchedule3[[#This Row],[Principal]],0),"")</f>
        <v>147388.2761353775</v>
      </c>
      <c r="K180" s="25">
        <f ca="1">IF(PaymentSchedule3[[#This Row],[Payment Number]]&lt;&gt;"",SUM(INDEX(PaymentSchedule3[Interest],1,1):PaymentSchedule3[[#This Row],[Interest]]),"")</f>
        <v>113409.16199220692</v>
      </c>
    </row>
    <row r="181" spans="2:11">
      <c r="B181" s="23">
        <f ca="1">IF(LoanIsGood,IF(ROW()-ROW(PaymentSchedule3[[#Headers],[Payment Number]])&gt;ScheduledNumberOfPayments,"",ROW()-ROW(PaymentSchedule3[[#Headers],[Payment Number]])),"")</f>
        <v>168</v>
      </c>
      <c r="C181" s="24">
        <f ca="1">IF(PaymentSchedule3[[#This Row],[Payment Number]]&lt;&gt;"",EOMONTH(LoanStartDate,ROW(PaymentSchedule3[[#This Row],[Payment Number]])-ROW(PaymentSchedule3[[#Headers],[Payment Number]])-2)+DAY(LoanStartDate),"")</f>
        <v>50352</v>
      </c>
      <c r="D181" s="25">
        <f ca="1">IF(PaymentSchedule3[[#This Row],[Payment Number]]&lt;&gt;"",IF(ROW()-ROW(PaymentSchedule3[[#Headers],[Beginning
Balance]])=1,LoanAmount,INDEX(PaymentSchedule3[Ending
Balance],ROW()-ROW(PaymentSchedule3[[#Headers],[Beginning
Balance]])-1)),"")</f>
        <v>147388.2761353775</v>
      </c>
      <c r="E181" s="25">
        <f ca="1">IF(PaymentSchedule3[[#This Row],[Payment Number]]&lt;&gt;"",ScheduledPayment,"")</f>
        <v>1193.5382386636488</v>
      </c>
      <c r="F18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1" s="25">
        <f ca="1">IF(PaymentSchedule3[[#This Row],[Payment Number]]&lt;&gt;"",PaymentSchedule3[[#This Row],[Total
Payment]]-PaymentSchedule3[[#This Row],[Interest]],"")</f>
        <v>802.24398487905705</v>
      </c>
      <c r="I181" s="25">
        <f ca="1">IF(PaymentSchedule3[[#This Row],[Payment Number]]&lt;&gt;"",PaymentSchedule3[[#This Row],[Beginning
Balance]]*(InterestRate/PaymentsPerYear),"")</f>
        <v>491.29425378459172</v>
      </c>
      <c r="J181" s="25">
        <f ca="1">IF(PaymentSchedule3[[#This Row],[Payment Number]]&lt;&gt;"",IF(PaymentSchedule3[[#This Row],[Scheduled Payment]]+PaymentSchedule3[[#This Row],[Extra
Payment]]&lt;=PaymentSchedule3[[#This Row],[Beginning
Balance]],PaymentSchedule3[[#This Row],[Beginning
Balance]]-PaymentSchedule3[[#This Row],[Principal]],0),"")</f>
        <v>146586.03215049845</v>
      </c>
      <c r="K181" s="25">
        <f ca="1">IF(PaymentSchedule3[[#This Row],[Payment Number]]&lt;&gt;"",SUM(INDEX(PaymentSchedule3[Interest],1,1):PaymentSchedule3[[#This Row],[Interest]]),"")</f>
        <v>113900.45624599152</v>
      </c>
    </row>
    <row r="182" spans="2:11">
      <c r="B182" s="23">
        <f ca="1">IF(LoanIsGood,IF(ROW()-ROW(PaymentSchedule3[[#Headers],[Payment Number]])&gt;ScheduledNumberOfPayments,"",ROW()-ROW(PaymentSchedule3[[#Headers],[Payment Number]])),"")</f>
        <v>169</v>
      </c>
      <c r="C182" s="24">
        <f ca="1">IF(PaymentSchedule3[[#This Row],[Payment Number]]&lt;&gt;"",EOMONTH(LoanStartDate,ROW(PaymentSchedule3[[#This Row],[Payment Number]])-ROW(PaymentSchedule3[[#Headers],[Payment Number]])-2)+DAY(LoanStartDate),"")</f>
        <v>50382</v>
      </c>
      <c r="D182" s="25">
        <f ca="1">IF(PaymentSchedule3[[#This Row],[Payment Number]]&lt;&gt;"",IF(ROW()-ROW(PaymentSchedule3[[#Headers],[Beginning
Balance]])=1,LoanAmount,INDEX(PaymentSchedule3[Ending
Balance],ROW()-ROW(PaymentSchedule3[[#Headers],[Beginning
Balance]])-1)),"")</f>
        <v>146586.03215049845</v>
      </c>
      <c r="E182" s="25">
        <f ca="1">IF(PaymentSchedule3[[#This Row],[Payment Number]]&lt;&gt;"",ScheduledPayment,"")</f>
        <v>1193.5382386636488</v>
      </c>
      <c r="F18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2" s="25">
        <f ca="1">IF(PaymentSchedule3[[#This Row],[Payment Number]]&lt;&gt;"",PaymentSchedule3[[#This Row],[Total
Payment]]-PaymentSchedule3[[#This Row],[Interest]],"")</f>
        <v>804.91813149532072</v>
      </c>
      <c r="I182" s="25">
        <f ca="1">IF(PaymentSchedule3[[#This Row],[Payment Number]]&lt;&gt;"",PaymentSchedule3[[#This Row],[Beginning
Balance]]*(InterestRate/PaymentsPerYear),"")</f>
        <v>488.62010716832816</v>
      </c>
      <c r="J182" s="25">
        <f ca="1">IF(PaymentSchedule3[[#This Row],[Payment Number]]&lt;&gt;"",IF(PaymentSchedule3[[#This Row],[Scheduled Payment]]+PaymentSchedule3[[#This Row],[Extra
Payment]]&lt;=PaymentSchedule3[[#This Row],[Beginning
Balance]],PaymentSchedule3[[#This Row],[Beginning
Balance]]-PaymentSchedule3[[#This Row],[Principal]],0),"")</f>
        <v>145781.11401900311</v>
      </c>
      <c r="K182" s="25">
        <f ca="1">IF(PaymentSchedule3[[#This Row],[Payment Number]]&lt;&gt;"",SUM(INDEX(PaymentSchedule3[Interest],1,1):PaymentSchedule3[[#This Row],[Interest]]),"")</f>
        <v>114389.07635315985</v>
      </c>
    </row>
    <row r="183" spans="2:11">
      <c r="B183" s="23">
        <f ca="1">IF(LoanIsGood,IF(ROW()-ROW(PaymentSchedule3[[#Headers],[Payment Number]])&gt;ScheduledNumberOfPayments,"",ROW()-ROW(PaymentSchedule3[[#Headers],[Payment Number]])),"")</f>
        <v>170</v>
      </c>
      <c r="C183" s="24">
        <f ca="1">IF(PaymentSchedule3[[#This Row],[Payment Number]]&lt;&gt;"",EOMONTH(LoanStartDate,ROW(PaymentSchedule3[[#This Row],[Payment Number]])-ROW(PaymentSchedule3[[#Headers],[Payment Number]])-2)+DAY(LoanStartDate),"")</f>
        <v>50413</v>
      </c>
      <c r="D183" s="25">
        <f ca="1">IF(PaymentSchedule3[[#This Row],[Payment Number]]&lt;&gt;"",IF(ROW()-ROW(PaymentSchedule3[[#Headers],[Beginning
Balance]])=1,LoanAmount,INDEX(PaymentSchedule3[Ending
Balance],ROW()-ROW(PaymentSchedule3[[#Headers],[Beginning
Balance]])-1)),"")</f>
        <v>145781.11401900311</v>
      </c>
      <c r="E183" s="25">
        <f ca="1">IF(PaymentSchedule3[[#This Row],[Payment Number]]&lt;&gt;"",ScheduledPayment,"")</f>
        <v>1193.5382386636488</v>
      </c>
      <c r="F18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3" s="25">
        <f ca="1">IF(PaymentSchedule3[[#This Row],[Payment Number]]&lt;&gt;"",PaymentSchedule3[[#This Row],[Total
Payment]]-PaymentSchedule3[[#This Row],[Interest]],"")</f>
        <v>807.60119193363835</v>
      </c>
      <c r="I183" s="25">
        <f ca="1">IF(PaymentSchedule3[[#This Row],[Payment Number]]&lt;&gt;"",PaymentSchedule3[[#This Row],[Beginning
Balance]]*(InterestRate/PaymentsPerYear),"")</f>
        <v>485.93704673001042</v>
      </c>
      <c r="J183" s="25">
        <f ca="1">IF(PaymentSchedule3[[#This Row],[Payment Number]]&lt;&gt;"",IF(PaymentSchedule3[[#This Row],[Scheduled Payment]]+PaymentSchedule3[[#This Row],[Extra
Payment]]&lt;=PaymentSchedule3[[#This Row],[Beginning
Balance]],PaymentSchedule3[[#This Row],[Beginning
Balance]]-PaymentSchedule3[[#This Row],[Principal]],0),"")</f>
        <v>144973.51282706947</v>
      </c>
      <c r="K183" s="25">
        <f ca="1">IF(PaymentSchedule3[[#This Row],[Payment Number]]&lt;&gt;"",SUM(INDEX(PaymentSchedule3[Interest],1,1):PaymentSchedule3[[#This Row],[Interest]]),"")</f>
        <v>114875.01339988985</v>
      </c>
    </row>
    <row r="184" spans="2:11">
      <c r="B184" s="23">
        <f ca="1">IF(LoanIsGood,IF(ROW()-ROW(PaymentSchedule3[[#Headers],[Payment Number]])&gt;ScheduledNumberOfPayments,"",ROW()-ROW(PaymentSchedule3[[#Headers],[Payment Number]])),"")</f>
        <v>171</v>
      </c>
      <c r="C184" s="24">
        <f ca="1">IF(PaymentSchedule3[[#This Row],[Payment Number]]&lt;&gt;"",EOMONTH(LoanStartDate,ROW(PaymentSchedule3[[#This Row],[Payment Number]])-ROW(PaymentSchedule3[[#Headers],[Payment Number]])-2)+DAY(LoanStartDate),"")</f>
        <v>50444</v>
      </c>
      <c r="D184" s="25">
        <f ca="1">IF(PaymentSchedule3[[#This Row],[Payment Number]]&lt;&gt;"",IF(ROW()-ROW(PaymentSchedule3[[#Headers],[Beginning
Balance]])=1,LoanAmount,INDEX(PaymentSchedule3[Ending
Balance],ROW()-ROW(PaymentSchedule3[[#Headers],[Beginning
Balance]])-1)),"")</f>
        <v>144973.51282706947</v>
      </c>
      <c r="E184" s="25">
        <f ca="1">IF(PaymentSchedule3[[#This Row],[Payment Number]]&lt;&gt;"",ScheduledPayment,"")</f>
        <v>1193.5382386636488</v>
      </c>
      <c r="F18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4" s="25">
        <f ca="1">IF(PaymentSchedule3[[#This Row],[Payment Number]]&lt;&gt;"",PaymentSchedule3[[#This Row],[Total
Payment]]-PaymentSchedule3[[#This Row],[Interest]],"")</f>
        <v>810.2931959067505</v>
      </c>
      <c r="I184" s="25">
        <f ca="1">IF(PaymentSchedule3[[#This Row],[Payment Number]]&lt;&gt;"",PaymentSchedule3[[#This Row],[Beginning
Balance]]*(InterestRate/PaymentsPerYear),"")</f>
        <v>483.24504275689827</v>
      </c>
      <c r="J184" s="25">
        <f ca="1">IF(PaymentSchedule3[[#This Row],[Payment Number]]&lt;&gt;"",IF(PaymentSchedule3[[#This Row],[Scheduled Payment]]+PaymentSchedule3[[#This Row],[Extra
Payment]]&lt;=PaymentSchedule3[[#This Row],[Beginning
Balance]],PaymentSchedule3[[#This Row],[Beginning
Balance]]-PaymentSchedule3[[#This Row],[Principal]],0),"")</f>
        <v>144163.2196311627</v>
      </c>
      <c r="K184" s="25">
        <f ca="1">IF(PaymentSchedule3[[#This Row],[Payment Number]]&lt;&gt;"",SUM(INDEX(PaymentSchedule3[Interest],1,1):PaymentSchedule3[[#This Row],[Interest]]),"")</f>
        <v>115358.25844264675</v>
      </c>
    </row>
    <row r="185" spans="2:11">
      <c r="B185" s="23">
        <f ca="1">IF(LoanIsGood,IF(ROW()-ROW(PaymentSchedule3[[#Headers],[Payment Number]])&gt;ScheduledNumberOfPayments,"",ROW()-ROW(PaymentSchedule3[[#Headers],[Payment Number]])),"")</f>
        <v>172</v>
      </c>
      <c r="C185" s="24">
        <f ca="1">IF(PaymentSchedule3[[#This Row],[Payment Number]]&lt;&gt;"",EOMONTH(LoanStartDate,ROW(PaymentSchedule3[[#This Row],[Payment Number]])-ROW(PaymentSchedule3[[#Headers],[Payment Number]])-2)+DAY(LoanStartDate),"")</f>
        <v>50472</v>
      </c>
      <c r="D185" s="25">
        <f ca="1">IF(PaymentSchedule3[[#This Row],[Payment Number]]&lt;&gt;"",IF(ROW()-ROW(PaymentSchedule3[[#Headers],[Beginning
Balance]])=1,LoanAmount,INDEX(PaymentSchedule3[Ending
Balance],ROW()-ROW(PaymentSchedule3[[#Headers],[Beginning
Balance]])-1)),"")</f>
        <v>144163.2196311627</v>
      </c>
      <c r="E185" s="25">
        <f ca="1">IF(PaymentSchedule3[[#This Row],[Payment Number]]&lt;&gt;"",ScheduledPayment,"")</f>
        <v>1193.5382386636488</v>
      </c>
      <c r="F18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5" s="25">
        <f ca="1">IF(PaymentSchedule3[[#This Row],[Payment Number]]&lt;&gt;"",PaymentSchedule3[[#This Row],[Total
Payment]]-PaymentSchedule3[[#This Row],[Interest]],"")</f>
        <v>812.99417322643978</v>
      </c>
      <c r="I185" s="25">
        <f ca="1">IF(PaymentSchedule3[[#This Row],[Payment Number]]&lt;&gt;"",PaymentSchedule3[[#This Row],[Beginning
Balance]]*(InterestRate/PaymentsPerYear),"")</f>
        <v>480.54406543720904</v>
      </c>
      <c r="J185" s="25">
        <f ca="1">IF(PaymentSchedule3[[#This Row],[Payment Number]]&lt;&gt;"",IF(PaymentSchedule3[[#This Row],[Scheduled Payment]]+PaymentSchedule3[[#This Row],[Extra
Payment]]&lt;=PaymentSchedule3[[#This Row],[Beginning
Balance]],PaymentSchedule3[[#This Row],[Beginning
Balance]]-PaymentSchedule3[[#This Row],[Principal]],0),"")</f>
        <v>143350.22545793626</v>
      </c>
      <c r="K185" s="25">
        <f ca="1">IF(PaymentSchedule3[[#This Row],[Payment Number]]&lt;&gt;"",SUM(INDEX(PaymentSchedule3[Interest],1,1):PaymentSchedule3[[#This Row],[Interest]]),"")</f>
        <v>115838.80250808396</v>
      </c>
    </row>
    <row r="186" spans="2:11">
      <c r="B186" s="23">
        <f ca="1">IF(LoanIsGood,IF(ROW()-ROW(PaymentSchedule3[[#Headers],[Payment Number]])&gt;ScheduledNumberOfPayments,"",ROW()-ROW(PaymentSchedule3[[#Headers],[Payment Number]])),"")</f>
        <v>173</v>
      </c>
      <c r="C186" s="24">
        <f ca="1">IF(PaymentSchedule3[[#This Row],[Payment Number]]&lt;&gt;"",EOMONTH(LoanStartDate,ROW(PaymentSchedule3[[#This Row],[Payment Number]])-ROW(PaymentSchedule3[[#Headers],[Payment Number]])-2)+DAY(LoanStartDate),"")</f>
        <v>50503</v>
      </c>
      <c r="D186" s="25">
        <f ca="1">IF(PaymentSchedule3[[#This Row],[Payment Number]]&lt;&gt;"",IF(ROW()-ROW(PaymentSchedule3[[#Headers],[Beginning
Balance]])=1,LoanAmount,INDEX(PaymentSchedule3[Ending
Balance],ROW()-ROW(PaymentSchedule3[[#Headers],[Beginning
Balance]])-1)),"")</f>
        <v>143350.22545793626</v>
      </c>
      <c r="E186" s="25">
        <f ca="1">IF(PaymentSchedule3[[#This Row],[Payment Number]]&lt;&gt;"",ScheduledPayment,"")</f>
        <v>1193.5382386636488</v>
      </c>
      <c r="F18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6" s="25">
        <f ca="1">IF(PaymentSchedule3[[#This Row],[Payment Number]]&lt;&gt;"",PaymentSchedule3[[#This Row],[Total
Payment]]-PaymentSchedule3[[#This Row],[Interest]],"")</f>
        <v>815.70415380386123</v>
      </c>
      <c r="I186" s="25">
        <f ca="1">IF(PaymentSchedule3[[#This Row],[Payment Number]]&lt;&gt;"",PaymentSchedule3[[#This Row],[Beginning
Balance]]*(InterestRate/PaymentsPerYear),"")</f>
        <v>477.83408485978759</v>
      </c>
      <c r="J186" s="25">
        <f ca="1">IF(PaymentSchedule3[[#This Row],[Payment Number]]&lt;&gt;"",IF(PaymentSchedule3[[#This Row],[Scheduled Payment]]+PaymentSchedule3[[#This Row],[Extra
Payment]]&lt;=PaymentSchedule3[[#This Row],[Beginning
Balance]],PaymentSchedule3[[#This Row],[Beginning
Balance]]-PaymentSchedule3[[#This Row],[Principal]],0),"")</f>
        <v>142534.52130413239</v>
      </c>
      <c r="K186" s="25">
        <f ca="1">IF(PaymentSchedule3[[#This Row],[Payment Number]]&lt;&gt;"",SUM(INDEX(PaymentSchedule3[Interest],1,1):PaymentSchedule3[[#This Row],[Interest]]),"")</f>
        <v>116316.63659294375</v>
      </c>
    </row>
    <row r="187" spans="2:11">
      <c r="B187" s="23">
        <f ca="1">IF(LoanIsGood,IF(ROW()-ROW(PaymentSchedule3[[#Headers],[Payment Number]])&gt;ScheduledNumberOfPayments,"",ROW()-ROW(PaymentSchedule3[[#Headers],[Payment Number]])),"")</f>
        <v>174</v>
      </c>
      <c r="C187" s="24">
        <f ca="1">IF(PaymentSchedule3[[#This Row],[Payment Number]]&lt;&gt;"",EOMONTH(LoanStartDate,ROW(PaymentSchedule3[[#This Row],[Payment Number]])-ROW(PaymentSchedule3[[#Headers],[Payment Number]])-2)+DAY(LoanStartDate),"")</f>
        <v>50533</v>
      </c>
      <c r="D187" s="25">
        <f ca="1">IF(PaymentSchedule3[[#This Row],[Payment Number]]&lt;&gt;"",IF(ROW()-ROW(PaymentSchedule3[[#Headers],[Beginning
Balance]])=1,LoanAmount,INDEX(PaymentSchedule3[Ending
Balance],ROW()-ROW(PaymentSchedule3[[#Headers],[Beginning
Balance]])-1)),"")</f>
        <v>142534.52130413239</v>
      </c>
      <c r="E187" s="25">
        <f ca="1">IF(PaymentSchedule3[[#This Row],[Payment Number]]&lt;&gt;"",ScheduledPayment,"")</f>
        <v>1193.5382386636488</v>
      </c>
      <c r="F18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7" s="25">
        <f ca="1">IF(PaymentSchedule3[[#This Row],[Payment Number]]&lt;&gt;"",PaymentSchedule3[[#This Row],[Total
Payment]]-PaymentSchedule3[[#This Row],[Interest]],"")</f>
        <v>818.42316764987413</v>
      </c>
      <c r="I187" s="25">
        <f ca="1">IF(PaymentSchedule3[[#This Row],[Payment Number]]&lt;&gt;"",PaymentSchedule3[[#This Row],[Beginning
Balance]]*(InterestRate/PaymentsPerYear),"")</f>
        <v>475.11507101377464</v>
      </c>
      <c r="J187" s="25">
        <f ca="1">IF(PaymentSchedule3[[#This Row],[Payment Number]]&lt;&gt;"",IF(PaymentSchedule3[[#This Row],[Scheduled Payment]]+PaymentSchedule3[[#This Row],[Extra
Payment]]&lt;=PaymentSchedule3[[#This Row],[Beginning
Balance]],PaymentSchedule3[[#This Row],[Beginning
Balance]]-PaymentSchedule3[[#This Row],[Principal]],0),"")</f>
        <v>141716.09813648253</v>
      </c>
      <c r="K187" s="25">
        <f ca="1">IF(PaymentSchedule3[[#This Row],[Payment Number]]&lt;&gt;"",SUM(INDEX(PaymentSchedule3[Interest],1,1):PaymentSchedule3[[#This Row],[Interest]]),"")</f>
        <v>116791.75166395752</v>
      </c>
    </row>
    <row r="188" spans="2:11">
      <c r="B188" s="23">
        <f ca="1">IF(LoanIsGood,IF(ROW()-ROW(PaymentSchedule3[[#Headers],[Payment Number]])&gt;ScheduledNumberOfPayments,"",ROW()-ROW(PaymentSchedule3[[#Headers],[Payment Number]])),"")</f>
        <v>175</v>
      </c>
      <c r="C188" s="24">
        <f ca="1">IF(PaymentSchedule3[[#This Row],[Payment Number]]&lt;&gt;"",EOMONTH(LoanStartDate,ROW(PaymentSchedule3[[#This Row],[Payment Number]])-ROW(PaymentSchedule3[[#Headers],[Payment Number]])-2)+DAY(LoanStartDate),"")</f>
        <v>50564</v>
      </c>
      <c r="D188" s="25">
        <f ca="1">IF(PaymentSchedule3[[#This Row],[Payment Number]]&lt;&gt;"",IF(ROW()-ROW(PaymentSchedule3[[#Headers],[Beginning
Balance]])=1,LoanAmount,INDEX(PaymentSchedule3[Ending
Balance],ROW()-ROW(PaymentSchedule3[[#Headers],[Beginning
Balance]])-1)),"")</f>
        <v>141716.09813648253</v>
      </c>
      <c r="E188" s="25">
        <f ca="1">IF(PaymentSchedule3[[#This Row],[Payment Number]]&lt;&gt;"",ScheduledPayment,"")</f>
        <v>1193.5382386636488</v>
      </c>
      <c r="F18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8" s="25">
        <f ca="1">IF(PaymentSchedule3[[#This Row],[Payment Number]]&lt;&gt;"",PaymentSchedule3[[#This Row],[Total
Payment]]-PaymentSchedule3[[#This Row],[Interest]],"")</f>
        <v>821.15124487537378</v>
      </c>
      <c r="I188" s="25">
        <f ca="1">IF(PaymentSchedule3[[#This Row],[Payment Number]]&lt;&gt;"",PaymentSchedule3[[#This Row],[Beginning
Balance]]*(InterestRate/PaymentsPerYear),"")</f>
        <v>472.38699378827511</v>
      </c>
      <c r="J188" s="25">
        <f ca="1">IF(PaymentSchedule3[[#This Row],[Payment Number]]&lt;&gt;"",IF(PaymentSchedule3[[#This Row],[Scheduled Payment]]+PaymentSchedule3[[#This Row],[Extra
Payment]]&lt;=PaymentSchedule3[[#This Row],[Beginning
Balance]],PaymentSchedule3[[#This Row],[Beginning
Balance]]-PaymentSchedule3[[#This Row],[Principal]],0),"")</f>
        <v>140894.94689160716</v>
      </c>
      <c r="K188" s="25">
        <f ca="1">IF(PaymentSchedule3[[#This Row],[Payment Number]]&lt;&gt;"",SUM(INDEX(PaymentSchedule3[Interest],1,1):PaymentSchedule3[[#This Row],[Interest]]),"")</f>
        <v>117264.13865774579</v>
      </c>
    </row>
    <row r="189" spans="2:11">
      <c r="B189" s="23">
        <f ca="1">IF(LoanIsGood,IF(ROW()-ROW(PaymentSchedule3[[#Headers],[Payment Number]])&gt;ScheduledNumberOfPayments,"",ROW()-ROW(PaymentSchedule3[[#Headers],[Payment Number]])),"")</f>
        <v>176</v>
      </c>
      <c r="C189" s="24">
        <f ca="1">IF(PaymentSchedule3[[#This Row],[Payment Number]]&lt;&gt;"",EOMONTH(LoanStartDate,ROW(PaymentSchedule3[[#This Row],[Payment Number]])-ROW(PaymentSchedule3[[#Headers],[Payment Number]])-2)+DAY(LoanStartDate),"")</f>
        <v>50594</v>
      </c>
      <c r="D189" s="25">
        <f ca="1">IF(PaymentSchedule3[[#This Row],[Payment Number]]&lt;&gt;"",IF(ROW()-ROW(PaymentSchedule3[[#Headers],[Beginning
Balance]])=1,LoanAmount,INDEX(PaymentSchedule3[Ending
Balance],ROW()-ROW(PaymentSchedule3[[#Headers],[Beginning
Balance]])-1)),"")</f>
        <v>140894.94689160716</v>
      </c>
      <c r="E189" s="25">
        <f ca="1">IF(PaymentSchedule3[[#This Row],[Payment Number]]&lt;&gt;"",ScheduledPayment,"")</f>
        <v>1193.5382386636488</v>
      </c>
      <c r="F18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89" s="25">
        <f ca="1">IF(PaymentSchedule3[[#This Row],[Payment Number]]&lt;&gt;"",PaymentSchedule3[[#This Row],[Total
Payment]]-PaymentSchedule3[[#This Row],[Interest]],"")</f>
        <v>823.88841569162491</v>
      </c>
      <c r="I189" s="25">
        <f ca="1">IF(PaymentSchedule3[[#This Row],[Payment Number]]&lt;&gt;"",PaymentSchedule3[[#This Row],[Beginning
Balance]]*(InterestRate/PaymentsPerYear),"")</f>
        <v>469.64982297202391</v>
      </c>
      <c r="J189" s="25">
        <f ca="1">IF(PaymentSchedule3[[#This Row],[Payment Number]]&lt;&gt;"",IF(PaymentSchedule3[[#This Row],[Scheduled Payment]]+PaymentSchedule3[[#This Row],[Extra
Payment]]&lt;=PaymentSchedule3[[#This Row],[Beginning
Balance]],PaymentSchedule3[[#This Row],[Beginning
Balance]]-PaymentSchedule3[[#This Row],[Principal]],0),"")</f>
        <v>140071.05847591555</v>
      </c>
      <c r="K189" s="25">
        <f ca="1">IF(PaymentSchedule3[[#This Row],[Payment Number]]&lt;&gt;"",SUM(INDEX(PaymentSchedule3[Interest],1,1):PaymentSchedule3[[#This Row],[Interest]]),"")</f>
        <v>117733.78848071782</v>
      </c>
    </row>
    <row r="190" spans="2:11">
      <c r="B190" s="23">
        <f ca="1">IF(LoanIsGood,IF(ROW()-ROW(PaymentSchedule3[[#Headers],[Payment Number]])&gt;ScheduledNumberOfPayments,"",ROW()-ROW(PaymentSchedule3[[#Headers],[Payment Number]])),"")</f>
        <v>177</v>
      </c>
      <c r="C190" s="24">
        <f ca="1">IF(PaymentSchedule3[[#This Row],[Payment Number]]&lt;&gt;"",EOMONTH(LoanStartDate,ROW(PaymentSchedule3[[#This Row],[Payment Number]])-ROW(PaymentSchedule3[[#Headers],[Payment Number]])-2)+DAY(LoanStartDate),"")</f>
        <v>50625</v>
      </c>
      <c r="D190" s="25">
        <f ca="1">IF(PaymentSchedule3[[#This Row],[Payment Number]]&lt;&gt;"",IF(ROW()-ROW(PaymentSchedule3[[#Headers],[Beginning
Balance]])=1,LoanAmount,INDEX(PaymentSchedule3[Ending
Balance],ROW()-ROW(PaymentSchedule3[[#Headers],[Beginning
Balance]])-1)),"")</f>
        <v>140071.05847591555</v>
      </c>
      <c r="E190" s="25">
        <f ca="1">IF(PaymentSchedule3[[#This Row],[Payment Number]]&lt;&gt;"",ScheduledPayment,"")</f>
        <v>1193.5382386636488</v>
      </c>
      <c r="F19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0" s="25">
        <f ca="1">IF(PaymentSchedule3[[#This Row],[Payment Number]]&lt;&gt;"",PaymentSchedule3[[#This Row],[Total
Payment]]-PaymentSchedule3[[#This Row],[Interest]],"")</f>
        <v>826.63471041059699</v>
      </c>
      <c r="I190" s="25">
        <f ca="1">IF(PaymentSchedule3[[#This Row],[Payment Number]]&lt;&gt;"",PaymentSchedule3[[#This Row],[Beginning
Balance]]*(InterestRate/PaymentsPerYear),"")</f>
        <v>466.90352825305183</v>
      </c>
      <c r="J190" s="25">
        <f ca="1">IF(PaymentSchedule3[[#This Row],[Payment Number]]&lt;&gt;"",IF(PaymentSchedule3[[#This Row],[Scheduled Payment]]+PaymentSchedule3[[#This Row],[Extra
Payment]]&lt;=PaymentSchedule3[[#This Row],[Beginning
Balance]],PaymentSchedule3[[#This Row],[Beginning
Balance]]-PaymentSchedule3[[#This Row],[Principal]],0),"")</f>
        <v>139244.42376550494</v>
      </c>
      <c r="K190" s="25">
        <f ca="1">IF(PaymentSchedule3[[#This Row],[Payment Number]]&lt;&gt;"",SUM(INDEX(PaymentSchedule3[Interest],1,1):PaymentSchedule3[[#This Row],[Interest]]),"")</f>
        <v>118200.69200897087</v>
      </c>
    </row>
    <row r="191" spans="2:11">
      <c r="B191" s="23">
        <f ca="1">IF(LoanIsGood,IF(ROW()-ROW(PaymentSchedule3[[#Headers],[Payment Number]])&gt;ScheduledNumberOfPayments,"",ROW()-ROW(PaymentSchedule3[[#Headers],[Payment Number]])),"")</f>
        <v>178</v>
      </c>
      <c r="C191" s="24">
        <f ca="1">IF(PaymentSchedule3[[#This Row],[Payment Number]]&lt;&gt;"",EOMONTH(LoanStartDate,ROW(PaymentSchedule3[[#This Row],[Payment Number]])-ROW(PaymentSchedule3[[#Headers],[Payment Number]])-2)+DAY(LoanStartDate),"")</f>
        <v>50656</v>
      </c>
      <c r="D191" s="25">
        <f ca="1">IF(PaymentSchedule3[[#This Row],[Payment Number]]&lt;&gt;"",IF(ROW()-ROW(PaymentSchedule3[[#Headers],[Beginning
Balance]])=1,LoanAmount,INDEX(PaymentSchedule3[Ending
Balance],ROW()-ROW(PaymentSchedule3[[#Headers],[Beginning
Balance]])-1)),"")</f>
        <v>139244.42376550494</v>
      </c>
      <c r="E191" s="25">
        <f ca="1">IF(PaymentSchedule3[[#This Row],[Payment Number]]&lt;&gt;"",ScheduledPayment,"")</f>
        <v>1193.5382386636488</v>
      </c>
      <c r="F19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1" s="25">
        <f ca="1">IF(PaymentSchedule3[[#This Row],[Payment Number]]&lt;&gt;"",PaymentSchedule3[[#This Row],[Total
Payment]]-PaymentSchedule3[[#This Row],[Interest]],"")</f>
        <v>829.39015944529899</v>
      </c>
      <c r="I191" s="25">
        <f ca="1">IF(PaymentSchedule3[[#This Row],[Payment Number]]&lt;&gt;"",PaymentSchedule3[[#This Row],[Beginning
Balance]]*(InterestRate/PaymentsPerYear),"")</f>
        <v>464.14807921834984</v>
      </c>
      <c r="J191" s="25">
        <f ca="1">IF(PaymentSchedule3[[#This Row],[Payment Number]]&lt;&gt;"",IF(PaymentSchedule3[[#This Row],[Scheduled Payment]]+PaymentSchedule3[[#This Row],[Extra
Payment]]&lt;=PaymentSchedule3[[#This Row],[Beginning
Balance]],PaymentSchedule3[[#This Row],[Beginning
Balance]]-PaymentSchedule3[[#This Row],[Principal]],0),"")</f>
        <v>138415.03360605965</v>
      </c>
      <c r="K191" s="25">
        <f ca="1">IF(PaymentSchedule3[[#This Row],[Payment Number]]&lt;&gt;"",SUM(INDEX(PaymentSchedule3[Interest],1,1):PaymentSchedule3[[#This Row],[Interest]]),"")</f>
        <v>118664.84008818922</v>
      </c>
    </row>
    <row r="192" spans="2:11">
      <c r="B192" s="23">
        <f ca="1">IF(LoanIsGood,IF(ROW()-ROW(PaymentSchedule3[[#Headers],[Payment Number]])&gt;ScheduledNumberOfPayments,"",ROW()-ROW(PaymentSchedule3[[#Headers],[Payment Number]])),"")</f>
        <v>179</v>
      </c>
      <c r="C192" s="24">
        <f ca="1">IF(PaymentSchedule3[[#This Row],[Payment Number]]&lt;&gt;"",EOMONTH(LoanStartDate,ROW(PaymentSchedule3[[#This Row],[Payment Number]])-ROW(PaymentSchedule3[[#Headers],[Payment Number]])-2)+DAY(LoanStartDate),"")</f>
        <v>50686</v>
      </c>
      <c r="D192" s="25">
        <f ca="1">IF(PaymentSchedule3[[#This Row],[Payment Number]]&lt;&gt;"",IF(ROW()-ROW(PaymentSchedule3[[#Headers],[Beginning
Balance]])=1,LoanAmount,INDEX(PaymentSchedule3[Ending
Balance],ROW()-ROW(PaymentSchedule3[[#Headers],[Beginning
Balance]])-1)),"")</f>
        <v>138415.03360605965</v>
      </c>
      <c r="E192" s="25">
        <f ca="1">IF(PaymentSchedule3[[#This Row],[Payment Number]]&lt;&gt;"",ScheduledPayment,"")</f>
        <v>1193.5382386636488</v>
      </c>
      <c r="F19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2" s="25">
        <f ca="1">IF(PaymentSchedule3[[#This Row],[Payment Number]]&lt;&gt;"",PaymentSchedule3[[#This Row],[Total
Payment]]-PaymentSchedule3[[#This Row],[Interest]],"")</f>
        <v>832.1547933101167</v>
      </c>
      <c r="I192" s="25">
        <f ca="1">IF(PaymentSchedule3[[#This Row],[Payment Number]]&lt;&gt;"",PaymentSchedule3[[#This Row],[Beginning
Balance]]*(InterestRate/PaymentsPerYear),"")</f>
        <v>461.38344535353218</v>
      </c>
      <c r="J192" s="25">
        <f ca="1">IF(PaymentSchedule3[[#This Row],[Payment Number]]&lt;&gt;"",IF(PaymentSchedule3[[#This Row],[Scheduled Payment]]+PaymentSchedule3[[#This Row],[Extra
Payment]]&lt;=PaymentSchedule3[[#This Row],[Beginning
Balance]],PaymentSchedule3[[#This Row],[Beginning
Balance]]-PaymentSchedule3[[#This Row],[Principal]],0),"")</f>
        <v>137582.87881274952</v>
      </c>
      <c r="K192" s="25">
        <f ca="1">IF(PaymentSchedule3[[#This Row],[Payment Number]]&lt;&gt;"",SUM(INDEX(PaymentSchedule3[Interest],1,1):PaymentSchedule3[[#This Row],[Interest]]),"")</f>
        <v>119126.22353354275</v>
      </c>
    </row>
    <row r="193" spans="2:11">
      <c r="B193" s="23">
        <f ca="1">IF(LoanIsGood,IF(ROW()-ROW(PaymentSchedule3[[#Headers],[Payment Number]])&gt;ScheduledNumberOfPayments,"",ROW()-ROW(PaymentSchedule3[[#Headers],[Payment Number]])),"")</f>
        <v>180</v>
      </c>
      <c r="C193" s="24">
        <f ca="1">IF(PaymentSchedule3[[#This Row],[Payment Number]]&lt;&gt;"",EOMONTH(LoanStartDate,ROW(PaymentSchedule3[[#This Row],[Payment Number]])-ROW(PaymentSchedule3[[#Headers],[Payment Number]])-2)+DAY(LoanStartDate),"")</f>
        <v>50717</v>
      </c>
      <c r="D193" s="25">
        <f ca="1">IF(PaymentSchedule3[[#This Row],[Payment Number]]&lt;&gt;"",IF(ROW()-ROW(PaymentSchedule3[[#Headers],[Beginning
Balance]])=1,LoanAmount,INDEX(PaymentSchedule3[Ending
Balance],ROW()-ROW(PaymentSchedule3[[#Headers],[Beginning
Balance]])-1)),"")</f>
        <v>137582.87881274952</v>
      </c>
      <c r="E193" s="25">
        <f ca="1">IF(PaymentSchedule3[[#This Row],[Payment Number]]&lt;&gt;"",ScheduledPayment,"")</f>
        <v>1193.5382386636488</v>
      </c>
      <c r="F19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3" s="25">
        <f ca="1">IF(PaymentSchedule3[[#This Row],[Payment Number]]&lt;&gt;"",PaymentSchedule3[[#This Row],[Total
Payment]]-PaymentSchedule3[[#This Row],[Interest]],"")</f>
        <v>834.9286426211504</v>
      </c>
      <c r="I193" s="25">
        <f ca="1">IF(PaymentSchedule3[[#This Row],[Payment Number]]&lt;&gt;"",PaymentSchedule3[[#This Row],[Beginning
Balance]]*(InterestRate/PaymentsPerYear),"")</f>
        <v>458.60959604249842</v>
      </c>
      <c r="J193" s="25">
        <f ca="1">IF(PaymentSchedule3[[#This Row],[Payment Number]]&lt;&gt;"",IF(PaymentSchedule3[[#This Row],[Scheduled Payment]]+PaymentSchedule3[[#This Row],[Extra
Payment]]&lt;=PaymentSchedule3[[#This Row],[Beginning
Balance]],PaymentSchedule3[[#This Row],[Beginning
Balance]]-PaymentSchedule3[[#This Row],[Principal]],0),"")</f>
        <v>136747.95017012837</v>
      </c>
      <c r="K193" s="25">
        <f ca="1">IF(PaymentSchedule3[[#This Row],[Payment Number]]&lt;&gt;"",SUM(INDEX(PaymentSchedule3[Interest],1,1):PaymentSchedule3[[#This Row],[Interest]]),"")</f>
        <v>119584.83312958525</v>
      </c>
    </row>
    <row r="194" spans="2:11">
      <c r="B194" s="23">
        <f ca="1">IF(LoanIsGood,IF(ROW()-ROW(PaymentSchedule3[[#Headers],[Payment Number]])&gt;ScheduledNumberOfPayments,"",ROW()-ROW(PaymentSchedule3[[#Headers],[Payment Number]])),"")</f>
        <v>181</v>
      </c>
      <c r="C194" s="24">
        <f ca="1">IF(PaymentSchedule3[[#This Row],[Payment Number]]&lt;&gt;"",EOMONTH(LoanStartDate,ROW(PaymentSchedule3[[#This Row],[Payment Number]])-ROW(PaymentSchedule3[[#Headers],[Payment Number]])-2)+DAY(LoanStartDate),"")</f>
        <v>50747</v>
      </c>
      <c r="D194" s="25">
        <f ca="1">IF(PaymentSchedule3[[#This Row],[Payment Number]]&lt;&gt;"",IF(ROW()-ROW(PaymentSchedule3[[#Headers],[Beginning
Balance]])=1,LoanAmount,INDEX(PaymentSchedule3[Ending
Balance],ROW()-ROW(PaymentSchedule3[[#Headers],[Beginning
Balance]])-1)),"")</f>
        <v>136747.95017012837</v>
      </c>
      <c r="E194" s="25">
        <f ca="1">IF(PaymentSchedule3[[#This Row],[Payment Number]]&lt;&gt;"",ScheduledPayment,"")</f>
        <v>1193.5382386636488</v>
      </c>
      <c r="F19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4" s="25">
        <f ca="1">IF(PaymentSchedule3[[#This Row],[Payment Number]]&lt;&gt;"",PaymentSchedule3[[#This Row],[Total
Payment]]-PaymentSchedule3[[#This Row],[Interest]],"")</f>
        <v>837.7117380965542</v>
      </c>
      <c r="I194" s="25">
        <f ca="1">IF(PaymentSchedule3[[#This Row],[Payment Number]]&lt;&gt;"",PaymentSchedule3[[#This Row],[Beginning
Balance]]*(InterestRate/PaymentsPerYear),"")</f>
        <v>455.82650056709463</v>
      </c>
      <c r="J194" s="25">
        <f ca="1">IF(PaymentSchedule3[[#This Row],[Payment Number]]&lt;&gt;"",IF(PaymentSchedule3[[#This Row],[Scheduled Payment]]+PaymentSchedule3[[#This Row],[Extra
Payment]]&lt;=PaymentSchedule3[[#This Row],[Beginning
Balance]],PaymentSchedule3[[#This Row],[Beginning
Balance]]-PaymentSchedule3[[#This Row],[Principal]],0),"")</f>
        <v>135910.23843203182</v>
      </c>
      <c r="K194" s="25">
        <f ca="1">IF(PaymentSchedule3[[#This Row],[Payment Number]]&lt;&gt;"",SUM(INDEX(PaymentSchedule3[Interest],1,1):PaymentSchedule3[[#This Row],[Interest]]),"")</f>
        <v>120040.65963015235</v>
      </c>
    </row>
    <row r="195" spans="2:11">
      <c r="B195" s="23">
        <f ca="1">IF(LoanIsGood,IF(ROW()-ROW(PaymentSchedule3[[#Headers],[Payment Number]])&gt;ScheduledNumberOfPayments,"",ROW()-ROW(PaymentSchedule3[[#Headers],[Payment Number]])),"")</f>
        <v>182</v>
      </c>
      <c r="C195" s="24">
        <f ca="1">IF(PaymentSchedule3[[#This Row],[Payment Number]]&lt;&gt;"",EOMONTH(LoanStartDate,ROW(PaymentSchedule3[[#This Row],[Payment Number]])-ROW(PaymentSchedule3[[#Headers],[Payment Number]])-2)+DAY(LoanStartDate),"")</f>
        <v>50778</v>
      </c>
      <c r="D195" s="25">
        <f ca="1">IF(PaymentSchedule3[[#This Row],[Payment Number]]&lt;&gt;"",IF(ROW()-ROW(PaymentSchedule3[[#Headers],[Beginning
Balance]])=1,LoanAmount,INDEX(PaymentSchedule3[Ending
Balance],ROW()-ROW(PaymentSchedule3[[#Headers],[Beginning
Balance]])-1)),"")</f>
        <v>135910.23843203182</v>
      </c>
      <c r="E195" s="25">
        <f ca="1">IF(PaymentSchedule3[[#This Row],[Payment Number]]&lt;&gt;"",ScheduledPayment,"")</f>
        <v>1193.5382386636488</v>
      </c>
      <c r="F19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5" s="25">
        <f ca="1">IF(PaymentSchedule3[[#This Row],[Payment Number]]&lt;&gt;"",PaymentSchedule3[[#This Row],[Total
Payment]]-PaymentSchedule3[[#This Row],[Interest]],"")</f>
        <v>840.50411055687607</v>
      </c>
      <c r="I195" s="25">
        <f ca="1">IF(PaymentSchedule3[[#This Row],[Payment Number]]&lt;&gt;"",PaymentSchedule3[[#This Row],[Beginning
Balance]]*(InterestRate/PaymentsPerYear),"")</f>
        <v>453.03412810677276</v>
      </c>
      <c r="J195" s="25">
        <f ca="1">IF(PaymentSchedule3[[#This Row],[Payment Number]]&lt;&gt;"",IF(PaymentSchedule3[[#This Row],[Scheduled Payment]]+PaymentSchedule3[[#This Row],[Extra
Payment]]&lt;=PaymentSchedule3[[#This Row],[Beginning
Balance]],PaymentSchedule3[[#This Row],[Beginning
Balance]]-PaymentSchedule3[[#This Row],[Principal]],0),"")</f>
        <v>135069.73432147494</v>
      </c>
      <c r="K195" s="25">
        <f ca="1">IF(PaymentSchedule3[[#This Row],[Payment Number]]&lt;&gt;"",SUM(INDEX(PaymentSchedule3[Interest],1,1):PaymentSchedule3[[#This Row],[Interest]]),"")</f>
        <v>120493.69375825912</v>
      </c>
    </row>
    <row r="196" spans="2:11">
      <c r="B196" s="23">
        <f ca="1">IF(LoanIsGood,IF(ROW()-ROW(PaymentSchedule3[[#Headers],[Payment Number]])&gt;ScheduledNumberOfPayments,"",ROW()-ROW(PaymentSchedule3[[#Headers],[Payment Number]])),"")</f>
        <v>183</v>
      </c>
      <c r="C196" s="24">
        <f ca="1">IF(PaymentSchedule3[[#This Row],[Payment Number]]&lt;&gt;"",EOMONTH(LoanStartDate,ROW(PaymentSchedule3[[#This Row],[Payment Number]])-ROW(PaymentSchedule3[[#Headers],[Payment Number]])-2)+DAY(LoanStartDate),"")</f>
        <v>50809</v>
      </c>
      <c r="D196" s="25">
        <f ca="1">IF(PaymentSchedule3[[#This Row],[Payment Number]]&lt;&gt;"",IF(ROW()-ROW(PaymentSchedule3[[#Headers],[Beginning
Balance]])=1,LoanAmount,INDEX(PaymentSchedule3[Ending
Balance],ROW()-ROW(PaymentSchedule3[[#Headers],[Beginning
Balance]])-1)),"")</f>
        <v>135069.73432147494</v>
      </c>
      <c r="E196" s="25">
        <f ca="1">IF(PaymentSchedule3[[#This Row],[Payment Number]]&lt;&gt;"",ScheduledPayment,"")</f>
        <v>1193.5382386636488</v>
      </c>
      <c r="F19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6" s="25">
        <f ca="1">IF(PaymentSchedule3[[#This Row],[Payment Number]]&lt;&gt;"",PaymentSchedule3[[#This Row],[Total
Payment]]-PaymentSchedule3[[#This Row],[Interest]],"")</f>
        <v>843.30579092539892</v>
      </c>
      <c r="I196" s="25">
        <f ca="1">IF(PaymentSchedule3[[#This Row],[Payment Number]]&lt;&gt;"",PaymentSchedule3[[#This Row],[Beginning
Balance]]*(InterestRate/PaymentsPerYear),"")</f>
        <v>450.23244773824985</v>
      </c>
      <c r="J196" s="25">
        <f ca="1">IF(PaymentSchedule3[[#This Row],[Payment Number]]&lt;&gt;"",IF(PaymentSchedule3[[#This Row],[Scheduled Payment]]+PaymentSchedule3[[#This Row],[Extra
Payment]]&lt;=PaymentSchedule3[[#This Row],[Beginning
Balance]],PaymentSchedule3[[#This Row],[Beginning
Balance]]-PaymentSchedule3[[#This Row],[Principal]],0),"")</f>
        <v>134226.42853054954</v>
      </c>
      <c r="K196" s="25">
        <f ca="1">IF(PaymentSchedule3[[#This Row],[Payment Number]]&lt;&gt;"",SUM(INDEX(PaymentSchedule3[Interest],1,1):PaymentSchedule3[[#This Row],[Interest]]),"")</f>
        <v>120943.92620599737</v>
      </c>
    </row>
    <row r="197" spans="2:11">
      <c r="B197" s="23">
        <f ca="1">IF(LoanIsGood,IF(ROW()-ROW(PaymentSchedule3[[#Headers],[Payment Number]])&gt;ScheduledNumberOfPayments,"",ROW()-ROW(PaymentSchedule3[[#Headers],[Payment Number]])),"")</f>
        <v>184</v>
      </c>
      <c r="C197" s="24">
        <f ca="1">IF(PaymentSchedule3[[#This Row],[Payment Number]]&lt;&gt;"",EOMONTH(LoanStartDate,ROW(PaymentSchedule3[[#This Row],[Payment Number]])-ROW(PaymentSchedule3[[#Headers],[Payment Number]])-2)+DAY(LoanStartDate),"")</f>
        <v>50837</v>
      </c>
      <c r="D197" s="25">
        <f ca="1">IF(PaymentSchedule3[[#This Row],[Payment Number]]&lt;&gt;"",IF(ROW()-ROW(PaymentSchedule3[[#Headers],[Beginning
Balance]])=1,LoanAmount,INDEX(PaymentSchedule3[Ending
Balance],ROW()-ROW(PaymentSchedule3[[#Headers],[Beginning
Balance]])-1)),"")</f>
        <v>134226.42853054954</v>
      </c>
      <c r="E197" s="25">
        <f ca="1">IF(PaymentSchedule3[[#This Row],[Payment Number]]&lt;&gt;"",ScheduledPayment,"")</f>
        <v>1193.5382386636488</v>
      </c>
      <c r="F19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7" s="25">
        <f ca="1">IF(PaymentSchedule3[[#This Row],[Payment Number]]&lt;&gt;"",PaymentSchedule3[[#This Row],[Total
Payment]]-PaymentSchedule3[[#This Row],[Interest]],"")</f>
        <v>846.1168102284837</v>
      </c>
      <c r="I197" s="25">
        <f ca="1">IF(PaymentSchedule3[[#This Row],[Payment Number]]&lt;&gt;"",PaymentSchedule3[[#This Row],[Beginning
Balance]]*(InterestRate/PaymentsPerYear),"")</f>
        <v>447.42142843516518</v>
      </c>
      <c r="J197" s="25">
        <f ca="1">IF(PaymentSchedule3[[#This Row],[Payment Number]]&lt;&gt;"",IF(PaymentSchedule3[[#This Row],[Scheduled Payment]]+PaymentSchedule3[[#This Row],[Extra
Payment]]&lt;=PaymentSchedule3[[#This Row],[Beginning
Balance]],PaymentSchedule3[[#This Row],[Beginning
Balance]]-PaymentSchedule3[[#This Row],[Principal]],0),"")</f>
        <v>133380.31172032107</v>
      </c>
      <c r="K197" s="25">
        <f ca="1">IF(PaymentSchedule3[[#This Row],[Payment Number]]&lt;&gt;"",SUM(INDEX(PaymentSchedule3[Interest],1,1):PaymentSchedule3[[#This Row],[Interest]]),"")</f>
        <v>121391.34763443253</v>
      </c>
    </row>
    <row r="198" spans="2:11">
      <c r="B198" s="23">
        <f ca="1">IF(LoanIsGood,IF(ROW()-ROW(PaymentSchedule3[[#Headers],[Payment Number]])&gt;ScheduledNumberOfPayments,"",ROW()-ROW(PaymentSchedule3[[#Headers],[Payment Number]])),"")</f>
        <v>185</v>
      </c>
      <c r="C198" s="24">
        <f ca="1">IF(PaymentSchedule3[[#This Row],[Payment Number]]&lt;&gt;"",EOMONTH(LoanStartDate,ROW(PaymentSchedule3[[#This Row],[Payment Number]])-ROW(PaymentSchedule3[[#Headers],[Payment Number]])-2)+DAY(LoanStartDate),"")</f>
        <v>50868</v>
      </c>
      <c r="D198" s="25">
        <f ca="1">IF(PaymentSchedule3[[#This Row],[Payment Number]]&lt;&gt;"",IF(ROW()-ROW(PaymentSchedule3[[#Headers],[Beginning
Balance]])=1,LoanAmount,INDEX(PaymentSchedule3[Ending
Balance],ROW()-ROW(PaymentSchedule3[[#Headers],[Beginning
Balance]])-1)),"")</f>
        <v>133380.31172032107</v>
      </c>
      <c r="E198" s="25">
        <f ca="1">IF(PaymentSchedule3[[#This Row],[Payment Number]]&lt;&gt;"",ScheduledPayment,"")</f>
        <v>1193.5382386636488</v>
      </c>
      <c r="F19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8" s="25">
        <f ca="1">IF(PaymentSchedule3[[#This Row],[Payment Number]]&lt;&gt;"",PaymentSchedule3[[#This Row],[Total
Payment]]-PaymentSchedule3[[#This Row],[Interest]],"")</f>
        <v>848.93719959591192</v>
      </c>
      <c r="I198" s="25">
        <f ca="1">IF(PaymentSchedule3[[#This Row],[Payment Number]]&lt;&gt;"",PaymentSchedule3[[#This Row],[Beginning
Balance]]*(InterestRate/PaymentsPerYear),"")</f>
        <v>444.60103906773691</v>
      </c>
      <c r="J198" s="25">
        <f ca="1">IF(PaymentSchedule3[[#This Row],[Payment Number]]&lt;&gt;"",IF(PaymentSchedule3[[#This Row],[Scheduled Payment]]+PaymentSchedule3[[#This Row],[Extra
Payment]]&lt;=PaymentSchedule3[[#This Row],[Beginning
Balance]],PaymentSchedule3[[#This Row],[Beginning
Balance]]-PaymentSchedule3[[#This Row],[Principal]],0),"")</f>
        <v>132531.37452072516</v>
      </c>
      <c r="K198" s="25">
        <f ca="1">IF(PaymentSchedule3[[#This Row],[Payment Number]]&lt;&gt;"",SUM(INDEX(PaymentSchedule3[Interest],1,1):PaymentSchedule3[[#This Row],[Interest]]),"")</f>
        <v>121835.94867350027</v>
      </c>
    </row>
    <row r="199" spans="2:11">
      <c r="B199" s="23">
        <f ca="1">IF(LoanIsGood,IF(ROW()-ROW(PaymentSchedule3[[#Headers],[Payment Number]])&gt;ScheduledNumberOfPayments,"",ROW()-ROW(PaymentSchedule3[[#Headers],[Payment Number]])),"")</f>
        <v>186</v>
      </c>
      <c r="C199" s="24">
        <f ca="1">IF(PaymentSchedule3[[#This Row],[Payment Number]]&lt;&gt;"",EOMONTH(LoanStartDate,ROW(PaymentSchedule3[[#This Row],[Payment Number]])-ROW(PaymentSchedule3[[#Headers],[Payment Number]])-2)+DAY(LoanStartDate),"")</f>
        <v>50898</v>
      </c>
      <c r="D199" s="25">
        <f ca="1">IF(PaymentSchedule3[[#This Row],[Payment Number]]&lt;&gt;"",IF(ROW()-ROW(PaymentSchedule3[[#Headers],[Beginning
Balance]])=1,LoanAmount,INDEX(PaymentSchedule3[Ending
Balance],ROW()-ROW(PaymentSchedule3[[#Headers],[Beginning
Balance]])-1)),"")</f>
        <v>132531.37452072516</v>
      </c>
      <c r="E199" s="25">
        <f ca="1">IF(PaymentSchedule3[[#This Row],[Payment Number]]&lt;&gt;"",ScheduledPayment,"")</f>
        <v>1193.5382386636488</v>
      </c>
      <c r="F19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199" s="25">
        <f ca="1">IF(PaymentSchedule3[[#This Row],[Payment Number]]&lt;&gt;"",PaymentSchedule3[[#This Row],[Total
Payment]]-PaymentSchedule3[[#This Row],[Interest]],"")</f>
        <v>851.76699026123151</v>
      </c>
      <c r="I199" s="25">
        <f ca="1">IF(PaymentSchedule3[[#This Row],[Payment Number]]&lt;&gt;"",PaymentSchedule3[[#This Row],[Beginning
Balance]]*(InterestRate/PaymentsPerYear),"")</f>
        <v>441.77124840241726</v>
      </c>
      <c r="J199" s="25">
        <f ca="1">IF(PaymentSchedule3[[#This Row],[Payment Number]]&lt;&gt;"",IF(PaymentSchedule3[[#This Row],[Scheduled Payment]]+PaymentSchedule3[[#This Row],[Extra
Payment]]&lt;=PaymentSchedule3[[#This Row],[Beginning
Balance]],PaymentSchedule3[[#This Row],[Beginning
Balance]]-PaymentSchedule3[[#This Row],[Principal]],0),"")</f>
        <v>131679.60753046392</v>
      </c>
      <c r="K199" s="25">
        <f ca="1">IF(PaymentSchedule3[[#This Row],[Payment Number]]&lt;&gt;"",SUM(INDEX(PaymentSchedule3[Interest],1,1):PaymentSchedule3[[#This Row],[Interest]]),"")</f>
        <v>122277.7199219027</v>
      </c>
    </row>
    <row r="200" spans="2:11">
      <c r="B200" s="23">
        <f ca="1">IF(LoanIsGood,IF(ROW()-ROW(PaymentSchedule3[[#Headers],[Payment Number]])&gt;ScheduledNumberOfPayments,"",ROW()-ROW(PaymentSchedule3[[#Headers],[Payment Number]])),"")</f>
        <v>187</v>
      </c>
      <c r="C200" s="24">
        <f ca="1">IF(PaymentSchedule3[[#This Row],[Payment Number]]&lt;&gt;"",EOMONTH(LoanStartDate,ROW(PaymentSchedule3[[#This Row],[Payment Number]])-ROW(PaymentSchedule3[[#Headers],[Payment Number]])-2)+DAY(LoanStartDate),"")</f>
        <v>50929</v>
      </c>
      <c r="D200" s="25">
        <f ca="1">IF(PaymentSchedule3[[#This Row],[Payment Number]]&lt;&gt;"",IF(ROW()-ROW(PaymentSchedule3[[#Headers],[Beginning
Balance]])=1,LoanAmount,INDEX(PaymentSchedule3[Ending
Balance],ROW()-ROW(PaymentSchedule3[[#Headers],[Beginning
Balance]])-1)),"")</f>
        <v>131679.60753046392</v>
      </c>
      <c r="E200" s="25">
        <f ca="1">IF(PaymentSchedule3[[#This Row],[Payment Number]]&lt;&gt;"",ScheduledPayment,"")</f>
        <v>1193.5382386636488</v>
      </c>
      <c r="F20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0" s="25">
        <f ca="1">IF(PaymentSchedule3[[#This Row],[Payment Number]]&lt;&gt;"",PaymentSchedule3[[#This Row],[Total
Payment]]-PaymentSchedule3[[#This Row],[Interest]],"")</f>
        <v>854.60621356210231</v>
      </c>
      <c r="I200" s="25">
        <f ca="1">IF(PaymentSchedule3[[#This Row],[Payment Number]]&lt;&gt;"",PaymentSchedule3[[#This Row],[Beginning
Balance]]*(InterestRate/PaymentsPerYear),"")</f>
        <v>438.93202510154646</v>
      </c>
      <c r="J200" s="25">
        <f ca="1">IF(PaymentSchedule3[[#This Row],[Payment Number]]&lt;&gt;"",IF(PaymentSchedule3[[#This Row],[Scheduled Payment]]+PaymentSchedule3[[#This Row],[Extra
Payment]]&lt;=PaymentSchedule3[[#This Row],[Beginning
Balance]],PaymentSchedule3[[#This Row],[Beginning
Balance]]-PaymentSchedule3[[#This Row],[Principal]],0),"")</f>
        <v>130825.00131690182</v>
      </c>
      <c r="K200" s="25">
        <f ca="1">IF(PaymentSchedule3[[#This Row],[Payment Number]]&lt;&gt;"",SUM(INDEX(PaymentSchedule3[Interest],1,1):PaymentSchedule3[[#This Row],[Interest]]),"")</f>
        <v>122716.65194700424</v>
      </c>
    </row>
    <row r="201" spans="2:11">
      <c r="B201" s="23">
        <f ca="1">IF(LoanIsGood,IF(ROW()-ROW(PaymentSchedule3[[#Headers],[Payment Number]])&gt;ScheduledNumberOfPayments,"",ROW()-ROW(PaymentSchedule3[[#Headers],[Payment Number]])),"")</f>
        <v>188</v>
      </c>
      <c r="C201" s="24">
        <f ca="1">IF(PaymentSchedule3[[#This Row],[Payment Number]]&lt;&gt;"",EOMONTH(LoanStartDate,ROW(PaymentSchedule3[[#This Row],[Payment Number]])-ROW(PaymentSchedule3[[#Headers],[Payment Number]])-2)+DAY(LoanStartDate),"")</f>
        <v>50959</v>
      </c>
      <c r="D201" s="25">
        <f ca="1">IF(PaymentSchedule3[[#This Row],[Payment Number]]&lt;&gt;"",IF(ROW()-ROW(PaymentSchedule3[[#Headers],[Beginning
Balance]])=1,LoanAmount,INDEX(PaymentSchedule3[Ending
Balance],ROW()-ROW(PaymentSchedule3[[#Headers],[Beginning
Balance]])-1)),"")</f>
        <v>130825.00131690182</v>
      </c>
      <c r="E201" s="25">
        <f ca="1">IF(PaymentSchedule3[[#This Row],[Payment Number]]&lt;&gt;"",ScheduledPayment,"")</f>
        <v>1193.5382386636488</v>
      </c>
      <c r="F20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1" s="25">
        <f ca="1">IF(PaymentSchedule3[[#This Row],[Payment Number]]&lt;&gt;"",PaymentSchedule3[[#This Row],[Total
Payment]]-PaymentSchedule3[[#This Row],[Interest]],"")</f>
        <v>857.4549009406428</v>
      </c>
      <c r="I201" s="25">
        <f ca="1">IF(PaymentSchedule3[[#This Row],[Payment Number]]&lt;&gt;"",PaymentSchedule3[[#This Row],[Beginning
Balance]]*(InterestRate/PaymentsPerYear),"")</f>
        <v>436.08333772300608</v>
      </c>
      <c r="J201" s="25">
        <f ca="1">IF(PaymentSchedule3[[#This Row],[Payment Number]]&lt;&gt;"",IF(PaymentSchedule3[[#This Row],[Scheduled Payment]]+PaymentSchedule3[[#This Row],[Extra
Payment]]&lt;=PaymentSchedule3[[#This Row],[Beginning
Balance]],PaymentSchedule3[[#This Row],[Beginning
Balance]]-PaymentSchedule3[[#This Row],[Principal]],0),"")</f>
        <v>129967.54641596117</v>
      </c>
      <c r="K201" s="25">
        <f ca="1">IF(PaymentSchedule3[[#This Row],[Payment Number]]&lt;&gt;"",SUM(INDEX(PaymentSchedule3[Interest],1,1):PaymentSchedule3[[#This Row],[Interest]]),"")</f>
        <v>123152.73528472724</v>
      </c>
    </row>
    <row r="202" spans="2:11">
      <c r="B202" s="23">
        <f ca="1">IF(LoanIsGood,IF(ROW()-ROW(PaymentSchedule3[[#Headers],[Payment Number]])&gt;ScheduledNumberOfPayments,"",ROW()-ROW(PaymentSchedule3[[#Headers],[Payment Number]])),"")</f>
        <v>189</v>
      </c>
      <c r="C202" s="24">
        <f ca="1">IF(PaymentSchedule3[[#This Row],[Payment Number]]&lt;&gt;"",EOMONTH(LoanStartDate,ROW(PaymentSchedule3[[#This Row],[Payment Number]])-ROW(PaymentSchedule3[[#Headers],[Payment Number]])-2)+DAY(LoanStartDate),"")</f>
        <v>50990</v>
      </c>
      <c r="D202" s="25">
        <f ca="1">IF(PaymentSchedule3[[#This Row],[Payment Number]]&lt;&gt;"",IF(ROW()-ROW(PaymentSchedule3[[#Headers],[Beginning
Balance]])=1,LoanAmount,INDEX(PaymentSchedule3[Ending
Balance],ROW()-ROW(PaymentSchedule3[[#Headers],[Beginning
Balance]])-1)),"")</f>
        <v>129967.54641596117</v>
      </c>
      <c r="E202" s="25">
        <f ca="1">IF(PaymentSchedule3[[#This Row],[Payment Number]]&lt;&gt;"",ScheduledPayment,"")</f>
        <v>1193.5382386636488</v>
      </c>
      <c r="F20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2" s="25">
        <f ca="1">IF(PaymentSchedule3[[#This Row],[Payment Number]]&lt;&gt;"",PaymentSchedule3[[#This Row],[Total
Payment]]-PaymentSchedule3[[#This Row],[Interest]],"")</f>
        <v>860.31308394377822</v>
      </c>
      <c r="I202" s="25">
        <f ca="1">IF(PaymentSchedule3[[#This Row],[Payment Number]]&lt;&gt;"",PaymentSchedule3[[#This Row],[Beginning
Balance]]*(InterestRate/PaymentsPerYear),"")</f>
        <v>433.2251547198706</v>
      </c>
      <c r="J202" s="25">
        <f ca="1">IF(PaymentSchedule3[[#This Row],[Payment Number]]&lt;&gt;"",IF(PaymentSchedule3[[#This Row],[Scheduled Payment]]+PaymentSchedule3[[#This Row],[Extra
Payment]]&lt;=PaymentSchedule3[[#This Row],[Beginning
Balance]],PaymentSchedule3[[#This Row],[Beginning
Balance]]-PaymentSchedule3[[#This Row],[Principal]],0),"")</f>
        <v>129107.23333201739</v>
      </c>
      <c r="K202" s="25">
        <f ca="1">IF(PaymentSchedule3[[#This Row],[Payment Number]]&lt;&gt;"",SUM(INDEX(PaymentSchedule3[Interest],1,1):PaymentSchedule3[[#This Row],[Interest]]),"")</f>
        <v>123585.96043944711</v>
      </c>
    </row>
    <row r="203" spans="2:11">
      <c r="B203" s="23">
        <f ca="1">IF(LoanIsGood,IF(ROW()-ROW(PaymentSchedule3[[#Headers],[Payment Number]])&gt;ScheduledNumberOfPayments,"",ROW()-ROW(PaymentSchedule3[[#Headers],[Payment Number]])),"")</f>
        <v>190</v>
      </c>
      <c r="C203" s="24">
        <f ca="1">IF(PaymentSchedule3[[#This Row],[Payment Number]]&lt;&gt;"",EOMONTH(LoanStartDate,ROW(PaymentSchedule3[[#This Row],[Payment Number]])-ROW(PaymentSchedule3[[#Headers],[Payment Number]])-2)+DAY(LoanStartDate),"")</f>
        <v>51021</v>
      </c>
      <c r="D203" s="25">
        <f ca="1">IF(PaymentSchedule3[[#This Row],[Payment Number]]&lt;&gt;"",IF(ROW()-ROW(PaymentSchedule3[[#Headers],[Beginning
Balance]])=1,LoanAmount,INDEX(PaymentSchedule3[Ending
Balance],ROW()-ROW(PaymentSchedule3[[#Headers],[Beginning
Balance]])-1)),"")</f>
        <v>129107.23333201739</v>
      </c>
      <c r="E203" s="25">
        <f ca="1">IF(PaymentSchedule3[[#This Row],[Payment Number]]&lt;&gt;"",ScheduledPayment,"")</f>
        <v>1193.5382386636488</v>
      </c>
      <c r="F20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3" s="25">
        <f ca="1">IF(PaymentSchedule3[[#This Row],[Payment Number]]&lt;&gt;"",PaymentSchedule3[[#This Row],[Total
Payment]]-PaymentSchedule3[[#This Row],[Interest]],"")</f>
        <v>863.18079422359074</v>
      </c>
      <c r="I203" s="25">
        <f ca="1">IF(PaymentSchedule3[[#This Row],[Payment Number]]&lt;&gt;"",PaymentSchedule3[[#This Row],[Beginning
Balance]]*(InterestRate/PaymentsPerYear),"")</f>
        <v>430.35744444005803</v>
      </c>
      <c r="J203" s="25">
        <f ca="1">IF(PaymentSchedule3[[#This Row],[Payment Number]]&lt;&gt;"",IF(PaymentSchedule3[[#This Row],[Scheduled Payment]]+PaymentSchedule3[[#This Row],[Extra
Payment]]&lt;=PaymentSchedule3[[#This Row],[Beginning
Balance]],PaymentSchedule3[[#This Row],[Beginning
Balance]]-PaymentSchedule3[[#This Row],[Principal]],0),"")</f>
        <v>128244.0525377938</v>
      </c>
      <c r="K203" s="25">
        <f ca="1">IF(PaymentSchedule3[[#This Row],[Payment Number]]&lt;&gt;"",SUM(INDEX(PaymentSchedule3[Interest],1,1):PaymentSchedule3[[#This Row],[Interest]]),"")</f>
        <v>124016.31788388717</v>
      </c>
    </row>
    <row r="204" spans="2:11">
      <c r="B204" s="23">
        <f ca="1">IF(LoanIsGood,IF(ROW()-ROW(PaymentSchedule3[[#Headers],[Payment Number]])&gt;ScheduledNumberOfPayments,"",ROW()-ROW(PaymentSchedule3[[#Headers],[Payment Number]])),"")</f>
        <v>191</v>
      </c>
      <c r="C204" s="24">
        <f ca="1">IF(PaymentSchedule3[[#This Row],[Payment Number]]&lt;&gt;"",EOMONTH(LoanStartDate,ROW(PaymentSchedule3[[#This Row],[Payment Number]])-ROW(PaymentSchedule3[[#Headers],[Payment Number]])-2)+DAY(LoanStartDate),"")</f>
        <v>51051</v>
      </c>
      <c r="D204" s="25">
        <f ca="1">IF(PaymentSchedule3[[#This Row],[Payment Number]]&lt;&gt;"",IF(ROW()-ROW(PaymentSchedule3[[#Headers],[Beginning
Balance]])=1,LoanAmount,INDEX(PaymentSchedule3[Ending
Balance],ROW()-ROW(PaymentSchedule3[[#Headers],[Beginning
Balance]])-1)),"")</f>
        <v>128244.0525377938</v>
      </c>
      <c r="E204" s="25">
        <f ca="1">IF(PaymentSchedule3[[#This Row],[Payment Number]]&lt;&gt;"",ScheduledPayment,"")</f>
        <v>1193.5382386636488</v>
      </c>
      <c r="F20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4" s="25">
        <f ca="1">IF(PaymentSchedule3[[#This Row],[Payment Number]]&lt;&gt;"",PaymentSchedule3[[#This Row],[Total
Payment]]-PaymentSchedule3[[#This Row],[Interest]],"")</f>
        <v>866.05806353766945</v>
      </c>
      <c r="I204" s="25">
        <f ca="1">IF(PaymentSchedule3[[#This Row],[Payment Number]]&lt;&gt;"",PaymentSchedule3[[#This Row],[Beginning
Balance]]*(InterestRate/PaymentsPerYear),"")</f>
        <v>427.48017512597937</v>
      </c>
      <c r="J204" s="25">
        <f ca="1">IF(PaymentSchedule3[[#This Row],[Payment Number]]&lt;&gt;"",IF(PaymentSchedule3[[#This Row],[Scheduled Payment]]+PaymentSchedule3[[#This Row],[Extra
Payment]]&lt;=PaymentSchedule3[[#This Row],[Beginning
Balance]],PaymentSchedule3[[#This Row],[Beginning
Balance]]-PaymentSchedule3[[#This Row],[Principal]],0),"")</f>
        <v>127377.99447425613</v>
      </c>
      <c r="K204" s="25">
        <f ca="1">IF(PaymentSchedule3[[#This Row],[Payment Number]]&lt;&gt;"",SUM(INDEX(PaymentSchedule3[Interest],1,1):PaymentSchedule3[[#This Row],[Interest]]),"")</f>
        <v>124443.79805901315</v>
      </c>
    </row>
    <row r="205" spans="2:11">
      <c r="B205" s="23">
        <f ca="1">IF(LoanIsGood,IF(ROW()-ROW(PaymentSchedule3[[#Headers],[Payment Number]])&gt;ScheduledNumberOfPayments,"",ROW()-ROW(PaymentSchedule3[[#Headers],[Payment Number]])),"")</f>
        <v>192</v>
      </c>
      <c r="C205" s="24">
        <f ca="1">IF(PaymentSchedule3[[#This Row],[Payment Number]]&lt;&gt;"",EOMONTH(LoanStartDate,ROW(PaymentSchedule3[[#This Row],[Payment Number]])-ROW(PaymentSchedule3[[#Headers],[Payment Number]])-2)+DAY(LoanStartDate),"")</f>
        <v>51082</v>
      </c>
      <c r="D205" s="25">
        <f ca="1">IF(PaymentSchedule3[[#This Row],[Payment Number]]&lt;&gt;"",IF(ROW()-ROW(PaymentSchedule3[[#Headers],[Beginning
Balance]])=1,LoanAmount,INDEX(PaymentSchedule3[Ending
Balance],ROW()-ROW(PaymentSchedule3[[#Headers],[Beginning
Balance]])-1)),"")</f>
        <v>127377.99447425613</v>
      </c>
      <c r="E205" s="25">
        <f ca="1">IF(PaymentSchedule3[[#This Row],[Payment Number]]&lt;&gt;"",ScheduledPayment,"")</f>
        <v>1193.5382386636488</v>
      </c>
      <c r="F20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5" s="25">
        <f ca="1">IF(PaymentSchedule3[[#This Row],[Payment Number]]&lt;&gt;"",PaymentSchedule3[[#This Row],[Total
Payment]]-PaymentSchedule3[[#This Row],[Interest]],"")</f>
        <v>868.94492374946162</v>
      </c>
      <c r="I205" s="25">
        <f ca="1">IF(PaymentSchedule3[[#This Row],[Payment Number]]&lt;&gt;"",PaymentSchedule3[[#This Row],[Beginning
Balance]]*(InterestRate/PaymentsPerYear),"")</f>
        <v>424.59331491418715</v>
      </c>
      <c r="J205" s="25">
        <f ca="1">IF(PaymentSchedule3[[#This Row],[Payment Number]]&lt;&gt;"",IF(PaymentSchedule3[[#This Row],[Scheduled Payment]]+PaymentSchedule3[[#This Row],[Extra
Payment]]&lt;=PaymentSchedule3[[#This Row],[Beginning
Balance]],PaymentSchedule3[[#This Row],[Beginning
Balance]]-PaymentSchedule3[[#This Row],[Principal]],0),"")</f>
        <v>126509.04955050668</v>
      </c>
      <c r="K205" s="25">
        <f ca="1">IF(PaymentSchedule3[[#This Row],[Payment Number]]&lt;&gt;"",SUM(INDEX(PaymentSchedule3[Interest],1,1):PaymentSchedule3[[#This Row],[Interest]]),"")</f>
        <v>124868.39137392734</v>
      </c>
    </row>
    <row r="206" spans="2:11">
      <c r="B206" s="23">
        <f ca="1">IF(LoanIsGood,IF(ROW()-ROW(PaymentSchedule3[[#Headers],[Payment Number]])&gt;ScheduledNumberOfPayments,"",ROW()-ROW(PaymentSchedule3[[#Headers],[Payment Number]])),"")</f>
        <v>193</v>
      </c>
      <c r="C206" s="24">
        <f ca="1">IF(PaymentSchedule3[[#This Row],[Payment Number]]&lt;&gt;"",EOMONTH(LoanStartDate,ROW(PaymentSchedule3[[#This Row],[Payment Number]])-ROW(PaymentSchedule3[[#Headers],[Payment Number]])-2)+DAY(LoanStartDate),"")</f>
        <v>51112</v>
      </c>
      <c r="D206" s="25">
        <f ca="1">IF(PaymentSchedule3[[#This Row],[Payment Number]]&lt;&gt;"",IF(ROW()-ROW(PaymentSchedule3[[#Headers],[Beginning
Balance]])=1,LoanAmount,INDEX(PaymentSchedule3[Ending
Balance],ROW()-ROW(PaymentSchedule3[[#Headers],[Beginning
Balance]])-1)),"")</f>
        <v>126509.04955050668</v>
      </c>
      <c r="E206" s="25">
        <f ca="1">IF(PaymentSchedule3[[#This Row],[Payment Number]]&lt;&gt;"",ScheduledPayment,"")</f>
        <v>1193.5382386636488</v>
      </c>
      <c r="F20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6" s="25">
        <f ca="1">IF(PaymentSchedule3[[#This Row],[Payment Number]]&lt;&gt;"",PaymentSchedule3[[#This Row],[Total
Payment]]-PaymentSchedule3[[#This Row],[Interest]],"")</f>
        <v>871.84140682862653</v>
      </c>
      <c r="I206" s="25">
        <f ca="1">IF(PaymentSchedule3[[#This Row],[Payment Number]]&lt;&gt;"",PaymentSchedule3[[#This Row],[Beginning
Balance]]*(InterestRate/PaymentsPerYear),"")</f>
        <v>421.69683183502229</v>
      </c>
      <c r="J206" s="25">
        <f ca="1">IF(PaymentSchedule3[[#This Row],[Payment Number]]&lt;&gt;"",IF(PaymentSchedule3[[#This Row],[Scheduled Payment]]+PaymentSchedule3[[#This Row],[Extra
Payment]]&lt;=PaymentSchedule3[[#This Row],[Beginning
Balance]],PaymentSchedule3[[#This Row],[Beginning
Balance]]-PaymentSchedule3[[#This Row],[Principal]],0),"")</f>
        <v>125637.20814367806</v>
      </c>
      <c r="K206" s="25">
        <f ca="1">IF(PaymentSchedule3[[#This Row],[Payment Number]]&lt;&gt;"",SUM(INDEX(PaymentSchedule3[Interest],1,1):PaymentSchedule3[[#This Row],[Interest]]),"")</f>
        <v>125290.08820576237</v>
      </c>
    </row>
    <row r="207" spans="2:11">
      <c r="B207" s="23">
        <f ca="1">IF(LoanIsGood,IF(ROW()-ROW(PaymentSchedule3[[#Headers],[Payment Number]])&gt;ScheduledNumberOfPayments,"",ROW()-ROW(PaymentSchedule3[[#Headers],[Payment Number]])),"")</f>
        <v>194</v>
      </c>
      <c r="C207" s="24">
        <f ca="1">IF(PaymentSchedule3[[#This Row],[Payment Number]]&lt;&gt;"",EOMONTH(LoanStartDate,ROW(PaymentSchedule3[[#This Row],[Payment Number]])-ROW(PaymentSchedule3[[#Headers],[Payment Number]])-2)+DAY(LoanStartDate),"")</f>
        <v>51143</v>
      </c>
      <c r="D207" s="25">
        <f ca="1">IF(PaymentSchedule3[[#This Row],[Payment Number]]&lt;&gt;"",IF(ROW()-ROW(PaymentSchedule3[[#Headers],[Beginning
Balance]])=1,LoanAmount,INDEX(PaymentSchedule3[Ending
Balance],ROW()-ROW(PaymentSchedule3[[#Headers],[Beginning
Balance]])-1)),"")</f>
        <v>125637.20814367806</v>
      </c>
      <c r="E207" s="25">
        <f ca="1">IF(PaymentSchedule3[[#This Row],[Payment Number]]&lt;&gt;"",ScheduledPayment,"")</f>
        <v>1193.5382386636488</v>
      </c>
      <c r="F20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7" s="25">
        <f ca="1">IF(PaymentSchedule3[[#This Row],[Payment Number]]&lt;&gt;"",PaymentSchedule3[[#This Row],[Total
Payment]]-PaymentSchedule3[[#This Row],[Interest]],"")</f>
        <v>874.74754485138862</v>
      </c>
      <c r="I207" s="25">
        <f ca="1">IF(PaymentSchedule3[[#This Row],[Payment Number]]&lt;&gt;"",PaymentSchedule3[[#This Row],[Beginning
Balance]]*(InterestRate/PaymentsPerYear),"")</f>
        <v>418.7906938122602</v>
      </c>
      <c r="J207" s="25">
        <f ca="1">IF(PaymentSchedule3[[#This Row],[Payment Number]]&lt;&gt;"",IF(PaymentSchedule3[[#This Row],[Scheduled Payment]]+PaymentSchedule3[[#This Row],[Extra
Payment]]&lt;=PaymentSchedule3[[#This Row],[Beginning
Balance]],PaymentSchedule3[[#This Row],[Beginning
Balance]]-PaymentSchedule3[[#This Row],[Principal]],0),"")</f>
        <v>124762.46059882667</v>
      </c>
      <c r="K207" s="25">
        <f ca="1">IF(PaymentSchedule3[[#This Row],[Payment Number]]&lt;&gt;"",SUM(INDEX(PaymentSchedule3[Interest],1,1):PaymentSchedule3[[#This Row],[Interest]]),"")</f>
        <v>125708.87889957463</v>
      </c>
    </row>
    <row r="208" spans="2:11">
      <c r="B208" s="23">
        <f ca="1">IF(LoanIsGood,IF(ROW()-ROW(PaymentSchedule3[[#Headers],[Payment Number]])&gt;ScheduledNumberOfPayments,"",ROW()-ROW(PaymentSchedule3[[#Headers],[Payment Number]])),"")</f>
        <v>195</v>
      </c>
      <c r="C208" s="24">
        <f ca="1">IF(PaymentSchedule3[[#This Row],[Payment Number]]&lt;&gt;"",EOMONTH(LoanStartDate,ROW(PaymentSchedule3[[#This Row],[Payment Number]])-ROW(PaymentSchedule3[[#Headers],[Payment Number]])-2)+DAY(LoanStartDate),"")</f>
        <v>51174</v>
      </c>
      <c r="D208" s="25">
        <f ca="1">IF(PaymentSchedule3[[#This Row],[Payment Number]]&lt;&gt;"",IF(ROW()-ROW(PaymentSchedule3[[#Headers],[Beginning
Balance]])=1,LoanAmount,INDEX(PaymentSchedule3[Ending
Balance],ROW()-ROW(PaymentSchedule3[[#Headers],[Beginning
Balance]])-1)),"")</f>
        <v>124762.46059882667</v>
      </c>
      <c r="E208" s="25">
        <f ca="1">IF(PaymentSchedule3[[#This Row],[Payment Number]]&lt;&gt;"",ScheduledPayment,"")</f>
        <v>1193.5382386636488</v>
      </c>
      <c r="F20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8" s="25">
        <f ca="1">IF(PaymentSchedule3[[#This Row],[Payment Number]]&lt;&gt;"",PaymentSchedule3[[#This Row],[Total
Payment]]-PaymentSchedule3[[#This Row],[Interest]],"")</f>
        <v>877.66337000089322</v>
      </c>
      <c r="I208" s="25">
        <f ca="1">IF(PaymentSchedule3[[#This Row],[Payment Number]]&lt;&gt;"",PaymentSchedule3[[#This Row],[Beginning
Balance]]*(InterestRate/PaymentsPerYear),"")</f>
        <v>415.8748686627556</v>
      </c>
      <c r="J208" s="25">
        <f ca="1">IF(PaymentSchedule3[[#This Row],[Payment Number]]&lt;&gt;"",IF(PaymentSchedule3[[#This Row],[Scheduled Payment]]+PaymentSchedule3[[#This Row],[Extra
Payment]]&lt;=PaymentSchedule3[[#This Row],[Beginning
Balance]],PaymentSchedule3[[#This Row],[Beginning
Balance]]-PaymentSchedule3[[#This Row],[Principal]],0),"")</f>
        <v>123884.79722882577</v>
      </c>
      <c r="K208" s="25">
        <f ca="1">IF(PaymentSchedule3[[#This Row],[Payment Number]]&lt;&gt;"",SUM(INDEX(PaymentSchedule3[Interest],1,1):PaymentSchedule3[[#This Row],[Interest]]),"")</f>
        <v>126124.75376823738</v>
      </c>
    </row>
    <row r="209" spans="2:11">
      <c r="B209" s="23">
        <f ca="1">IF(LoanIsGood,IF(ROW()-ROW(PaymentSchedule3[[#Headers],[Payment Number]])&gt;ScheduledNumberOfPayments,"",ROW()-ROW(PaymentSchedule3[[#Headers],[Payment Number]])),"")</f>
        <v>196</v>
      </c>
      <c r="C209" s="24">
        <f ca="1">IF(PaymentSchedule3[[#This Row],[Payment Number]]&lt;&gt;"",EOMONTH(LoanStartDate,ROW(PaymentSchedule3[[#This Row],[Payment Number]])-ROW(PaymentSchedule3[[#Headers],[Payment Number]])-2)+DAY(LoanStartDate),"")</f>
        <v>51203</v>
      </c>
      <c r="D209" s="25">
        <f ca="1">IF(PaymentSchedule3[[#This Row],[Payment Number]]&lt;&gt;"",IF(ROW()-ROW(PaymentSchedule3[[#Headers],[Beginning
Balance]])=1,LoanAmount,INDEX(PaymentSchedule3[Ending
Balance],ROW()-ROW(PaymentSchedule3[[#Headers],[Beginning
Balance]])-1)),"")</f>
        <v>123884.79722882577</v>
      </c>
      <c r="E209" s="25">
        <f ca="1">IF(PaymentSchedule3[[#This Row],[Payment Number]]&lt;&gt;"",ScheduledPayment,"")</f>
        <v>1193.5382386636488</v>
      </c>
      <c r="F20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09" s="25">
        <f ca="1">IF(PaymentSchedule3[[#This Row],[Payment Number]]&lt;&gt;"",PaymentSchedule3[[#This Row],[Total
Payment]]-PaymentSchedule3[[#This Row],[Interest]],"")</f>
        <v>880.58891456756282</v>
      </c>
      <c r="I209" s="25">
        <f ca="1">IF(PaymentSchedule3[[#This Row],[Payment Number]]&lt;&gt;"",PaymentSchedule3[[#This Row],[Beginning
Balance]]*(InterestRate/PaymentsPerYear),"")</f>
        <v>412.94932409608595</v>
      </c>
      <c r="J209" s="25">
        <f ca="1">IF(PaymentSchedule3[[#This Row],[Payment Number]]&lt;&gt;"",IF(PaymentSchedule3[[#This Row],[Scheduled Payment]]+PaymentSchedule3[[#This Row],[Extra
Payment]]&lt;=PaymentSchedule3[[#This Row],[Beginning
Balance]],PaymentSchedule3[[#This Row],[Beginning
Balance]]-PaymentSchedule3[[#This Row],[Principal]],0),"")</f>
        <v>123004.20831425821</v>
      </c>
      <c r="K209" s="25">
        <f ca="1">IF(PaymentSchedule3[[#This Row],[Payment Number]]&lt;&gt;"",SUM(INDEX(PaymentSchedule3[Interest],1,1):PaymentSchedule3[[#This Row],[Interest]]),"")</f>
        <v>126537.70309233347</v>
      </c>
    </row>
    <row r="210" spans="2:11">
      <c r="B210" s="23">
        <f ca="1">IF(LoanIsGood,IF(ROW()-ROW(PaymentSchedule3[[#Headers],[Payment Number]])&gt;ScheduledNumberOfPayments,"",ROW()-ROW(PaymentSchedule3[[#Headers],[Payment Number]])),"")</f>
        <v>197</v>
      </c>
      <c r="C210" s="24">
        <f ca="1">IF(PaymentSchedule3[[#This Row],[Payment Number]]&lt;&gt;"",EOMONTH(LoanStartDate,ROW(PaymentSchedule3[[#This Row],[Payment Number]])-ROW(PaymentSchedule3[[#Headers],[Payment Number]])-2)+DAY(LoanStartDate),"")</f>
        <v>51234</v>
      </c>
      <c r="D210" s="25">
        <f ca="1">IF(PaymentSchedule3[[#This Row],[Payment Number]]&lt;&gt;"",IF(ROW()-ROW(PaymentSchedule3[[#Headers],[Beginning
Balance]])=1,LoanAmount,INDEX(PaymentSchedule3[Ending
Balance],ROW()-ROW(PaymentSchedule3[[#Headers],[Beginning
Balance]])-1)),"")</f>
        <v>123004.20831425821</v>
      </c>
      <c r="E210" s="25">
        <f ca="1">IF(PaymentSchedule3[[#This Row],[Payment Number]]&lt;&gt;"",ScheduledPayment,"")</f>
        <v>1193.5382386636488</v>
      </c>
      <c r="F21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0" s="25">
        <f ca="1">IF(PaymentSchedule3[[#This Row],[Payment Number]]&lt;&gt;"",PaymentSchedule3[[#This Row],[Total
Payment]]-PaymentSchedule3[[#This Row],[Interest]],"")</f>
        <v>883.52421094945475</v>
      </c>
      <c r="I210" s="25">
        <f ca="1">IF(PaymentSchedule3[[#This Row],[Payment Number]]&lt;&gt;"",PaymentSchedule3[[#This Row],[Beginning
Balance]]*(InterestRate/PaymentsPerYear),"")</f>
        <v>410.01402771419407</v>
      </c>
      <c r="J210" s="25">
        <f ca="1">IF(PaymentSchedule3[[#This Row],[Payment Number]]&lt;&gt;"",IF(PaymentSchedule3[[#This Row],[Scheduled Payment]]+PaymentSchedule3[[#This Row],[Extra
Payment]]&lt;=PaymentSchedule3[[#This Row],[Beginning
Balance]],PaymentSchedule3[[#This Row],[Beginning
Balance]]-PaymentSchedule3[[#This Row],[Principal]],0),"")</f>
        <v>122120.68410330875</v>
      </c>
      <c r="K210" s="25">
        <f ca="1">IF(PaymentSchedule3[[#This Row],[Payment Number]]&lt;&gt;"",SUM(INDEX(PaymentSchedule3[Interest],1,1):PaymentSchedule3[[#This Row],[Interest]]),"")</f>
        <v>126947.71712004766</v>
      </c>
    </row>
    <row r="211" spans="2:11">
      <c r="B211" s="23">
        <f ca="1">IF(LoanIsGood,IF(ROW()-ROW(PaymentSchedule3[[#Headers],[Payment Number]])&gt;ScheduledNumberOfPayments,"",ROW()-ROW(PaymentSchedule3[[#Headers],[Payment Number]])),"")</f>
        <v>198</v>
      </c>
      <c r="C211" s="24">
        <f ca="1">IF(PaymentSchedule3[[#This Row],[Payment Number]]&lt;&gt;"",EOMONTH(LoanStartDate,ROW(PaymentSchedule3[[#This Row],[Payment Number]])-ROW(PaymentSchedule3[[#Headers],[Payment Number]])-2)+DAY(LoanStartDate),"")</f>
        <v>51264</v>
      </c>
      <c r="D211" s="25">
        <f ca="1">IF(PaymentSchedule3[[#This Row],[Payment Number]]&lt;&gt;"",IF(ROW()-ROW(PaymentSchedule3[[#Headers],[Beginning
Balance]])=1,LoanAmount,INDEX(PaymentSchedule3[Ending
Balance],ROW()-ROW(PaymentSchedule3[[#Headers],[Beginning
Balance]])-1)),"")</f>
        <v>122120.68410330875</v>
      </c>
      <c r="E211" s="25">
        <f ca="1">IF(PaymentSchedule3[[#This Row],[Payment Number]]&lt;&gt;"",ScheduledPayment,"")</f>
        <v>1193.5382386636488</v>
      </c>
      <c r="F21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1" s="25">
        <f ca="1">IF(PaymentSchedule3[[#This Row],[Payment Number]]&lt;&gt;"",PaymentSchedule3[[#This Row],[Total
Payment]]-PaymentSchedule3[[#This Row],[Interest]],"")</f>
        <v>886.46929165261963</v>
      </c>
      <c r="I211" s="25">
        <f ca="1">IF(PaymentSchedule3[[#This Row],[Payment Number]]&lt;&gt;"",PaymentSchedule3[[#This Row],[Beginning
Balance]]*(InterestRate/PaymentsPerYear),"")</f>
        <v>407.06894701102919</v>
      </c>
      <c r="J211" s="25">
        <f ca="1">IF(PaymentSchedule3[[#This Row],[Payment Number]]&lt;&gt;"",IF(PaymentSchedule3[[#This Row],[Scheduled Payment]]+PaymentSchedule3[[#This Row],[Extra
Payment]]&lt;=PaymentSchedule3[[#This Row],[Beginning
Balance]],PaymentSchedule3[[#This Row],[Beginning
Balance]]-PaymentSchedule3[[#This Row],[Principal]],0),"")</f>
        <v>121234.21481165613</v>
      </c>
      <c r="K211" s="25">
        <f ca="1">IF(PaymentSchedule3[[#This Row],[Payment Number]]&lt;&gt;"",SUM(INDEX(PaymentSchedule3[Interest],1,1):PaymentSchedule3[[#This Row],[Interest]]),"")</f>
        <v>127354.78606705868</v>
      </c>
    </row>
    <row r="212" spans="2:11">
      <c r="B212" s="23">
        <f ca="1">IF(LoanIsGood,IF(ROW()-ROW(PaymentSchedule3[[#Headers],[Payment Number]])&gt;ScheduledNumberOfPayments,"",ROW()-ROW(PaymentSchedule3[[#Headers],[Payment Number]])),"")</f>
        <v>199</v>
      </c>
      <c r="C212" s="24">
        <f ca="1">IF(PaymentSchedule3[[#This Row],[Payment Number]]&lt;&gt;"",EOMONTH(LoanStartDate,ROW(PaymentSchedule3[[#This Row],[Payment Number]])-ROW(PaymentSchedule3[[#Headers],[Payment Number]])-2)+DAY(LoanStartDate),"")</f>
        <v>51295</v>
      </c>
      <c r="D212" s="25">
        <f ca="1">IF(PaymentSchedule3[[#This Row],[Payment Number]]&lt;&gt;"",IF(ROW()-ROW(PaymentSchedule3[[#Headers],[Beginning
Balance]])=1,LoanAmount,INDEX(PaymentSchedule3[Ending
Balance],ROW()-ROW(PaymentSchedule3[[#Headers],[Beginning
Balance]])-1)),"")</f>
        <v>121234.21481165613</v>
      </c>
      <c r="E212" s="25">
        <f ca="1">IF(PaymentSchedule3[[#This Row],[Payment Number]]&lt;&gt;"",ScheduledPayment,"")</f>
        <v>1193.5382386636488</v>
      </c>
      <c r="F21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2" s="25">
        <f ca="1">IF(PaymentSchedule3[[#This Row],[Payment Number]]&lt;&gt;"",PaymentSchedule3[[#This Row],[Total
Payment]]-PaymentSchedule3[[#This Row],[Interest]],"")</f>
        <v>889.42418929146174</v>
      </c>
      <c r="I212" s="25">
        <f ca="1">IF(PaymentSchedule3[[#This Row],[Payment Number]]&lt;&gt;"",PaymentSchedule3[[#This Row],[Beginning
Balance]]*(InterestRate/PaymentsPerYear),"")</f>
        <v>404.11404937218714</v>
      </c>
      <c r="J212" s="25">
        <f ca="1">IF(PaymentSchedule3[[#This Row],[Payment Number]]&lt;&gt;"",IF(PaymentSchedule3[[#This Row],[Scheduled Payment]]+PaymentSchedule3[[#This Row],[Extra
Payment]]&lt;=PaymentSchedule3[[#This Row],[Beginning
Balance]],PaymentSchedule3[[#This Row],[Beginning
Balance]]-PaymentSchedule3[[#This Row],[Principal]],0),"")</f>
        <v>120344.79062236467</v>
      </c>
      <c r="K212" s="25">
        <f ca="1">IF(PaymentSchedule3[[#This Row],[Payment Number]]&lt;&gt;"",SUM(INDEX(PaymentSchedule3[Interest],1,1):PaymentSchedule3[[#This Row],[Interest]]),"")</f>
        <v>127758.90011643087</v>
      </c>
    </row>
    <row r="213" spans="2:11">
      <c r="B213" s="23">
        <f ca="1">IF(LoanIsGood,IF(ROW()-ROW(PaymentSchedule3[[#Headers],[Payment Number]])&gt;ScheduledNumberOfPayments,"",ROW()-ROW(PaymentSchedule3[[#Headers],[Payment Number]])),"")</f>
        <v>200</v>
      </c>
      <c r="C213" s="24">
        <f ca="1">IF(PaymentSchedule3[[#This Row],[Payment Number]]&lt;&gt;"",EOMONTH(LoanStartDate,ROW(PaymentSchedule3[[#This Row],[Payment Number]])-ROW(PaymentSchedule3[[#Headers],[Payment Number]])-2)+DAY(LoanStartDate),"")</f>
        <v>51325</v>
      </c>
      <c r="D213" s="25">
        <f ca="1">IF(PaymentSchedule3[[#This Row],[Payment Number]]&lt;&gt;"",IF(ROW()-ROW(PaymentSchedule3[[#Headers],[Beginning
Balance]])=1,LoanAmount,INDEX(PaymentSchedule3[Ending
Balance],ROW()-ROW(PaymentSchedule3[[#Headers],[Beginning
Balance]])-1)),"")</f>
        <v>120344.79062236467</v>
      </c>
      <c r="E213" s="25">
        <f ca="1">IF(PaymentSchedule3[[#This Row],[Payment Number]]&lt;&gt;"",ScheduledPayment,"")</f>
        <v>1193.5382386636488</v>
      </c>
      <c r="F21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3" s="25">
        <f ca="1">IF(PaymentSchedule3[[#This Row],[Payment Number]]&lt;&gt;"",PaymentSchedule3[[#This Row],[Total
Payment]]-PaymentSchedule3[[#This Row],[Interest]],"")</f>
        <v>892.3889365890999</v>
      </c>
      <c r="I213" s="25">
        <f ca="1">IF(PaymentSchedule3[[#This Row],[Payment Number]]&lt;&gt;"",PaymentSchedule3[[#This Row],[Beginning
Balance]]*(InterestRate/PaymentsPerYear),"")</f>
        <v>401.14930207454893</v>
      </c>
      <c r="J213" s="25">
        <f ca="1">IF(PaymentSchedule3[[#This Row],[Payment Number]]&lt;&gt;"",IF(PaymentSchedule3[[#This Row],[Scheduled Payment]]+PaymentSchedule3[[#This Row],[Extra
Payment]]&lt;=PaymentSchedule3[[#This Row],[Beginning
Balance]],PaymentSchedule3[[#This Row],[Beginning
Balance]]-PaymentSchedule3[[#This Row],[Principal]],0),"")</f>
        <v>119452.40168577558</v>
      </c>
      <c r="K213" s="25">
        <f ca="1">IF(PaymentSchedule3[[#This Row],[Payment Number]]&lt;&gt;"",SUM(INDEX(PaymentSchedule3[Interest],1,1):PaymentSchedule3[[#This Row],[Interest]]),"")</f>
        <v>128160.04941850543</v>
      </c>
    </row>
    <row r="214" spans="2:11">
      <c r="B214" s="23">
        <f ca="1">IF(LoanIsGood,IF(ROW()-ROW(PaymentSchedule3[[#Headers],[Payment Number]])&gt;ScheduledNumberOfPayments,"",ROW()-ROW(PaymentSchedule3[[#Headers],[Payment Number]])),"")</f>
        <v>201</v>
      </c>
      <c r="C214" s="24">
        <f ca="1">IF(PaymentSchedule3[[#This Row],[Payment Number]]&lt;&gt;"",EOMONTH(LoanStartDate,ROW(PaymentSchedule3[[#This Row],[Payment Number]])-ROW(PaymentSchedule3[[#Headers],[Payment Number]])-2)+DAY(LoanStartDate),"")</f>
        <v>51356</v>
      </c>
      <c r="D214" s="25">
        <f ca="1">IF(PaymentSchedule3[[#This Row],[Payment Number]]&lt;&gt;"",IF(ROW()-ROW(PaymentSchedule3[[#Headers],[Beginning
Balance]])=1,LoanAmount,INDEX(PaymentSchedule3[Ending
Balance],ROW()-ROW(PaymentSchedule3[[#Headers],[Beginning
Balance]])-1)),"")</f>
        <v>119452.40168577558</v>
      </c>
      <c r="E214" s="25">
        <f ca="1">IF(PaymentSchedule3[[#This Row],[Payment Number]]&lt;&gt;"",ScheduledPayment,"")</f>
        <v>1193.5382386636488</v>
      </c>
      <c r="F21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4" s="25">
        <f ca="1">IF(PaymentSchedule3[[#This Row],[Payment Number]]&lt;&gt;"",PaymentSchedule3[[#This Row],[Total
Payment]]-PaymentSchedule3[[#This Row],[Interest]],"")</f>
        <v>895.36356637773019</v>
      </c>
      <c r="I214" s="25">
        <f ca="1">IF(PaymentSchedule3[[#This Row],[Payment Number]]&lt;&gt;"",PaymentSchedule3[[#This Row],[Beginning
Balance]]*(InterestRate/PaymentsPerYear),"")</f>
        <v>398.17467228591863</v>
      </c>
      <c r="J214" s="25">
        <f ca="1">IF(PaymentSchedule3[[#This Row],[Payment Number]]&lt;&gt;"",IF(PaymentSchedule3[[#This Row],[Scheduled Payment]]+PaymentSchedule3[[#This Row],[Extra
Payment]]&lt;=PaymentSchedule3[[#This Row],[Beginning
Balance]],PaymentSchedule3[[#This Row],[Beginning
Balance]]-PaymentSchedule3[[#This Row],[Principal]],0),"")</f>
        <v>118557.03811939785</v>
      </c>
      <c r="K214" s="25">
        <f ca="1">IF(PaymentSchedule3[[#This Row],[Payment Number]]&lt;&gt;"",SUM(INDEX(PaymentSchedule3[Interest],1,1):PaymentSchedule3[[#This Row],[Interest]]),"")</f>
        <v>128558.22409079135</v>
      </c>
    </row>
    <row r="215" spans="2:11">
      <c r="B215" s="23">
        <f ca="1">IF(LoanIsGood,IF(ROW()-ROW(PaymentSchedule3[[#Headers],[Payment Number]])&gt;ScheduledNumberOfPayments,"",ROW()-ROW(PaymentSchedule3[[#Headers],[Payment Number]])),"")</f>
        <v>202</v>
      </c>
      <c r="C215" s="24">
        <f ca="1">IF(PaymentSchedule3[[#This Row],[Payment Number]]&lt;&gt;"",EOMONTH(LoanStartDate,ROW(PaymentSchedule3[[#This Row],[Payment Number]])-ROW(PaymentSchedule3[[#Headers],[Payment Number]])-2)+DAY(LoanStartDate),"")</f>
        <v>51387</v>
      </c>
      <c r="D215" s="25">
        <f ca="1">IF(PaymentSchedule3[[#This Row],[Payment Number]]&lt;&gt;"",IF(ROW()-ROW(PaymentSchedule3[[#Headers],[Beginning
Balance]])=1,LoanAmount,INDEX(PaymentSchedule3[Ending
Balance],ROW()-ROW(PaymentSchedule3[[#Headers],[Beginning
Balance]])-1)),"")</f>
        <v>118557.03811939785</v>
      </c>
      <c r="E215" s="25">
        <f ca="1">IF(PaymentSchedule3[[#This Row],[Payment Number]]&lt;&gt;"",ScheduledPayment,"")</f>
        <v>1193.5382386636488</v>
      </c>
      <c r="F21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5" s="25">
        <f ca="1">IF(PaymentSchedule3[[#This Row],[Payment Number]]&lt;&gt;"",PaymentSchedule3[[#This Row],[Total
Payment]]-PaymentSchedule3[[#This Row],[Interest]],"")</f>
        <v>898.34811159898936</v>
      </c>
      <c r="I215" s="25">
        <f ca="1">IF(PaymentSchedule3[[#This Row],[Payment Number]]&lt;&gt;"",PaymentSchedule3[[#This Row],[Beginning
Balance]]*(InterestRate/PaymentsPerYear),"")</f>
        <v>395.19012706465952</v>
      </c>
      <c r="J215" s="25">
        <f ca="1">IF(PaymentSchedule3[[#This Row],[Payment Number]]&lt;&gt;"",IF(PaymentSchedule3[[#This Row],[Scheduled Payment]]+PaymentSchedule3[[#This Row],[Extra
Payment]]&lt;=PaymentSchedule3[[#This Row],[Beginning
Balance]],PaymentSchedule3[[#This Row],[Beginning
Balance]]-PaymentSchedule3[[#This Row],[Principal]],0),"")</f>
        <v>117658.69000779887</v>
      </c>
      <c r="K215" s="25">
        <f ca="1">IF(PaymentSchedule3[[#This Row],[Payment Number]]&lt;&gt;"",SUM(INDEX(PaymentSchedule3[Interest],1,1):PaymentSchedule3[[#This Row],[Interest]]),"")</f>
        <v>128953.41421785601</v>
      </c>
    </row>
    <row r="216" spans="2:11">
      <c r="B216" s="23">
        <f ca="1">IF(LoanIsGood,IF(ROW()-ROW(PaymentSchedule3[[#Headers],[Payment Number]])&gt;ScheduledNumberOfPayments,"",ROW()-ROW(PaymentSchedule3[[#Headers],[Payment Number]])),"")</f>
        <v>203</v>
      </c>
      <c r="C216" s="24">
        <f ca="1">IF(PaymentSchedule3[[#This Row],[Payment Number]]&lt;&gt;"",EOMONTH(LoanStartDate,ROW(PaymentSchedule3[[#This Row],[Payment Number]])-ROW(PaymentSchedule3[[#Headers],[Payment Number]])-2)+DAY(LoanStartDate),"")</f>
        <v>51417</v>
      </c>
      <c r="D216" s="25">
        <f ca="1">IF(PaymentSchedule3[[#This Row],[Payment Number]]&lt;&gt;"",IF(ROW()-ROW(PaymentSchedule3[[#Headers],[Beginning
Balance]])=1,LoanAmount,INDEX(PaymentSchedule3[Ending
Balance],ROW()-ROW(PaymentSchedule3[[#Headers],[Beginning
Balance]])-1)),"")</f>
        <v>117658.69000779887</v>
      </c>
      <c r="E216" s="25">
        <f ca="1">IF(PaymentSchedule3[[#This Row],[Payment Number]]&lt;&gt;"",ScheduledPayment,"")</f>
        <v>1193.5382386636488</v>
      </c>
      <c r="F21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6" s="25">
        <f ca="1">IF(PaymentSchedule3[[#This Row],[Payment Number]]&lt;&gt;"",PaymentSchedule3[[#This Row],[Total
Payment]]-PaymentSchedule3[[#This Row],[Interest]],"")</f>
        <v>901.34260530431925</v>
      </c>
      <c r="I216" s="25">
        <f ca="1">IF(PaymentSchedule3[[#This Row],[Payment Number]]&lt;&gt;"",PaymentSchedule3[[#This Row],[Beginning
Balance]]*(InterestRate/PaymentsPerYear),"")</f>
        <v>392.19563335932958</v>
      </c>
      <c r="J216" s="25">
        <f ca="1">IF(PaymentSchedule3[[#This Row],[Payment Number]]&lt;&gt;"",IF(PaymentSchedule3[[#This Row],[Scheduled Payment]]+PaymentSchedule3[[#This Row],[Extra
Payment]]&lt;=PaymentSchedule3[[#This Row],[Beginning
Balance]],PaymentSchedule3[[#This Row],[Beginning
Balance]]-PaymentSchedule3[[#This Row],[Principal]],0),"")</f>
        <v>116757.34740249455</v>
      </c>
      <c r="K216" s="25">
        <f ca="1">IF(PaymentSchedule3[[#This Row],[Payment Number]]&lt;&gt;"",SUM(INDEX(PaymentSchedule3[Interest],1,1):PaymentSchedule3[[#This Row],[Interest]]),"")</f>
        <v>129345.60985121534</v>
      </c>
    </row>
    <row r="217" spans="2:11">
      <c r="B217" s="23">
        <f ca="1">IF(LoanIsGood,IF(ROW()-ROW(PaymentSchedule3[[#Headers],[Payment Number]])&gt;ScheduledNumberOfPayments,"",ROW()-ROW(PaymentSchedule3[[#Headers],[Payment Number]])),"")</f>
        <v>204</v>
      </c>
      <c r="C217" s="24">
        <f ca="1">IF(PaymentSchedule3[[#This Row],[Payment Number]]&lt;&gt;"",EOMONTH(LoanStartDate,ROW(PaymentSchedule3[[#This Row],[Payment Number]])-ROW(PaymentSchedule3[[#Headers],[Payment Number]])-2)+DAY(LoanStartDate),"")</f>
        <v>51448</v>
      </c>
      <c r="D217" s="25">
        <f ca="1">IF(PaymentSchedule3[[#This Row],[Payment Number]]&lt;&gt;"",IF(ROW()-ROW(PaymentSchedule3[[#Headers],[Beginning
Balance]])=1,LoanAmount,INDEX(PaymentSchedule3[Ending
Balance],ROW()-ROW(PaymentSchedule3[[#Headers],[Beginning
Balance]])-1)),"")</f>
        <v>116757.34740249455</v>
      </c>
      <c r="E217" s="25">
        <f ca="1">IF(PaymentSchedule3[[#This Row],[Payment Number]]&lt;&gt;"",ScheduledPayment,"")</f>
        <v>1193.5382386636488</v>
      </c>
      <c r="F21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7" s="25">
        <f ca="1">IF(PaymentSchedule3[[#This Row],[Payment Number]]&lt;&gt;"",PaymentSchedule3[[#This Row],[Total
Payment]]-PaymentSchedule3[[#This Row],[Interest]],"")</f>
        <v>904.34708065533368</v>
      </c>
      <c r="I217" s="25">
        <f ca="1">IF(PaymentSchedule3[[#This Row],[Payment Number]]&lt;&gt;"",PaymentSchedule3[[#This Row],[Beginning
Balance]]*(InterestRate/PaymentsPerYear),"")</f>
        <v>389.1911580083152</v>
      </c>
      <c r="J217" s="25">
        <f ca="1">IF(PaymentSchedule3[[#This Row],[Payment Number]]&lt;&gt;"",IF(PaymentSchedule3[[#This Row],[Scheduled Payment]]+PaymentSchedule3[[#This Row],[Extra
Payment]]&lt;=PaymentSchedule3[[#This Row],[Beginning
Balance]],PaymentSchedule3[[#This Row],[Beginning
Balance]]-PaymentSchedule3[[#This Row],[Principal]],0),"")</f>
        <v>115853.00032183921</v>
      </c>
      <c r="K217" s="25">
        <f ca="1">IF(PaymentSchedule3[[#This Row],[Payment Number]]&lt;&gt;"",SUM(INDEX(PaymentSchedule3[Interest],1,1):PaymentSchedule3[[#This Row],[Interest]]),"")</f>
        <v>129734.80100922365</v>
      </c>
    </row>
    <row r="218" spans="2:11">
      <c r="B218" s="23">
        <f ca="1">IF(LoanIsGood,IF(ROW()-ROW(PaymentSchedule3[[#Headers],[Payment Number]])&gt;ScheduledNumberOfPayments,"",ROW()-ROW(PaymentSchedule3[[#Headers],[Payment Number]])),"")</f>
        <v>205</v>
      </c>
      <c r="C218" s="24">
        <f ca="1">IF(PaymentSchedule3[[#This Row],[Payment Number]]&lt;&gt;"",EOMONTH(LoanStartDate,ROW(PaymentSchedule3[[#This Row],[Payment Number]])-ROW(PaymentSchedule3[[#Headers],[Payment Number]])-2)+DAY(LoanStartDate),"")</f>
        <v>51478</v>
      </c>
      <c r="D218" s="25">
        <f ca="1">IF(PaymentSchedule3[[#This Row],[Payment Number]]&lt;&gt;"",IF(ROW()-ROW(PaymentSchedule3[[#Headers],[Beginning
Balance]])=1,LoanAmount,INDEX(PaymentSchedule3[Ending
Balance],ROW()-ROW(PaymentSchedule3[[#Headers],[Beginning
Balance]])-1)),"")</f>
        <v>115853.00032183921</v>
      </c>
      <c r="E218" s="25">
        <f ca="1">IF(PaymentSchedule3[[#This Row],[Payment Number]]&lt;&gt;"",ScheduledPayment,"")</f>
        <v>1193.5382386636488</v>
      </c>
      <c r="F21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8" s="25">
        <f ca="1">IF(PaymentSchedule3[[#This Row],[Payment Number]]&lt;&gt;"",PaymentSchedule3[[#This Row],[Total
Payment]]-PaymentSchedule3[[#This Row],[Interest]],"")</f>
        <v>907.36157092418478</v>
      </c>
      <c r="I218" s="25">
        <f ca="1">IF(PaymentSchedule3[[#This Row],[Payment Number]]&lt;&gt;"",PaymentSchedule3[[#This Row],[Beginning
Balance]]*(InterestRate/PaymentsPerYear),"")</f>
        <v>386.17666773946405</v>
      </c>
      <c r="J218" s="25">
        <f ca="1">IF(PaymentSchedule3[[#This Row],[Payment Number]]&lt;&gt;"",IF(PaymentSchedule3[[#This Row],[Scheduled Payment]]+PaymentSchedule3[[#This Row],[Extra
Payment]]&lt;=PaymentSchedule3[[#This Row],[Beginning
Balance]],PaymentSchedule3[[#This Row],[Beginning
Balance]]-PaymentSchedule3[[#This Row],[Principal]],0),"")</f>
        <v>114945.63875091502</v>
      </c>
      <c r="K218" s="25">
        <f ca="1">IF(PaymentSchedule3[[#This Row],[Payment Number]]&lt;&gt;"",SUM(INDEX(PaymentSchedule3[Interest],1,1):PaymentSchedule3[[#This Row],[Interest]]),"")</f>
        <v>130120.97767696311</v>
      </c>
    </row>
    <row r="219" spans="2:11">
      <c r="B219" s="23">
        <f ca="1">IF(LoanIsGood,IF(ROW()-ROW(PaymentSchedule3[[#Headers],[Payment Number]])&gt;ScheduledNumberOfPayments,"",ROW()-ROW(PaymentSchedule3[[#Headers],[Payment Number]])),"")</f>
        <v>206</v>
      </c>
      <c r="C219" s="24">
        <f ca="1">IF(PaymentSchedule3[[#This Row],[Payment Number]]&lt;&gt;"",EOMONTH(LoanStartDate,ROW(PaymentSchedule3[[#This Row],[Payment Number]])-ROW(PaymentSchedule3[[#Headers],[Payment Number]])-2)+DAY(LoanStartDate),"")</f>
        <v>51509</v>
      </c>
      <c r="D219" s="25">
        <f ca="1">IF(PaymentSchedule3[[#This Row],[Payment Number]]&lt;&gt;"",IF(ROW()-ROW(PaymentSchedule3[[#Headers],[Beginning
Balance]])=1,LoanAmount,INDEX(PaymentSchedule3[Ending
Balance],ROW()-ROW(PaymentSchedule3[[#Headers],[Beginning
Balance]])-1)),"")</f>
        <v>114945.63875091502</v>
      </c>
      <c r="E219" s="25">
        <f ca="1">IF(PaymentSchedule3[[#This Row],[Payment Number]]&lt;&gt;"",ScheduledPayment,"")</f>
        <v>1193.5382386636488</v>
      </c>
      <c r="F21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19" s="25">
        <f ca="1">IF(PaymentSchedule3[[#This Row],[Payment Number]]&lt;&gt;"",PaymentSchedule3[[#This Row],[Total
Payment]]-PaymentSchedule3[[#This Row],[Interest]],"")</f>
        <v>910.38610949393205</v>
      </c>
      <c r="I219" s="25">
        <f ca="1">IF(PaymentSchedule3[[#This Row],[Payment Number]]&lt;&gt;"",PaymentSchedule3[[#This Row],[Beginning
Balance]]*(InterestRate/PaymentsPerYear),"")</f>
        <v>383.15212916971677</v>
      </c>
      <c r="J219" s="25">
        <f ca="1">IF(PaymentSchedule3[[#This Row],[Payment Number]]&lt;&gt;"",IF(PaymentSchedule3[[#This Row],[Scheduled Payment]]+PaymentSchedule3[[#This Row],[Extra
Payment]]&lt;=PaymentSchedule3[[#This Row],[Beginning
Balance]],PaymentSchedule3[[#This Row],[Beginning
Balance]]-PaymentSchedule3[[#This Row],[Principal]],0),"")</f>
        <v>114035.25264142109</v>
      </c>
      <c r="K219" s="25">
        <f ca="1">IF(PaymentSchedule3[[#This Row],[Payment Number]]&lt;&gt;"",SUM(INDEX(PaymentSchedule3[Interest],1,1):PaymentSchedule3[[#This Row],[Interest]]),"")</f>
        <v>130504.12980613283</v>
      </c>
    </row>
    <row r="220" spans="2:11">
      <c r="B220" s="23">
        <f ca="1">IF(LoanIsGood,IF(ROW()-ROW(PaymentSchedule3[[#Headers],[Payment Number]])&gt;ScheduledNumberOfPayments,"",ROW()-ROW(PaymentSchedule3[[#Headers],[Payment Number]])),"")</f>
        <v>207</v>
      </c>
      <c r="C220" s="24">
        <f ca="1">IF(PaymentSchedule3[[#This Row],[Payment Number]]&lt;&gt;"",EOMONTH(LoanStartDate,ROW(PaymentSchedule3[[#This Row],[Payment Number]])-ROW(PaymentSchedule3[[#Headers],[Payment Number]])-2)+DAY(LoanStartDate),"")</f>
        <v>51540</v>
      </c>
      <c r="D220" s="25">
        <f ca="1">IF(PaymentSchedule3[[#This Row],[Payment Number]]&lt;&gt;"",IF(ROW()-ROW(PaymentSchedule3[[#Headers],[Beginning
Balance]])=1,LoanAmount,INDEX(PaymentSchedule3[Ending
Balance],ROW()-ROW(PaymentSchedule3[[#Headers],[Beginning
Balance]])-1)),"")</f>
        <v>114035.25264142109</v>
      </c>
      <c r="E220" s="25">
        <f ca="1">IF(PaymentSchedule3[[#This Row],[Payment Number]]&lt;&gt;"",ScheduledPayment,"")</f>
        <v>1193.5382386636488</v>
      </c>
      <c r="F22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0" s="25">
        <f ca="1">IF(PaymentSchedule3[[#This Row],[Payment Number]]&lt;&gt;"",PaymentSchedule3[[#This Row],[Total
Payment]]-PaymentSchedule3[[#This Row],[Interest]],"")</f>
        <v>913.42072985891184</v>
      </c>
      <c r="I220" s="25">
        <f ca="1">IF(PaymentSchedule3[[#This Row],[Payment Number]]&lt;&gt;"",PaymentSchedule3[[#This Row],[Beginning
Balance]]*(InterestRate/PaymentsPerYear),"")</f>
        <v>380.11750880473699</v>
      </c>
      <c r="J220" s="25">
        <f ca="1">IF(PaymentSchedule3[[#This Row],[Payment Number]]&lt;&gt;"",IF(PaymentSchedule3[[#This Row],[Scheduled Payment]]+PaymentSchedule3[[#This Row],[Extra
Payment]]&lt;=PaymentSchedule3[[#This Row],[Beginning
Balance]],PaymentSchedule3[[#This Row],[Beginning
Balance]]-PaymentSchedule3[[#This Row],[Principal]],0),"")</f>
        <v>113121.83191156217</v>
      </c>
      <c r="K220" s="25">
        <f ca="1">IF(PaymentSchedule3[[#This Row],[Payment Number]]&lt;&gt;"",SUM(INDEX(PaymentSchedule3[Interest],1,1):PaymentSchedule3[[#This Row],[Interest]]),"")</f>
        <v>130884.24731493756</v>
      </c>
    </row>
    <row r="221" spans="2:11">
      <c r="B221" s="23">
        <f ca="1">IF(LoanIsGood,IF(ROW()-ROW(PaymentSchedule3[[#Headers],[Payment Number]])&gt;ScheduledNumberOfPayments,"",ROW()-ROW(PaymentSchedule3[[#Headers],[Payment Number]])),"")</f>
        <v>208</v>
      </c>
      <c r="C221" s="24">
        <f ca="1">IF(PaymentSchedule3[[#This Row],[Payment Number]]&lt;&gt;"",EOMONTH(LoanStartDate,ROW(PaymentSchedule3[[#This Row],[Payment Number]])-ROW(PaymentSchedule3[[#Headers],[Payment Number]])-2)+DAY(LoanStartDate),"")</f>
        <v>51568</v>
      </c>
      <c r="D221" s="25">
        <f ca="1">IF(PaymentSchedule3[[#This Row],[Payment Number]]&lt;&gt;"",IF(ROW()-ROW(PaymentSchedule3[[#Headers],[Beginning
Balance]])=1,LoanAmount,INDEX(PaymentSchedule3[Ending
Balance],ROW()-ROW(PaymentSchedule3[[#Headers],[Beginning
Balance]])-1)),"")</f>
        <v>113121.83191156217</v>
      </c>
      <c r="E221" s="25">
        <f ca="1">IF(PaymentSchedule3[[#This Row],[Payment Number]]&lt;&gt;"",ScheduledPayment,"")</f>
        <v>1193.5382386636488</v>
      </c>
      <c r="F22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1" s="25">
        <f ca="1">IF(PaymentSchedule3[[#This Row],[Payment Number]]&lt;&gt;"",PaymentSchedule3[[#This Row],[Total
Payment]]-PaymentSchedule3[[#This Row],[Interest]],"")</f>
        <v>916.46546562510821</v>
      </c>
      <c r="I221" s="25">
        <f ca="1">IF(PaymentSchedule3[[#This Row],[Payment Number]]&lt;&gt;"",PaymentSchedule3[[#This Row],[Beginning
Balance]]*(InterestRate/PaymentsPerYear),"")</f>
        <v>377.07277303854062</v>
      </c>
      <c r="J221" s="25">
        <f ca="1">IF(PaymentSchedule3[[#This Row],[Payment Number]]&lt;&gt;"",IF(PaymentSchedule3[[#This Row],[Scheduled Payment]]+PaymentSchedule3[[#This Row],[Extra
Payment]]&lt;=PaymentSchedule3[[#This Row],[Beginning
Balance]],PaymentSchedule3[[#This Row],[Beginning
Balance]]-PaymentSchedule3[[#This Row],[Principal]],0),"")</f>
        <v>112205.36644593706</v>
      </c>
      <c r="K221" s="25">
        <f ca="1">IF(PaymentSchedule3[[#This Row],[Payment Number]]&lt;&gt;"",SUM(INDEX(PaymentSchedule3[Interest],1,1):PaymentSchedule3[[#This Row],[Interest]]),"")</f>
        <v>131261.32008797611</v>
      </c>
    </row>
    <row r="222" spans="2:11">
      <c r="B222" s="23">
        <f ca="1">IF(LoanIsGood,IF(ROW()-ROW(PaymentSchedule3[[#Headers],[Payment Number]])&gt;ScheduledNumberOfPayments,"",ROW()-ROW(PaymentSchedule3[[#Headers],[Payment Number]])),"")</f>
        <v>209</v>
      </c>
      <c r="C222" s="24">
        <f ca="1">IF(PaymentSchedule3[[#This Row],[Payment Number]]&lt;&gt;"",EOMONTH(LoanStartDate,ROW(PaymentSchedule3[[#This Row],[Payment Number]])-ROW(PaymentSchedule3[[#Headers],[Payment Number]])-2)+DAY(LoanStartDate),"")</f>
        <v>51599</v>
      </c>
      <c r="D222" s="25">
        <f ca="1">IF(PaymentSchedule3[[#This Row],[Payment Number]]&lt;&gt;"",IF(ROW()-ROW(PaymentSchedule3[[#Headers],[Beginning
Balance]])=1,LoanAmount,INDEX(PaymentSchedule3[Ending
Balance],ROW()-ROW(PaymentSchedule3[[#Headers],[Beginning
Balance]])-1)),"")</f>
        <v>112205.36644593706</v>
      </c>
      <c r="E222" s="25">
        <f ca="1">IF(PaymentSchedule3[[#This Row],[Payment Number]]&lt;&gt;"",ScheduledPayment,"")</f>
        <v>1193.5382386636488</v>
      </c>
      <c r="F22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2" s="25">
        <f ca="1">IF(PaymentSchedule3[[#This Row],[Payment Number]]&lt;&gt;"",PaymentSchedule3[[#This Row],[Total
Payment]]-PaymentSchedule3[[#This Row],[Interest]],"")</f>
        <v>919.5203505105253</v>
      </c>
      <c r="I222" s="25">
        <f ca="1">IF(PaymentSchedule3[[#This Row],[Payment Number]]&lt;&gt;"",PaymentSchedule3[[#This Row],[Beginning
Balance]]*(InterestRate/PaymentsPerYear),"")</f>
        <v>374.01788815312358</v>
      </c>
      <c r="J222" s="25">
        <f ca="1">IF(PaymentSchedule3[[#This Row],[Payment Number]]&lt;&gt;"",IF(PaymentSchedule3[[#This Row],[Scheduled Payment]]+PaymentSchedule3[[#This Row],[Extra
Payment]]&lt;=PaymentSchedule3[[#This Row],[Beginning
Balance]],PaymentSchedule3[[#This Row],[Beginning
Balance]]-PaymentSchedule3[[#This Row],[Principal]],0),"")</f>
        <v>111285.84609542653</v>
      </c>
      <c r="K222" s="25">
        <f ca="1">IF(PaymentSchedule3[[#This Row],[Payment Number]]&lt;&gt;"",SUM(INDEX(PaymentSchedule3[Interest],1,1):PaymentSchedule3[[#This Row],[Interest]]),"")</f>
        <v>131635.33797612923</v>
      </c>
    </row>
    <row r="223" spans="2:11">
      <c r="B223" s="23">
        <f ca="1">IF(LoanIsGood,IF(ROW()-ROW(PaymentSchedule3[[#Headers],[Payment Number]])&gt;ScheduledNumberOfPayments,"",ROW()-ROW(PaymentSchedule3[[#Headers],[Payment Number]])),"")</f>
        <v>210</v>
      </c>
      <c r="C223" s="24">
        <f ca="1">IF(PaymentSchedule3[[#This Row],[Payment Number]]&lt;&gt;"",EOMONTH(LoanStartDate,ROW(PaymentSchedule3[[#This Row],[Payment Number]])-ROW(PaymentSchedule3[[#Headers],[Payment Number]])-2)+DAY(LoanStartDate),"")</f>
        <v>51629</v>
      </c>
      <c r="D223" s="25">
        <f ca="1">IF(PaymentSchedule3[[#This Row],[Payment Number]]&lt;&gt;"",IF(ROW()-ROW(PaymentSchedule3[[#Headers],[Beginning
Balance]])=1,LoanAmount,INDEX(PaymentSchedule3[Ending
Balance],ROW()-ROW(PaymentSchedule3[[#Headers],[Beginning
Balance]])-1)),"")</f>
        <v>111285.84609542653</v>
      </c>
      <c r="E223" s="25">
        <f ca="1">IF(PaymentSchedule3[[#This Row],[Payment Number]]&lt;&gt;"",ScheduledPayment,"")</f>
        <v>1193.5382386636488</v>
      </c>
      <c r="F22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3" s="25">
        <f ca="1">IF(PaymentSchedule3[[#This Row],[Payment Number]]&lt;&gt;"",PaymentSchedule3[[#This Row],[Total
Payment]]-PaymentSchedule3[[#This Row],[Interest]],"")</f>
        <v>922.58541834556036</v>
      </c>
      <c r="I223" s="25">
        <f ca="1">IF(PaymentSchedule3[[#This Row],[Payment Number]]&lt;&gt;"",PaymentSchedule3[[#This Row],[Beginning
Balance]]*(InterestRate/PaymentsPerYear),"")</f>
        <v>370.95282031808847</v>
      </c>
      <c r="J223" s="25">
        <f ca="1">IF(PaymentSchedule3[[#This Row],[Payment Number]]&lt;&gt;"",IF(PaymentSchedule3[[#This Row],[Scheduled Payment]]+PaymentSchedule3[[#This Row],[Extra
Payment]]&lt;=PaymentSchedule3[[#This Row],[Beginning
Balance]],PaymentSchedule3[[#This Row],[Beginning
Balance]]-PaymentSchedule3[[#This Row],[Principal]],0),"")</f>
        <v>110363.26067708097</v>
      </c>
      <c r="K223" s="25">
        <f ca="1">IF(PaymentSchedule3[[#This Row],[Payment Number]]&lt;&gt;"",SUM(INDEX(PaymentSchedule3[Interest],1,1):PaymentSchedule3[[#This Row],[Interest]]),"")</f>
        <v>132006.29079644731</v>
      </c>
    </row>
    <row r="224" spans="2:11">
      <c r="B224" s="23">
        <f ca="1">IF(LoanIsGood,IF(ROW()-ROW(PaymentSchedule3[[#Headers],[Payment Number]])&gt;ScheduledNumberOfPayments,"",ROW()-ROW(PaymentSchedule3[[#Headers],[Payment Number]])),"")</f>
        <v>211</v>
      </c>
      <c r="C224" s="24">
        <f ca="1">IF(PaymentSchedule3[[#This Row],[Payment Number]]&lt;&gt;"",EOMONTH(LoanStartDate,ROW(PaymentSchedule3[[#This Row],[Payment Number]])-ROW(PaymentSchedule3[[#Headers],[Payment Number]])-2)+DAY(LoanStartDate),"")</f>
        <v>51660</v>
      </c>
      <c r="D224" s="25">
        <f ca="1">IF(PaymentSchedule3[[#This Row],[Payment Number]]&lt;&gt;"",IF(ROW()-ROW(PaymentSchedule3[[#Headers],[Beginning
Balance]])=1,LoanAmount,INDEX(PaymentSchedule3[Ending
Balance],ROW()-ROW(PaymentSchedule3[[#Headers],[Beginning
Balance]])-1)),"")</f>
        <v>110363.26067708097</v>
      </c>
      <c r="E224" s="25">
        <f ca="1">IF(PaymentSchedule3[[#This Row],[Payment Number]]&lt;&gt;"",ScheduledPayment,"")</f>
        <v>1193.5382386636488</v>
      </c>
      <c r="F22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4" s="25">
        <f ca="1">IF(PaymentSchedule3[[#This Row],[Payment Number]]&lt;&gt;"",PaymentSchedule3[[#This Row],[Total
Payment]]-PaymentSchedule3[[#This Row],[Interest]],"")</f>
        <v>925.66070307337895</v>
      </c>
      <c r="I224" s="25">
        <f ca="1">IF(PaymentSchedule3[[#This Row],[Payment Number]]&lt;&gt;"",PaymentSchedule3[[#This Row],[Beginning
Balance]]*(InterestRate/PaymentsPerYear),"")</f>
        <v>367.87753559026993</v>
      </c>
      <c r="J224" s="25">
        <f ca="1">IF(PaymentSchedule3[[#This Row],[Payment Number]]&lt;&gt;"",IF(PaymentSchedule3[[#This Row],[Scheduled Payment]]+PaymentSchedule3[[#This Row],[Extra
Payment]]&lt;=PaymentSchedule3[[#This Row],[Beginning
Balance]],PaymentSchedule3[[#This Row],[Beginning
Balance]]-PaymentSchedule3[[#This Row],[Principal]],0),"")</f>
        <v>109437.59997400759</v>
      </c>
      <c r="K224" s="25">
        <f ca="1">IF(PaymentSchedule3[[#This Row],[Payment Number]]&lt;&gt;"",SUM(INDEX(PaymentSchedule3[Interest],1,1):PaymentSchedule3[[#This Row],[Interest]]),"")</f>
        <v>132374.16833203757</v>
      </c>
    </row>
    <row r="225" spans="2:11">
      <c r="B225" s="23">
        <f ca="1">IF(LoanIsGood,IF(ROW()-ROW(PaymentSchedule3[[#Headers],[Payment Number]])&gt;ScheduledNumberOfPayments,"",ROW()-ROW(PaymentSchedule3[[#Headers],[Payment Number]])),"")</f>
        <v>212</v>
      </c>
      <c r="C225" s="24">
        <f ca="1">IF(PaymentSchedule3[[#This Row],[Payment Number]]&lt;&gt;"",EOMONTH(LoanStartDate,ROW(PaymentSchedule3[[#This Row],[Payment Number]])-ROW(PaymentSchedule3[[#Headers],[Payment Number]])-2)+DAY(LoanStartDate),"")</f>
        <v>51690</v>
      </c>
      <c r="D225" s="25">
        <f ca="1">IF(PaymentSchedule3[[#This Row],[Payment Number]]&lt;&gt;"",IF(ROW()-ROW(PaymentSchedule3[[#Headers],[Beginning
Balance]])=1,LoanAmount,INDEX(PaymentSchedule3[Ending
Balance],ROW()-ROW(PaymentSchedule3[[#Headers],[Beginning
Balance]])-1)),"")</f>
        <v>109437.59997400759</v>
      </c>
      <c r="E225" s="25">
        <f ca="1">IF(PaymentSchedule3[[#This Row],[Payment Number]]&lt;&gt;"",ScheduledPayment,"")</f>
        <v>1193.5382386636488</v>
      </c>
      <c r="F22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5" s="25">
        <f ca="1">IF(PaymentSchedule3[[#This Row],[Payment Number]]&lt;&gt;"",PaymentSchedule3[[#This Row],[Total
Payment]]-PaymentSchedule3[[#This Row],[Interest]],"")</f>
        <v>928.7462387502901</v>
      </c>
      <c r="I225" s="25">
        <f ca="1">IF(PaymentSchedule3[[#This Row],[Payment Number]]&lt;&gt;"",PaymentSchedule3[[#This Row],[Beginning
Balance]]*(InterestRate/PaymentsPerYear),"")</f>
        <v>364.79199991335867</v>
      </c>
      <c r="J225" s="25">
        <f ca="1">IF(PaymentSchedule3[[#This Row],[Payment Number]]&lt;&gt;"",IF(PaymentSchedule3[[#This Row],[Scheduled Payment]]+PaymentSchedule3[[#This Row],[Extra
Payment]]&lt;=PaymentSchedule3[[#This Row],[Beginning
Balance]],PaymentSchedule3[[#This Row],[Beginning
Balance]]-PaymentSchedule3[[#This Row],[Principal]],0),"")</f>
        <v>108508.8537352573</v>
      </c>
      <c r="K225" s="25">
        <f ca="1">IF(PaymentSchedule3[[#This Row],[Payment Number]]&lt;&gt;"",SUM(INDEX(PaymentSchedule3[Interest],1,1):PaymentSchedule3[[#This Row],[Interest]]),"")</f>
        <v>132738.96033195092</v>
      </c>
    </row>
    <row r="226" spans="2:11">
      <c r="B226" s="23">
        <f ca="1">IF(LoanIsGood,IF(ROW()-ROW(PaymentSchedule3[[#Headers],[Payment Number]])&gt;ScheduledNumberOfPayments,"",ROW()-ROW(PaymentSchedule3[[#Headers],[Payment Number]])),"")</f>
        <v>213</v>
      </c>
      <c r="C226" s="24">
        <f ca="1">IF(PaymentSchedule3[[#This Row],[Payment Number]]&lt;&gt;"",EOMONTH(LoanStartDate,ROW(PaymentSchedule3[[#This Row],[Payment Number]])-ROW(PaymentSchedule3[[#Headers],[Payment Number]])-2)+DAY(LoanStartDate),"")</f>
        <v>51721</v>
      </c>
      <c r="D226" s="25">
        <f ca="1">IF(PaymentSchedule3[[#This Row],[Payment Number]]&lt;&gt;"",IF(ROW()-ROW(PaymentSchedule3[[#Headers],[Beginning
Balance]])=1,LoanAmount,INDEX(PaymentSchedule3[Ending
Balance],ROW()-ROW(PaymentSchedule3[[#Headers],[Beginning
Balance]])-1)),"")</f>
        <v>108508.8537352573</v>
      </c>
      <c r="E226" s="25">
        <f ca="1">IF(PaymentSchedule3[[#This Row],[Payment Number]]&lt;&gt;"",ScheduledPayment,"")</f>
        <v>1193.5382386636488</v>
      </c>
      <c r="F22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6" s="25">
        <f ca="1">IF(PaymentSchedule3[[#This Row],[Payment Number]]&lt;&gt;"",PaymentSchedule3[[#This Row],[Total
Payment]]-PaymentSchedule3[[#This Row],[Interest]],"")</f>
        <v>931.84205954612446</v>
      </c>
      <c r="I226" s="25">
        <f ca="1">IF(PaymentSchedule3[[#This Row],[Payment Number]]&lt;&gt;"",PaymentSchedule3[[#This Row],[Beginning
Balance]]*(InterestRate/PaymentsPerYear),"")</f>
        <v>361.69617911752437</v>
      </c>
      <c r="J226" s="25">
        <f ca="1">IF(PaymentSchedule3[[#This Row],[Payment Number]]&lt;&gt;"",IF(PaymentSchedule3[[#This Row],[Scheduled Payment]]+PaymentSchedule3[[#This Row],[Extra
Payment]]&lt;=PaymentSchedule3[[#This Row],[Beginning
Balance]],PaymentSchedule3[[#This Row],[Beginning
Balance]]-PaymentSchedule3[[#This Row],[Principal]],0),"")</f>
        <v>107577.01167571118</v>
      </c>
      <c r="K226" s="25">
        <f ca="1">IF(PaymentSchedule3[[#This Row],[Payment Number]]&lt;&gt;"",SUM(INDEX(PaymentSchedule3[Interest],1,1):PaymentSchedule3[[#This Row],[Interest]]),"")</f>
        <v>133100.65651106843</v>
      </c>
    </row>
    <row r="227" spans="2:11">
      <c r="B227" s="23">
        <f ca="1">IF(LoanIsGood,IF(ROW()-ROW(PaymentSchedule3[[#Headers],[Payment Number]])&gt;ScheduledNumberOfPayments,"",ROW()-ROW(PaymentSchedule3[[#Headers],[Payment Number]])),"")</f>
        <v>214</v>
      </c>
      <c r="C227" s="24">
        <f ca="1">IF(PaymentSchedule3[[#This Row],[Payment Number]]&lt;&gt;"",EOMONTH(LoanStartDate,ROW(PaymentSchedule3[[#This Row],[Payment Number]])-ROW(PaymentSchedule3[[#Headers],[Payment Number]])-2)+DAY(LoanStartDate),"")</f>
        <v>51752</v>
      </c>
      <c r="D227" s="25">
        <f ca="1">IF(PaymentSchedule3[[#This Row],[Payment Number]]&lt;&gt;"",IF(ROW()-ROW(PaymentSchedule3[[#Headers],[Beginning
Balance]])=1,LoanAmount,INDEX(PaymentSchedule3[Ending
Balance],ROW()-ROW(PaymentSchedule3[[#Headers],[Beginning
Balance]])-1)),"")</f>
        <v>107577.01167571118</v>
      </c>
      <c r="E227" s="25">
        <f ca="1">IF(PaymentSchedule3[[#This Row],[Payment Number]]&lt;&gt;"",ScheduledPayment,"")</f>
        <v>1193.5382386636488</v>
      </c>
      <c r="F22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7" s="25">
        <f ca="1">IF(PaymentSchedule3[[#This Row],[Payment Number]]&lt;&gt;"",PaymentSchedule3[[#This Row],[Total
Payment]]-PaymentSchedule3[[#This Row],[Interest]],"")</f>
        <v>934.94819974461154</v>
      </c>
      <c r="I227" s="25">
        <f ca="1">IF(PaymentSchedule3[[#This Row],[Payment Number]]&lt;&gt;"",PaymentSchedule3[[#This Row],[Beginning
Balance]]*(InterestRate/PaymentsPerYear),"")</f>
        <v>358.59003891903728</v>
      </c>
      <c r="J227" s="25">
        <f ca="1">IF(PaymentSchedule3[[#This Row],[Payment Number]]&lt;&gt;"",IF(PaymentSchedule3[[#This Row],[Scheduled Payment]]+PaymentSchedule3[[#This Row],[Extra
Payment]]&lt;=PaymentSchedule3[[#This Row],[Beginning
Balance]],PaymentSchedule3[[#This Row],[Beginning
Balance]]-PaymentSchedule3[[#This Row],[Principal]],0),"")</f>
        <v>106642.06347596657</v>
      </c>
      <c r="K227" s="25">
        <f ca="1">IF(PaymentSchedule3[[#This Row],[Payment Number]]&lt;&gt;"",SUM(INDEX(PaymentSchedule3[Interest],1,1):PaymentSchedule3[[#This Row],[Interest]]),"")</f>
        <v>133459.24654998747</v>
      </c>
    </row>
    <row r="228" spans="2:11">
      <c r="B228" s="23">
        <f ca="1">IF(LoanIsGood,IF(ROW()-ROW(PaymentSchedule3[[#Headers],[Payment Number]])&gt;ScheduledNumberOfPayments,"",ROW()-ROW(PaymentSchedule3[[#Headers],[Payment Number]])),"")</f>
        <v>215</v>
      </c>
      <c r="C228" s="24">
        <f ca="1">IF(PaymentSchedule3[[#This Row],[Payment Number]]&lt;&gt;"",EOMONTH(LoanStartDate,ROW(PaymentSchedule3[[#This Row],[Payment Number]])-ROW(PaymentSchedule3[[#Headers],[Payment Number]])-2)+DAY(LoanStartDate),"")</f>
        <v>51782</v>
      </c>
      <c r="D228" s="25">
        <f ca="1">IF(PaymentSchedule3[[#This Row],[Payment Number]]&lt;&gt;"",IF(ROW()-ROW(PaymentSchedule3[[#Headers],[Beginning
Balance]])=1,LoanAmount,INDEX(PaymentSchedule3[Ending
Balance],ROW()-ROW(PaymentSchedule3[[#Headers],[Beginning
Balance]])-1)),"")</f>
        <v>106642.06347596657</v>
      </c>
      <c r="E228" s="25">
        <f ca="1">IF(PaymentSchedule3[[#This Row],[Payment Number]]&lt;&gt;"",ScheduledPayment,"")</f>
        <v>1193.5382386636488</v>
      </c>
      <c r="F22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8" s="25">
        <f ca="1">IF(PaymentSchedule3[[#This Row],[Payment Number]]&lt;&gt;"",PaymentSchedule3[[#This Row],[Total
Payment]]-PaymentSchedule3[[#This Row],[Interest]],"")</f>
        <v>938.06469374376024</v>
      </c>
      <c r="I228" s="25">
        <f ca="1">IF(PaymentSchedule3[[#This Row],[Payment Number]]&lt;&gt;"",PaymentSchedule3[[#This Row],[Beginning
Balance]]*(InterestRate/PaymentsPerYear),"")</f>
        <v>355.47354491988858</v>
      </c>
      <c r="J228" s="25">
        <f ca="1">IF(PaymentSchedule3[[#This Row],[Payment Number]]&lt;&gt;"",IF(PaymentSchedule3[[#This Row],[Scheduled Payment]]+PaymentSchedule3[[#This Row],[Extra
Payment]]&lt;=PaymentSchedule3[[#This Row],[Beginning
Balance]],PaymentSchedule3[[#This Row],[Beginning
Balance]]-PaymentSchedule3[[#This Row],[Principal]],0),"")</f>
        <v>105703.99878222281</v>
      </c>
      <c r="K228" s="25">
        <f ca="1">IF(PaymentSchedule3[[#This Row],[Payment Number]]&lt;&gt;"",SUM(INDEX(PaymentSchedule3[Interest],1,1):PaymentSchedule3[[#This Row],[Interest]]),"")</f>
        <v>133814.72009490736</v>
      </c>
    </row>
    <row r="229" spans="2:11">
      <c r="B229" s="23">
        <f ca="1">IF(LoanIsGood,IF(ROW()-ROW(PaymentSchedule3[[#Headers],[Payment Number]])&gt;ScheduledNumberOfPayments,"",ROW()-ROW(PaymentSchedule3[[#Headers],[Payment Number]])),"")</f>
        <v>216</v>
      </c>
      <c r="C229" s="24">
        <f ca="1">IF(PaymentSchedule3[[#This Row],[Payment Number]]&lt;&gt;"",EOMONTH(LoanStartDate,ROW(PaymentSchedule3[[#This Row],[Payment Number]])-ROW(PaymentSchedule3[[#Headers],[Payment Number]])-2)+DAY(LoanStartDate),"")</f>
        <v>51813</v>
      </c>
      <c r="D229" s="25">
        <f ca="1">IF(PaymentSchedule3[[#This Row],[Payment Number]]&lt;&gt;"",IF(ROW()-ROW(PaymentSchedule3[[#Headers],[Beginning
Balance]])=1,LoanAmount,INDEX(PaymentSchedule3[Ending
Balance],ROW()-ROW(PaymentSchedule3[[#Headers],[Beginning
Balance]])-1)),"")</f>
        <v>105703.99878222281</v>
      </c>
      <c r="E229" s="25">
        <f ca="1">IF(PaymentSchedule3[[#This Row],[Payment Number]]&lt;&gt;"",ScheduledPayment,"")</f>
        <v>1193.5382386636488</v>
      </c>
      <c r="F22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29" s="25">
        <f ca="1">IF(PaymentSchedule3[[#This Row],[Payment Number]]&lt;&gt;"",PaymentSchedule3[[#This Row],[Total
Payment]]-PaymentSchedule3[[#This Row],[Interest]],"")</f>
        <v>941.19157605623946</v>
      </c>
      <c r="I229" s="25">
        <f ca="1">IF(PaymentSchedule3[[#This Row],[Payment Number]]&lt;&gt;"",PaymentSchedule3[[#This Row],[Beginning
Balance]]*(InterestRate/PaymentsPerYear),"")</f>
        <v>352.34666260740943</v>
      </c>
      <c r="J229" s="25">
        <f ca="1">IF(PaymentSchedule3[[#This Row],[Payment Number]]&lt;&gt;"",IF(PaymentSchedule3[[#This Row],[Scheduled Payment]]+PaymentSchedule3[[#This Row],[Extra
Payment]]&lt;=PaymentSchedule3[[#This Row],[Beginning
Balance]],PaymentSchedule3[[#This Row],[Beginning
Balance]]-PaymentSchedule3[[#This Row],[Principal]],0),"")</f>
        <v>104762.80720616657</v>
      </c>
      <c r="K229" s="25">
        <f ca="1">IF(PaymentSchedule3[[#This Row],[Payment Number]]&lt;&gt;"",SUM(INDEX(PaymentSchedule3[Interest],1,1):PaymentSchedule3[[#This Row],[Interest]]),"")</f>
        <v>134167.06675751478</v>
      </c>
    </row>
    <row r="230" spans="2:11">
      <c r="B230" s="23">
        <f ca="1">IF(LoanIsGood,IF(ROW()-ROW(PaymentSchedule3[[#Headers],[Payment Number]])&gt;ScheduledNumberOfPayments,"",ROW()-ROW(PaymentSchedule3[[#Headers],[Payment Number]])),"")</f>
        <v>217</v>
      </c>
      <c r="C230" s="24">
        <f ca="1">IF(PaymentSchedule3[[#This Row],[Payment Number]]&lt;&gt;"",EOMONTH(LoanStartDate,ROW(PaymentSchedule3[[#This Row],[Payment Number]])-ROW(PaymentSchedule3[[#Headers],[Payment Number]])-2)+DAY(LoanStartDate),"")</f>
        <v>51843</v>
      </c>
      <c r="D230" s="25">
        <f ca="1">IF(PaymentSchedule3[[#This Row],[Payment Number]]&lt;&gt;"",IF(ROW()-ROW(PaymentSchedule3[[#Headers],[Beginning
Balance]])=1,LoanAmount,INDEX(PaymentSchedule3[Ending
Balance],ROW()-ROW(PaymentSchedule3[[#Headers],[Beginning
Balance]])-1)),"")</f>
        <v>104762.80720616657</v>
      </c>
      <c r="E230" s="25">
        <f ca="1">IF(PaymentSchedule3[[#This Row],[Payment Number]]&lt;&gt;"",ScheduledPayment,"")</f>
        <v>1193.5382386636488</v>
      </c>
      <c r="F23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0" s="25">
        <f ca="1">IF(PaymentSchedule3[[#This Row],[Payment Number]]&lt;&gt;"",PaymentSchedule3[[#This Row],[Total
Payment]]-PaymentSchedule3[[#This Row],[Interest]],"")</f>
        <v>944.32888130976016</v>
      </c>
      <c r="I230" s="25">
        <f ca="1">IF(PaymentSchedule3[[#This Row],[Payment Number]]&lt;&gt;"",PaymentSchedule3[[#This Row],[Beginning
Balance]]*(InterestRate/PaymentsPerYear),"")</f>
        <v>349.20935735388861</v>
      </c>
      <c r="J230" s="25">
        <f ca="1">IF(PaymentSchedule3[[#This Row],[Payment Number]]&lt;&gt;"",IF(PaymentSchedule3[[#This Row],[Scheduled Payment]]+PaymentSchedule3[[#This Row],[Extra
Payment]]&lt;=PaymentSchedule3[[#This Row],[Beginning
Balance]],PaymentSchedule3[[#This Row],[Beginning
Balance]]-PaymentSchedule3[[#This Row],[Principal]],0),"")</f>
        <v>103818.47832485681</v>
      </c>
      <c r="K230" s="25">
        <f ca="1">IF(PaymentSchedule3[[#This Row],[Payment Number]]&lt;&gt;"",SUM(INDEX(PaymentSchedule3[Interest],1,1):PaymentSchedule3[[#This Row],[Interest]]),"")</f>
        <v>134516.27611486867</v>
      </c>
    </row>
    <row r="231" spans="2:11">
      <c r="B231" s="23">
        <f ca="1">IF(LoanIsGood,IF(ROW()-ROW(PaymentSchedule3[[#Headers],[Payment Number]])&gt;ScheduledNumberOfPayments,"",ROW()-ROW(PaymentSchedule3[[#Headers],[Payment Number]])),"")</f>
        <v>218</v>
      </c>
      <c r="C231" s="24">
        <f ca="1">IF(PaymentSchedule3[[#This Row],[Payment Number]]&lt;&gt;"",EOMONTH(LoanStartDate,ROW(PaymentSchedule3[[#This Row],[Payment Number]])-ROW(PaymentSchedule3[[#Headers],[Payment Number]])-2)+DAY(LoanStartDate),"")</f>
        <v>51874</v>
      </c>
      <c r="D231" s="25">
        <f ca="1">IF(PaymentSchedule3[[#This Row],[Payment Number]]&lt;&gt;"",IF(ROW()-ROW(PaymentSchedule3[[#Headers],[Beginning
Balance]])=1,LoanAmount,INDEX(PaymentSchedule3[Ending
Balance],ROW()-ROW(PaymentSchedule3[[#Headers],[Beginning
Balance]])-1)),"")</f>
        <v>103818.47832485681</v>
      </c>
      <c r="E231" s="25">
        <f ca="1">IF(PaymentSchedule3[[#This Row],[Payment Number]]&lt;&gt;"",ScheduledPayment,"")</f>
        <v>1193.5382386636488</v>
      </c>
      <c r="F23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1" s="25">
        <f ca="1">IF(PaymentSchedule3[[#This Row],[Payment Number]]&lt;&gt;"",PaymentSchedule3[[#This Row],[Total
Payment]]-PaymentSchedule3[[#This Row],[Interest]],"")</f>
        <v>947.47664424745949</v>
      </c>
      <c r="I231" s="25">
        <f ca="1">IF(PaymentSchedule3[[#This Row],[Payment Number]]&lt;&gt;"",PaymentSchedule3[[#This Row],[Beginning
Balance]]*(InterestRate/PaymentsPerYear),"")</f>
        <v>346.06159441618939</v>
      </c>
      <c r="J231" s="25">
        <f ca="1">IF(PaymentSchedule3[[#This Row],[Payment Number]]&lt;&gt;"",IF(PaymentSchedule3[[#This Row],[Scheduled Payment]]+PaymentSchedule3[[#This Row],[Extra
Payment]]&lt;=PaymentSchedule3[[#This Row],[Beginning
Balance]],PaymentSchedule3[[#This Row],[Beginning
Balance]]-PaymentSchedule3[[#This Row],[Principal]],0),"")</f>
        <v>102871.00168060935</v>
      </c>
      <c r="K231" s="25">
        <f ca="1">IF(PaymentSchedule3[[#This Row],[Payment Number]]&lt;&gt;"",SUM(INDEX(PaymentSchedule3[Interest],1,1):PaymentSchedule3[[#This Row],[Interest]]),"")</f>
        <v>134862.33770928485</v>
      </c>
    </row>
    <row r="232" spans="2:11">
      <c r="B232" s="23">
        <f ca="1">IF(LoanIsGood,IF(ROW()-ROW(PaymentSchedule3[[#Headers],[Payment Number]])&gt;ScheduledNumberOfPayments,"",ROW()-ROW(PaymentSchedule3[[#Headers],[Payment Number]])),"")</f>
        <v>219</v>
      </c>
      <c r="C232" s="24">
        <f ca="1">IF(PaymentSchedule3[[#This Row],[Payment Number]]&lt;&gt;"",EOMONTH(LoanStartDate,ROW(PaymentSchedule3[[#This Row],[Payment Number]])-ROW(PaymentSchedule3[[#Headers],[Payment Number]])-2)+DAY(LoanStartDate),"")</f>
        <v>51905</v>
      </c>
      <c r="D232" s="25">
        <f ca="1">IF(PaymentSchedule3[[#This Row],[Payment Number]]&lt;&gt;"",IF(ROW()-ROW(PaymentSchedule3[[#Headers],[Beginning
Balance]])=1,LoanAmount,INDEX(PaymentSchedule3[Ending
Balance],ROW()-ROW(PaymentSchedule3[[#Headers],[Beginning
Balance]])-1)),"")</f>
        <v>102871.00168060935</v>
      </c>
      <c r="E232" s="25">
        <f ca="1">IF(PaymentSchedule3[[#This Row],[Payment Number]]&lt;&gt;"",ScheduledPayment,"")</f>
        <v>1193.5382386636488</v>
      </c>
      <c r="F23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2" s="25">
        <f ca="1">IF(PaymentSchedule3[[#This Row],[Payment Number]]&lt;&gt;"",PaymentSchedule3[[#This Row],[Total
Payment]]-PaymentSchedule3[[#This Row],[Interest]],"")</f>
        <v>950.63489972828438</v>
      </c>
      <c r="I232" s="25">
        <f ca="1">IF(PaymentSchedule3[[#This Row],[Payment Number]]&lt;&gt;"",PaymentSchedule3[[#This Row],[Beginning
Balance]]*(InterestRate/PaymentsPerYear),"")</f>
        <v>342.9033389353645</v>
      </c>
      <c r="J232" s="25">
        <f ca="1">IF(PaymentSchedule3[[#This Row],[Payment Number]]&lt;&gt;"",IF(PaymentSchedule3[[#This Row],[Scheduled Payment]]+PaymentSchedule3[[#This Row],[Extra
Payment]]&lt;=PaymentSchedule3[[#This Row],[Beginning
Balance]],PaymentSchedule3[[#This Row],[Beginning
Balance]]-PaymentSchedule3[[#This Row],[Principal]],0),"")</f>
        <v>101920.36678088106</v>
      </c>
      <c r="K232" s="25">
        <f ca="1">IF(PaymentSchedule3[[#This Row],[Payment Number]]&lt;&gt;"",SUM(INDEX(PaymentSchedule3[Interest],1,1):PaymentSchedule3[[#This Row],[Interest]]),"")</f>
        <v>135205.24104822022</v>
      </c>
    </row>
    <row r="233" spans="2:11">
      <c r="B233" s="23">
        <f ca="1">IF(LoanIsGood,IF(ROW()-ROW(PaymentSchedule3[[#Headers],[Payment Number]])&gt;ScheduledNumberOfPayments,"",ROW()-ROW(PaymentSchedule3[[#Headers],[Payment Number]])),"")</f>
        <v>220</v>
      </c>
      <c r="C233" s="24">
        <f ca="1">IF(PaymentSchedule3[[#This Row],[Payment Number]]&lt;&gt;"",EOMONTH(LoanStartDate,ROW(PaymentSchedule3[[#This Row],[Payment Number]])-ROW(PaymentSchedule3[[#Headers],[Payment Number]])-2)+DAY(LoanStartDate),"")</f>
        <v>51933</v>
      </c>
      <c r="D233" s="25">
        <f ca="1">IF(PaymentSchedule3[[#This Row],[Payment Number]]&lt;&gt;"",IF(ROW()-ROW(PaymentSchedule3[[#Headers],[Beginning
Balance]])=1,LoanAmount,INDEX(PaymentSchedule3[Ending
Balance],ROW()-ROW(PaymentSchedule3[[#Headers],[Beginning
Balance]])-1)),"")</f>
        <v>101920.36678088106</v>
      </c>
      <c r="E233" s="25">
        <f ca="1">IF(PaymentSchedule3[[#This Row],[Payment Number]]&lt;&gt;"",ScheduledPayment,"")</f>
        <v>1193.5382386636488</v>
      </c>
      <c r="F23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3" s="25">
        <f ca="1">IF(PaymentSchedule3[[#This Row],[Payment Number]]&lt;&gt;"",PaymentSchedule3[[#This Row],[Total
Payment]]-PaymentSchedule3[[#This Row],[Interest]],"")</f>
        <v>953.8036827273786</v>
      </c>
      <c r="I233" s="25">
        <f ca="1">IF(PaymentSchedule3[[#This Row],[Payment Number]]&lt;&gt;"",PaymentSchedule3[[#This Row],[Beginning
Balance]]*(InterestRate/PaymentsPerYear),"")</f>
        <v>339.73455593627023</v>
      </c>
      <c r="J233" s="25">
        <f ca="1">IF(PaymentSchedule3[[#This Row],[Payment Number]]&lt;&gt;"",IF(PaymentSchedule3[[#This Row],[Scheduled Payment]]+PaymentSchedule3[[#This Row],[Extra
Payment]]&lt;=PaymentSchedule3[[#This Row],[Beginning
Balance]],PaymentSchedule3[[#This Row],[Beginning
Balance]]-PaymentSchedule3[[#This Row],[Principal]],0),"")</f>
        <v>100966.56309815368</v>
      </c>
      <c r="K233" s="25">
        <f ca="1">IF(PaymentSchedule3[[#This Row],[Payment Number]]&lt;&gt;"",SUM(INDEX(PaymentSchedule3[Interest],1,1):PaymentSchedule3[[#This Row],[Interest]]),"")</f>
        <v>135544.9756041565</v>
      </c>
    </row>
    <row r="234" spans="2:11">
      <c r="B234" s="23">
        <f ca="1">IF(LoanIsGood,IF(ROW()-ROW(PaymentSchedule3[[#Headers],[Payment Number]])&gt;ScheduledNumberOfPayments,"",ROW()-ROW(PaymentSchedule3[[#Headers],[Payment Number]])),"")</f>
        <v>221</v>
      </c>
      <c r="C234" s="24">
        <f ca="1">IF(PaymentSchedule3[[#This Row],[Payment Number]]&lt;&gt;"",EOMONTH(LoanStartDate,ROW(PaymentSchedule3[[#This Row],[Payment Number]])-ROW(PaymentSchedule3[[#Headers],[Payment Number]])-2)+DAY(LoanStartDate),"")</f>
        <v>51964</v>
      </c>
      <c r="D234" s="25">
        <f ca="1">IF(PaymentSchedule3[[#This Row],[Payment Number]]&lt;&gt;"",IF(ROW()-ROW(PaymentSchedule3[[#Headers],[Beginning
Balance]])=1,LoanAmount,INDEX(PaymentSchedule3[Ending
Balance],ROW()-ROW(PaymentSchedule3[[#Headers],[Beginning
Balance]])-1)),"")</f>
        <v>100966.56309815368</v>
      </c>
      <c r="E234" s="25">
        <f ca="1">IF(PaymentSchedule3[[#This Row],[Payment Number]]&lt;&gt;"",ScheduledPayment,"")</f>
        <v>1193.5382386636488</v>
      </c>
      <c r="F23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4" s="25">
        <f ca="1">IF(PaymentSchedule3[[#This Row],[Payment Number]]&lt;&gt;"",PaymentSchedule3[[#This Row],[Total
Payment]]-PaymentSchedule3[[#This Row],[Interest]],"")</f>
        <v>956.98302833646994</v>
      </c>
      <c r="I234" s="25">
        <f ca="1">IF(PaymentSchedule3[[#This Row],[Payment Number]]&lt;&gt;"",PaymentSchedule3[[#This Row],[Beginning
Balance]]*(InterestRate/PaymentsPerYear),"")</f>
        <v>336.55521032717894</v>
      </c>
      <c r="J234" s="25">
        <f ca="1">IF(PaymentSchedule3[[#This Row],[Payment Number]]&lt;&gt;"",IF(PaymentSchedule3[[#This Row],[Scheduled Payment]]+PaymentSchedule3[[#This Row],[Extra
Payment]]&lt;=PaymentSchedule3[[#This Row],[Beginning
Balance]],PaymentSchedule3[[#This Row],[Beginning
Balance]]-PaymentSchedule3[[#This Row],[Principal]],0),"")</f>
        <v>100009.58006981721</v>
      </c>
      <c r="K234" s="25">
        <f ca="1">IF(PaymentSchedule3[[#This Row],[Payment Number]]&lt;&gt;"",SUM(INDEX(PaymentSchedule3[Interest],1,1):PaymentSchedule3[[#This Row],[Interest]]),"")</f>
        <v>135881.53081448367</v>
      </c>
    </row>
    <row r="235" spans="2:11">
      <c r="B235" s="23">
        <f ca="1">IF(LoanIsGood,IF(ROW()-ROW(PaymentSchedule3[[#Headers],[Payment Number]])&gt;ScheduledNumberOfPayments,"",ROW()-ROW(PaymentSchedule3[[#Headers],[Payment Number]])),"")</f>
        <v>222</v>
      </c>
      <c r="C235" s="24">
        <f ca="1">IF(PaymentSchedule3[[#This Row],[Payment Number]]&lt;&gt;"",EOMONTH(LoanStartDate,ROW(PaymentSchedule3[[#This Row],[Payment Number]])-ROW(PaymentSchedule3[[#Headers],[Payment Number]])-2)+DAY(LoanStartDate),"")</f>
        <v>51994</v>
      </c>
      <c r="D235" s="25">
        <f ca="1">IF(PaymentSchedule3[[#This Row],[Payment Number]]&lt;&gt;"",IF(ROW()-ROW(PaymentSchedule3[[#Headers],[Beginning
Balance]])=1,LoanAmount,INDEX(PaymentSchedule3[Ending
Balance],ROW()-ROW(PaymentSchedule3[[#Headers],[Beginning
Balance]])-1)),"")</f>
        <v>100009.58006981721</v>
      </c>
      <c r="E235" s="25">
        <f ca="1">IF(PaymentSchedule3[[#This Row],[Payment Number]]&lt;&gt;"",ScheduledPayment,"")</f>
        <v>1193.5382386636488</v>
      </c>
      <c r="F23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5" s="25">
        <f ca="1">IF(PaymentSchedule3[[#This Row],[Payment Number]]&lt;&gt;"",PaymentSchedule3[[#This Row],[Total
Payment]]-PaymentSchedule3[[#This Row],[Interest]],"")</f>
        <v>960.17297176425814</v>
      </c>
      <c r="I235" s="25">
        <f ca="1">IF(PaymentSchedule3[[#This Row],[Payment Number]]&lt;&gt;"",PaymentSchedule3[[#This Row],[Beginning
Balance]]*(InterestRate/PaymentsPerYear),"")</f>
        <v>333.36526689939075</v>
      </c>
      <c r="J235" s="25">
        <f ca="1">IF(PaymentSchedule3[[#This Row],[Payment Number]]&lt;&gt;"",IF(PaymentSchedule3[[#This Row],[Scheduled Payment]]+PaymentSchedule3[[#This Row],[Extra
Payment]]&lt;=PaymentSchedule3[[#This Row],[Beginning
Balance]],PaymentSchedule3[[#This Row],[Beginning
Balance]]-PaymentSchedule3[[#This Row],[Principal]],0),"")</f>
        <v>99049.40709805295</v>
      </c>
      <c r="K235" s="25">
        <f ca="1">IF(PaymentSchedule3[[#This Row],[Payment Number]]&lt;&gt;"",SUM(INDEX(PaymentSchedule3[Interest],1,1):PaymentSchedule3[[#This Row],[Interest]]),"")</f>
        <v>136214.89608138308</v>
      </c>
    </row>
    <row r="236" spans="2:11">
      <c r="B236" s="23">
        <f ca="1">IF(LoanIsGood,IF(ROW()-ROW(PaymentSchedule3[[#Headers],[Payment Number]])&gt;ScheduledNumberOfPayments,"",ROW()-ROW(PaymentSchedule3[[#Headers],[Payment Number]])),"")</f>
        <v>223</v>
      </c>
      <c r="C236" s="24">
        <f ca="1">IF(PaymentSchedule3[[#This Row],[Payment Number]]&lt;&gt;"",EOMONTH(LoanStartDate,ROW(PaymentSchedule3[[#This Row],[Payment Number]])-ROW(PaymentSchedule3[[#Headers],[Payment Number]])-2)+DAY(LoanStartDate),"")</f>
        <v>52025</v>
      </c>
      <c r="D236" s="25">
        <f ca="1">IF(PaymentSchedule3[[#This Row],[Payment Number]]&lt;&gt;"",IF(ROW()-ROW(PaymentSchedule3[[#Headers],[Beginning
Balance]])=1,LoanAmount,INDEX(PaymentSchedule3[Ending
Balance],ROW()-ROW(PaymentSchedule3[[#Headers],[Beginning
Balance]])-1)),"")</f>
        <v>99049.40709805295</v>
      </c>
      <c r="E236" s="25">
        <f ca="1">IF(PaymentSchedule3[[#This Row],[Payment Number]]&lt;&gt;"",ScheduledPayment,"")</f>
        <v>1193.5382386636488</v>
      </c>
      <c r="F23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6" s="25">
        <f ca="1">IF(PaymentSchedule3[[#This Row],[Payment Number]]&lt;&gt;"",PaymentSchedule3[[#This Row],[Total
Payment]]-PaymentSchedule3[[#This Row],[Interest]],"")</f>
        <v>963.3735483368057</v>
      </c>
      <c r="I236" s="25">
        <f ca="1">IF(PaymentSchedule3[[#This Row],[Payment Number]]&lt;&gt;"",PaymentSchedule3[[#This Row],[Beginning
Balance]]*(InterestRate/PaymentsPerYear),"")</f>
        <v>330.16469032684319</v>
      </c>
      <c r="J236" s="25">
        <f ca="1">IF(PaymentSchedule3[[#This Row],[Payment Number]]&lt;&gt;"",IF(PaymentSchedule3[[#This Row],[Scheduled Payment]]+PaymentSchedule3[[#This Row],[Extra
Payment]]&lt;=PaymentSchedule3[[#This Row],[Beginning
Balance]],PaymentSchedule3[[#This Row],[Beginning
Balance]]-PaymentSchedule3[[#This Row],[Principal]],0),"")</f>
        <v>98086.033549716143</v>
      </c>
      <c r="K236" s="25">
        <f ca="1">IF(PaymentSchedule3[[#This Row],[Payment Number]]&lt;&gt;"",SUM(INDEX(PaymentSchedule3[Interest],1,1):PaymentSchedule3[[#This Row],[Interest]]),"")</f>
        <v>136545.06077170992</v>
      </c>
    </row>
    <row r="237" spans="2:11">
      <c r="B237" s="23">
        <f ca="1">IF(LoanIsGood,IF(ROW()-ROW(PaymentSchedule3[[#Headers],[Payment Number]])&gt;ScheduledNumberOfPayments,"",ROW()-ROW(PaymentSchedule3[[#Headers],[Payment Number]])),"")</f>
        <v>224</v>
      </c>
      <c r="C237" s="24">
        <f ca="1">IF(PaymentSchedule3[[#This Row],[Payment Number]]&lt;&gt;"",EOMONTH(LoanStartDate,ROW(PaymentSchedule3[[#This Row],[Payment Number]])-ROW(PaymentSchedule3[[#Headers],[Payment Number]])-2)+DAY(LoanStartDate),"")</f>
        <v>52055</v>
      </c>
      <c r="D237" s="25">
        <f ca="1">IF(PaymentSchedule3[[#This Row],[Payment Number]]&lt;&gt;"",IF(ROW()-ROW(PaymentSchedule3[[#Headers],[Beginning
Balance]])=1,LoanAmount,INDEX(PaymentSchedule3[Ending
Balance],ROW()-ROW(PaymentSchedule3[[#Headers],[Beginning
Balance]])-1)),"")</f>
        <v>98086.033549716143</v>
      </c>
      <c r="E237" s="25">
        <f ca="1">IF(PaymentSchedule3[[#This Row],[Payment Number]]&lt;&gt;"",ScheduledPayment,"")</f>
        <v>1193.5382386636488</v>
      </c>
      <c r="F23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7" s="25">
        <f ca="1">IF(PaymentSchedule3[[#This Row],[Payment Number]]&lt;&gt;"",PaymentSchedule3[[#This Row],[Total
Payment]]-PaymentSchedule3[[#This Row],[Interest]],"")</f>
        <v>966.58479349792833</v>
      </c>
      <c r="I237" s="25">
        <f ca="1">IF(PaymentSchedule3[[#This Row],[Payment Number]]&lt;&gt;"",PaymentSchedule3[[#This Row],[Beginning
Balance]]*(InterestRate/PaymentsPerYear),"")</f>
        <v>326.9534451657205</v>
      </c>
      <c r="J237" s="25">
        <f ca="1">IF(PaymentSchedule3[[#This Row],[Payment Number]]&lt;&gt;"",IF(PaymentSchedule3[[#This Row],[Scheduled Payment]]+PaymentSchedule3[[#This Row],[Extra
Payment]]&lt;=PaymentSchedule3[[#This Row],[Beginning
Balance]],PaymentSchedule3[[#This Row],[Beginning
Balance]]-PaymentSchedule3[[#This Row],[Principal]],0),"")</f>
        <v>97119.448756218218</v>
      </c>
      <c r="K237" s="25">
        <f ca="1">IF(PaymentSchedule3[[#This Row],[Payment Number]]&lt;&gt;"",SUM(INDEX(PaymentSchedule3[Interest],1,1):PaymentSchedule3[[#This Row],[Interest]]),"")</f>
        <v>136872.01421687563</v>
      </c>
    </row>
    <row r="238" spans="2:11">
      <c r="B238" s="23">
        <f ca="1">IF(LoanIsGood,IF(ROW()-ROW(PaymentSchedule3[[#Headers],[Payment Number]])&gt;ScheduledNumberOfPayments,"",ROW()-ROW(PaymentSchedule3[[#Headers],[Payment Number]])),"")</f>
        <v>225</v>
      </c>
      <c r="C238" s="24">
        <f ca="1">IF(PaymentSchedule3[[#This Row],[Payment Number]]&lt;&gt;"",EOMONTH(LoanStartDate,ROW(PaymentSchedule3[[#This Row],[Payment Number]])-ROW(PaymentSchedule3[[#Headers],[Payment Number]])-2)+DAY(LoanStartDate),"")</f>
        <v>52086</v>
      </c>
      <c r="D238" s="25">
        <f ca="1">IF(PaymentSchedule3[[#This Row],[Payment Number]]&lt;&gt;"",IF(ROW()-ROW(PaymentSchedule3[[#Headers],[Beginning
Balance]])=1,LoanAmount,INDEX(PaymentSchedule3[Ending
Balance],ROW()-ROW(PaymentSchedule3[[#Headers],[Beginning
Balance]])-1)),"")</f>
        <v>97119.448756218218</v>
      </c>
      <c r="E238" s="25">
        <f ca="1">IF(PaymentSchedule3[[#This Row],[Payment Number]]&lt;&gt;"",ScheduledPayment,"")</f>
        <v>1193.5382386636488</v>
      </c>
      <c r="F23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8" s="25">
        <f ca="1">IF(PaymentSchedule3[[#This Row],[Payment Number]]&lt;&gt;"",PaymentSchedule3[[#This Row],[Total
Payment]]-PaymentSchedule3[[#This Row],[Interest]],"")</f>
        <v>969.80674280958806</v>
      </c>
      <c r="I238" s="25">
        <f ca="1">IF(PaymentSchedule3[[#This Row],[Payment Number]]&lt;&gt;"",PaymentSchedule3[[#This Row],[Beginning
Balance]]*(InterestRate/PaymentsPerYear),"")</f>
        <v>323.73149585406077</v>
      </c>
      <c r="J238" s="25">
        <f ca="1">IF(PaymentSchedule3[[#This Row],[Payment Number]]&lt;&gt;"",IF(PaymentSchedule3[[#This Row],[Scheduled Payment]]+PaymentSchedule3[[#This Row],[Extra
Payment]]&lt;=PaymentSchedule3[[#This Row],[Beginning
Balance]],PaymentSchedule3[[#This Row],[Beginning
Balance]]-PaymentSchedule3[[#This Row],[Principal]],0),"")</f>
        <v>96149.642013408637</v>
      </c>
      <c r="K238" s="25">
        <f ca="1">IF(PaymentSchedule3[[#This Row],[Payment Number]]&lt;&gt;"",SUM(INDEX(PaymentSchedule3[Interest],1,1):PaymentSchedule3[[#This Row],[Interest]]),"")</f>
        <v>137195.74571272969</v>
      </c>
    </row>
    <row r="239" spans="2:11">
      <c r="B239" s="23">
        <f ca="1">IF(LoanIsGood,IF(ROW()-ROW(PaymentSchedule3[[#Headers],[Payment Number]])&gt;ScheduledNumberOfPayments,"",ROW()-ROW(PaymentSchedule3[[#Headers],[Payment Number]])),"")</f>
        <v>226</v>
      </c>
      <c r="C239" s="24">
        <f ca="1">IF(PaymentSchedule3[[#This Row],[Payment Number]]&lt;&gt;"",EOMONTH(LoanStartDate,ROW(PaymentSchedule3[[#This Row],[Payment Number]])-ROW(PaymentSchedule3[[#Headers],[Payment Number]])-2)+DAY(LoanStartDate),"")</f>
        <v>52117</v>
      </c>
      <c r="D239" s="25">
        <f ca="1">IF(PaymentSchedule3[[#This Row],[Payment Number]]&lt;&gt;"",IF(ROW()-ROW(PaymentSchedule3[[#Headers],[Beginning
Balance]])=1,LoanAmount,INDEX(PaymentSchedule3[Ending
Balance],ROW()-ROW(PaymentSchedule3[[#Headers],[Beginning
Balance]])-1)),"")</f>
        <v>96149.642013408637</v>
      </c>
      <c r="E239" s="25">
        <f ca="1">IF(PaymentSchedule3[[#This Row],[Payment Number]]&lt;&gt;"",ScheduledPayment,"")</f>
        <v>1193.5382386636488</v>
      </c>
      <c r="F23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39" s="25">
        <f ca="1">IF(PaymentSchedule3[[#This Row],[Payment Number]]&lt;&gt;"",PaymentSchedule3[[#This Row],[Total
Payment]]-PaymentSchedule3[[#This Row],[Interest]],"")</f>
        <v>973.03943195228669</v>
      </c>
      <c r="I239" s="25">
        <f ca="1">IF(PaymentSchedule3[[#This Row],[Payment Number]]&lt;&gt;"",PaymentSchedule3[[#This Row],[Beginning
Balance]]*(InterestRate/PaymentsPerYear),"")</f>
        <v>320.49880671136214</v>
      </c>
      <c r="J239" s="25">
        <f ca="1">IF(PaymentSchedule3[[#This Row],[Payment Number]]&lt;&gt;"",IF(PaymentSchedule3[[#This Row],[Scheduled Payment]]+PaymentSchedule3[[#This Row],[Extra
Payment]]&lt;=PaymentSchedule3[[#This Row],[Beginning
Balance]],PaymentSchedule3[[#This Row],[Beginning
Balance]]-PaymentSchedule3[[#This Row],[Principal]],0),"")</f>
        <v>95176.602581456347</v>
      </c>
      <c r="K239" s="25">
        <f ca="1">IF(PaymentSchedule3[[#This Row],[Payment Number]]&lt;&gt;"",SUM(INDEX(PaymentSchedule3[Interest],1,1):PaymentSchedule3[[#This Row],[Interest]]),"")</f>
        <v>137516.24451944107</v>
      </c>
    </row>
    <row r="240" spans="2:11">
      <c r="B240" s="23">
        <f ca="1">IF(LoanIsGood,IF(ROW()-ROW(PaymentSchedule3[[#Headers],[Payment Number]])&gt;ScheduledNumberOfPayments,"",ROW()-ROW(PaymentSchedule3[[#Headers],[Payment Number]])),"")</f>
        <v>227</v>
      </c>
      <c r="C240" s="24">
        <f ca="1">IF(PaymentSchedule3[[#This Row],[Payment Number]]&lt;&gt;"",EOMONTH(LoanStartDate,ROW(PaymentSchedule3[[#This Row],[Payment Number]])-ROW(PaymentSchedule3[[#Headers],[Payment Number]])-2)+DAY(LoanStartDate),"")</f>
        <v>52147</v>
      </c>
      <c r="D240" s="25">
        <f ca="1">IF(PaymentSchedule3[[#This Row],[Payment Number]]&lt;&gt;"",IF(ROW()-ROW(PaymentSchedule3[[#Headers],[Beginning
Balance]])=1,LoanAmount,INDEX(PaymentSchedule3[Ending
Balance],ROW()-ROW(PaymentSchedule3[[#Headers],[Beginning
Balance]])-1)),"")</f>
        <v>95176.602581456347</v>
      </c>
      <c r="E240" s="25">
        <f ca="1">IF(PaymentSchedule3[[#This Row],[Payment Number]]&lt;&gt;"",ScheduledPayment,"")</f>
        <v>1193.5382386636488</v>
      </c>
      <c r="F24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0" s="25">
        <f ca="1">IF(PaymentSchedule3[[#This Row],[Payment Number]]&lt;&gt;"",PaymentSchedule3[[#This Row],[Total
Payment]]-PaymentSchedule3[[#This Row],[Interest]],"")</f>
        <v>976.282896725461</v>
      </c>
      <c r="I240" s="25">
        <f ca="1">IF(PaymentSchedule3[[#This Row],[Payment Number]]&lt;&gt;"",PaymentSchedule3[[#This Row],[Beginning
Balance]]*(InterestRate/PaymentsPerYear),"")</f>
        <v>317.25534193818783</v>
      </c>
      <c r="J240" s="25">
        <f ca="1">IF(PaymentSchedule3[[#This Row],[Payment Number]]&lt;&gt;"",IF(PaymentSchedule3[[#This Row],[Scheduled Payment]]+PaymentSchedule3[[#This Row],[Extra
Payment]]&lt;=PaymentSchedule3[[#This Row],[Beginning
Balance]],PaymentSchedule3[[#This Row],[Beginning
Balance]]-PaymentSchedule3[[#This Row],[Principal]],0),"")</f>
        <v>94200.319684730886</v>
      </c>
      <c r="K240" s="25">
        <f ca="1">IF(PaymentSchedule3[[#This Row],[Payment Number]]&lt;&gt;"",SUM(INDEX(PaymentSchedule3[Interest],1,1):PaymentSchedule3[[#This Row],[Interest]]),"")</f>
        <v>137833.49986137927</v>
      </c>
    </row>
    <row r="241" spans="2:11">
      <c r="B241" s="23">
        <f ca="1">IF(LoanIsGood,IF(ROW()-ROW(PaymentSchedule3[[#Headers],[Payment Number]])&gt;ScheduledNumberOfPayments,"",ROW()-ROW(PaymentSchedule3[[#Headers],[Payment Number]])),"")</f>
        <v>228</v>
      </c>
      <c r="C241" s="24">
        <f ca="1">IF(PaymentSchedule3[[#This Row],[Payment Number]]&lt;&gt;"",EOMONTH(LoanStartDate,ROW(PaymentSchedule3[[#This Row],[Payment Number]])-ROW(PaymentSchedule3[[#Headers],[Payment Number]])-2)+DAY(LoanStartDate),"")</f>
        <v>52178</v>
      </c>
      <c r="D241" s="25">
        <f ca="1">IF(PaymentSchedule3[[#This Row],[Payment Number]]&lt;&gt;"",IF(ROW()-ROW(PaymentSchedule3[[#Headers],[Beginning
Balance]])=1,LoanAmount,INDEX(PaymentSchedule3[Ending
Balance],ROW()-ROW(PaymentSchedule3[[#Headers],[Beginning
Balance]])-1)),"")</f>
        <v>94200.319684730886</v>
      </c>
      <c r="E241" s="25">
        <f ca="1">IF(PaymentSchedule3[[#This Row],[Payment Number]]&lt;&gt;"",ScheduledPayment,"")</f>
        <v>1193.5382386636488</v>
      </c>
      <c r="F24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1" s="25">
        <f ca="1">IF(PaymentSchedule3[[#This Row],[Payment Number]]&lt;&gt;"",PaymentSchedule3[[#This Row],[Total
Payment]]-PaymentSchedule3[[#This Row],[Interest]],"")</f>
        <v>979.53717304787915</v>
      </c>
      <c r="I241" s="25">
        <f ca="1">IF(PaymentSchedule3[[#This Row],[Payment Number]]&lt;&gt;"",PaymentSchedule3[[#This Row],[Beginning
Balance]]*(InterestRate/PaymentsPerYear),"")</f>
        <v>314.00106561576962</v>
      </c>
      <c r="J241" s="25">
        <f ca="1">IF(PaymentSchedule3[[#This Row],[Payment Number]]&lt;&gt;"",IF(PaymentSchedule3[[#This Row],[Scheduled Payment]]+PaymentSchedule3[[#This Row],[Extra
Payment]]&lt;=PaymentSchedule3[[#This Row],[Beginning
Balance]],PaymentSchedule3[[#This Row],[Beginning
Balance]]-PaymentSchedule3[[#This Row],[Principal]],0),"")</f>
        <v>93220.782511683006</v>
      </c>
      <c r="K241" s="25">
        <f ca="1">IF(PaymentSchedule3[[#This Row],[Payment Number]]&lt;&gt;"",SUM(INDEX(PaymentSchedule3[Interest],1,1):PaymentSchedule3[[#This Row],[Interest]]),"")</f>
        <v>138147.50092699504</v>
      </c>
    </row>
    <row r="242" spans="2:11">
      <c r="B242" s="23">
        <f ca="1">IF(LoanIsGood,IF(ROW()-ROW(PaymentSchedule3[[#Headers],[Payment Number]])&gt;ScheduledNumberOfPayments,"",ROW()-ROW(PaymentSchedule3[[#Headers],[Payment Number]])),"")</f>
        <v>229</v>
      </c>
      <c r="C242" s="24">
        <f ca="1">IF(PaymentSchedule3[[#This Row],[Payment Number]]&lt;&gt;"",EOMONTH(LoanStartDate,ROW(PaymentSchedule3[[#This Row],[Payment Number]])-ROW(PaymentSchedule3[[#Headers],[Payment Number]])-2)+DAY(LoanStartDate),"")</f>
        <v>52208</v>
      </c>
      <c r="D242" s="25">
        <f ca="1">IF(PaymentSchedule3[[#This Row],[Payment Number]]&lt;&gt;"",IF(ROW()-ROW(PaymentSchedule3[[#Headers],[Beginning
Balance]])=1,LoanAmount,INDEX(PaymentSchedule3[Ending
Balance],ROW()-ROW(PaymentSchedule3[[#Headers],[Beginning
Balance]])-1)),"")</f>
        <v>93220.782511683006</v>
      </c>
      <c r="E242" s="25">
        <f ca="1">IF(PaymentSchedule3[[#This Row],[Payment Number]]&lt;&gt;"",ScheduledPayment,"")</f>
        <v>1193.5382386636488</v>
      </c>
      <c r="F24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2" s="25">
        <f ca="1">IF(PaymentSchedule3[[#This Row],[Payment Number]]&lt;&gt;"",PaymentSchedule3[[#This Row],[Total
Payment]]-PaymentSchedule3[[#This Row],[Interest]],"")</f>
        <v>982.80229695803882</v>
      </c>
      <c r="I242" s="25">
        <f ca="1">IF(PaymentSchedule3[[#This Row],[Payment Number]]&lt;&gt;"",PaymentSchedule3[[#This Row],[Beginning
Balance]]*(InterestRate/PaymentsPerYear),"")</f>
        <v>310.73594170561006</v>
      </c>
      <c r="J242" s="25">
        <f ca="1">IF(PaymentSchedule3[[#This Row],[Payment Number]]&lt;&gt;"",IF(PaymentSchedule3[[#This Row],[Scheduled Payment]]+PaymentSchedule3[[#This Row],[Extra
Payment]]&lt;=PaymentSchedule3[[#This Row],[Beginning
Balance]],PaymentSchedule3[[#This Row],[Beginning
Balance]]-PaymentSchedule3[[#This Row],[Principal]],0),"")</f>
        <v>92237.980214724972</v>
      </c>
      <c r="K242" s="25">
        <f ca="1">IF(PaymentSchedule3[[#This Row],[Payment Number]]&lt;&gt;"",SUM(INDEX(PaymentSchedule3[Interest],1,1):PaymentSchedule3[[#This Row],[Interest]]),"")</f>
        <v>138458.23686870065</v>
      </c>
    </row>
    <row r="243" spans="2:11">
      <c r="B243" s="23">
        <f ca="1">IF(LoanIsGood,IF(ROW()-ROW(PaymentSchedule3[[#Headers],[Payment Number]])&gt;ScheduledNumberOfPayments,"",ROW()-ROW(PaymentSchedule3[[#Headers],[Payment Number]])),"")</f>
        <v>230</v>
      </c>
      <c r="C243" s="24">
        <f ca="1">IF(PaymentSchedule3[[#This Row],[Payment Number]]&lt;&gt;"",EOMONTH(LoanStartDate,ROW(PaymentSchedule3[[#This Row],[Payment Number]])-ROW(PaymentSchedule3[[#Headers],[Payment Number]])-2)+DAY(LoanStartDate),"")</f>
        <v>52239</v>
      </c>
      <c r="D243" s="25">
        <f ca="1">IF(PaymentSchedule3[[#This Row],[Payment Number]]&lt;&gt;"",IF(ROW()-ROW(PaymentSchedule3[[#Headers],[Beginning
Balance]])=1,LoanAmount,INDEX(PaymentSchedule3[Ending
Balance],ROW()-ROW(PaymentSchedule3[[#Headers],[Beginning
Balance]])-1)),"")</f>
        <v>92237.980214724972</v>
      </c>
      <c r="E243" s="25">
        <f ca="1">IF(PaymentSchedule3[[#This Row],[Payment Number]]&lt;&gt;"",ScheduledPayment,"")</f>
        <v>1193.5382386636488</v>
      </c>
      <c r="F24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3" s="25">
        <f ca="1">IF(PaymentSchedule3[[#This Row],[Payment Number]]&lt;&gt;"",PaymentSchedule3[[#This Row],[Total
Payment]]-PaymentSchedule3[[#This Row],[Interest]],"")</f>
        <v>986.07830461456558</v>
      </c>
      <c r="I243" s="25">
        <f ca="1">IF(PaymentSchedule3[[#This Row],[Payment Number]]&lt;&gt;"",PaymentSchedule3[[#This Row],[Beginning
Balance]]*(InterestRate/PaymentsPerYear),"")</f>
        <v>307.45993404908324</v>
      </c>
      <c r="J243" s="25">
        <f ca="1">IF(PaymentSchedule3[[#This Row],[Payment Number]]&lt;&gt;"",IF(PaymentSchedule3[[#This Row],[Scheduled Payment]]+PaymentSchedule3[[#This Row],[Extra
Payment]]&lt;=PaymentSchedule3[[#This Row],[Beginning
Balance]],PaymentSchedule3[[#This Row],[Beginning
Balance]]-PaymentSchedule3[[#This Row],[Principal]],0),"")</f>
        <v>91251.901910110406</v>
      </c>
      <c r="K243" s="25">
        <f ca="1">IF(PaymentSchedule3[[#This Row],[Payment Number]]&lt;&gt;"",SUM(INDEX(PaymentSchedule3[Interest],1,1):PaymentSchedule3[[#This Row],[Interest]]),"")</f>
        <v>138765.69680274974</v>
      </c>
    </row>
    <row r="244" spans="2:11">
      <c r="B244" s="23">
        <f ca="1">IF(LoanIsGood,IF(ROW()-ROW(PaymentSchedule3[[#Headers],[Payment Number]])&gt;ScheduledNumberOfPayments,"",ROW()-ROW(PaymentSchedule3[[#Headers],[Payment Number]])),"")</f>
        <v>231</v>
      </c>
      <c r="C244" s="24">
        <f ca="1">IF(PaymentSchedule3[[#This Row],[Payment Number]]&lt;&gt;"",EOMONTH(LoanStartDate,ROW(PaymentSchedule3[[#This Row],[Payment Number]])-ROW(PaymentSchedule3[[#Headers],[Payment Number]])-2)+DAY(LoanStartDate),"")</f>
        <v>52270</v>
      </c>
      <c r="D244" s="25">
        <f ca="1">IF(PaymentSchedule3[[#This Row],[Payment Number]]&lt;&gt;"",IF(ROW()-ROW(PaymentSchedule3[[#Headers],[Beginning
Balance]])=1,LoanAmount,INDEX(PaymentSchedule3[Ending
Balance],ROW()-ROW(PaymentSchedule3[[#Headers],[Beginning
Balance]])-1)),"")</f>
        <v>91251.901910110406</v>
      </c>
      <c r="E244" s="25">
        <f ca="1">IF(PaymentSchedule3[[#This Row],[Payment Number]]&lt;&gt;"",ScheduledPayment,"")</f>
        <v>1193.5382386636488</v>
      </c>
      <c r="F24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4" s="25">
        <f ca="1">IF(PaymentSchedule3[[#This Row],[Payment Number]]&lt;&gt;"",PaymentSchedule3[[#This Row],[Total
Payment]]-PaymentSchedule3[[#This Row],[Interest]],"")</f>
        <v>989.36523229661407</v>
      </c>
      <c r="I244" s="25">
        <f ca="1">IF(PaymentSchedule3[[#This Row],[Payment Number]]&lt;&gt;"",PaymentSchedule3[[#This Row],[Beginning
Balance]]*(InterestRate/PaymentsPerYear),"")</f>
        <v>304.1730063670347</v>
      </c>
      <c r="J244" s="25">
        <f ca="1">IF(PaymentSchedule3[[#This Row],[Payment Number]]&lt;&gt;"",IF(PaymentSchedule3[[#This Row],[Scheduled Payment]]+PaymentSchedule3[[#This Row],[Extra
Payment]]&lt;=PaymentSchedule3[[#This Row],[Beginning
Balance]],PaymentSchedule3[[#This Row],[Beginning
Balance]]-PaymentSchedule3[[#This Row],[Principal]],0),"")</f>
        <v>90262.536677813798</v>
      </c>
      <c r="K244" s="25">
        <f ca="1">IF(PaymentSchedule3[[#This Row],[Payment Number]]&lt;&gt;"",SUM(INDEX(PaymentSchedule3[Interest],1,1):PaymentSchedule3[[#This Row],[Interest]]),"")</f>
        <v>139069.86980911676</v>
      </c>
    </row>
    <row r="245" spans="2:11">
      <c r="B245" s="23">
        <f ca="1">IF(LoanIsGood,IF(ROW()-ROW(PaymentSchedule3[[#Headers],[Payment Number]])&gt;ScheduledNumberOfPayments,"",ROW()-ROW(PaymentSchedule3[[#Headers],[Payment Number]])),"")</f>
        <v>232</v>
      </c>
      <c r="C245" s="24">
        <f ca="1">IF(PaymentSchedule3[[#This Row],[Payment Number]]&lt;&gt;"",EOMONTH(LoanStartDate,ROW(PaymentSchedule3[[#This Row],[Payment Number]])-ROW(PaymentSchedule3[[#Headers],[Payment Number]])-2)+DAY(LoanStartDate),"")</f>
        <v>52298</v>
      </c>
      <c r="D245" s="25">
        <f ca="1">IF(PaymentSchedule3[[#This Row],[Payment Number]]&lt;&gt;"",IF(ROW()-ROW(PaymentSchedule3[[#Headers],[Beginning
Balance]])=1,LoanAmount,INDEX(PaymentSchedule3[Ending
Balance],ROW()-ROW(PaymentSchedule3[[#Headers],[Beginning
Balance]])-1)),"")</f>
        <v>90262.536677813798</v>
      </c>
      <c r="E245" s="25">
        <f ca="1">IF(PaymentSchedule3[[#This Row],[Payment Number]]&lt;&gt;"",ScheduledPayment,"")</f>
        <v>1193.5382386636488</v>
      </c>
      <c r="F24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5" s="25">
        <f ca="1">IF(PaymentSchedule3[[#This Row],[Payment Number]]&lt;&gt;"",PaymentSchedule3[[#This Row],[Total
Payment]]-PaymentSchedule3[[#This Row],[Interest]],"")</f>
        <v>992.66311640426943</v>
      </c>
      <c r="I245" s="25">
        <f ca="1">IF(PaymentSchedule3[[#This Row],[Payment Number]]&lt;&gt;"",PaymentSchedule3[[#This Row],[Beginning
Balance]]*(InterestRate/PaymentsPerYear),"")</f>
        <v>300.87512225937934</v>
      </c>
      <c r="J245" s="25">
        <f ca="1">IF(PaymentSchedule3[[#This Row],[Payment Number]]&lt;&gt;"",IF(PaymentSchedule3[[#This Row],[Scheduled Payment]]+PaymentSchedule3[[#This Row],[Extra
Payment]]&lt;=PaymentSchedule3[[#This Row],[Beginning
Balance]],PaymentSchedule3[[#This Row],[Beginning
Balance]]-PaymentSchedule3[[#This Row],[Principal]],0),"")</f>
        <v>89269.873561409535</v>
      </c>
      <c r="K245" s="25">
        <f ca="1">IF(PaymentSchedule3[[#This Row],[Payment Number]]&lt;&gt;"",SUM(INDEX(PaymentSchedule3[Interest],1,1):PaymentSchedule3[[#This Row],[Interest]]),"")</f>
        <v>139370.74493137613</v>
      </c>
    </row>
    <row r="246" spans="2:11">
      <c r="B246" s="23">
        <f ca="1">IF(LoanIsGood,IF(ROW()-ROW(PaymentSchedule3[[#Headers],[Payment Number]])&gt;ScheduledNumberOfPayments,"",ROW()-ROW(PaymentSchedule3[[#Headers],[Payment Number]])),"")</f>
        <v>233</v>
      </c>
      <c r="C246" s="24">
        <f ca="1">IF(PaymentSchedule3[[#This Row],[Payment Number]]&lt;&gt;"",EOMONTH(LoanStartDate,ROW(PaymentSchedule3[[#This Row],[Payment Number]])-ROW(PaymentSchedule3[[#Headers],[Payment Number]])-2)+DAY(LoanStartDate),"")</f>
        <v>52329</v>
      </c>
      <c r="D246" s="25">
        <f ca="1">IF(PaymentSchedule3[[#This Row],[Payment Number]]&lt;&gt;"",IF(ROW()-ROW(PaymentSchedule3[[#Headers],[Beginning
Balance]])=1,LoanAmount,INDEX(PaymentSchedule3[Ending
Balance],ROW()-ROW(PaymentSchedule3[[#Headers],[Beginning
Balance]])-1)),"")</f>
        <v>89269.873561409535</v>
      </c>
      <c r="E246" s="25">
        <f ca="1">IF(PaymentSchedule3[[#This Row],[Payment Number]]&lt;&gt;"",ScheduledPayment,"")</f>
        <v>1193.5382386636488</v>
      </c>
      <c r="F24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6" s="25">
        <f ca="1">IF(PaymentSchedule3[[#This Row],[Payment Number]]&lt;&gt;"",PaymentSchedule3[[#This Row],[Total
Payment]]-PaymentSchedule3[[#This Row],[Interest]],"")</f>
        <v>995.97199345895035</v>
      </c>
      <c r="I246" s="25">
        <f ca="1">IF(PaymentSchedule3[[#This Row],[Payment Number]]&lt;&gt;"",PaymentSchedule3[[#This Row],[Beginning
Balance]]*(InterestRate/PaymentsPerYear),"")</f>
        <v>297.56624520469848</v>
      </c>
      <c r="J246" s="25">
        <f ca="1">IF(PaymentSchedule3[[#This Row],[Payment Number]]&lt;&gt;"",IF(PaymentSchedule3[[#This Row],[Scheduled Payment]]+PaymentSchedule3[[#This Row],[Extra
Payment]]&lt;=PaymentSchedule3[[#This Row],[Beginning
Balance]],PaymentSchedule3[[#This Row],[Beginning
Balance]]-PaymentSchedule3[[#This Row],[Principal]],0),"")</f>
        <v>88273.901567950583</v>
      </c>
      <c r="K246" s="25">
        <f ca="1">IF(PaymentSchedule3[[#This Row],[Payment Number]]&lt;&gt;"",SUM(INDEX(PaymentSchedule3[Interest],1,1):PaymentSchedule3[[#This Row],[Interest]]),"")</f>
        <v>139668.31117658084</v>
      </c>
    </row>
    <row r="247" spans="2:11">
      <c r="B247" s="23">
        <f ca="1">IF(LoanIsGood,IF(ROW()-ROW(PaymentSchedule3[[#Headers],[Payment Number]])&gt;ScheduledNumberOfPayments,"",ROW()-ROW(PaymentSchedule3[[#Headers],[Payment Number]])),"")</f>
        <v>234</v>
      </c>
      <c r="C247" s="24">
        <f ca="1">IF(PaymentSchedule3[[#This Row],[Payment Number]]&lt;&gt;"",EOMONTH(LoanStartDate,ROW(PaymentSchedule3[[#This Row],[Payment Number]])-ROW(PaymentSchedule3[[#Headers],[Payment Number]])-2)+DAY(LoanStartDate),"")</f>
        <v>52359</v>
      </c>
      <c r="D247" s="25">
        <f ca="1">IF(PaymentSchedule3[[#This Row],[Payment Number]]&lt;&gt;"",IF(ROW()-ROW(PaymentSchedule3[[#Headers],[Beginning
Balance]])=1,LoanAmount,INDEX(PaymentSchedule3[Ending
Balance],ROW()-ROW(PaymentSchedule3[[#Headers],[Beginning
Balance]])-1)),"")</f>
        <v>88273.901567950583</v>
      </c>
      <c r="E247" s="25">
        <f ca="1">IF(PaymentSchedule3[[#This Row],[Payment Number]]&lt;&gt;"",ScheduledPayment,"")</f>
        <v>1193.5382386636488</v>
      </c>
      <c r="F24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7" s="25">
        <f ca="1">IF(PaymentSchedule3[[#This Row],[Payment Number]]&lt;&gt;"",PaymentSchedule3[[#This Row],[Total
Payment]]-PaymentSchedule3[[#This Row],[Interest]],"")</f>
        <v>999.29190010381353</v>
      </c>
      <c r="I247" s="25">
        <f ca="1">IF(PaymentSchedule3[[#This Row],[Payment Number]]&lt;&gt;"",PaymentSchedule3[[#This Row],[Beginning
Balance]]*(InterestRate/PaymentsPerYear),"")</f>
        <v>294.24633855983529</v>
      </c>
      <c r="J247" s="25">
        <f ca="1">IF(PaymentSchedule3[[#This Row],[Payment Number]]&lt;&gt;"",IF(PaymentSchedule3[[#This Row],[Scheduled Payment]]+PaymentSchedule3[[#This Row],[Extra
Payment]]&lt;=PaymentSchedule3[[#This Row],[Beginning
Balance]],PaymentSchedule3[[#This Row],[Beginning
Balance]]-PaymentSchedule3[[#This Row],[Principal]],0),"")</f>
        <v>87274.609667846773</v>
      </c>
      <c r="K247" s="25">
        <f ca="1">IF(PaymentSchedule3[[#This Row],[Payment Number]]&lt;&gt;"",SUM(INDEX(PaymentSchedule3[Interest],1,1):PaymentSchedule3[[#This Row],[Interest]]),"")</f>
        <v>139962.55751514068</v>
      </c>
    </row>
    <row r="248" spans="2:11">
      <c r="B248" s="23">
        <f ca="1">IF(LoanIsGood,IF(ROW()-ROW(PaymentSchedule3[[#Headers],[Payment Number]])&gt;ScheduledNumberOfPayments,"",ROW()-ROW(PaymentSchedule3[[#Headers],[Payment Number]])),"")</f>
        <v>235</v>
      </c>
      <c r="C248" s="24">
        <f ca="1">IF(PaymentSchedule3[[#This Row],[Payment Number]]&lt;&gt;"",EOMONTH(LoanStartDate,ROW(PaymentSchedule3[[#This Row],[Payment Number]])-ROW(PaymentSchedule3[[#Headers],[Payment Number]])-2)+DAY(LoanStartDate),"")</f>
        <v>52390</v>
      </c>
      <c r="D248" s="25">
        <f ca="1">IF(PaymentSchedule3[[#This Row],[Payment Number]]&lt;&gt;"",IF(ROW()-ROW(PaymentSchedule3[[#Headers],[Beginning
Balance]])=1,LoanAmount,INDEX(PaymentSchedule3[Ending
Balance],ROW()-ROW(PaymentSchedule3[[#Headers],[Beginning
Balance]])-1)),"")</f>
        <v>87274.609667846773</v>
      </c>
      <c r="E248" s="25">
        <f ca="1">IF(PaymentSchedule3[[#This Row],[Payment Number]]&lt;&gt;"",ScheduledPayment,"")</f>
        <v>1193.5382386636488</v>
      </c>
      <c r="F24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8" s="25">
        <f ca="1">IF(PaymentSchedule3[[#This Row],[Payment Number]]&lt;&gt;"",PaymentSchedule3[[#This Row],[Total
Payment]]-PaymentSchedule3[[#This Row],[Interest]],"")</f>
        <v>1002.6228731041596</v>
      </c>
      <c r="I248" s="25">
        <f ca="1">IF(PaymentSchedule3[[#This Row],[Payment Number]]&lt;&gt;"",PaymentSchedule3[[#This Row],[Beginning
Balance]]*(InterestRate/PaymentsPerYear),"")</f>
        <v>290.91536555948926</v>
      </c>
      <c r="J248" s="25">
        <f ca="1">IF(PaymentSchedule3[[#This Row],[Payment Number]]&lt;&gt;"",IF(PaymentSchedule3[[#This Row],[Scheduled Payment]]+PaymentSchedule3[[#This Row],[Extra
Payment]]&lt;=PaymentSchedule3[[#This Row],[Beginning
Balance]],PaymentSchedule3[[#This Row],[Beginning
Balance]]-PaymentSchedule3[[#This Row],[Principal]],0),"")</f>
        <v>86271.98679474261</v>
      </c>
      <c r="K248" s="25">
        <f ca="1">IF(PaymentSchedule3[[#This Row],[Payment Number]]&lt;&gt;"",SUM(INDEX(PaymentSchedule3[Interest],1,1):PaymentSchedule3[[#This Row],[Interest]]),"")</f>
        <v>140253.47288070017</v>
      </c>
    </row>
    <row r="249" spans="2:11">
      <c r="B249" s="23">
        <f ca="1">IF(LoanIsGood,IF(ROW()-ROW(PaymentSchedule3[[#Headers],[Payment Number]])&gt;ScheduledNumberOfPayments,"",ROW()-ROW(PaymentSchedule3[[#Headers],[Payment Number]])),"")</f>
        <v>236</v>
      </c>
      <c r="C249" s="24">
        <f ca="1">IF(PaymentSchedule3[[#This Row],[Payment Number]]&lt;&gt;"",EOMONTH(LoanStartDate,ROW(PaymentSchedule3[[#This Row],[Payment Number]])-ROW(PaymentSchedule3[[#Headers],[Payment Number]])-2)+DAY(LoanStartDate),"")</f>
        <v>52420</v>
      </c>
      <c r="D249" s="25">
        <f ca="1">IF(PaymentSchedule3[[#This Row],[Payment Number]]&lt;&gt;"",IF(ROW()-ROW(PaymentSchedule3[[#Headers],[Beginning
Balance]])=1,LoanAmount,INDEX(PaymentSchedule3[Ending
Balance],ROW()-ROW(PaymentSchedule3[[#Headers],[Beginning
Balance]])-1)),"")</f>
        <v>86271.98679474261</v>
      </c>
      <c r="E249" s="25">
        <f ca="1">IF(PaymentSchedule3[[#This Row],[Payment Number]]&lt;&gt;"",ScheduledPayment,"")</f>
        <v>1193.5382386636488</v>
      </c>
      <c r="F24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49" s="25">
        <f ca="1">IF(PaymentSchedule3[[#This Row],[Payment Number]]&lt;&gt;"",PaymentSchedule3[[#This Row],[Total
Payment]]-PaymentSchedule3[[#This Row],[Interest]],"")</f>
        <v>1005.96494934784</v>
      </c>
      <c r="I249" s="25">
        <f ca="1">IF(PaymentSchedule3[[#This Row],[Payment Number]]&lt;&gt;"",PaymentSchedule3[[#This Row],[Beginning
Balance]]*(InterestRate/PaymentsPerYear),"")</f>
        <v>287.57328931580872</v>
      </c>
      <c r="J249" s="25">
        <f ca="1">IF(PaymentSchedule3[[#This Row],[Payment Number]]&lt;&gt;"",IF(PaymentSchedule3[[#This Row],[Scheduled Payment]]+PaymentSchedule3[[#This Row],[Extra
Payment]]&lt;=PaymentSchedule3[[#This Row],[Beginning
Balance]],PaymentSchedule3[[#This Row],[Beginning
Balance]]-PaymentSchedule3[[#This Row],[Principal]],0),"")</f>
        <v>85266.021845394775</v>
      </c>
      <c r="K249" s="25">
        <f ca="1">IF(PaymentSchedule3[[#This Row],[Payment Number]]&lt;&gt;"",SUM(INDEX(PaymentSchedule3[Interest],1,1):PaymentSchedule3[[#This Row],[Interest]]),"")</f>
        <v>140541.04617001596</v>
      </c>
    </row>
    <row r="250" spans="2:11">
      <c r="B250" s="23">
        <f ca="1">IF(LoanIsGood,IF(ROW()-ROW(PaymentSchedule3[[#Headers],[Payment Number]])&gt;ScheduledNumberOfPayments,"",ROW()-ROW(PaymentSchedule3[[#Headers],[Payment Number]])),"")</f>
        <v>237</v>
      </c>
      <c r="C250" s="24">
        <f ca="1">IF(PaymentSchedule3[[#This Row],[Payment Number]]&lt;&gt;"",EOMONTH(LoanStartDate,ROW(PaymentSchedule3[[#This Row],[Payment Number]])-ROW(PaymentSchedule3[[#Headers],[Payment Number]])-2)+DAY(LoanStartDate),"")</f>
        <v>52451</v>
      </c>
      <c r="D250" s="25">
        <f ca="1">IF(PaymentSchedule3[[#This Row],[Payment Number]]&lt;&gt;"",IF(ROW()-ROW(PaymentSchedule3[[#Headers],[Beginning
Balance]])=1,LoanAmount,INDEX(PaymentSchedule3[Ending
Balance],ROW()-ROW(PaymentSchedule3[[#Headers],[Beginning
Balance]])-1)),"")</f>
        <v>85266.021845394775</v>
      </c>
      <c r="E250" s="25">
        <f ca="1">IF(PaymentSchedule3[[#This Row],[Payment Number]]&lt;&gt;"",ScheduledPayment,"")</f>
        <v>1193.5382386636488</v>
      </c>
      <c r="F25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0" s="25">
        <f ca="1">IF(PaymentSchedule3[[#This Row],[Payment Number]]&lt;&gt;"",PaymentSchedule3[[#This Row],[Total
Payment]]-PaymentSchedule3[[#This Row],[Interest]],"")</f>
        <v>1009.3181658456663</v>
      </c>
      <c r="I250" s="25">
        <f ca="1">IF(PaymentSchedule3[[#This Row],[Payment Number]]&lt;&gt;"",PaymentSchedule3[[#This Row],[Beginning
Balance]]*(InterestRate/PaymentsPerYear),"")</f>
        <v>284.22007281798261</v>
      </c>
      <c r="J250" s="25">
        <f ca="1">IF(PaymentSchedule3[[#This Row],[Payment Number]]&lt;&gt;"",IF(PaymentSchedule3[[#This Row],[Scheduled Payment]]+PaymentSchedule3[[#This Row],[Extra
Payment]]&lt;=PaymentSchedule3[[#This Row],[Beginning
Balance]],PaymentSchedule3[[#This Row],[Beginning
Balance]]-PaymentSchedule3[[#This Row],[Principal]],0),"")</f>
        <v>84256.703679549115</v>
      </c>
      <c r="K250" s="25">
        <f ca="1">IF(PaymentSchedule3[[#This Row],[Payment Number]]&lt;&gt;"",SUM(INDEX(PaymentSchedule3[Interest],1,1):PaymentSchedule3[[#This Row],[Interest]]),"")</f>
        <v>140825.26624283395</v>
      </c>
    </row>
    <row r="251" spans="2:11">
      <c r="B251" s="23">
        <f ca="1">IF(LoanIsGood,IF(ROW()-ROW(PaymentSchedule3[[#Headers],[Payment Number]])&gt;ScheduledNumberOfPayments,"",ROW()-ROW(PaymentSchedule3[[#Headers],[Payment Number]])),"")</f>
        <v>238</v>
      </c>
      <c r="C251" s="24">
        <f ca="1">IF(PaymentSchedule3[[#This Row],[Payment Number]]&lt;&gt;"",EOMONTH(LoanStartDate,ROW(PaymentSchedule3[[#This Row],[Payment Number]])-ROW(PaymentSchedule3[[#Headers],[Payment Number]])-2)+DAY(LoanStartDate),"")</f>
        <v>52482</v>
      </c>
      <c r="D251" s="25">
        <f ca="1">IF(PaymentSchedule3[[#This Row],[Payment Number]]&lt;&gt;"",IF(ROW()-ROW(PaymentSchedule3[[#Headers],[Beginning
Balance]])=1,LoanAmount,INDEX(PaymentSchedule3[Ending
Balance],ROW()-ROW(PaymentSchedule3[[#Headers],[Beginning
Balance]])-1)),"")</f>
        <v>84256.703679549115</v>
      </c>
      <c r="E251" s="25">
        <f ca="1">IF(PaymentSchedule3[[#This Row],[Payment Number]]&lt;&gt;"",ScheduledPayment,"")</f>
        <v>1193.5382386636488</v>
      </c>
      <c r="F25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1" s="25">
        <f ca="1">IF(PaymentSchedule3[[#This Row],[Payment Number]]&lt;&gt;"",PaymentSchedule3[[#This Row],[Total
Payment]]-PaymentSchedule3[[#This Row],[Interest]],"")</f>
        <v>1012.6825597318184</v>
      </c>
      <c r="I251" s="25">
        <f ca="1">IF(PaymentSchedule3[[#This Row],[Payment Number]]&lt;&gt;"",PaymentSchedule3[[#This Row],[Beginning
Balance]]*(InterestRate/PaymentsPerYear),"")</f>
        <v>280.85567893183043</v>
      </c>
      <c r="J251" s="25">
        <f ca="1">IF(PaymentSchedule3[[#This Row],[Payment Number]]&lt;&gt;"",IF(PaymentSchedule3[[#This Row],[Scheduled Payment]]+PaymentSchedule3[[#This Row],[Extra
Payment]]&lt;=PaymentSchedule3[[#This Row],[Beginning
Balance]],PaymentSchedule3[[#This Row],[Beginning
Balance]]-PaymentSchedule3[[#This Row],[Principal]],0),"")</f>
        <v>83244.021119817291</v>
      </c>
      <c r="K251" s="25">
        <f ca="1">IF(PaymentSchedule3[[#This Row],[Payment Number]]&lt;&gt;"",SUM(INDEX(PaymentSchedule3[Interest],1,1):PaymentSchedule3[[#This Row],[Interest]]),"")</f>
        <v>141106.12192176579</v>
      </c>
    </row>
    <row r="252" spans="2:11">
      <c r="B252" s="23">
        <f ca="1">IF(LoanIsGood,IF(ROW()-ROW(PaymentSchedule3[[#Headers],[Payment Number]])&gt;ScheduledNumberOfPayments,"",ROW()-ROW(PaymentSchedule3[[#Headers],[Payment Number]])),"")</f>
        <v>239</v>
      </c>
      <c r="C252" s="24">
        <f ca="1">IF(PaymentSchedule3[[#This Row],[Payment Number]]&lt;&gt;"",EOMONTH(LoanStartDate,ROW(PaymentSchedule3[[#This Row],[Payment Number]])-ROW(PaymentSchedule3[[#Headers],[Payment Number]])-2)+DAY(LoanStartDate),"")</f>
        <v>52512</v>
      </c>
      <c r="D252" s="25">
        <f ca="1">IF(PaymentSchedule3[[#This Row],[Payment Number]]&lt;&gt;"",IF(ROW()-ROW(PaymentSchedule3[[#Headers],[Beginning
Balance]])=1,LoanAmount,INDEX(PaymentSchedule3[Ending
Balance],ROW()-ROW(PaymentSchedule3[[#Headers],[Beginning
Balance]])-1)),"")</f>
        <v>83244.021119817291</v>
      </c>
      <c r="E252" s="25">
        <f ca="1">IF(PaymentSchedule3[[#This Row],[Payment Number]]&lt;&gt;"",ScheduledPayment,"")</f>
        <v>1193.5382386636488</v>
      </c>
      <c r="F25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2" s="25">
        <f ca="1">IF(PaymentSchedule3[[#This Row],[Payment Number]]&lt;&gt;"",PaymentSchedule3[[#This Row],[Total
Payment]]-PaymentSchedule3[[#This Row],[Interest]],"")</f>
        <v>1016.0581682642578</v>
      </c>
      <c r="I252" s="25">
        <f ca="1">IF(PaymentSchedule3[[#This Row],[Payment Number]]&lt;&gt;"",PaymentSchedule3[[#This Row],[Beginning
Balance]]*(InterestRate/PaymentsPerYear),"")</f>
        <v>277.48007039939097</v>
      </c>
      <c r="J252" s="25">
        <f ca="1">IF(PaymentSchedule3[[#This Row],[Payment Number]]&lt;&gt;"",IF(PaymentSchedule3[[#This Row],[Scheduled Payment]]+PaymentSchedule3[[#This Row],[Extra
Payment]]&lt;=PaymentSchedule3[[#This Row],[Beginning
Balance]],PaymentSchedule3[[#This Row],[Beginning
Balance]]-PaymentSchedule3[[#This Row],[Principal]],0),"")</f>
        <v>82227.96295155304</v>
      </c>
      <c r="K252" s="25">
        <f ca="1">IF(PaymentSchedule3[[#This Row],[Payment Number]]&lt;&gt;"",SUM(INDEX(PaymentSchedule3[Interest],1,1):PaymentSchedule3[[#This Row],[Interest]]),"")</f>
        <v>141383.60199216518</v>
      </c>
    </row>
    <row r="253" spans="2:11">
      <c r="B253" s="23">
        <f ca="1">IF(LoanIsGood,IF(ROW()-ROW(PaymentSchedule3[[#Headers],[Payment Number]])&gt;ScheduledNumberOfPayments,"",ROW()-ROW(PaymentSchedule3[[#Headers],[Payment Number]])),"")</f>
        <v>240</v>
      </c>
      <c r="C253" s="24">
        <f ca="1">IF(PaymentSchedule3[[#This Row],[Payment Number]]&lt;&gt;"",EOMONTH(LoanStartDate,ROW(PaymentSchedule3[[#This Row],[Payment Number]])-ROW(PaymentSchedule3[[#Headers],[Payment Number]])-2)+DAY(LoanStartDate),"")</f>
        <v>52543</v>
      </c>
      <c r="D253" s="25">
        <f ca="1">IF(PaymentSchedule3[[#This Row],[Payment Number]]&lt;&gt;"",IF(ROW()-ROW(PaymentSchedule3[[#Headers],[Beginning
Balance]])=1,LoanAmount,INDEX(PaymentSchedule3[Ending
Balance],ROW()-ROW(PaymentSchedule3[[#Headers],[Beginning
Balance]])-1)),"")</f>
        <v>82227.96295155304</v>
      </c>
      <c r="E253" s="25">
        <f ca="1">IF(PaymentSchedule3[[#This Row],[Payment Number]]&lt;&gt;"",ScheduledPayment,"")</f>
        <v>1193.5382386636488</v>
      </c>
      <c r="F25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3" s="25">
        <f ca="1">IF(PaymentSchedule3[[#This Row],[Payment Number]]&lt;&gt;"",PaymentSchedule3[[#This Row],[Total
Payment]]-PaymentSchedule3[[#This Row],[Interest]],"")</f>
        <v>1019.4450288251387</v>
      </c>
      <c r="I253" s="25">
        <f ca="1">IF(PaymentSchedule3[[#This Row],[Payment Number]]&lt;&gt;"",PaymentSchedule3[[#This Row],[Beginning
Balance]]*(InterestRate/PaymentsPerYear),"")</f>
        <v>274.09320983851018</v>
      </c>
      <c r="J253" s="25">
        <f ca="1">IF(PaymentSchedule3[[#This Row],[Payment Number]]&lt;&gt;"",IF(PaymentSchedule3[[#This Row],[Scheduled Payment]]+PaymentSchedule3[[#This Row],[Extra
Payment]]&lt;=PaymentSchedule3[[#This Row],[Beginning
Balance]],PaymentSchedule3[[#This Row],[Beginning
Balance]]-PaymentSchedule3[[#This Row],[Principal]],0),"")</f>
        <v>81208.5179227279</v>
      </c>
      <c r="K253" s="25">
        <f ca="1">IF(PaymentSchedule3[[#This Row],[Payment Number]]&lt;&gt;"",SUM(INDEX(PaymentSchedule3[Interest],1,1):PaymentSchedule3[[#This Row],[Interest]]),"")</f>
        <v>141657.6952020037</v>
      </c>
    </row>
    <row r="254" spans="2:11">
      <c r="B254" s="23">
        <f ca="1">IF(LoanIsGood,IF(ROW()-ROW(PaymentSchedule3[[#Headers],[Payment Number]])&gt;ScheduledNumberOfPayments,"",ROW()-ROW(PaymentSchedule3[[#Headers],[Payment Number]])),"")</f>
        <v>241</v>
      </c>
      <c r="C254" s="24">
        <f ca="1">IF(PaymentSchedule3[[#This Row],[Payment Number]]&lt;&gt;"",EOMONTH(LoanStartDate,ROW(PaymentSchedule3[[#This Row],[Payment Number]])-ROW(PaymentSchedule3[[#Headers],[Payment Number]])-2)+DAY(LoanStartDate),"")</f>
        <v>52573</v>
      </c>
      <c r="D254" s="25">
        <f ca="1">IF(PaymentSchedule3[[#This Row],[Payment Number]]&lt;&gt;"",IF(ROW()-ROW(PaymentSchedule3[[#Headers],[Beginning
Balance]])=1,LoanAmount,INDEX(PaymentSchedule3[Ending
Balance],ROW()-ROW(PaymentSchedule3[[#Headers],[Beginning
Balance]])-1)),"")</f>
        <v>81208.5179227279</v>
      </c>
      <c r="E254" s="25">
        <f ca="1">IF(PaymentSchedule3[[#This Row],[Payment Number]]&lt;&gt;"",ScheduledPayment,"")</f>
        <v>1193.5382386636488</v>
      </c>
      <c r="F25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4" s="25">
        <f ca="1">IF(PaymentSchedule3[[#This Row],[Payment Number]]&lt;&gt;"",PaymentSchedule3[[#This Row],[Total
Payment]]-PaymentSchedule3[[#This Row],[Interest]],"")</f>
        <v>1022.8431789212225</v>
      </c>
      <c r="I254" s="25">
        <f ca="1">IF(PaymentSchedule3[[#This Row],[Payment Number]]&lt;&gt;"",PaymentSchedule3[[#This Row],[Beginning
Balance]]*(InterestRate/PaymentsPerYear),"")</f>
        <v>270.69505974242634</v>
      </c>
      <c r="J254" s="25">
        <f ca="1">IF(PaymentSchedule3[[#This Row],[Payment Number]]&lt;&gt;"",IF(PaymentSchedule3[[#This Row],[Scheduled Payment]]+PaymentSchedule3[[#This Row],[Extra
Payment]]&lt;=PaymentSchedule3[[#This Row],[Beginning
Balance]],PaymentSchedule3[[#This Row],[Beginning
Balance]]-PaymentSchedule3[[#This Row],[Principal]],0),"")</f>
        <v>80185.674743806681</v>
      </c>
      <c r="K254" s="25">
        <f ca="1">IF(PaymentSchedule3[[#This Row],[Payment Number]]&lt;&gt;"",SUM(INDEX(PaymentSchedule3[Interest],1,1):PaymentSchedule3[[#This Row],[Interest]]),"")</f>
        <v>141928.39026174613</v>
      </c>
    </row>
    <row r="255" spans="2:11">
      <c r="B255" s="23">
        <f ca="1">IF(LoanIsGood,IF(ROW()-ROW(PaymentSchedule3[[#Headers],[Payment Number]])&gt;ScheduledNumberOfPayments,"",ROW()-ROW(PaymentSchedule3[[#Headers],[Payment Number]])),"")</f>
        <v>242</v>
      </c>
      <c r="C255" s="24">
        <f ca="1">IF(PaymentSchedule3[[#This Row],[Payment Number]]&lt;&gt;"",EOMONTH(LoanStartDate,ROW(PaymentSchedule3[[#This Row],[Payment Number]])-ROW(PaymentSchedule3[[#Headers],[Payment Number]])-2)+DAY(LoanStartDate),"")</f>
        <v>52604</v>
      </c>
      <c r="D255" s="25">
        <f ca="1">IF(PaymentSchedule3[[#This Row],[Payment Number]]&lt;&gt;"",IF(ROW()-ROW(PaymentSchedule3[[#Headers],[Beginning
Balance]])=1,LoanAmount,INDEX(PaymentSchedule3[Ending
Balance],ROW()-ROW(PaymentSchedule3[[#Headers],[Beginning
Balance]])-1)),"")</f>
        <v>80185.674743806681</v>
      </c>
      <c r="E255" s="25">
        <f ca="1">IF(PaymentSchedule3[[#This Row],[Payment Number]]&lt;&gt;"",ScheduledPayment,"")</f>
        <v>1193.5382386636488</v>
      </c>
      <c r="F25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5" s="25">
        <f ca="1">IF(PaymentSchedule3[[#This Row],[Payment Number]]&lt;&gt;"",PaymentSchedule3[[#This Row],[Total
Payment]]-PaymentSchedule3[[#This Row],[Interest]],"")</f>
        <v>1026.2526561842933</v>
      </c>
      <c r="I255" s="25">
        <f ca="1">IF(PaymentSchedule3[[#This Row],[Payment Number]]&lt;&gt;"",PaymentSchedule3[[#This Row],[Beginning
Balance]]*(InterestRate/PaymentsPerYear),"")</f>
        <v>267.28558247935564</v>
      </c>
      <c r="J255" s="25">
        <f ca="1">IF(PaymentSchedule3[[#This Row],[Payment Number]]&lt;&gt;"",IF(PaymentSchedule3[[#This Row],[Scheduled Payment]]+PaymentSchedule3[[#This Row],[Extra
Payment]]&lt;=PaymentSchedule3[[#This Row],[Beginning
Balance]],PaymentSchedule3[[#This Row],[Beginning
Balance]]-PaymentSchedule3[[#This Row],[Principal]],0),"")</f>
        <v>79159.422087622384</v>
      </c>
      <c r="K255" s="25">
        <f ca="1">IF(PaymentSchedule3[[#This Row],[Payment Number]]&lt;&gt;"",SUM(INDEX(PaymentSchedule3[Interest],1,1):PaymentSchedule3[[#This Row],[Interest]]),"")</f>
        <v>142195.67584422548</v>
      </c>
    </row>
    <row r="256" spans="2:11">
      <c r="B256" s="23">
        <f ca="1">IF(LoanIsGood,IF(ROW()-ROW(PaymentSchedule3[[#Headers],[Payment Number]])&gt;ScheduledNumberOfPayments,"",ROW()-ROW(PaymentSchedule3[[#Headers],[Payment Number]])),"")</f>
        <v>243</v>
      </c>
      <c r="C256" s="24">
        <f ca="1">IF(PaymentSchedule3[[#This Row],[Payment Number]]&lt;&gt;"",EOMONTH(LoanStartDate,ROW(PaymentSchedule3[[#This Row],[Payment Number]])-ROW(PaymentSchedule3[[#Headers],[Payment Number]])-2)+DAY(LoanStartDate),"")</f>
        <v>52635</v>
      </c>
      <c r="D256" s="25">
        <f ca="1">IF(PaymentSchedule3[[#This Row],[Payment Number]]&lt;&gt;"",IF(ROW()-ROW(PaymentSchedule3[[#Headers],[Beginning
Balance]])=1,LoanAmount,INDEX(PaymentSchedule3[Ending
Balance],ROW()-ROW(PaymentSchedule3[[#Headers],[Beginning
Balance]])-1)),"")</f>
        <v>79159.422087622384</v>
      </c>
      <c r="E256" s="25">
        <f ca="1">IF(PaymentSchedule3[[#This Row],[Payment Number]]&lt;&gt;"",ScheduledPayment,"")</f>
        <v>1193.5382386636488</v>
      </c>
      <c r="F25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6" s="25">
        <f ca="1">IF(PaymentSchedule3[[#This Row],[Payment Number]]&lt;&gt;"",PaymentSchedule3[[#This Row],[Total
Payment]]-PaymentSchedule3[[#This Row],[Interest]],"")</f>
        <v>1029.6734983715742</v>
      </c>
      <c r="I256" s="25">
        <f ca="1">IF(PaymentSchedule3[[#This Row],[Payment Number]]&lt;&gt;"",PaymentSchedule3[[#This Row],[Beginning
Balance]]*(InterestRate/PaymentsPerYear),"")</f>
        <v>263.86474029207466</v>
      </c>
      <c r="J256" s="25">
        <f ca="1">IF(PaymentSchedule3[[#This Row],[Payment Number]]&lt;&gt;"",IF(PaymentSchedule3[[#This Row],[Scheduled Payment]]+PaymentSchedule3[[#This Row],[Extra
Payment]]&lt;=PaymentSchedule3[[#This Row],[Beginning
Balance]],PaymentSchedule3[[#This Row],[Beginning
Balance]]-PaymentSchedule3[[#This Row],[Principal]],0),"")</f>
        <v>78129.748589250812</v>
      </c>
      <c r="K256" s="25">
        <f ca="1">IF(PaymentSchedule3[[#This Row],[Payment Number]]&lt;&gt;"",SUM(INDEX(PaymentSchedule3[Interest],1,1):PaymentSchedule3[[#This Row],[Interest]]),"")</f>
        <v>142459.54058451756</v>
      </c>
    </row>
    <row r="257" spans="2:11">
      <c r="B257" s="23">
        <f ca="1">IF(LoanIsGood,IF(ROW()-ROW(PaymentSchedule3[[#Headers],[Payment Number]])&gt;ScheduledNumberOfPayments,"",ROW()-ROW(PaymentSchedule3[[#Headers],[Payment Number]])),"")</f>
        <v>244</v>
      </c>
      <c r="C257" s="24">
        <f ca="1">IF(PaymentSchedule3[[#This Row],[Payment Number]]&lt;&gt;"",EOMONTH(LoanStartDate,ROW(PaymentSchedule3[[#This Row],[Payment Number]])-ROW(PaymentSchedule3[[#Headers],[Payment Number]])-2)+DAY(LoanStartDate),"")</f>
        <v>52664</v>
      </c>
      <c r="D257" s="25">
        <f ca="1">IF(PaymentSchedule3[[#This Row],[Payment Number]]&lt;&gt;"",IF(ROW()-ROW(PaymentSchedule3[[#Headers],[Beginning
Balance]])=1,LoanAmount,INDEX(PaymentSchedule3[Ending
Balance],ROW()-ROW(PaymentSchedule3[[#Headers],[Beginning
Balance]])-1)),"")</f>
        <v>78129.748589250812</v>
      </c>
      <c r="E257" s="25">
        <f ca="1">IF(PaymentSchedule3[[#This Row],[Payment Number]]&lt;&gt;"",ScheduledPayment,"")</f>
        <v>1193.5382386636488</v>
      </c>
      <c r="F25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7" s="25">
        <f ca="1">IF(PaymentSchedule3[[#This Row],[Payment Number]]&lt;&gt;"",PaymentSchedule3[[#This Row],[Total
Payment]]-PaymentSchedule3[[#This Row],[Interest]],"")</f>
        <v>1033.105743366146</v>
      </c>
      <c r="I257" s="25">
        <f ca="1">IF(PaymentSchedule3[[#This Row],[Payment Number]]&lt;&gt;"",PaymentSchedule3[[#This Row],[Beginning
Balance]]*(InterestRate/PaymentsPerYear),"")</f>
        <v>260.43249529750273</v>
      </c>
      <c r="J257" s="25">
        <f ca="1">IF(PaymentSchedule3[[#This Row],[Payment Number]]&lt;&gt;"",IF(PaymentSchedule3[[#This Row],[Scheduled Payment]]+PaymentSchedule3[[#This Row],[Extra
Payment]]&lt;=PaymentSchedule3[[#This Row],[Beginning
Balance]],PaymentSchedule3[[#This Row],[Beginning
Balance]]-PaymentSchedule3[[#This Row],[Principal]],0),"")</f>
        <v>77096.642845884664</v>
      </c>
      <c r="K257" s="25">
        <f ca="1">IF(PaymentSchedule3[[#This Row],[Payment Number]]&lt;&gt;"",SUM(INDEX(PaymentSchedule3[Interest],1,1):PaymentSchedule3[[#This Row],[Interest]]),"")</f>
        <v>142719.97307981507</v>
      </c>
    </row>
    <row r="258" spans="2:11">
      <c r="B258" s="23">
        <f ca="1">IF(LoanIsGood,IF(ROW()-ROW(PaymentSchedule3[[#Headers],[Payment Number]])&gt;ScheduledNumberOfPayments,"",ROW()-ROW(PaymentSchedule3[[#Headers],[Payment Number]])),"")</f>
        <v>245</v>
      </c>
      <c r="C258" s="24">
        <f ca="1">IF(PaymentSchedule3[[#This Row],[Payment Number]]&lt;&gt;"",EOMONTH(LoanStartDate,ROW(PaymentSchedule3[[#This Row],[Payment Number]])-ROW(PaymentSchedule3[[#Headers],[Payment Number]])-2)+DAY(LoanStartDate),"")</f>
        <v>52695</v>
      </c>
      <c r="D258" s="25">
        <f ca="1">IF(PaymentSchedule3[[#This Row],[Payment Number]]&lt;&gt;"",IF(ROW()-ROW(PaymentSchedule3[[#Headers],[Beginning
Balance]])=1,LoanAmount,INDEX(PaymentSchedule3[Ending
Balance],ROW()-ROW(PaymentSchedule3[[#Headers],[Beginning
Balance]])-1)),"")</f>
        <v>77096.642845884664</v>
      </c>
      <c r="E258" s="25">
        <f ca="1">IF(PaymentSchedule3[[#This Row],[Payment Number]]&lt;&gt;"",ScheduledPayment,"")</f>
        <v>1193.5382386636488</v>
      </c>
      <c r="F25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8" s="25">
        <f ca="1">IF(PaymentSchedule3[[#This Row],[Payment Number]]&lt;&gt;"",PaymentSchedule3[[#This Row],[Total
Payment]]-PaymentSchedule3[[#This Row],[Interest]],"")</f>
        <v>1036.5494291773666</v>
      </c>
      <c r="I258" s="25">
        <f ca="1">IF(PaymentSchedule3[[#This Row],[Payment Number]]&lt;&gt;"",PaymentSchedule3[[#This Row],[Beginning
Balance]]*(InterestRate/PaymentsPerYear),"")</f>
        <v>256.98880948628221</v>
      </c>
      <c r="J258" s="25">
        <f ca="1">IF(PaymentSchedule3[[#This Row],[Payment Number]]&lt;&gt;"",IF(PaymentSchedule3[[#This Row],[Scheduled Payment]]+PaymentSchedule3[[#This Row],[Extra
Payment]]&lt;=PaymentSchedule3[[#This Row],[Beginning
Balance]],PaymentSchedule3[[#This Row],[Beginning
Balance]]-PaymentSchedule3[[#This Row],[Principal]],0),"")</f>
        <v>76060.093416707299</v>
      </c>
      <c r="K258" s="25">
        <f ca="1">IF(PaymentSchedule3[[#This Row],[Payment Number]]&lt;&gt;"",SUM(INDEX(PaymentSchedule3[Interest],1,1):PaymentSchedule3[[#This Row],[Interest]]),"")</f>
        <v>142976.96188930134</v>
      </c>
    </row>
    <row r="259" spans="2:11">
      <c r="B259" s="23">
        <f ca="1">IF(LoanIsGood,IF(ROW()-ROW(PaymentSchedule3[[#Headers],[Payment Number]])&gt;ScheduledNumberOfPayments,"",ROW()-ROW(PaymentSchedule3[[#Headers],[Payment Number]])),"")</f>
        <v>246</v>
      </c>
      <c r="C259" s="24">
        <f ca="1">IF(PaymentSchedule3[[#This Row],[Payment Number]]&lt;&gt;"",EOMONTH(LoanStartDate,ROW(PaymentSchedule3[[#This Row],[Payment Number]])-ROW(PaymentSchedule3[[#Headers],[Payment Number]])-2)+DAY(LoanStartDate),"")</f>
        <v>52725</v>
      </c>
      <c r="D259" s="25">
        <f ca="1">IF(PaymentSchedule3[[#This Row],[Payment Number]]&lt;&gt;"",IF(ROW()-ROW(PaymentSchedule3[[#Headers],[Beginning
Balance]])=1,LoanAmount,INDEX(PaymentSchedule3[Ending
Balance],ROW()-ROW(PaymentSchedule3[[#Headers],[Beginning
Balance]])-1)),"")</f>
        <v>76060.093416707299</v>
      </c>
      <c r="E259" s="25">
        <f ca="1">IF(PaymentSchedule3[[#This Row],[Payment Number]]&lt;&gt;"",ScheduledPayment,"")</f>
        <v>1193.5382386636488</v>
      </c>
      <c r="F25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59" s="25">
        <f ca="1">IF(PaymentSchedule3[[#This Row],[Payment Number]]&lt;&gt;"",PaymentSchedule3[[#This Row],[Total
Payment]]-PaymentSchedule3[[#This Row],[Interest]],"")</f>
        <v>1040.0045939412912</v>
      </c>
      <c r="I259" s="25">
        <f ca="1">IF(PaymentSchedule3[[#This Row],[Payment Number]]&lt;&gt;"",PaymentSchedule3[[#This Row],[Beginning
Balance]]*(InterestRate/PaymentsPerYear),"")</f>
        <v>253.53364472235768</v>
      </c>
      <c r="J259" s="25">
        <f ca="1">IF(PaymentSchedule3[[#This Row],[Payment Number]]&lt;&gt;"",IF(PaymentSchedule3[[#This Row],[Scheduled Payment]]+PaymentSchedule3[[#This Row],[Extra
Payment]]&lt;=PaymentSchedule3[[#This Row],[Beginning
Balance]],PaymentSchedule3[[#This Row],[Beginning
Balance]]-PaymentSchedule3[[#This Row],[Principal]],0),"")</f>
        <v>75020.088822766003</v>
      </c>
      <c r="K259" s="25">
        <f ca="1">IF(PaymentSchedule3[[#This Row],[Payment Number]]&lt;&gt;"",SUM(INDEX(PaymentSchedule3[Interest],1,1):PaymentSchedule3[[#This Row],[Interest]]),"")</f>
        <v>143230.49553402371</v>
      </c>
    </row>
    <row r="260" spans="2:11">
      <c r="B260" s="23">
        <f ca="1">IF(LoanIsGood,IF(ROW()-ROW(PaymentSchedule3[[#Headers],[Payment Number]])&gt;ScheduledNumberOfPayments,"",ROW()-ROW(PaymentSchedule3[[#Headers],[Payment Number]])),"")</f>
        <v>247</v>
      </c>
      <c r="C260" s="24">
        <f ca="1">IF(PaymentSchedule3[[#This Row],[Payment Number]]&lt;&gt;"",EOMONTH(LoanStartDate,ROW(PaymentSchedule3[[#This Row],[Payment Number]])-ROW(PaymentSchedule3[[#Headers],[Payment Number]])-2)+DAY(LoanStartDate),"")</f>
        <v>52756</v>
      </c>
      <c r="D260" s="25">
        <f ca="1">IF(PaymentSchedule3[[#This Row],[Payment Number]]&lt;&gt;"",IF(ROW()-ROW(PaymentSchedule3[[#Headers],[Beginning
Balance]])=1,LoanAmount,INDEX(PaymentSchedule3[Ending
Balance],ROW()-ROW(PaymentSchedule3[[#Headers],[Beginning
Balance]])-1)),"")</f>
        <v>75020.088822766003</v>
      </c>
      <c r="E260" s="25">
        <f ca="1">IF(PaymentSchedule3[[#This Row],[Payment Number]]&lt;&gt;"",ScheduledPayment,"")</f>
        <v>1193.5382386636488</v>
      </c>
      <c r="F26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0" s="25">
        <f ca="1">IF(PaymentSchedule3[[#This Row],[Payment Number]]&lt;&gt;"",PaymentSchedule3[[#This Row],[Total
Payment]]-PaymentSchedule3[[#This Row],[Interest]],"")</f>
        <v>1043.4712759210954</v>
      </c>
      <c r="I260" s="25">
        <f ca="1">IF(PaymentSchedule3[[#This Row],[Payment Number]]&lt;&gt;"",PaymentSchedule3[[#This Row],[Beginning
Balance]]*(InterestRate/PaymentsPerYear),"")</f>
        <v>250.06696274255336</v>
      </c>
      <c r="J260" s="25">
        <f ca="1">IF(PaymentSchedule3[[#This Row],[Payment Number]]&lt;&gt;"",IF(PaymentSchedule3[[#This Row],[Scheduled Payment]]+PaymentSchedule3[[#This Row],[Extra
Payment]]&lt;=PaymentSchedule3[[#This Row],[Beginning
Balance]],PaymentSchedule3[[#This Row],[Beginning
Balance]]-PaymentSchedule3[[#This Row],[Principal]],0),"")</f>
        <v>73976.617546844907</v>
      </c>
      <c r="K260" s="25">
        <f ca="1">IF(PaymentSchedule3[[#This Row],[Payment Number]]&lt;&gt;"",SUM(INDEX(PaymentSchedule3[Interest],1,1):PaymentSchedule3[[#This Row],[Interest]]),"")</f>
        <v>143480.56249676627</v>
      </c>
    </row>
    <row r="261" spans="2:11">
      <c r="B261" s="23">
        <f ca="1">IF(LoanIsGood,IF(ROW()-ROW(PaymentSchedule3[[#Headers],[Payment Number]])&gt;ScheduledNumberOfPayments,"",ROW()-ROW(PaymentSchedule3[[#Headers],[Payment Number]])),"")</f>
        <v>248</v>
      </c>
      <c r="C261" s="24">
        <f ca="1">IF(PaymentSchedule3[[#This Row],[Payment Number]]&lt;&gt;"",EOMONTH(LoanStartDate,ROW(PaymentSchedule3[[#This Row],[Payment Number]])-ROW(PaymentSchedule3[[#Headers],[Payment Number]])-2)+DAY(LoanStartDate),"")</f>
        <v>52786</v>
      </c>
      <c r="D261" s="25">
        <f ca="1">IF(PaymentSchedule3[[#This Row],[Payment Number]]&lt;&gt;"",IF(ROW()-ROW(PaymentSchedule3[[#Headers],[Beginning
Balance]])=1,LoanAmount,INDEX(PaymentSchedule3[Ending
Balance],ROW()-ROW(PaymentSchedule3[[#Headers],[Beginning
Balance]])-1)),"")</f>
        <v>73976.617546844907</v>
      </c>
      <c r="E261" s="25">
        <f ca="1">IF(PaymentSchedule3[[#This Row],[Payment Number]]&lt;&gt;"",ScheduledPayment,"")</f>
        <v>1193.5382386636488</v>
      </c>
      <c r="F26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1" s="25">
        <f ca="1">IF(PaymentSchedule3[[#This Row],[Payment Number]]&lt;&gt;"",PaymentSchedule3[[#This Row],[Total
Payment]]-PaymentSchedule3[[#This Row],[Interest]],"")</f>
        <v>1046.9495135074992</v>
      </c>
      <c r="I261" s="25">
        <f ca="1">IF(PaymentSchedule3[[#This Row],[Payment Number]]&lt;&gt;"",PaymentSchedule3[[#This Row],[Beginning
Balance]]*(InterestRate/PaymentsPerYear),"")</f>
        <v>246.58872515614971</v>
      </c>
      <c r="J261" s="25">
        <f ca="1">IF(PaymentSchedule3[[#This Row],[Payment Number]]&lt;&gt;"",IF(PaymentSchedule3[[#This Row],[Scheduled Payment]]+PaymentSchedule3[[#This Row],[Extra
Payment]]&lt;=PaymentSchedule3[[#This Row],[Beginning
Balance]],PaymentSchedule3[[#This Row],[Beginning
Balance]]-PaymentSchedule3[[#This Row],[Principal]],0),"")</f>
        <v>72929.66803333741</v>
      </c>
      <c r="K261" s="25">
        <f ca="1">IF(PaymentSchedule3[[#This Row],[Payment Number]]&lt;&gt;"",SUM(INDEX(PaymentSchedule3[Interest],1,1):PaymentSchedule3[[#This Row],[Interest]]),"")</f>
        <v>143727.15122192242</v>
      </c>
    </row>
    <row r="262" spans="2:11">
      <c r="B262" s="23">
        <f ca="1">IF(LoanIsGood,IF(ROW()-ROW(PaymentSchedule3[[#Headers],[Payment Number]])&gt;ScheduledNumberOfPayments,"",ROW()-ROW(PaymentSchedule3[[#Headers],[Payment Number]])),"")</f>
        <v>249</v>
      </c>
      <c r="C262" s="24">
        <f ca="1">IF(PaymentSchedule3[[#This Row],[Payment Number]]&lt;&gt;"",EOMONTH(LoanStartDate,ROW(PaymentSchedule3[[#This Row],[Payment Number]])-ROW(PaymentSchedule3[[#Headers],[Payment Number]])-2)+DAY(LoanStartDate),"")</f>
        <v>52817</v>
      </c>
      <c r="D262" s="25">
        <f ca="1">IF(PaymentSchedule3[[#This Row],[Payment Number]]&lt;&gt;"",IF(ROW()-ROW(PaymentSchedule3[[#Headers],[Beginning
Balance]])=1,LoanAmount,INDEX(PaymentSchedule3[Ending
Balance],ROW()-ROW(PaymentSchedule3[[#Headers],[Beginning
Balance]])-1)),"")</f>
        <v>72929.66803333741</v>
      </c>
      <c r="E262" s="25">
        <f ca="1">IF(PaymentSchedule3[[#This Row],[Payment Number]]&lt;&gt;"",ScheduledPayment,"")</f>
        <v>1193.5382386636488</v>
      </c>
      <c r="F26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2" s="25">
        <f ca="1">IF(PaymentSchedule3[[#This Row],[Payment Number]]&lt;&gt;"",PaymentSchedule3[[#This Row],[Total
Payment]]-PaymentSchedule3[[#This Row],[Interest]],"")</f>
        <v>1050.4393452191907</v>
      </c>
      <c r="I262" s="25">
        <f ca="1">IF(PaymentSchedule3[[#This Row],[Payment Number]]&lt;&gt;"",PaymentSchedule3[[#This Row],[Beginning
Balance]]*(InterestRate/PaymentsPerYear),"")</f>
        <v>243.09889344445804</v>
      </c>
      <c r="J262" s="25">
        <f ca="1">IF(PaymentSchedule3[[#This Row],[Payment Number]]&lt;&gt;"",IF(PaymentSchedule3[[#This Row],[Scheduled Payment]]+PaymentSchedule3[[#This Row],[Extra
Payment]]&lt;=PaymentSchedule3[[#This Row],[Beginning
Balance]],PaymentSchedule3[[#This Row],[Beginning
Balance]]-PaymentSchedule3[[#This Row],[Principal]],0),"")</f>
        <v>71879.228688118223</v>
      </c>
      <c r="K262" s="25">
        <f ca="1">IF(PaymentSchedule3[[#This Row],[Payment Number]]&lt;&gt;"",SUM(INDEX(PaymentSchedule3[Interest],1,1):PaymentSchedule3[[#This Row],[Interest]]),"")</f>
        <v>143970.25011536689</v>
      </c>
    </row>
    <row r="263" spans="2:11">
      <c r="B263" s="23">
        <f ca="1">IF(LoanIsGood,IF(ROW()-ROW(PaymentSchedule3[[#Headers],[Payment Number]])&gt;ScheduledNumberOfPayments,"",ROW()-ROW(PaymentSchedule3[[#Headers],[Payment Number]])),"")</f>
        <v>250</v>
      </c>
      <c r="C263" s="24">
        <f ca="1">IF(PaymentSchedule3[[#This Row],[Payment Number]]&lt;&gt;"",EOMONTH(LoanStartDate,ROW(PaymentSchedule3[[#This Row],[Payment Number]])-ROW(PaymentSchedule3[[#Headers],[Payment Number]])-2)+DAY(LoanStartDate),"")</f>
        <v>52848</v>
      </c>
      <c r="D263" s="25">
        <f ca="1">IF(PaymentSchedule3[[#This Row],[Payment Number]]&lt;&gt;"",IF(ROW()-ROW(PaymentSchedule3[[#Headers],[Beginning
Balance]])=1,LoanAmount,INDEX(PaymentSchedule3[Ending
Balance],ROW()-ROW(PaymentSchedule3[[#Headers],[Beginning
Balance]])-1)),"")</f>
        <v>71879.228688118223</v>
      </c>
      <c r="E263" s="25">
        <f ca="1">IF(PaymentSchedule3[[#This Row],[Payment Number]]&lt;&gt;"",ScheduledPayment,"")</f>
        <v>1193.5382386636488</v>
      </c>
      <c r="F26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3" s="25">
        <f ca="1">IF(PaymentSchedule3[[#This Row],[Payment Number]]&lt;&gt;"",PaymentSchedule3[[#This Row],[Total
Payment]]-PaymentSchedule3[[#This Row],[Interest]],"")</f>
        <v>1053.9408097032547</v>
      </c>
      <c r="I263" s="25">
        <f ca="1">IF(PaymentSchedule3[[#This Row],[Payment Number]]&lt;&gt;"",PaymentSchedule3[[#This Row],[Beginning
Balance]]*(InterestRate/PaymentsPerYear),"")</f>
        <v>239.5974289603941</v>
      </c>
      <c r="J263" s="25">
        <f ca="1">IF(PaymentSchedule3[[#This Row],[Payment Number]]&lt;&gt;"",IF(PaymentSchedule3[[#This Row],[Scheduled Payment]]+PaymentSchedule3[[#This Row],[Extra
Payment]]&lt;=PaymentSchedule3[[#This Row],[Beginning
Balance]],PaymentSchedule3[[#This Row],[Beginning
Balance]]-PaymentSchedule3[[#This Row],[Principal]],0),"")</f>
        <v>70825.287878414965</v>
      </c>
      <c r="K263" s="25">
        <f ca="1">IF(PaymentSchedule3[[#This Row],[Payment Number]]&lt;&gt;"",SUM(INDEX(PaymentSchedule3[Interest],1,1):PaymentSchedule3[[#This Row],[Interest]]),"")</f>
        <v>144209.84754432729</v>
      </c>
    </row>
    <row r="264" spans="2:11">
      <c r="B264" s="23">
        <f ca="1">IF(LoanIsGood,IF(ROW()-ROW(PaymentSchedule3[[#Headers],[Payment Number]])&gt;ScheduledNumberOfPayments,"",ROW()-ROW(PaymentSchedule3[[#Headers],[Payment Number]])),"")</f>
        <v>251</v>
      </c>
      <c r="C264" s="24">
        <f ca="1">IF(PaymentSchedule3[[#This Row],[Payment Number]]&lt;&gt;"",EOMONTH(LoanStartDate,ROW(PaymentSchedule3[[#This Row],[Payment Number]])-ROW(PaymentSchedule3[[#Headers],[Payment Number]])-2)+DAY(LoanStartDate),"")</f>
        <v>52878</v>
      </c>
      <c r="D264" s="25">
        <f ca="1">IF(PaymentSchedule3[[#This Row],[Payment Number]]&lt;&gt;"",IF(ROW()-ROW(PaymentSchedule3[[#Headers],[Beginning
Balance]])=1,LoanAmount,INDEX(PaymentSchedule3[Ending
Balance],ROW()-ROW(PaymentSchedule3[[#Headers],[Beginning
Balance]])-1)),"")</f>
        <v>70825.287878414965</v>
      </c>
      <c r="E264" s="25">
        <f ca="1">IF(PaymentSchedule3[[#This Row],[Payment Number]]&lt;&gt;"",ScheduledPayment,"")</f>
        <v>1193.5382386636488</v>
      </c>
      <c r="F26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4" s="25">
        <f ca="1">IF(PaymentSchedule3[[#This Row],[Payment Number]]&lt;&gt;"",PaymentSchedule3[[#This Row],[Total
Payment]]-PaymentSchedule3[[#This Row],[Interest]],"")</f>
        <v>1057.4539457355988</v>
      </c>
      <c r="I264" s="25">
        <f ca="1">IF(PaymentSchedule3[[#This Row],[Payment Number]]&lt;&gt;"",PaymentSchedule3[[#This Row],[Beginning
Balance]]*(InterestRate/PaymentsPerYear),"")</f>
        <v>236.0842929280499</v>
      </c>
      <c r="J264" s="25">
        <f ca="1">IF(PaymentSchedule3[[#This Row],[Payment Number]]&lt;&gt;"",IF(PaymentSchedule3[[#This Row],[Scheduled Payment]]+PaymentSchedule3[[#This Row],[Extra
Payment]]&lt;=PaymentSchedule3[[#This Row],[Beginning
Balance]],PaymentSchedule3[[#This Row],[Beginning
Balance]]-PaymentSchedule3[[#This Row],[Principal]],0),"")</f>
        <v>69767.833932679365</v>
      </c>
      <c r="K264" s="25">
        <f ca="1">IF(PaymentSchedule3[[#This Row],[Payment Number]]&lt;&gt;"",SUM(INDEX(PaymentSchedule3[Interest],1,1):PaymentSchedule3[[#This Row],[Interest]]),"")</f>
        <v>144445.93183725534</v>
      </c>
    </row>
    <row r="265" spans="2:11">
      <c r="B265" s="23">
        <f ca="1">IF(LoanIsGood,IF(ROW()-ROW(PaymentSchedule3[[#Headers],[Payment Number]])&gt;ScheduledNumberOfPayments,"",ROW()-ROW(PaymentSchedule3[[#Headers],[Payment Number]])),"")</f>
        <v>252</v>
      </c>
      <c r="C265" s="24">
        <f ca="1">IF(PaymentSchedule3[[#This Row],[Payment Number]]&lt;&gt;"",EOMONTH(LoanStartDate,ROW(PaymentSchedule3[[#This Row],[Payment Number]])-ROW(PaymentSchedule3[[#Headers],[Payment Number]])-2)+DAY(LoanStartDate),"")</f>
        <v>52909</v>
      </c>
      <c r="D265" s="25">
        <f ca="1">IF(PaymentSchedule3[[#This Row],[Payment Number]]&lt;&gt;"",IF(ROW()-ROW(PaymentSchedule3[[#Headers],[Beginning
Balance]])=1,LoanAmount,INDEX(PaymentSchedule3[Ending
Balance],ROW()-ROW(PaymentSchedule3[[#Headers],[Beginning
Balance]])-1)),"")</f>
        <v>69767.833932679365</v>
      </c>
      <c r="E265" s="25">
        <f ca="1">IF(PaymentSchedule3[[#This Row],[Payment Number]]&lt;&gt;"",ScheduledPayment,"")</f>
        <v>1193.5382386636488</v>
      </c>
      <c r="F26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5" s="25">
        <f ca="1">IF(PaymentSchedule3[[#This Row],[Payment Number]]&lt;&gt;"",PaymentSchedule3[[#This Row],[Total
Payment]]-PaymentSchedule3[[#This Row],[Interest]],"")</f>
        <v>1060.9787922213843</v>
      </c>
      <c r="I265" s="25">
        <f ca="1">IF(PaymentSchedule3[[#This Row],[Payment Number]]&lt;&gt;"",PaymentSchedule3[[#This Row],[Beginning
Balance]]*(InterestRate/PaymentsPerYear),"")</f>
        <v>232.55944644226457</v>
      </c>
      <c r="J265" s="25">
        <f ca="1">IF(PaymentSchedule3[[#This Row],[Payment Number]]&lt;&gt;"",IF(PaymentSchedule3[[#This Row],[Scheduled Payment]]+PaymentSchedule3[[#This Row],[Extra
Payment]]&lt;=PaymentSchedule3[[#This Row],[Beginning
Balance]],PaymentSchedule3[[#This Row],[Beginning
Balance]]-PaymentSchedule3[[#This Row],[Principal]],0),"")</f>
        <v>68706.855140457978</v>
      </c>
      <c r="K265" s="25">
        <f ca="1">IF(PaymentSchedule3[[#This Row],[Payment Number]]&lt;&gt;"",SUM(INDEX(PaymentSchedule3[Interest],1,1):PaymentSchedule3[[#This Row],[Interest]]),"")</f>
        <v>144678.4912836976</v>
      </c>
    </row>
    <row r="266" spans="2:11">
      <c r="B266" s="23">
        <f ca="1">IF(LoanIsGood,IF(ROW()-ROW(PaymentSchedule3[[#Headers],[Payment Number]])&gt;ScheduledNumberOfPayments,"",ROW()-ROW(PaymentSchedule3[[#Headers],[Payment Number]])),"")</f>
        <v>253</v>
      </c>
      <c r="C266" s="24">
        <f ca="1">IF(PaymentSchedule3[[#This Row],[Payment Number]]&lt;&gt;"",EOMONTH(LoanStartDate,ROW(PaymentSchedule3[[#This Row],[Payment Number]])-ROW(PaymentSchedule3[[#Headers],[Payment Number]])-2)+DAY(LoanStartDate),"")</f>
        <v>52939</v>
      </c>
      <c r="D266" s="25">
        <f ca="1">IF(PaymentSchedule3[[#This Row],[Payment Number]]&lt;&gt;"",IF(ROW()-ROW(PaymentSchedule3[[#Headers],[Beginning
Balance]])=1,LoanAmount,INDEX(PaymentSchedule3[Ending
Balance],ROW()-ROW(PaymentSchedule3[[#Headers],[Beginning
Balance]])-1)),"")</f>
        <v>68706.855140457978</v>
      </c>
      <c r="E266" s="25">
        <f ca="1">IF(PaymentSchedule3[[#This Row],[Payment Number]]&lt;&gt;"",ScheduledPayment,"")</f>
        <v>1193.5382386636488</v>
      </c>
      <c r="F26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6" s="25">
        <f ca="1">IF(PaymentSchedule3[[#This Row],[Payment Number]]&lt;&gt;"",PaymentSchedule3[[#This Row],[Total
Payment]]-PaymentSchedule3[[#This Row],[Interest]],"")</f>
        <v>1064.5153881954557</v>
      </c>
      <c r="I266" s="25">
        <f ca="1">IF(PaymentSchedule3[[#This Row],[Payment Number]]&lt;&gt;"",PaymentSchedule3[[#This Row],[Beginning
Balance]]*(InterestRate/PaymentsPerYear),"")</f>
        <v>229.02285046819327</v>
      </c>
      <c r="J266" s="25">
        <f ca="1">IF(PaymentSchedule3[[#This Row],[Payment Number]]&lt;&gt;"",IF(PaymentSchedule3[[#This Row],[Scheduled Payment]]+PaymentSchedule3[[#This Row],[Extra
Payment]]&lt;=PaymentSchedule3[[#This Row],[Beginning
Balance]],PaymentSchedule3[[#This Row],[Beginning
Balance]]-PaymentSchedule3[[#This Row],[Principal]],0),"")</f>
        <v>67642.339752262516</v>
      </c>
      <c r="K266" s="25">
        <f ca="1">IF(PaymentSchedule3[[#This Row],[Payment Number]]&lt;&gt;"",SUM(INDEX(PaymentSchedule3[Interest],1,1):PaymentSchedule3[[#This Row],[Interest]]),"")</f>
        <v>144907.5141341658</v>
      </c>
    </row>
    <row r="267" spans="2:11">
      <c r="B267" s="23">
        <f ca="1">IF(LoanIsGood,IF(ROW()-ROW(PaymentSchedule3[[#Headers],[Payment Number]])&gt;ScheduledNumberOfPayments,"",ROW()-ROW(PaymentSchedule3[[#Headers],[Payment Number]])),"")</f>
        <v>254</v>
      </c>
      <c r="C267" s="24">
        <f ca="1">IF(PaymentSchedule3[[#This Row],[Payment Number]]&lt;&gt;"",EOMONTH(LoanStartDate,ROW(PaymentSchedule3[[#This Row],[Payment Number]])-ROW(PaymentSchedule3[[#Headers],[Payment Number]])-2)+DAY(LoanStartDate),"")</f>
        <v>52970</v>
      </c>
      <c r="D267" s="25">
        <f ca="1">IF(PaymentSchedule3[[#This Row],[Payment Number]]&lt;&gt;"",IF(ROW()-ROW(PaymentSchedule3[[#Headers],[Beginning
Balance]])=1,LoanAmount,INDEX(PaymentSchedule3[Ending
Balance],ROW()-ROW(PaymentSchedule3[[#Headers],[Beginning
Balance]])-1)),"")</f>
        <v>67642.339752262516</v>
      </c>
      <c r="E267" s="25">
        <f ca="1">IF(PaymentSchedule3[[#This Row],[Payment Number]]&lt;&gt;"",ScheduledPayment,"")</f>
        <v>1193.5382386636488</v>
      </c>
      <c r="F26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7" s="25">
        <f ca="1">IF(PaymentSchedule3[[#This Row],[Payment Number]]&lt;&gt;"",PaymentSchedule3[[#This Row],[Total
Payment]]-PaymentSchedule3[[#This Row],[Interest]],"")</f>
        <v>1068.0637728227737</v>
      </c>
      <c r="I267" s="25">
        <f ca="1">IF(PaymentSchedule3[[#This Row],[Payment Number]]&lt;&gt;"",PaymentSchedule3[[#This Row],[Beginning
Balance]]*(InterestRate/PaymentsPerYear),"")</f>
        <v>225.47446584087507</v>
      </c>
      <c r="J267" s="25">
        <f ca="1">IF(PaymentSchedule3[[#This Row],[Payment Number]]&lt;&gt;"",IF(PaymentSchedule3[[#This Row],[Scheduled Payment]]+PaymentSchedule3[[#This Row],[Extra
Payment]]&lt;=PaymentSchedule3[[#This Row],[Beginning
Balance]],PaymentSchedule3[[#This Row],[Beginning
Balance]]-PaymentSchedule3[[#This Row],[Principal]],0),"")</f>
        <v>66574.275979439743</v>
      </c>
      <c r="K267" s="25">
        <f ca="1">IF(PaymentSchedule3[[#This Row],[Payment Number]]&lt;&gt;"",SUM(INDEX(PaymentSchedule3[Interest],1,1):PaymentSchedule3[[#This Row],[Interest]]),"")</f>
        <v>145132.98860000668</v>
      </c>
    </row>
    <row r="268" spans="2:11">
      <c r="B268" s="23">
        <f ca="1">IF(LoanIsGood,IF(ROW()-ROW(PaymentSchedule3[[#Headers],[Payment Number]])&gt;ScheduledNumberOfPayments,"",ROW()-ROW(PaymentSchedule3[[#Headers],[Payment Number]])),"")</f>
        <v>255</v>
      </c>
      <c r="C268" s="24">
        <f ca="1">IF(PaymentSchedule3[[#This Row],[Payment Number]]&lt;&gt;"",EOMONTH(LoanStartDate,ROW(PaymentSchedule3[[#This Row],[Payment Number]])-ROW(PaymentSchedule3[[#Headers],[Payment Number]])-2)+DAY(LoanStartDate),"")</f>
        <v>53001</v>
      </c>
      <c r="D268" s="25">
        <f ca="1">IF(PaymentSchedule3[[#This Row],[Payment Number]]&lt;&gt;"",IF(ROW()-ROW(PaymentSchedule3[[#Headers],[Beginning
Balance]])=1,LoanAmount,INDEX(PaymentSchedule3[Ending
Balance],ROW()-ROW(PaymentSchedule3[[#Headers],[Beginning
Balance]])-1)),"")</f>
        <v>66574.275979439743</v>
      </c>
      <c r="E268" s="25">
        <f ca="1">IF(PaymentSchedule3[[#This Row],[Payment Number]]&lt;&gt;"",ScheduledPayment,"")</f>
        <v>1193.5382386636488</v>
      </c>
      <c r="F26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8" s="25">
        <f ca="1">IF(PaymentSchedule3[[#This Row],[Payment Number]]&lt;&gt;"",PaymentSchedule3[[#This Row],[Total
Payment]]-PaymentSchedule3[[#This Row],[Interest]],"")</f>
        <v>1071.6239853988498</v>
      </c>
      <c r="I268" s="25">
        <f ca="1">IF(PaymentSchedule3[[#This Row],[Payment Number]]&lt;&gt;"",PaymentSchedule3[[#This Row],[Beginning
Balance]]*(InterestRate/PaymentsPerYear),"")</f>
        <v>221.91425326479916</v>
      </c>
      <c r="J268" s="25">
        <f ca="1">IF(PaymentSchedule3[[#This Row],[Payment Number]]&lt;&gt;"",IF(PaymentSchedule3[[#This Row],[Scheduled Payment]]+PaymentSchedule3[[#This Row],[Extra
Payment]]&lt;=PaymentSchedule3[[#This Row],[Beginning
Balance]],PaymentSchedule3[[#This Row],[Beginning
Balance]]-PaymentSchedule3[[#This Row],[Principal]],0),"")</f>
        <v>65502.651994040891</v>
      </c>
      <c r="K268" s="25">
        <f ca="1">IF(PaymentSchedule3[[#This Row],[Payment Number]]&lt;&gt;"",SUM(INDEX(PaymentSchedule3[Interest],1,1):PaymentSchedule3[[#This Row],[Interest]]),"")</f>
        <v>145354.90285327149</v>
      </c>
    </row>
    <row r="269" spans="2:11">
      <c r="B269" s="23">
        <f ca="1">IF(LoanIsGood,IF(ROW()-ROW(PaymentSchedule3[[#Headers],[Payment Number]])&gt;ScheduledNumberOfPayments,"",ROW()-ROW(PaymentSchedule3[[#Headers],[Payment Number]])),"")</f>
        <v>256</v>
      </c>
      <c r="C269" s="24">
        <f ca="1">IF(PaymentSchedule3[[#This Row],[Payment Number]]&lt;&gt;"",EOMONTH(LoanStartDate,ROW(PaymentSchedule3[[#This Row],[Payment Number]])-ROW(PaymentSchedule3[[#Headers],[Payment Number]])-2)+DAY(LoanStartDate),"")</f>
        <v>53029</v>
      </c>
      <c r="D269" s="25">
        <f ca="1">IF(PaymentSchedule3[[#This Row],[Payment Number]]&lt;&gt;"",IF(ROW()-ROW(PaymentSchedule3[[#Headers],[Beginning
Balance]])=1,LoanAmount,INDEX(PaymentSchedule3[Ending
Balance],ROW()-ROW(PaymentSchedule3[[#Headers],[Beginning
Balance]])-1)),"")</f>
        <v>65502.651994040891</v>
      </c>
      <c r="E269" s="25">
        <f ca="1">IF(PaymentSchedule3[[#This Row],[Payment Number]]&lt;&gt;"",ScheduledPayment,"")</f>
        <v>1193.5382386636488</v>
      </c>
      <c r="F26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69" s="25">
        <f ca="1">IF(PaymentSchedule3[[#This Row],[Payment Number]]&lt;&gt;"",PaymentSchedule3[[#This Row],[Total
Payment]]-PaymentSchedule3[[#This Row],[Interest]],"")</f>
        <v>1075.1960653501792</v>
      </c>
      <c r="I269" s="25">
        <f ca="1">IF(PaymentSchedule3[[#This Row],[Payment Number]]&lt;&gt;"",PaymentSchedule3[[#This Row],[Beginning
Balance]]*(InterestRate/PaymentsPerYear),"")</f>
        <v>218.34217331346966</v>
      </c>
      <c r="J269" s="25">
        <f ca="1">IF(PaymentSchedule3[[#This Row],[Payment Number]]&lt;&gt;"",IF(PaymentSchedule3[[#This Row],[Scheduled Payment]]+PaymentSchedule3[[#This Row],[Extra
Payment]]&lt;=PaymentSchedule3[[#This Row],[Beginning
Balance]],PaymentSchedule3[[#This Row],[Beginning
Balance]]-PaymentSchedule3[[#This Row],[Principal]],0),"")</f>
        <v>64427.45592869071</v>
      </c>
      <c r="K269" s="25">
        <f ca="1">IF(PaymentSchedule3[[#This Row],[Payment Number]]&lt;&gt;"",SUM(INDEX(PaymentSchedule3[Interest],1,1):PaymentSchedule3[[#This Row],[Interest]]),"")</f>
        <v>145573.24502658495</v>
      </c>
    </row>
    <row r="270" spans="2:11">
      <c r="B270" s="23">
        <f ca="1">IF(LoanIsGood,IF(ROW()-ROW(PaymentSchedule3[[#Headers],[Payment Number]])&gt;ScheduledNumberOfPayments,"",ROW()-ROW(PaymentSchedule3[[#Headers],[Payment Number]])),"")</f>
        <v>257</v>
      </c>
      <c r="C270" s="24">
        <f ca="1">IF(PaymentSchedule3[[#This Row],[Payment Number]]&lt;&gt;"",EOMONTH(LoanStartDate,ROW(PaymentSchedule3[[#This Row],[Payment Number]])-ROW(PaymentSchedule3[[#Headers],[Payment Number]])-2)+DAY(LoanStartDate),"")</f>
        <v>53060</v>
      </c>
      <c r="D270" s="25">
        <f ca="1">IF(PaymentSchedule3[[#This Row],[Payment Number]]&lt;&gt;"",IF(ROW()-ROW(PaymentSchedule3[[#Headers],[Beginning
Balance]])=1,LoanAmount,INDEX(PaymentSchedule3[Ending
Balance],ROW()-ROW(PaymentSchedule3[[#Headers],[Beginning
Balance]])-1)),"")</f>
        <v>64427.45592869071</v>
      </c>
      <c r="E270" s="25">
        <f ca="1">IF(PaymentSchedule3[[#This Row],[Payment Number]]&lt;&gt;"",ScheduledPayment,"")</f>
        <v>1193.5382386636488</v>
      </c>
      <c r="F27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0" s="25">
        <f ca="1">IF(PaymentSchedule3[[#This Row],[Payment Number]]&lt;&gt;"",PaymentSchedule3[[#This Row],[Total
Payment]]-PaymentSchedule3[[#This Row],[Interest]],"")</f>
        <v>1078.7800522346797</v>
      </c>
      <c r="I270" s="25">
        <f ca="1">IF(PaymentSchedule3[[#This Row],[Payment Number]]&lt;&gt;"",PaymentSchedule3[[#This Row],[Beginning
Balance]]*(InterestRate/PaymentsPerYear),"")</f>
        <v>214.75818642896905</v>
      </c>
      <c r="J270" s="25">
        <f ca="1">IF(PaymentSchedule3[[#This Row],[Payment Number]]&lt;&gt;"",IF(PaymentSchedule3[[#This Row],[Scheduled Payment]]+PaymentSchedule3[[#This Row],[Extra
Payment]]&lt;=PaymentSchedule3[[#This Row],[Beginning
Balance]],PaymentSchedule3[[#This Row],[Beginning
Balance]]-PaymentSchedule3[[#This Row],[Principal]],0),"")</f>
        <v>63348.675876456029</v>
      </c>
      <c r="K270" s="25">
        <f ca="1">IF(PaymentSchedule3[[#This Row],[Payment Number]]&lt;&gt;"",SUM(INDEX(PaymentSchedule3[Interest],1,1):PaymentSchedule3[[#This Row],[Interest]]),"")</f>
        <v>145788.00321301393</v>
      </c>
    </row>
    <row r="271" spans="2:11">
      <c r="B271" s="23">
        <f ca="1">IF(LoanIsGood,IF(ROW()-ROW(PaymentSchedule3[[#Headers],[Payment Number]])&gt;ScheduledNumberOfPayments,"",ROW()-ROW(PaymentSchedule3[[#Headers],[Payment Number]])),"")</f>
        <v>258</v>
      </c>
      <c r="C271" s="24">
        <f ca="1">IF(PaymentSchedule3[[#This Row],[Payment Number]]&lt;&gt;"",EOMONTH(LoanStartDate,ROW(PaymentSchedule3[[#This Row],[Payment Number]])-ROW(PaymentSchedule3[[#Headers],[Payment Number]])-2)+DAY(LoanStartDate),"")</f>
        <v>53090</v>
      </c>
      <c r="D271" s="25">
        <f ca="1">IF(PaymentSchedule3[[#This Row],[Payment Number]]&lt;&gt;"",IF(ROW()-ROW(PaymentSchedule3[[#Headers],[Beginning
Balance]])=1,LoanAmount,INDEX(PaymentSchedule3[Ending
Balance],ROW()-ROW(PaymentSchedule3[[#Headers],[Beginning
Balance]])-1)),"")</f>
        <v>63348.675876456029</v>
      </c>
      <c r="E271" s="25">
        <f ca="1">IF(PaymentSchedule3[[#This Row],[Payment Number]]&lt;&gt;"",ScheduledPayment,"")</f>
        <v>1193.5382386636488</v>
      </c>
      <c r="F27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1" s="25">
        <f ca="1">IF(PaymentSchedule3[[#This Row],[Payment Number]]&lt;&gt;"",PaymentSchedule3[[#This Row],[Total
Payment]]-PaymentSchedule3[[#This Row],[Interest]],"")</f>
        <v>1082.3759857421287</v>
      </c>
      <c r="I271" s="25">
        <f ca="1">IF(PaymentSchedule3[[#This Row],[Payment Number]]&lt;&gt;"",PaymentSchedule3[[#This Row],[Beginning
Balance]]*(InterestRate/PaymentsPerYear),"")</f>
        <v>211.16225292152012</v>
      </c>
      <c r="J271" s="25">
        <f ca="1">IF(PaymentSchedule3[[#This Row],[Payment Number]]&lt;&gt;"",IF(PaymentSchedule3[[#This Row],[Scheduled Payment]]+PaymentSchedule3[[#This Row],[Extra
Payment]]&lt;=PaymentSchedule3[[#This Row],[Beginning
Balance]],PaymentSchedule3[[#This Row],[Beginning
Balance]]-PaymentSchedule3[[#This Row],[Principal]],0),"")</f>
        <v>62266.299890713897</v>
      </c>
      <c r="K271" s="25">
        <f ca="1">IF(PaymentSchedule3[[#This Row],[Payment Number]]&lt;&gt;"",SUM(INDEX(PaymentSchedule3[Interest],1,1):PaymentSchedule3[[#This Row],[Interest]]),"")</f>
        <v>145999.16546593545</v>
      </c>
    </row>
    <row r="272" spans="2:11">
      <c r="B272" s="23">
        <f ca="1">IF(LoanIsGood,IF(ROW()-ROW(PaymentSchedule3[[#Headers],[Payment Number]])&gt;ScheduledNumberOfPayments,"",ROW()-ROW(PaymentSchedule3[[#Headers],[Payment Number]])),"")</f>
        <v>259</v>
      </c>
      <c r="C272" s="24">
        <f ca="1">IF(PaymentSchedule3[[#This Row],[Payment Number]]&lt;&gt;"",EOMONTH(LoanStartDate,ROW(PaymentSchedule3[[#This Row],[Payment Number]])-ROW(PaymentSchedule3[[#Headers],[Payment Number]])-2)+DAY(LoanStartDate),"")</f>
        <v>53121</v>
      </c>
      <c r="D272" s="25">
        <f ca="1">IF(PaymentSchedule3[[#This Row],[Payment Number]]&lt;&gt;"",IF(ROW()-ROW(PaymentSchedule3[[#Headers],[Beginning
Balance]])=1,LoanAmount,INDEX(PaymentSchedule3[Ending
Balance],ROW()-ROW(PaymentSchedule3[[#Headers],[Beginning
Balance]])-1)),"")</f>
        <v>62266.299890713897</v>
      </c>
      <c r="E272" s="25">
        <f ca="1">IF(PaymentSchedule3[[#This Row],[Payment Number]]&lt;&gt;"",ScheduledPayment,"")</f>
        <v>1193.5382386636488</v>
      </c>
      <c r="F27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2" s="25">
        <f ca="1">IF(PaymentSchedule3[[#This Row],[Payment Number]]&lt;&gt;"",PaymentSchedule3[[#This Row],[Total
Payment]]-PaymentSchedule3[[#This Row],[Interest]],"")</f>
        <v>1085.9839056946025</v>
      </c>
      <c r="I272" s="25">
        <f ca="1">IF(PaymentSchedule3[[#This Row],[Payment Number]]&lt;&gt;"",PaymentSchedule3[[#This Row],[Beginning
Balance]]*(InterestRate/PaymentsPerYear),"")</f>
        <v>207.55433296904633</v>
      </c>
      <c r="J272" s="25">
        <f ca="1">IF(PaymentSchedule3[[#This Row],[Payment Number]]&lt;&gt;"",IF(PaymentSchedule3[[#This Row],[Scheduled Payment]]+PaymentSchedule3[[#This Row],[Extra
Payment]]&lt;=PaymentSchedule3[[#This Row],[Beginning
Balance]],PaymentSchedule3[[#This Row],[Beginning
Balance]]-PaymentSchedule3[[#This Row],[Principal]],0),"")</f>
        <v>61180.315985019297</v>
      </c>
      <c r="K272" s="25">
        <f ca="1">IF(PaymentSchedule3[[#This Row],[Payment Number]]&lt;&gt;"",SUM(INDEX(PaymentSchedule3[Interest],1,1):PaymentSchedule3[[#This Row],[Interest]]),"")</f>
        <v>146206.71979890449</v>
      </c>
    </row>
    <row r="273" spans="2:11">
      <c r="B273" s="23">
        <f ca="1">IF(LoanIsGood,IF(ROW()-ROW(PaymentSchedule3[[#Headers],[Payment Number]])&gt;ScheduledNumberOfPayments,"",ROW()-ROW(PaymentSchedule3[[#Headers],[Payment Number]])),"")</f>
        <v>260</v>
      </c>
      <c r="C273" s="24">
        <f ca="1">IF(PaymentSchedule3[[#This Row],[Payment Number]]&lt;&gt;"",EOMONTH(LoanStartDate,ROW(PaymentSchedule3[[#This Row],[Payment Number]])-ROW(PaymentSchedule3[[#Headers],[Payment Number]])-2)+DAY(LoanStartDate),"")</f>
        <v>53151</v>
      </c>
      <c r="D273" s="25">
        <f ca="1">IF(PaymentSchedule3[[#This Row],[Payment Number]]&lt;&gt;"",IF(ROW()-ROW(PaymentSchedule3[[#Headers],[Beginning
Balance]])=1,LoanAmount,INDEX(PaymentSchedule3[Ending
Balance],ROW()-ROW(PaymentSchedule3[[#Headers],[Beginning
Balance]])-1)),"")</f>
        <v>61180.315985019297</v>
      </c>
      <c r="E273" s="25">
        <f ca="1">IF(PaymentSchedule3[[#This Row],[Payment Number]]&lt;&gt;"",ScheduledPayment,"")</f>
        <v>1193.5382386636488</v>
      </c>
      <c r="F27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3" s="25">
        <f ca="1">IF(PaymentSchedule3[[#This Row],[Payment Number]]&lt;&gt;"",PaymentSchedule3[[#This Row],[Total
Payment]]-PaymentSchedule3[[#This Row],[Interest]],"")</f>
        <v>1089.6038520469178</v>
      </c>
      <c r="I273" s="25">
        <f ca="1">IF(PaymentSchedule3[[#This Row],[Payment Number]]&lt;&gt;"",PaymentSchedule3[[#This Row],[Beginning
Balance]]*(InterestRate/PaymentsPerYear),"")</f>
        <v>203.93438661673099</v>
      </c>
      <c r="J273" s="25">
        <f ca="1">IF(PaymentSchedule3[[#This Row],[Payment Number]]&lt;&gt;"",IF(PaymentSchedule3[[#This Row],[Scheduled Payment]]+PaymentSchedule3[[#This Row],[Extra
Payment]]&lt;=PaymentSchedule3[[#This Row],[Beginning
Balance]],PaymentSchedule3[[#This Row],[Beginning
Balance]]-PaymentSchedule3[[#This Row],[Principal]],0),"")</f>
        <v>60090.712132972381</v>
      </c>
      <c r="K273" s="25">
        <f ca="1">IF(PaymentSchedule3[[#This Row],[Payment Number]]&lt;&gt;"",SUM(INDEX(PaymentSchedule3[Interest],1,1):PaymentSchedule3[[#This Row],[Interest]]),"")</f>
        <v>146410.65418552121</v>
      </c>
    </row>
    <row r="274" spans="2:11">
      <c r="B274" s="23">
        <f ca="1">IF(LoanIsGood,IF(ROW()-ROW(PaymentSchedule3[[#Headers],[Payment Number]])&gt;ScheduledNumberOfPayments,"",ROW()-ROW(PaymentSchedule3[[#Headers],[Payment Number]])),"")</f>
        <v>261</v>
      </c>
      <c r="C274" s="24">
        <f ca="1">IF(PaymentSchedule3[[#This Row],[Payment Number]]&lt;&gt;"",EOMONTH(LoanStartDate,ROW(PaymentSchedule3[[#This Row],[Payment Number]])-ROW(PaymentSchedule3[[#Headers],[Payment Number]])-2)+DAY(LoanStartDate),"")</f>
        <v>53182</v>
      </c>
      <c r="D274" s="25">
        <f ca="1">IF(PaymentSchedule3[[#This Row],[Payment Number]]&lt;&gt;"",IF(ROW()-ROW(PaymentSchedule3[[#Headers],[Beginning
Balance]])=1,LoanAmount,INDEX(PaymentSchedule3[Ending
Balance],ROW()-ROW(PaymentSchedule3[[#Headers],[Beginning
Balance]])-1)),"")</f>
        <v>60090.712132972381</v>
      </c>
      <c r="E274" s="25">
        <f ca="1">IF(PaymentSchedule3[[#This Row],[Payment Number]]&lt;&gt;"",ScheduledPayment,"")</f>
        <v>1193.5382386636488</v>
      </c>
      <c r="F27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4" s="25">
        <f ca="1">IF(PaymentSchedule3[[#This Row],[Payment Number]]&lt;&gt;"",PaymentSchedule3[[#This Row],[Total
Payment]]-PaymentSchedule3[[#This Row],[Interest]],"")</f>
        <v>1093.2358648870743</v>
      </c>
      <c r="I274" s="25">
        <f ca="1">IF(PaymentSchedule3[[#This Row],[Payment Number]]&lt;&gt;"",PaymentSchedule3[[#This Row],[Beginning
Balance]]*(InterestRate/PaymentsPerYear),"")</f>
        <v>200.30237377657463</v>
      </c>
      <c r="J274" s="25">
        <f ca="1">IF(PaymentSchedule3[[#This Row],[Payment Number]]&lt;&gt;"",IF(PaymentSchedule3[[#This Row],[Scheduled Payment]]+PaymentSchedule3[[#This Row],[Extra
Payment]]&lt;=PaymentSchedule3[[#This Row],[Beginning
Balance]],PaymentSchedule3[[#This Row],[Beginning
Balance]]-PaymentSchedule3[[#This Row],[Principal]],0),"")</f>
        <v>58997.476268085309</v>
      </c>
      <c r="K274" s="25">
        <f ca="1">IF(PaymentSchedule3[[#This Row],[Payment Number]]&lt;&gt;"",SUM(INDEX(PaymentSchedule3[Interest],1,1):PaymentSchedule3[[#This Row],[Interest]]),"")</f>
        <v>146610.95655929777</v>
      </c>
    </row>
    <row r="275" spans="2:11">
      <c r="B275" s="23">
        <f ca="1">IF(LoanIsGood,IF(ROW()-ROW(PaymentSchedule3[[#Headers],[Payment Number]])&gt;ScheduledNumberOfPayments,"",ROW()-ROW(PaymentSchedule3[[#Headers],[Payment Number]])),"")</f>
        <v>262</v>
      </c>
      <c r="C275" s="24">
        <f ca="1">IF(PaymentSchedule3[[#This Row],[Payment Number]]&lt;&gt;"",EOMONTH(LoanStartDate,ROW(PaymentSchedule3[[#This Row],[Payment Number]])-ROW(PaymentSchedule3[[#Headers],[Payment Number]])-2)+DAY(LoanStartDate),"")</f>
        <v>53213</v>
      </c>
      <c r="D275" s="25">
        <f ca="1">IF(PaymentSchedule3[[#This Row],[Payment Number]]&lt;&gt;"",IF(ROW()-ROW(PaymentSchedule3[[#Headers],[Beginning
Balance]])=1,LoanAmount,INDEX(PaymentSchedule3[Ending
Balance],ROW()-ROW(PaymentSchedule3[[#Headers],[Beginning
Balance]])-1)),"")</f>
        <v>58997.476268085309</v>
      </c>
      <c r="E275" s="25">
        <f ca="1">IF(PaymentSchedule3[[#This Row],[Payment Number]]&lt;&gt;"",ScheduledPayment,"")</f>
        <v>1193.5382386636488</v>
      </c>
      <c r="F27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5" s="25">
        <f ca="1">IF(PaymentSchedule3[[#This Row],[Payment Number]]&lt;&gt;"",PaymentSchedule3[[#This Row],[Total
Payment]]-PaymentSchedule3[[#This Row],[Interest]],"")</f>
        <v>1096.8799844366977</v>
      </c>
      <c r="I275" s="25">
        <f ca="1">IF(PaymentSchedule3[[#This Row],[Payment Number]]&lt;&gt;"",PaymentSchedule3[[#This Row],[Beginning
Balance]]*(InterestRate/PaymentsPerYear),"")</f>
        <v>196.65825422695104</v>
      </c>
      <c r="J275" s="25">
        <f ca="1">IF(PaymentSchedule3[[#This Row],[Payment Number]]&lt;&gt;"",IF(PaymentSchedule3[[#This Row],[Scheduled Payment]]+PaymentSchedule3[[#This Row],[Extra
Payment]]&lt;=PaymentSchedule3[[#This Row],[Beginning
Balance]],PaymentSchedule3[[#This Row],[Beginning
Balance]]-PaymentSchedule3[[#This Row],[Principal]],0),"")</f>
        <v>57900.596283648614</v>
      </c>
      <c r="K275" s="25">
        <f ca="1">IF(PaymentSchedule3[[#This Row],[Payment Number]]&lt;&gt;"",SUM(INDEX(PaymentSchedule3[Interest],1,1):PaymentSchedule3[[#This Row],[Interest]]),"")</f>
        <v>146807.61481352473</v>
      </c>
    </row>
    <row r="276" spans="2:11">
      <c r="B276" s="23">
        <f ca="1">IF(LoanIsGood,IF(ROW()-ROW(PaymentSchedule3[[#Headers],[Payment Number]])&gt;ScheduledNumberOfPayments,"",ROW()-ROW(PaymentSchedule3[[#Headers],[Payment Number]])),"")</f>
        <v>263</v>
      </c>
      <c r="C276" s="24">
        <f ca="1">IF(PaymentSchedule3[[#This Row],[Payment Number]]&lt;&gt;"",EOMONTH(LoanStartDate,ROW(PaymentSchedule3[[#This Row],[Payment Number]])-ROW(PaymentSchedule3[[#Headers],[Payment Number]])-2)+DAY(LoanStartDate),"")</f>
        <v>53243</v>
      </c>
      <c r="D276" s="25">
        <f ca="1">IF(PaymentSchedule3[[#This Row],[Payment Number]]&lt;&gt;"",IF(ROW()-ROW(PaymentSchedule3[[#Headers],[Beginning
Balance]])=1,LoanAmount,INDEX(PaymentSchedule3[Ending
Balance],ROW()-ROW(PaymentSchedule3[[#Headers],[Beginning
Balance]])-1)),"")</f>
        <v>57900.596283648614</v>
      </c>
      <c r="E276" s="25">
        <f ca="1">IF(PaymentSchedule3[[#This Row],[Payment Number]]&lt;&gt;"",ScheduledPayment,"")</f>
        <v>1193.5382386636488</v>
      </c>
      <c r="F27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6" s="25">
        <f ca="1">IF(PaymentSchedule3[[#This Row],[Payment Number]]&lt;&gt;"",PaymentSchedule3[[#This Row],[Total
Payment]]-PaymentSchedule3[[#This Row],[Interest]],"")</f>
        <v>1100.5362510514867</v>
      </c>
      <c r="I276" s="25">
        <f ca="1">IF(PaymentSchedule3[[#This Row],[Payment Number]]&lt;&gt;"",PaymentSchedule3[[#This Row],[Beginning
Balance]]*(InterestRate/PaymentsPerYear),"")</f>
        <v>193.00198761216205</v>
      </c>
      <c r="J276" s="25">
        <f ca="1">IF(PaymentSchedule3[[#This Row],[Payment Number]]&lt;&gt;"",IF(PaymentSchedule3[[#This Row],[Scheduled Payment]]+PaymentSchedule3[[#This Row],[Extra
Payment]]&lt;=PaymentSchedule3[[#This Row],[Beginning
Balance]],PaymentSchedule3[[#This Row],[Beginning
Balance]]-PaymentSchedule3[[#This Row],[Principal]],0),"")</f>
        <v>56800.060032597125</v>
      </c>
      <c r="K276" s="25">
        <f ca="1">IF(PaymentSchedule3[[#This Row],[Payment Number]]&lt;&gt;"",SUM(INDEX(PaymentSchedule3[Interest],1,1):PaymentSchedule3[[#This Row],[Interest]]),"")</f>
        <v>147000.6168011369</v>
      </c>
    </row>
    <row r="277" spans="2:11">
      <c r="B277" s="23">
        <f ca="1">IF(LoanIsGood,IF(ROW()-ROW(PaymentSchedule3[[#Headers],[Payment Number]])&gt;ScheduledNumberOfPayments,"",ROW()-ROW(PaymentSchedule3[[#Headers],[Payment Number]])),"")</f>
        <v>264</v>
      </c>
      <c r="C277" s="24">
        <f ca="1">IF(PaymentSchedule3[[#This Row],[Payment Number]]&lt;&gt;"",EOMONTH(LoanStartDate,ROW(PaymentSchedule3[[#This Row],[Payment Number]])-ROW(PaymentSchedule3[[#Headers],[Payment Number]])-2)+DAY(LoanStartDate),"")</f>
        <v>53274</v>
      </c>
      <c r="D277" s="25">
        <f ca="1">IF(PaymentSchedule3[[#This Row],[Payment Number]]&lt;&gt;"",IF(ROW()-ROW(PaymentSchedule3[[#Headers],[Beginning
Balance]])=1,LoanAmount,INDEX(PaymentSchedule3[Ending
Balance],ROW()-ROW(PaymentSchedule3[[#Headers],[Beginning
Balance]])-1)),"")</f>
        <v>56800.060032597125</v>
      </c>
      <c r="E277" s="25">
        <f ca="1">IF(PaymentSchedule3[[#This Row],[Payment Number]]&lt;&gt;"",ScheduledPayment,"")</f>
        <v>1193.5382386636488</v>
      </c>
      <c r="F27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7" s="25">
        <f ca="1">IF(PaymentSchedule3[[#This Row],[Payment Number]]&lt;&gt;"",PaymentSchedule3[[#This Row],[Total
Payment]]-PaymentSchedule3[[#This Row],[Interest]],"")</f>
        <v>1104.2047052216585</v>
      </c>
      <c r="I277" s="25">
        <f ca="1">IF(PaymentSchedule3[[#This Row],[Payment Number]]&lt;&gt;"",PaymentSchedule3[[#This Row],[Beginning
Balance]]*(InterestRate/PaymentsPerYear),"")</f>
        <v>189.33353344199043</v>
      </c>
      <c r="J277" s="25">
        <f ca="1">IF(PaymentSchedule3[[#This Row],[Payment Number]]&lt;&gt;"",IF(PaymentSchedule3[[#This Row],[Scheduled Payment]]+PaymentSchedule3[[#This Row],[Extra
Payment]]&lt;=PaymentSchedule3[[#This Row],[Beginning
Balance]],PaymentSchedule3[[#This Row],[Beginning
Balance]]-PaymentSchedule3[[#This Row],[Principal]],0),"")</f>
        <v>55695.855327375466</v>
      </c>
      <c r="K277" s="25">
        <f ca="1">IF(PaymentSchedule3[[#This Row],[Payment Number]]&lt;&gt;"",SUM(INDEX(PaymentSchedule3[Interest],1,1):PaymentSchedule3[[#This Row],[Interest]]),"")</f>
        <v>147189.9503345789</v>
      </c>
    </row>
    <row r="278" spans="2:11">
      <c r="B278" s="23">
        <f ca="1">IF(LoanIsGood,IF(ROW()-ROW(PaymentSchedule3[[#Headers],[Payment Number]])&gt;ScheduledNumberOfPayments,"",ROW()-ROW(PaymentSchedule3[[#Headers],[Payment Number]])),"")</f>
        <v>265</v>
      </c>
      <c r="C278" s="24">
        <f ca="1">IF(PaymentSchedule3[[#This Row],[Payment Number]]&lt;&gt;"",EOMONTH(LoanStartDate,ROW(PaymentSchedule3[[#This Row],[Payment Number]])-ROW(PaymentSchedule3[[#Headers],[Payment Number]])-2)+DAY(LoanStartDate),"")</f>
        <v>53304</v>
      </c>
      <c r="D278" s="25">
        <f ca="1">IF(PaymentSchedule3[[#This Row],[Payment Number]]&lt;&gt;"",IF(ROW()-ROW(PaymentSchedule3[[#Headers],[Beginning
Balance]])=1,LoanAmount,INDEX(PaymentSchedule3[Ending
Balance],ROW()-ROW(PaymentSchedule3[[#Headers],[Beginning
Balance]])-1)),"")</f>
        <v>55695.855327375466</v>
      </c>
      <c r="E278" s="25">
        <f ca="1">IF(PaymentSchedule3[[#This Row],[Payment Number]]&lt;&gt;"",ScheduledPayment,"")</f>
        <v>1193.5382386636488</v>
      </c>
      <c r="F27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8" s="25">
        <f ca="1">IF(PaymentSchedule3[[#This Row],[Payment Number]]&lt;&gt;"",PaymentSchedule3[[#This Row],[Total
Payment]]-PaymentSchedule3[[#This Row],[Interest]],"")</f>
        <v>1107.8853875723973</v>
      </c>
      <c r="I278" s="25">
        <f ca="1">IF(PaymentSchedule3[[#This Row],[Payment Number]]&lt;&gt;"",PaymentSchedule3[[#This Row],[Beginning
Balance]]*(InterestRate/PaymentsPerYear),"")</f>
        <v>185.65285109125156</v>
      </c>
      <c r="J278" s="25">
        <f ca="1">IF(PaymentSchedule3[[#This Row],[Payment Number]]&lt;&gt;"",IF(PaymentSchedule3[[#This Row],[Scheduled Payment]]+PaymentSchedule3[[#This Row],[Extra
Payment]]&lt;=PaymentSchedule3[[#This Row],[Beginning
Balance]],PaymentSchedule3[[#This Row],[Beginning
Balance]]-PaymentSchedule3[[#This Row],[Principal]],0),"")</f>
        <v>54587.969939803072</v>
      </c>
      <c r="K278" s="25">
        <f ca="1">IF(PaymentSchedule3[[#This Row],[Payment Number]]&lt;&gt;"",SUM(INDEX(PaymentSchedule3[Interest],1,1):PaymentSchedule3[[#This Row],[Interest]]),"")</f>
        <v>147375.60318567016</v>
      </c>
    </row>
    <row r="279" spans="2:11">
      <c r="B279" s="23">
        <f ca="1">IF(LoanIsGood,IF(ROW()-ROW(PaymentSchedule3[[#Headers],[Payment Number]])&gt;ScheduledNumberOfPayments,"",ROW()-ROW(PaymentSchedule3[[#Headers],[Payment Number]])),"")</f>
        <v>266</v>
      </c>
      <c r="C279" s="24">
        <f ca="1">IF(PaymentSchedule3[[#This Row],[Payment Number]]&lt;&gt;"",EOMONTH(LoanStartDate,ROW(PaymentSchedule3[[#This Row],[Payment Number]])-ROW(PaymentSchedule3[[#Headers],[Payment Number]])-2)+DAY(LoanStartDate),"")</f>
        <v>53335</v>
      </c>
      <c r="D279" s="25">
        <f ca="1">IF(PaymentSchedule3[[#This Row],[Payment Number]]&lt;&gt;"",IF(ROW()-ROW(PaymentSchedule3[[#Headers],[Beginning
Balance]])=1,LoanAmount,INDEX(PaymentSchedule3[Ending
Balance],ROW()-ROW(PaymentSchedule3[[#Headers],[Beginning
Balance]])-1)),"")</f>
        <v>54587.969939803072</v>
      </c>
      <c r="E279" s="25">
        <f ca="1">IF(PaymentSchedule3[[#This Row],[Payment Number]]&lt;&gt;"",ScheduledPayment,"")</f>
        <v>1193.5382386636488</v>
      </c>
      <c r="F27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79" s="25">
        <f ca="1">IF(PaymentSchedule3[[#This Row],[Payment Number]]&lt;&gt;"",PaymentSchedule3[[#This Row],[Total
Payment]]-PaymentSchedule3[[#This Row],[Interest]],"")</f>
        <v>1111.5783388643054</v>
      </c>
      <c r="I279" s="25">
        <f ca="1">IF(PaymentSchedule3[[#This Row],[Payment Number]]&lt;&gt;"",PaymentSchedule3[[#This Row],[Beginning
Balance]]*(InterestRate/PaymentsPerYear),"")</f>
        <v>181.95989979934359</v>
      </c>
      <c r="J279" s="25">
        <f ca="1">IF(PaymentSchedule3[[#This Row],[Payment Number]]&lt;&gt;"",IF(PaymentSchedule3[[#This Row],[Scheduled Payment]]+PaymentSchedule3[[#This Row],[Extra
Payment]]&lt;=PaymentSchedule3[[#This Row],[Beginning
Balance]],PaymentSchedule3[[#This Row],[Beginning
Balance]]-PaymentSchedule3[[#This Row],[Principal]],0),"")</f>
        <v>53476.391600938769</v>
      </c>
      <c r="K279" s="25">
        <f ca="1">IF(PaymentSchedule3[[#This Row],[Payment Number]]&lt;&gt;"",SUM(INDEX(PaymentSchedule3[Interest],1,1):PaymentSchedule3[[#This Row],[Interest]]),"")</f>
        <v>147557.5630854695</v>
      </c>
    </row>
    <row r="280" spans="2:11">
      <c r="B280" s="23">
        <f ca="1">IF(LoanIsGood,IF(ROW()-ROW(PaymentSchedule3[[#Headers],[Payment Number]])&gt;ScheduledNumberOfPayments,"",ROW()-ROW(PaymentSchedule3[[#Headers],[Payment Number]])),"")</f>
        <v>267</v>
      </c>
      <c r="C280" s="24">
        <f ca="1">IF(PaymentSchedule3[[#This Row],[Payment Number]]&lt;&gt;"",EOMONTH(LoanStartDate,ROW(PaymentSchedule3[[#This Row],[Payment Number]])-ROW(PaymentSchedule3[[#Headers],[Payment Number]])-2)+DAY(LoanStartDate),"")</f>
        <v>53366</v>
      </c>
      <c r="D280" s="25">
        <f ca="1">IF(PaymentSchedule3[[#This Row],[Payment Number]]&lt;&gt;"",IF(ROW()-ROW(PaymentSchedule3[[#Headers],[Beginning
Balance]])=1,LoanAmount,INDEX(PaymentSchedule3[Ending
Balance],ROW()-ROW(PaymentSchedule3[[#Headers],[Beginning
Balance]])-1)),"")</f>
        <v>53476.391600938769</v>
      </c>
      <c r="E280" s="25">
        <f ca="1">IF(PaymentSchedule3[[#This Row],[Payment Number]]&lt;&gt;"",ScheduledPayment,"")</f>
        <v>1193.5382386636488</v>
      </c>
      <c r="F28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0" s="25">
        <f ca="1">IF(PaymentSchedule3[[#This Row],[Payment Number]]&lt;&gt;"",PaymentSchedule3[[#This Row],[Total
Payment]]-PaymentSchedule3[[#This Row],[Interest]],"")</f>
        <v>1115.2835999938529</v>
      </c>
      <c r="I280" s="25">
        <f ca="1">IF(PaymentSchedule3[[#This Row],[Payment Number]]&lt;&gt;"",PaymentSchedule3[[#This Row],[Beginning
Balance]]*(InterestRate/PaymentsPerYear),"")</f>
        <v>178.2546386697959</v>
      </c>
      <c r="J280" s="25">
        <f ca="1">IF(PaymentSchedule3[[#This Row],[Payment Number]]&lt;&gt;"",IF(PaymentSchedule3[[#This Row],[Scheduled Payment]]+PaymentSchedule3[[#This Row],[Extra
Payment]]&lt;=PaymentSchedule3[[#This Row],[Beginning
Balance]],PaymentSchedule3[[#This Row],[Beginning
Balance]]-PaymentSchedule3[[#This Row],[Principal]],0),"")</f>
        <v>52361.108000944914</v>
      </c>
      <c r="K280" s="25">
        <f ca="1">IF(PaymentSchedule3[[#This Row],[Payment Number]]&lt;&gt;"",SUM(INDEX(PaymentSchedule3[Interest],1,1):PaymentSchedule3[[#This Row],[Interest]]),"")</f>
        <v>147735.81772413931</v>
      </c>
    </row>
    <row r="281" spans="2:11">
      <c r="B281" s="23">
        <f ca="1">IF(LoanIsGood,IF(ROW()-ROW(PaymentSchedule3[[#Headers],[Payment Number]])&gt;ScheduledNumberOfPayments,"",ROW()-ROW(PaymentSchedule3[[#Headers],[Payment Number]])),"")</f>
        <v>268</v>
      </c>
      <c r="C281" s="24">
        <f ca="1">IF(PaymentSchedule3[[#This Row],[Payment Number]]&lt;&gt;"",EOMONTH(LoanStartDate,ROW(PaymentSchedule3[[#This Row],[Payment Number]])-ROW(PaymentSchedule3[[#Headers],[Payment Number]])-2)+DAY(LoanStartDate),"")</f>
        <v>53394</v>
      </c>
      <c r="D281" s="25">
        <f ca="1">IF(PaymentSchedule3[[#This Row],[Payment Number]]&lt;&gt;"",IF(ROW()-ROW(PaymentSchedule3[[#Headers],[Beginning
Balance]])=1,LoanAmount,INDEX(PaymentSchedule3[Ending
Balance],ROW()-ROW(PaymentSchedule3[[#Headers],[Beginning
Balance]])-1)),"")</f>
        <v>52361.108000944914</v>
      </c>
      <c r="E281" s="25">
        <f ca="1">IF(PaymentSchedule3[[#This Row],[Payment Number]]&lt;&gt;"",ScheduledPayment,"")</f>
        <v>1193.5382386636488</v>
      </c>
      <c r="F28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1" s="25">
        <f ca="1">IF(PaymentSchedule3[[#This Row],[Payment Number]]&lt;&gt;"",PaymentSchedule3[[#This Row],[Total
Payment]]-PaymentSchedule3[[#This Row],[Interest]],"")</f>
        <v>1119.0012119938324</v>
      </c>
      <c r="I281" s="25">
        <f ca="1">IF(PaymentSchedule3[[#This Row],[Payment Number]]&lt;&gt;"",PaymentSchedule3[[#This Row],[Beginning
Balance]]*(InterestRate/PaymentsPerYear),"")</f>
        <v>174.53702666981638</v>
      </c>
      <c r="J281" s="25">
        <f ca="1">IF(PaymentSchedule3[[#This Row],[Payment Number]]&lt;&gt;"",IF(PaymentSchedule3[[#This Row],[Scheduled Payment]]+PaymentSchedule3[[#This Row],[Extra
Payment]]&lt;=PaymentSchedule3[[#This Row],[Beginning
Balance]],PaymentSchedule3[[#This Row],[Beginning
Balance]]-PaymentSchedule3[[#This Row],[Principal]],0),"")</f>
        <v>51242.106788951081</v>
      </c>
      <c r="K281" s="25">
        <f ca="1">IF(PaymentSchedule3[[#This Row],[Payment Number]]&lt;&gt;"",SUM(INDEX(PaymentSchedule3[Interest],1,1):PaymentSchedule3[[#This Row],[Interest]]),"")</f>
        <v>147910.35475080914</v>
      </c>
    </row>
    <row r="282" spans="2:11">
      <c r="B282" s="23">
        <f ca="1">IF(LoanIsGood,IF(ROW()-ROW(PaymentSchedule3[[#Headers],[Payment Number]])&gt;ScheduledNumberOfPayments,"",ROW()-ROW(PaymentSchedule3[[#Headers],[Payment Number]])),"")</f>
        <v>269</v>
      </c>
      <c r="C282" s="24">
        <f ca="1">IF(PaymentSchedule3[[#This Row],[Payment Number]]&lt;&gt;"",EOMONTH(LoanStartDate,ROW(PaymentSchedule3[[#This Row],[Payment Number]])-ROW(PaymentSchedule3[[#Headers],[Payment Number]])-2)+DAY(LoanStartDate),"")</f>
        <v>53425</v>
      </c>
      <c r="D282" s="25">
        <f ca="1">IF(PaymentSchedule3[[#This Row],[Payment Number]]&lt;&gt;"",IF(ROW()-ROW(PaymentSchedule3[[#Headers],[Beginning
Balance]])=1,LoanAmount,INDEX(PaymentSchedule3[Ending
Balance],ROW()-ROW(PaymentSchedule3[[#Headers],[Beginning
Balance]])-1)),"")</f>
        <v>51242.106788951081</v>
      </c>
      <c r="E282" s="25">
        <f ca="1">IF(PaymentSchedule3[[#This Row],[Payment Number]]&lt;&gt;"",ScheduledPayment,"")</f>
        <v>1193.5382386636488</v>
      </c>
      <c r="F28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2" s="25">
        <f ca="1">IF(PaymentSchedule3[[#This Row],[Payment Number]]&lt;&gt;"",PaymentSchedule3[[#This Row],[Total
Payment]]-PaymentSchedule3[[#This Row],[Interest]],"")</f>
        <v>1122.731216033812</v>
      </c>
      <c r="I282" s="25">
        <f ca="1">IF(PaymentSchedule3[[#This Row],[Payment Number]]&lt;&gt;"",PaymentSchedule3[[#This Row],[Beginning
Balance]]*(InterestRate/PaymentsPerYear),"")</f>
        <v>170.80702262983695</v>
      </c>
      <c r="J282" s="25">
        <f ca="1">IF(PaymentSchedule3[[#This Row],[Payment Number]]&lt;&gt;"",IF(PaymentSchedule3[[#This Row],[Scheduled Payment]]+PaymentSchedule3[[#This Row],[Extra
Payment]]&lt;=PaymentSchedule3[[#This Row],[Beginning
Balance]],PaymentSchedule3[[#This Row],[Beginning
Balance]]-PaymentSchedule3[[#This Row],[Principal]],0),"")</f>
        <v>50119.37557291727</v>
      </c>
      <c r="K282" s="25">
        <f ca="1">IF(PaymentSchedule3[[#This Row],[Payment Number]]&lt;&gt;"",SUM(INDEX(PaymentSchedule3[Interest],1,1):PaymentSchedule3[[#This Row],[Interest]]),"")</f>
        <v>148081.16177343897</v>
      </c>
    </row>
    <row r="283" spans="2:11">
      <c r="B283" s="23">
        <f ca="1">IF(LoanIsGood,IF(ROW()-ROW(PaymentSchedule3[[#Headers],[Payment Number]])&gt;ScheduledNumberOfPayments,"",ROW()-ROW(PaymentSchedule3[[#Headers],[Payment Number]])),"")</f>
        <v>270</v>
      </c>
      <c r="C283" s="24">
        <f ca="1">IF(PaymentSchedule3[[#This Row],[Payment Number]]&lt;&gt;"",EOMONTH(LoanStartDate,ROW(PaymentSchedule3[[#This Row],[Payment Number]])-ROW(PaymentSchedule3[[#Headers],[Payment Number]])-2)+DAY(LoanStartDate),"")</f>
        <v>53455</v>
      </c>
      <c r="D283" s="25">
        <f ca="1">IF(PaymentSchedule3[[#This Row],[Payment Number]]&lt;&gt;"",IF(ROW()-ROW(PaymentSchedule3[[#Headers],[Beginning
Balance]])=1,LoanAmount,INDEX(PaymentSchedule3[Ending
Balance],ROW()-ROW(PaymentSchedule3[[#Headers],[Beginning
Balance]])-1)),"")</f>
        <v>50119.37557291727</v>
      </c>
      <c r="E283" s="25">
        <f ca="1">IF(PaymentSchedule3[[#This Row],[Payment Number]]&lt;&gt;"",ScheduledPayment,"")</f>
        <v>1193.5382386636488</v>
      </c>
      <c r="F28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3" s="25">
        <f ca="1">IF(PaymentSchedule3[[#This Row],[Payment Number]]&lt;&gt;"",PaymentSchedule3[[#This Row],[Total
Payment]]-PaymentSchedule3[[#This Row],[Interest]],"")</f>
        <v>1126.4736534205913</v>
      </c>
      <c r="I283" s="25">
        <f ca="1">IF(PaymentSchedule3[[#This Row],[Payment Number]]&lt;&gt;"",PaymentSchedule3[[#This Row],[Beginning
Balance]]*(InterestRate/PaymentsPerYear),"")</f>
        <v>167.06458524305756</v>
      </c>
      <c r="J283" s="25">
        <f ca="1">IF(PaymentSchedule3[[#This Row],[Payment Number]]&lt;&gt;"",IF(PaymentSchedule3[[#This Row],[Scheduled Payment]]+PaymentSchedule3[[#This Row],[Extra
Payment]]&lt;=PaymentSchedule3[[#This Row],[Beginning
Balance]],PaymentSchedule3[[#This Row],[Beginning
Balance]]-PaymentSchedule3[[#This Row],[Principal]],0),"")</f>
        <v>48992.901919496682</v>
      </c>
      <c r="K283" s="25">
        <f ca="1">IF(PaymentSchedule3[[#This Row],[Payment Number]]&lt;&gt;"",SUM(INDEX(PaymentSchedule3[Interest],1,1):PaymentSchedule3[[#This Row],[Interest]]),"")</f>
        <v>148248.22635868203</v>
      </c>
    </row>
    <row r="284" spans="2:11">
      <c r="B284" s="23">
        <f ca="1">IF(LoanIsGood,IF(ROW()-ROW(PaymentSchedule3[[#Headers],[Payment Number]])&gt;ScheduledNumberOfPayments,"",ROW()-ROW(PaymentSchedule3[[#Headers],[Payment Number]])),"")</f>
        <v>271</v>
      </c>
      <c r="C284" s="24">
        <f ca="1">IF(PaymentSchedule3[[#This Row],[Payment Number]]&lt;&gt;"",EOMONTH(LoanStartDate,ROW(PaymentSchedule3[[#This Row],[Payment Number]])-ROW(PaymentSchedule3[[#Headers],[Payment Number]])-2)+DAY(LoanStartDate),"")</f>
        <v>53486</v>
      </c>
      <c r="D284" s="25">
        <f ca="1">IF(PaymentSchedule3[[#This Row],[Payment Number]]&lt;&gt;"",IF(ROW()-ROW(PaymentSchedule3[[#Headers],[Beginning
Balance]])=1,LoanAmount,INDEX(PaymentSchedule3[Ending
Balance],ROW()-ROW(PaymentSchedule3[[#Headers],[Beginning
Balance]])-1)),"")</f>
        <v>48992.901919496682</v>
      </c>
      <c r="E284" s="25">
        <f ca="1">IF(PaymentSchedule3[[#This Row],[Payment Number]]&lt;&gt;"",ScheduledPayment,"")</f>
        <v>1193.5382386636488</v>
      </c>
      <c r="F28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4" s="25">
        <f ca="1">IF(PaymentSchedule3[[#This Row],[Payment Number]]&lt;&gt;"",PaymentSchedule3[[#This Row],[Total
Payment]]-PaymentSchedule3[[#This Row],[Interest]],"")</f>
        <v>1130.2285655986598</v>
      </c>
      <c r="I284" s="25">
        <f ca="1">IF(PaymentSchedule3[[#This Row],[Payment Number]]&lt;&gt;"",PaymentSchedule3[[#This Row],[Beginning
Balance]]*(InterestRate/PaymentsPerYear),"")</f>
        <v>163.30967306498894</v>
      </c>
      <c r="J284" s="25">
        <f ca="1">IF(PaymentSchedule3[[#This Row],[Payment Number]]&lt;&gt;"",IF(PaymentSchedule3[[#This Row],[Scheduled Payment]]+PaymentSchedule3[[#This Row],[Extra
Payment]]&lt;=PaymentSchedule3[[#This Row],[Beginning
Balance]],PaymentSchedule3[[#This Row],[Beginning
Balance]]-PaymentSchedule3[[#This Row],[Principal]],0),"")</f>
        <v>47862.673353898019</v>
      </c>
      <c r="K284" s="25">
        <f ca="1">IF(PaymentSchedule3[[#This Row],[Payment Number]]&lt;&gt;"",SUM(INDEX(PaymentSchedule3[Interest],1,1):PaymentSchedule3[[#This Row],[Interest]]),"")</f>
        <v>148411.53603174703</v>
      </c>
    </row>
    <row r="285" spans="2:11">
      <c r="B285" s="23">
        <f ca="1">IF(LoanIsGood,IF(ROW()-ROW(PaymentSchedule3[[#Headers],[Payment Number]])&gt;ScheduledNumberOfPayments,"",ROW()-ROW(PaymentSchedule3[[#Headers],[Payment Number]])),"")</f>
        <v>272</v>
      </c>
      <c r="C285" s="24">
        <f ca="1">IF(PaymentSchedule3[[#This Row],[Payment Number]]&lt;&gt;"",EOMONTH(LoanStartDate,ROW(PaymentSchedule3[[#This Row],[Payment Number]])-ROW(PaymentSchedule3[[#Headers],[Payment Number]])-2)+DAY(LoanStartDate),"")</f>
        <v>53516</v>
      </c>
      <c r="D285" s="25">
        <f ca="1">IF(PaymentSchedule3[[#This Row],[Payment Number]]&lt;&gt;"",IF(ROW()-ROW(PaymentSchedule3[[#Headers],[Beginning
Balance]])=1,LoanAmount,INDEX(PaymentSchedule3[Ending
Balance],ROW()-ROW(PaymentSchedule3[[#Headers],[Beginning
Balance]])-1)),"")</f>
        <v>47862.673353898019</v>
      </c>
      <c r="E285" s="25">
        <f ca="1">IF(PaymentSchedule3[[#This Row],[Payment Number]]&lt;&gt;"",ScheduledPayment,"")</f>
        <v>1193.5382386636488</v>
      </c>
      <c r="F28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5" s="25">
        <f ca="1">IF(PaymentSchedule3[[#This Row],[Payment Number]]&lt;&gt;"",PaymentSchedule3[[#This Row],[Total
Payment]]-PaymentSchedule3[[#This Row],[Interest]],"")</f>
        <v>1133.9959941506554</v>
      </c>
      <c r="I285" s="25">
        <f ca="1">IF(PaymentSchedule3[[#This Row],[Payment Number]]&lt;&gt;"",PaymentSchedule3[[#This Row],[Beginning
Balance]]*(InterestRate/PaymentsPerYear),"")</f>
        <v>159.54224451299342</v>
      </c>
      <c r="J285" s="25">
        <f ca="1">IF(PaymentSchedule3[[#This Row],[Payment Number]]&lt;&gt;"",IF(PaymentSchedule3[[#This Row],[Scheduled Payment]]+PaymentSchedule3[[#This Row],[Extra
Payment]]&lt;=PaymentSchedule3[[#This Row],[Beginning
Balance]],PaymentSchedule3[[#This Row],[Beginning
Balance]]-PaymentSchedule3[[#This Row],[Principal]],0),"")</f>
        <v>46728.677359747366</v>
      </c>
      <c r="K285" s="25">
        <f ca="1">IF(PaymentSchedule3[[#This Row],[Payment Number]]&lt;&gt;"",SUM(INDEX(PaymentSchedule3[Interest],1,1):PaymentSchedule3[[#This Row],[Interest]]),"")</f>
        <v>148571.07827626003</v>
      </c>
    </row>
    <row r="286" spans="2:11">
      <c r="B286" s="23">
        <f ca="1">IF(LoanIsGood,IF(ROW()-ROW(PaymentSchedule3[[#Headers],[Payment Number]])&gt;ScheduledNumberOfPayments,"",ROW()-ROW(PaymentSchedule3[[#Headers],[Payment Number]])),"")</f>
        <v>273</v>
      </c>
      <c r="C286" s="24">
        <f ca="1">IF(PaymentSchedule3[[#This Row],[Payment Number]]&lt;&gt;"",EOMONTH(LoanStartDate,ROW(PaymentSchedule3[[#This Row],[Payment Number]])-ROW(PaymentSchedule3[[#Headers],[Payment Number]])-2)+DAY(LoanStartDate),"")</f>
        <v>53547</v>
      </c>
      <c r="D286" s="25">
        <f ca="1">IF(PaymentSchedule3[[#This Row],[Payment Number]]&lt;&gt;"",IF(ROW()-ROW(PaymentSchedule3[[#Headers],[Beginning
Balance]])=1,LoanAmount,INDEX(PaymentSchedule3[Ending
Balance],ROW()-ROW(PaymentSchedule3[[#Headers],[Beginning
Balance]])-1)),"")</f>
        <v>46728.677359747366</v>
      </c>
      <c r="E286" s="25">
        <f ca="1">IF(PaymentSchedule3[[#This Row],[Payment Number]]&lt;&gt;"",ScheduledPayment,"")</f>
        <v>1193.5382386636488</v>
      </c>
      <c r="F28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6" s="25">
        <f ca="1">IF(PaymentSchedule3[[#This Row],[Payment Number]]&lt;&gt;"",PaymentSchedule3[[#This Row],[Total
Payment]]-PaymentSchedule3[[#This Row],[Interest]],"")</f>
        <v>1137.7759807978243</v>
      </c>
      <c r="I286" s="25">
        <f ca="1">IF(PaymentSchedule3[[#This Row],[Payment Number]]&lt;&gt;"",PaymentSchedule3[[#This Row],[Beginning
Balance]]*(InterestRate/PaymentsPerYear),"")</f>
        <v>155.76225786582455</v>
      </c>
      <c r="J286" s="25">
        <f ca="1">IF(PaymentSchedule3[[#This Row],[Payment Number]]&lt;&gt;"",IF(PaymentSchedule3[[#This Row],[Scheduled Payment]]+PaymentSchedule3[[#This Row],[Extra
Payment]]&lt;=PaymentSchedule3[[#This Row],[Beginning
Balance]],PaymentSchedule3[[#This Row],[Beginning
Balance]]-PaymentSchedule3[[#This Row],[Principal]],0),"")</f>
        <v>45590.901378949544</v>
      </c>
      <c r="K286" s="25">
        <f ca="1">IF(PaymentSchedule3[[#This Row],[Payment Number]]&lt;&gt;"",SUM(INDEX(PaymentSchedule3[Interest],1,1):PaymentSchedule3[[#This Row],[Interest]]),"")</f>
        <v>148726.84053412586</v>
      </c>
    </row>
    <row r="287" spans="2:11">
      <c r="B287" s="23">
        <f ca="1">IF(LoanIsGood,IF(ROW()-ROW(PaymentSchedule3[[#Headers],[Payment Number]])&gt;ScheduledNumberOfPayments,"",ROW()-ROW(PaymentSchedule3[[#Headers],[Payment Number]])),"")</f>
        <v>274</v>
      </c>
      <c r="C287" s="24">
        <f ca="1">IF(PaymentSchedule3[[#This Row],[Payment Number]]&lt;&gt;"",EOMONTH(LoanStartDate,ROW(PaymentSchedule3[[#This Row],[Payment Number]])-ROW(PaymentSchedule3[[#Headers],[Payment Number]])-2)+DAY(LoanStartDate),"")</f>
        <v>53578</v>
      </c>
      <c r="D287" s="25">
        <f ca="1">IF(PaymentSchedule3[[#This Row],[Payment Number]]&lt;&gt;"",IF(ROW()-ROW(PaymentSchedule3[[#Headers],[Beginning
Balance]])=1,LoanAmount,INDEX(PaymentSchedule3[Ending
Balance],ROW()-ROW(PaymentSchedule3[[#Headers],[Beginning
Balance]])-1)),"")</f>
        <v>45590.901378949544</v>
      </c>
      <c r="E287" s="25">
        <f ca="1">IF(PaymentSchedule3[[#This Row],[Payment Number]]&lt;&gt;"",ScheduledPayment,"")</f>
        <v>1193.5382386636488</v>
      </c>
      <c r="F28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7" s="25">
        <f ca="1">IF(PaymentSchedule3[[#This Row],[Payment Number]]&lt;&gt;"",PaymentSchedule3[[#This Row],[Total
Payment]]-PaymentSchedule3[[#This Row],[Interest]],"")</f>
        <v>1141.5685674004837</v>
      </c>
      <c r="I287" s="25">
        <f ca="1">IF(PaymentSchedule3[[#This Row],[Payment Number]]&lt;&gt;"",PaymentSchedule3[[#This Row],[Beginning
Balance]]*(InterestRate/PaymentsPerYear),"")</f>
        <v>151.96967126316517</v>
      </c>
      <c r="J287" s="25">
        <f ca="1">IF(PaymentSchedule3[[#This Row],[Payment Number]]&lt;&gt;"",IF(PaymentSchedule3[[#This Row],[Scheduled Payment]]+PaymentSchedule3[[#This Row],[Extra
Payment]]&lt;=PaymentSchedule3[[#This Row],[Beginning
Balance]],PaymentSchedule3[[#This Row],[Beginning
Balance]]-PaymentSchedule3[[#This Row],[Principal]],0),"")</f>
        <v>44449.332811549059</v>
      </c>
      <c r="K287" s="25">
        <f ca="1">IF(PaymentSchedule3[[#This Row],[Payment Number]]&lt;&gt;"",SUM(INDEX(PaymentSchedule3[Interest],1,1):PaymentSchedule3[[#This Row],[Interest]]),"")</f>
        <v>148878.81020538902</v>
      </c>
    </row>
    <row r="288" spans="2:11">
      <c r="B288" s="23">
        <f ca="1">IF(LoanIsGood,IF(ROW()-ROW(PaymentSchedule3[[#Headers],[Payment Number]])&gt;ScheduledNumberOfPayments,"",ROW()-ROW(PaymentSchedule3[[#Headers],[Payment Number]])),"")</f>
        <v>275</v>
      </c>
      <c r="C288" s="24">
        <f ca="1">IF(PaymentSchedule3[[#This Row],[Payment Number]]&lt;&gt;"",EOMONTH(LoanStartDate,ROW(PaymentSchedule3[[#This Row],[Payment Number]])-ROW(PaymentSchedule3[[#Headers],[Payment Number]])-2)+DAY(LoanStartDate),"")</f>
        <v>53608</v>
      </c>
      <c r="D288" s="25">
        <f ca="1">IF(PaymentSchedule3[[#This Row],[Payment Number]]&lt;&gt;"",IF(ROW()-ROW(PaymentSchedule3[[#Headers],[Beginning
Balance]])=1,LoanAmount,INDEX(PaymentSchedule3[Ending
Balance],ROW()-ROW(PaymentSchedule3[[#Headers],[Beginning
Balance]])-1)),"")</f>
        <v>44449.332811549059</v>
      </c>
      <c r="E288" s="25">
        <f ca="1">IF(PaymentSchedule3[[#This Row],[Payment Number]]&lt;&gt;"",ScheduledPayment,"")</f>
        <v>1193.5382386636488</v>
      </c>
      <c r="F28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8" s="25">
        <f ca="1">IF(PaymentSchedule3[[#This Row],[Payment Number]]&lt;&gt;"",PaymentSchedule3[[#This Row],[Total
Payment]]-PaymentSchedule3[[#This Row],[Interest]],"")</f>
        <v>1145.3737959584853</v>
      </c>
      <c r="I288" s="25">
        <f ca="1">IF(PaymentSchedule3[[#This Row],[Payment Number]]&lt;&gt;"",PaymentSchedule3[[#This Row],[Beginning
Balance]]*(InterestRate/PaymentsPerYear),"")</f>
        <v>148.16444270516354</v>
      </c>
      <c r="J288" s="25">
        <f ca="1">IF(PaymentSchedule3[[#This Row],[Payment Number]]&lt;&gt;"",IF(PaymentSchedule3[[#This Row],[Scheduled Payment]]+PaymentSchedule3[[#This Row],[Extra
Payment]]&lt;=PaymentSchedule3[[#This Row],[Beginning
Balance]],PaymentSchedule3[[#This Row],[Beginning
Balance]]-PaymentSchedule3[[#This Row],[Principal]],0),"")</f>
        <v>43303.959015590575</v>
      </c>
      <c r="K288" s="25">
        <f ca="1">IF(PaymentSchedule3[[#This Row],[Payment Number]]&lt;&gt;"",SUM(INDEX(PaymentSchedule3[Interest],1,1):PaymentSchedule3[[#This Row],[Interest]]),"")</f>
        <v>149026.97464809418</v>
      </c>
    </row>
    <row r="289" spans="2:11">
      <c r="B289" s="23">
        <f ca="1">IF(LoanIsGood,IF(ROW()-ROW(PaymentSchedule3[[#Headers],[Payment Number]])&gt;ScheduledNumberOfPayments,"",ROW()-ROW(PaymentSchedule3[[#Headers],[Payment Number]])),"")</f>
        <v>276</v>
      </c>
      <c r="C289" s="24">
        <f ca="1">IF(PaymentSchedule3[[#This Row],[Payment Number]]&lt;&gt;"",EOMONTH(LoanStartDate,ROW(PaymentSchedule3[[#This Row],[Payment Number]])-ROW(PaymentSchedule3[[#Headers],[Payment Number]])-2)+DAY(LoanStartDate),"")</f>
        <v>53639</v>
      </c>
      <c r="D289" s="25">
        <f ca="1">IF(PaymentSchedule3[[#This Row],[Payment Number]]&lt;&gt;"",IF(ROW()-ROW(PaymentSchedule3[[#Headers],[Beginning
Balance]])=1,LoanAmount,INDEX(PaymentSchedule3[Ending
Balance],ROW()-ROW(PaymentSchedule3[[#Headers],[Beginning
Balance]])-1)),"")</f>
        <v>43303.959015590575</v>
      </c>
      <c r="E289" s="25">
        <f ca="1">IF(PaymentSchedule3[[#This Row],[Payment Number]]&lt;&gt;"",ScheduledPayment,"")</f>
        <v>1193.5382386636488</v>
      </c>
      <c r="F28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89" s="25">
        <f ca="1">IF(PaymentSchedule3[[#This Row],[Payment Number]]&lt;&gt;"",PaymentSchedule3[[#This Row],[Total
Payment]]-PaymentSchedule3[[#This Row],[Interest]],"")</f>
        <v>1149.1917086116803</v>
      </c>
      <c r="I289" s="25">
        <f ca="1">IF(PaymentSchedule3[[#This Row],[Payment Number]]&lt;&gt;"",PaymentSchedule3[[#This Row],[Beginning
Balance]]*(InterestRate/PaymentsPerYear),"")</f>
        <v>144.34653005196859</v>
      </c>
      <c r="J289" s="25">
        <f ca="1">IF(PaymentSchedule3[[#This Row],[Payment Number]]&lt;&gt;"",IF(PaymentSchedule3[[#This Row],[Scheduled Payment]]+PaymentSchedule3[[#This Row],[Extra
Payment]]&lt;=PaymentSchedule3[[#This Row],[Beginning
Balance]],PaymentSchedule3[[#This Row],[Beginning
Balance]]-PaymentSchedule3[[#This Row],[Principal]],0),"")</f>
        <v>42154.767306978894</v>
      </c>
      <c r="K289" s="25">
        <f ca="1">IF(PaymentSchedule3[[#This Row],[Payment Number]]&lt;&gt;"",SUM(INDEX(PaymentSchedule3[Interest],1,1):PaymentSchedule3[[#This Row],[Interest]]),"")</f>
        <v>149171.32117814614</v>
      </c>
    </row>
    <row r="290" spans="2:11">
      <c r="B290" s="23">
        <f ca="1">IF(LoanIsGood,IF(ROW()-ROW(PaymentSchedule3[[#Headers],[Payment Number]])&gt;ScheduledNumberOfPayments,"",ROW()-ROW(PaymentSchedule3[[#Headers],[Payment Number]])),"")</f>
        <v>277</v>
      </c>
      <c r="C290" s="24">
        <f ca="1">IF(PaymentSchedule3[[#This Row],[Payment Number]]&lt;&gt;"",EOMONTH(LoanStartDate,ROW(PaymentSchedule3[[#This Row],[Payment Number]])-ROW(PaymentSchedule3[[#Headers],[Payment Number]])-2)+DAY(LoanStartDate),"")</f>
        <v>53669</v>
      </c>
      <c r="D290" s="25">
        <f ca="1">IF(PaymentSchedule3[[#This Row],[Payment Number]]&lt;&gt;"",IF(ROW()-ROW(PaymentSchedule3[[#Headers],[Beginning
Balance]])=1,LoanAmount,INDEX(PaymentSchedule3[Ending
Balance],ROW()-ROW(PaymentSchedule3[[#Headers],[Beginning
Balance]])-1)),"")</f>
        <v>42154.767306978894</v>
      </c>
      <c r="E290" s="25">
        <f ca="1">IF(PaymentSchedule3[[#This Row],[Payment Number]]&lt;&gt;"",ScheduledPayment,"")</f>
        <v>1193.5382386636488</v>
      </c>
      <c r="F29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0" s="25">
        <f ca="1">IF(PaymentSchedule3[[#This Row],[Payment Number]]&lt;&gt;"",PaymentSchedule3[[#This Row],[Total
Payment]]-PaymentSchedule3[[#This Row],[Interest]],"")</f>
        <v>1153.0223476403858</v>
      </c>
      <c r="I290" s="25">
        <f ca="1">IF(PaymentSchedule3[[#This Row],[Payment Number]]&lt;&gt;"",PaymentSchedule3[[#This Row],[Beginning
Balance]]*(InterestRate/PaymentsPerYear),"")</f>
        <v>140.51589102326298</v>
      </c>
      <c r="J290" s="25">
        <f ca="1">IF(PaymentSchedule3[[#This Row],[Payment Number]]&lt;&gt;"",IF(PaymentSchedule3[[#This Row],[Scheduled Payment]]+PaymentSchedule3[[#This Row],[Extra
Payment]]&lt;=PaymentSchedule3[[#This Row],[Beginning
Balance]],PaymentSchedule3[[#This Row],[Beginning
Balance]]-PaymentSchedule3[[#This Row],[Principal]],0),"")</f>
        <v>41001.74495933851</v>
      </c>
      <c r="K290" s="25">
        <f ca="1">IF(PaymentSchedule3[[#This Row],[Payment Number]]&lt;&gt;"",SUM(INDEX(PaymentSchedule3[Interest],1,1):PaymentSchedule3[[#This Row],[Interest]]),"")</f>
        <v>149311.83706916941</v>
      </c>
    </row>
    <row r="291" spans="2:11">
      <c r="B291" s="23">
        <f ca="1">IF(LoanIsGood,IF(ROW()-ROW(PaymentSchedule3[[#Headers],[Payment Number]])&gt;ScheduledNumberOfPayments,"",ROW()-ROW(PaymentSchedule3[[#Headers],[Payment Number]])),"")</f>
        <v>278</v>
      </c>
      <c r="C291" s="24">
        <f ca="1">IF(PaymentSchedule3[[#This Row],[Payment Number]]&lt;&gt;"",EOMONTH(LoanStartDate,ROW(PaymentSchedule3[[#This Row],[Payment Number]])-ROW(PaymentSchedule3[[#Headers],[Payment Number]])-2)+DAY(LoanStartDate),"")</f>
        <v>53700</v>
      </c>
      <c r="D291" s="25">
        <f ca="1">IF(PaymentSchedule3[[#This Row],[Payment Number]]&lt;&gt;"",IF(ROW()-ROW(PaymentSchedule3[[#Headers],[Beginning
Balance]])=1,LoanAmount,INDEX(PaymentSchedule3[Ending
Balance],ROW()-ROW(PaymentSchedule3[[#Headers],[Beginning
Balance]])-1)),"")</f>
        <v>41001.74495933851</v>
      </c>
      <c r="E291" s="25">
        <f ca="1">IF(PaymentSchedule3[[#This Row],[Payment Number]]&lt;&gt;"",ScheduledPayment,"")</f>
        <v>1193.5382386636488</v>
      </c>
      <c r="F29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1" s="25">
        <f ca="1">IF(PaymentSchedule3[[#This Row],[Payment Number]]&lt;&gt;"",PaymentSchedule3[[#This Row],[Total
Payment]]-PaymentSchedule3[[#This Row],[Interest]],"")</f>
        <v>1156.8657554658539</v>
      </c>
      <c r="I291" s="25">
        <f ca="1">IF(PaymentSchedule3[[#This Row],[Payment Number]]&lt;&gt;"",PaymentSchedule3[[#This Row],[Beginning
Balance]]*(InterestRate/PaymentsPerYear),"")</f>
        <v>136.67248319779503</v>
      </c>
      <c r="J291" s="25">
        <f ca="1">IF(PaymentSchedule3[[#This Row],[Payment Number]]&lt;&gt;"",IF(PaymentSchedule3[[#This Row],[Scheduled Payment]]+PaymentSchedule3[[#This Row],[Extra
Payment]]&lt;=PaymentSchedule3[[#This Row],[Beginning
Balance]],PaymentSchedule3[[#This Row],[Beginning
Balance]]-PaymentSchedule3[[#This Row],[Principal]],0),"")</f>
        <v>39844.879203872653</v>
      </c>
      <c r="K291" s="25">
        <f ca="1">IF(PaymentSchedule3[[#This Row],[Payment Number]]&lt;&gt;"",SUM(INDEX(PaymentSchedule3[Interest],1,1):PaymentSchedule3[[#This Row],[Interest]]),"")</f>
        <v>149448.50955236721</v>
      </c>
    </row>
    <row r="292" spans="2:11">
      <c r="B292" s="23">
        <f ca="1">IF(LoanIsGood,IF(ROW()-ROW(PaymentSchedule3[[#Headers],[Payment Number]])&gt;ScheduledNumberOfPayments,"",ROW()-ROW(PaymentSchedule3[[#Headers],[Payment Number]])),"")</f>
        <v>279</v>
      </c>
      <c r="C292" s="24">
        <f ca="1">IF(PaymentSchedule3[[#This Row],[Payment Number]]&lt;&gt;"",EOMONTH(LoanStartDate,ROW(PaymentSchedule3[[#This Row],[Payment Number]])-ROW(PaymentSchedule3[[#Headers],[Payment Number]])-2)+DAY(LoanStartDate),"")</f>
        <v>53731</v>
      </c>
      <c r="D292" s="25">
        <f ca="1">IF(PaymentSchedule3[[#This Row],[Payment Number]]&lt;&gt;"",IF(ROW()-ROW(PaymentSchedule3[[#Headers],[Beginning
Balance]])=1,LoanAmount,INDEX(PaymentSchedule3[Ending
Balance],ROW()-ROW(PaymentSchedule3[[#Headers],[Beginning
Balance]])-1)),"")</f>
        <v>39844.879203872653</v>
      </c>
      <c r="E292" s="25">
        <f ca="1">IF(PaymentSchedule3[[#This Row],[Payment Number]]&lt;&gt;"",ScheduledPayment,"")</f>
        <v>1193.5382386636488</v>
      </c>
      <c r="F29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2" s="25">
        <f ca="1">IF(PaymentSchedule3[[#This Row],[Payment Number]]&lt;&gt;"",PaymentSchedule3[[#This Row],[Total
Payment]]-PaymentSchedule3[[#This Row],[Interest]],"")</f>
        <v>1160.7219746507399</v>
      </c>
      <c r="I292" s="25">
        <f ca="1">IF(PaymentSchedule3[[#This Row],[Payment Number]]&lt;&gt;"",PaymentSchedule3[[#This Row],[Beginning
Balance]]*(InterestRate/PaymentsPerYear),"")</f>
        <v>132.81626401290885</v>
      </c>
      <c r="J292" s="25">
        <f ca="1">IF(PaymentSchedule3[[#This Row],[Payment Number]]&lt;&gt;"",IF(PaymentSchedule3[[#This Row],[Scheduled Payment]]+PaymentSchedule3[[#This Row],[Extra
Payment]]&lt;=PaymentSchedule3[[#This Row],[Beginning
Balance]],PaymentSchedule3[[#This Row],[Beginning
Balance]]-PaymentSchedule3[[#This Row],[Principal]],0),"")</f>
        <v>38684.157229221913</v>
      </c>
      <c r="K292" s="25">
        <f ca="1">IF(PaymentSchedule3[[#This Row],[Payment Number]]&lt;&gt;"",SUM(INDEX(PaymentSchedule3[Interest],1,1):PaymentSchedule3[[#This Row],[Interest]]),"")</f>
        <v>149581.32581638012</v>
      </c>
    </row>
    <row r="293" spans="2:11">
      <c r="B293" s="23">
        <f ca="1">IF(LoanIsGood,IF(ROW()-ROW(PaymentSchedule3[[#Headers],[Payment Number]])&gt;ScheduledNumberOfPayments,"",ROW()-ROW(PaymentSchedule3[[#Headers],[Payment Number]])),"")</f>
        <v>280</v>
      </c>
      <c r="C293" s="24">
        <f ca="1">IF(PaymentSchedule3[[#This Row],[Payment Number]]&lt;&gt;"",EOMONTH(LoanStartDate,ROW(PaymentSchedule3[[#This Row],[Payment Number]])-ROW(PaymentSchedule3[[#Headers],[Payment Number]])-2)+DAY(LoanStartDate),"")</f>
        <v>53759</v>
      </c>
      <c r="D293" s="25">
        <f ca="1">IF(PaymentSchedule3[[#This Row],[Payment Number]]&lt;&gt;"",IF(ROW()-ROW(PaymentSchedule3[[#Headers],[Beginning
Balance]])=1,LoanAmount,INDEX(PaymentSchedule3[Ending
Balance],ROW()-ROW(PaymentSchedule3[[#Headers],[Beginning
Balance]])-1)),"")</f>
        <v>38684.157229221913</v>
      </c>
      <c r="E293" s="25">
        <f ca="1">IF(PaymentSchedule3[[#This Row],[Payment Number]]&lt;&gt;"",ScheduledPayment,"")</f>
        <v>1193.5382386636488</v>
      </c>
      <c r="F29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3" s="25">
        <f ca="1">IF(PaymentSchedule3[[#This Row],[Payment Number]]&lt;&gt;"",PaymentSchedule3[[#This Row],[Total
Payment]]-PaymentSchedule3[[#This Row],[Interest]],"")</f>
        <v>1164.5910478995759</v>
      </c>
      <c r="I293" s="25">
        <f ca="1">IF(PaymentSchedule3[[#This Row],[Payment Number]]&lt;&gt;"",PaymentSchedule3[[#This Row],[Beginning
Balance]]*(InterestRate/PaymentsPerYear),"")</f>
        <v>128.94719076407304</v>
      </c>
      <c r="J293" s="25">
        <f ca="1">IF(PaymentSchedule3[[#This Row],[Payment Number]]&lt;&gt;"",IF(PaymentSchedule3[[#This Row],[Scheduled Payment]]+PaymentSchedule3[[#This Row],[Extra
Payment]]&lt;=PaymentSchedule3[[#This Row],[Beginning
Balance]],PaymentSchedule3[[#This Row],[Beginning
Balance]]-PaymentSchedule3[[#This Row],[Principal]],0),"")</f>
        <v>37519.566181322334</v>
      </c>
      <c r="K293" s="25">
        <f ca="1">IF(PaymentSchedule3[[#This Row],[Payment Number]]&lt;&gt;"",SUM(INDEX(PaymentSchedule3[Interest],1,1):PaymentSchedule3[[#This Row],[Interest]]),"")</f>
        <v>149710.27300714419</v>
      </c>
    </row>
    <row r="294" spans="2:11">
      <c r="B294" s="23">
        <f ca="1">IF(LoanIsGood,IF(ROW()-ROW(PaymentSchedule3[[#Headers],[Payment Number]])&gt;ScheduledNumberOfPayments,"",ROW()-ROW(PaymentSchedule3[[#Headers],[Payment Number]])),"")</f>
        <v>281</v>
      </c>
      <c r="C294" s="24">
        <f ca="1">IF(PaymentSchedule3[[#This Row],[Payment Number]]&lt;&gt;"",EOMONTH(LoanStartDate,ROW(PaymentSchedule3[[#This Row],[Payment Number]])-ROW(PaymentSchedule3[[#Headers],[Payment Number]])-2)+DAY(LoanStartDate),"")</f>
        <v>53790</v>
      </c>
      <c r="D294" s="25">
        <f ca="1">IF(PaymentSchedule3[[#This Row],[Payment Number]]&lt;&gt;"",IF(ROW()-ROW(PaymentSchedule3[[#Headers],[Beginning
Balance]])=1,LoanAmount,INDEX(PaymentSchedule3[Ending
Balance],ROW()-ROW(PaymentSchedule3[[#Headers],[Beginning
Balance]])-1)),"")</f>
        <v>37519.566181322334</v>
      </c>
      <c r="E294" s="25">
        <f ca="1">IF(PaymentSchedule3[[#This Row],[Payment Number]]&lt;&gt;"",ScheduledPayment,"")</f>
        <v>1193.5382386636488</v>
      </c>
      <c r="F29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4" s="25">
        <f ca="1">IF(PaymentSchedule3[[#This Row],[Payment Number]]&lt;&gt;"",PaymentSchedule3[[#This Row],[Total
Payment]]-PaymentSchedule3[[#This Row],[Interest]],"")</f>
        <v>1168.473018059241</v>
      </c>
      <c r="I294" s="25">
        <f ca="1">IF(PaymentSchedule3[[#This Row],[Payment Number]]&lt;&gt;"",PaymentSchedule3[[#This Row],[Beginning
Balance]]*(InterestRate/PaymentsPerYear),"")</f>
        <v>125.06522060440778</v>
      </c>
      <c r="J294" s="25">
        <f ca="1">IF(PaymentSchedule3[[#This Row],[Payment Number]]&lt;&gt;"",IF(PaymentSchedule3[[#This Row],[Scheduled Payment]]+PaymentSchedule3[[#This Row],[Extra
Payment]]&lt;=PaymentSchedule3[[#This Row],[Beginning
Balance]],PaymentSchedule3[[#This Row],[Beginning
Balance]]-PaymentSchedule3[[#This Row],[Principal]],0),"")</f>
        <v>36351.093163263096</v>
      </c>
      <c r="K294" s="25">
        <f ca="1">IF(PaymentSchedule3[[#This Row],[Payment Number]]&lt;&gt;"",SUM(INDEX(PaymentSchedule3[Interest],1,1):PaymentSchedule3[[#This Row],[Interest]]),"")</f>
        <v>149835.33822774861</v>
      </c>
    </row>
    <row r="295" spans="2:11">
      <c r="B295" s="23">
        <f ca="1">IF(LoanIsGood,IF(ROW()-ROW(PaymentSchedule3[[#Headers],[Payment Number]])&gt;ScheduledNumberOfPayments,"",ROW()-ROW(PaymentSchedule3[[#Headers],[Payment Number]])),"")</f>
        <v>282</v>
      </c>
      <c r="C295" s="24">
        <f ca="1">IF(PaymentSchedule3[[#This Row],[Payment Number]]&lt;&gt;"",EOMONTH(LoanStartDate,ROW(PaymentSchedule3[[#This Row],[Payment Number]])-ROW(PaymentSchedule3[[#Headers],[Payment Number]])-2)+DAY(LoanStartDate),"")</f>
        <v>53820</v>
      </c>
      <c r="D295" s="25">
        <f ca="1">IF(PaymentSchedule3[[#This Row],[Payment Number]]&lt;&gt;"",IF(ROW()-ROW(PaymentSchedule3[[#Headers],[Beginning
Balance]])=1,LoanAmount,INDEX(PaymentSchedule3[Ending
Balance],ROW()-ROW(PaymentSchedule3[[#Headers],[Beginning
Balance]])-1)),"")</f>
        <v>36351.093163263096</v>
      </c>
      <c r="E295" s="25">
        <f ca="1">IF(PaymentSchedule3[[#This Row],[Payment Number]]&lt;&gt;"",ScheduledPayment,"")</f>
        <v>1193.5382386636488</v>
      </c>
      <c r="F29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5" s="25">
        <f ca="1">IF(PaymentSchedule3[[#This Row],[Payment Number]]&lt;&gt;"",PaymentSchedule3[[#This Row],[Total
Payment]]-PaymentSchedule3[[#This Row],[Interest]],"")</f>
        <v>1172.3679281194386</v>
      </c>
      <c r="I295" s="25">
        <f ca="1">IF(PaymentSchedule3[[#This Row],[Payment Number]]&lt;&gt;"",PaymentSchedule3[[#This Row],[Beginning
Balance]]*(InterestRate/PaymentsPerYear),"")</f>
        <v>121.17031054421032</v>
      </c>
      <c r="J295" s="25">
        <f ca="1">IF(PaymentSchedule3[[#This Row],[Payment Number]]&lt;&gt;"",IF(PaymentSchedule3[[#This Row],[Scheduled Payment]]+PaymentSchedule3[[#This Row],[Extra
Payment]]&lt;=PaymentSchedule3[[#This Row],[Beginning
Balance]],PaymentSchedule3[[#This Row],[Beginning
Balance]]-PaymentSchedule3[[#This Row],[Principal]],0),"")</f>
        <v>35178.725235143655</v>
      </c>
      <c r="K295" s="25">
        <f ca="1">IF(PaymentSchedule3[[#This Row],[Payment Number]]&lt;&gt;"",SUM(INDEX(PaymentSchedule3[Interest],1,1):PaymentSchedule3[[#This Row],[Interest]]),"")</f>
        <v>149956.50853829281</v>
      </c>
    </row>
    <row r="296" spans="2:11">
      <c r="B296" s="23">
        <f ca="1">IF(LoanIsGood,IF(ROW()-ROW(PaymentSchedule3[[#Headers],[Payment Number]])&gt;ScheduledNumberOfPayments,"",ROW()-ROW(PaymentSchedule3[[#Headers],[Payment Number]])),"")</f>
        <v>283</v>
      </c>
      <c r="C296" s="24">
        <f ca="1">IF(PaymentSchedule3[[#This Row],[Payment Number]]&lt;&gt;"",EOMONTH(LoanStartDate,ROW(PaymentSchedule3[[#This Row],[Payment Number]])-ROW(PaymentSchedule3[[#Headers],[Payment Number]])-2)+DAY(LoanStartDate),"")</f>
        <v>53851</v>
      </c>
      <c r="D296" s="25">
        <f ca="1">IF(PaymentSchedule3[[#This Row],[Payment Number]]&lt;&gt;"",IF(ROW()-ROW(PaymentSchedule3[[#Headers],[Beginning
Balance]])=1,LoanAmount,INDEX(PaymentSchedule3[Ending
Balance],ROW()-ROW(PaymentSchedule3[[#Headers],[Beginning
Balance]])-1)),"")</f>
        <v>35178.725235143655</v>
      </c>
      <c r="E296" s="25">
        <f ca="1">IF(PaymentSchedule3[[#This Row],[Payment Number]]&lt;&gt;"",ScheduledPayment,"")</f>
        <v>1193.5382386636488</v>
      </c>
      <c r="F29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6" s="25">
        <f ca="1">IF(PaymentSchedule3[[#This Row],[Payment Number]]&lt;&gt;"",PaymentSchedule3[[#This Row],[Total
Payment]]-PaymentSchedule3[[#This Row],[Interest]],"")</f>
        <v>1176.27582121317</v>
      </c>
      <c r="I296" s="25">
        <f ca="1">IF(PaymentSchedule3[[#This Row],[Payment Number]]&lt;&gt;"",PaymentSchedule3[[#This Row],[Beginning
Balance]]*(InterestRate/PaymentsPerYear),"")</f>
        <v>117.26241745047885</v>
      </c>
      <c r="J296" s="25">
        <f ca="1">IF(PaymentSchedule3[[#This Row],[Payment Number]]&lt;&gt;"",IF(PaymentSchedule3[[#This Row],[Scheduled Payment]]+PaymentSchedule3[[#This Row],[Extra
Payment]]&lt;=PaymentSchedule3[[#This Row],[Beginning
Balance]],PaymentSchedule3[[#This Row],[Beginning
Balance]]-PaymentSchedule3[[#This Row],[Principal]],0),"")</f>
        <v>34002.449413930488</v>
      </c>
      <c r="K296" s="25">
        <f ca="1">IF(PaymentSchedule3[[#This Row],[Payment Number]]&lt;&gt;"",SUM(INDEX(PaymentSchedule3[Interest],1,1):PaymentSchedule3[[#This Row],[Interest]]),"")</f>
        <v>150073.7709557433</v>
      </c>
    </row>
    <row r="297" spans="2:11">
      <c r="B297" s="23">
        <f ca="1">IF(LoanIsGood,IF(ROW()-ROW(PaymentSchedule3[[#Headers],[Payment Number]])&gt;ScheduledNumberOfPayments,"",ROW()-ROW(PaymentSchedule3[[#Headers],[Payment Number]])),"")</f>
        <v>284</v>
      </c>
      <c r="C297" s="24">
        <f ca="1">IF(PaymentSchedule3[[#This Row],[Payment Number]]&lt;&gt;"",EOMONTH(LoanStartDate,ROW(PaymentSchedule3[[#This Row],[Payment Number]])-ROW(PaymentSchedule3[[#Headers],[Payment Number]])-2)+DAY(LoanStartDate),"")</f>
        <v>53881</v>
      </c>
      <c r="D297" s="25">
        <f ca="1">IF(PaymentSchedule3[[#This Row],[Payment Number]]&lt;&gt;"",IF(ROW()-ROW(PaymentSchedule3[[#Headers],[Beginning
Balance]])=1,LoanAmount,INDEX(PaymentSchedule3[Ending
Balance],ROW()-ROW(PaymentSchedule3[[#Headers],[Beginning
Balance]])-1)),"")</f>
        <v>34002.449413930488</v>
      </c>
      <c r="E297" s="25">
        <f ca="1">IF(PaymentSchedule3[[#This Row],[Payment Number]]&lt;&gt;"",ScheduledPayment,"")</f>
        <v>1193.5382386636488</v>
      </c>
      <c r="F29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7" s="25">
        <f ca="1">IF(PaymentSchedule3[[#This Row],[Payment Number]]&lt;&gt;"",PaymentSchedule3[[#This Row],[Total
Payment]]-PaymentSchedule3[[#This Row],[Interest]],"")</f>
        <v>1180.1967406172139</v>
      </c>
      <c r="I297" s="25">
        <f ca="1">IF(PaymentSchedule3[[#This Row],[Payment Number]]&lt;&gt;"",PaymentSchedule3[[#This Row],[Beginning
Balance]]*(InterestRate/PaymentsPerYear),"")</f>
        <v>113.34149804643496</v>
      </c>
      <c r="J297" s="25">
        <f ca="1">IF(PaymentSchedule3[[#This Row],[Payment Number]]&lt;&gt;"",IF(PaymentSchedule3[[#This Row],[Scheduled Payment]]+PaymentSchedule3[[#This Row],[Extra
Payment]]&lt;=PaymentSchedule3[[#This Row],[Beginning
Balance]],PaymentSchedule3[[#This Row],[Beginning
Balance]]-PaymentSchedule3[[#This Row],[Principal]],0),"")</f>
        <v>32822.252673313276</v>
      </c>
      <c r="K297" s="25">
        <f ca="1">IF(PaymentSchedule3[[#This Row],[Payment Number]]&lt;&gt;"",SUM(INDEX(PaymentSchedule3[Interest],1,1):PaymentSchedule3[[#This Row],[Interest]]),"")</f>
        <v>150187.11245378974</v>
      </c>
    </row>
    <row r="298" spans="2:11">
      <c r="B298" s="23">
        <f ca="1">IF(LoanIsGood,IF(ROW()-ROW(PaymentSchedule3[[#Headers],[Payment Number]])&gt;ScheduledNumberOfPayments,"",ROW()-ROW(PaymentSchedule3[[#Headers],[Payment Number]])),"")</f>
        <v>285</v>
      </c>
      <c r="C298" s="24">
        <f ca="1">IF(PaymentSchedule3[[#This Row],[Payment Number]]&lt;&gt;"",EOMONTH(LoanStartDate,ROW(PaymentSchedule3[[#This Row],[Payment Number]])-ROW(PaymentSchedule3[[#Headers],[Payment Number]])-2)+DAY(LoanStartDate),"")</f>
        <v>53912</v>
      </c>
      <c r="D298" s="25">
        <f ca="1">IF(PaymentSchedule3[[#This Row],[Payment Number]]&lt;&gt;"",IF(ROW()-ROW(PaymentSchedule3[[#Headers],[Beginning
Balance]])=1,LoanAmount,INDEX(PaymentSchedule3[Ending
Balance],ROW()-ROW(PaymentSchedule3[[#Headers],[Beginning
Balance]])-1)),"")</f>
        <v>32822.252673313276</v>
      </c>
      <c r="E298" s="25">
        <f ca="1">IF(PaymentSchedule3[[#This Row],[Payment Number]]&lt;&gt;"",ScheduledPayment,"")</f>
        <v>1193.5382386636488</v>
      </c>
      <c r="F29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8" s="25">
        <f ca="1">IF(PaymentSchedule3[[#This Row],[Payment Number]]&lt;&gt;"",PaymentSchedule3[[#This Row],[Total
Payment]]-PaymentSchedule3[[#This Row],[Interest]],"")</f>
        <v>1184.1307297526046</v>
      </c>
      <c r="I298" s="25">
        <f ca="1">IF(PaymentSchedule3[[#This Row],[Payment Number]]&lt;&gt;"",PaymentSchedule3[[#This Row],[Beginning
Balance]]*(InterestRate/PaymentsPerYear),"")</f>
        <v>109.40750891104426</v>
      </c>
      <c r="J298" s="25">
        <f ca="1">IF(PaymentSchedule3[[#This Row],[Payment Number]]&lt;&gt;"",IF(PaymentSchedule3[[#This Row],[Scheduled Payment]]+PaymentSchedule3[[#This Row],[Extra
Payment]]&lt;=PaymentSchedule3[[#This Row],[Beginning
Balance]],PaymentSchedule3[[#This Row],[Beginning
Balance]]-PaymentSchedule3[[#This Row],[Principal]],0),"")</f>
        <v>31638.121943560673</v>
      </c>
      <c r="K298" s="25">
        <f ca="1">IF(PaymentSchedule3[[#This Row],[Payment Number]]&lt;&gt;"",SUM(INDEX(PaymentSchedule3[Interest],1,1):PaymentSchedule3[[#This Row],[Interest]]),"")</f>
        <v>150296.51996270078</v>
      </c>
    </row>
    <row r="299" spans="2:11">
      <c r="B299" s="23">
        <f ca="1">IF(LoanIsGood,IF(ROW()-ROW(PaymentSchedule3[[#Headers],[Payment Number]])&gt;ScheduledNumberOfPayments,"",ROW()-ROW(PaymentSchedule3[[#Headers],[Payment Number]])),"")</f>
        <v>286</v>
      </c>
      <c r="C299" s="24">
        <f ca="1">IF(PaymentSchedule3[[#This Row],[Payment Number]]&lt;&gt;"",EOMONTH(LoanStartDate,ROW(PaymentSchedule3[[#This Row],[Payment Number]])-ROW(PaymentSchedule3[[#Headers],[Payment Number]])-2)+DAY(LoanStartDate),"")</f>
        <v>53943</v>
      </c>
      <c r="D299" s="25">
        <f ca="1">IF(PaymentSchedule3[[#This Row],[Payment Number]]&lt;&gt;"",IF(ROW()-ROW(PaymentSchedule3[[#Headers],[Beginning
Balance]])=1,LoanAmount,INDEX(PaymentSchedule3[Ending
Balance],ROW()-ROW(PaymentSchedule3[[#Headers],[Beginning
Balance]])-1)),"")</f>
        <v>31638.121943560673</v>
      </c>
      <c r="E299" s="25">
        <f ca="1">IF(PaymentSchedule3[[#This Row],[Payment Number]]&lt;&gt;"",ScheduledPayment,"")</f>
        <v>1193.5382386636488</v>
      </c>
      <c r="F29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299" s="25">
        <f ca="1">IF(PaymentSchedule3[[#This Row],[Payment Number]]&lt;&gt;"",PaymentSchedule3[[#This Row],[Total
Payment]]-PaymentSchedule3[[#This Row],[Interest]],"")</f>
        <v>1188.0778321851133</v>
      </c>
      <c r="I299" s="25">
        <f ca="1">IF(PaymentSchedule3[[#This Row],[Payment Number]]&lt;&gt;"",PaymentSchedule3[[#This Row],[Beginning
Balance]]*(InterestRate/PaymentsPerYear),"")</f>
        <v>105.46040647853559</v>
      </c>
      <c r="J299" s="25">
        <f ca="1">IF(PaymentSchedule3[[#This Row],[Payment Number]]&lt;&gt;"",IF(PaymentSchedule3[[#This Row],[Scheduled Payment]]+PaymentSchedule3[[#This Row],[Extra
Payment]]&lt;=PaymentSchedule3[[#This Row],[Beginning
Balance]],PaymentSchedule3[[#This Row],[Beginning
Balance]]-PaymentSchedule3[[#This Row],[Principal]],0),"")</f>
        <v>30450.044111375559</v>
      </c>
      <c r="K299" s="25">
        <f ca="1">IF(PaymentSchedule3[[#This Row],[Payment Number]]&lt;&gt;"",SUM(INDEX(PaymentSchedule3[Interest],1,1):PaymentSchedule3[[#This Row],[Interest]]),"")</f>
        <v>150401.98036917931</v>
      </c>
    </row>
    <row r="300" spans="2:11">
      <c r="B300" s="23">
        <f ca="1">IF(LoanIsGood,IF(ROW()-ROW(PaymentSchedule3[[#Headers],[Payment Number]])&gt;ScheduledNumberOfPayments,"",ROW()-ROW(PaymentSchedule3[[#Headers],[Payment Number]])),"")</f>
        <v>287</v>
      </c>
      <c r="C300" s="24">
        <f ca="1">IF(PaymentSchedule3[[#This Row],[Payment Number]]&lt;&gt;"",EOMONTH(LoanStartDate,ROW(PaymentSchedule3[[#This Row],[Payment Number]])-ROW(PaymentSchedule3[[#Headers],[Payment Number]])-2)+DAY(LoanStartDate),"")</f>
        <v>53973</v>
      </c>
      <c r="D300" s="25">
        <f ca="1">IF(PaymentSchedule3[[#This Row],[Payment Number]]&lt;&gt;"",IF(ROW()-ROW(PaymentSchedule3[[#Headers],[Beginning
Balance]])=1,LoanAmount,INDEX(PaymentSchedule3[Ending
Balance],ROW()-ROW(PaymentSchedule3[[#Headers],[Beginning
Balance]])-1)),"")</f>
        <v>30450.044111375559</v>
      </c>
      <c r="E300" s="25">
        <f ca="1">IF(PaymentSchedule3[[#This Row],[Payment Number]]&lt;&gt;"",ScheduledPayment,"")</f>
        <v>1193.5382386636488</v>
      </c>
      <c r="F30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0" s="25">
        <f ca="1">IF(PaymentSchedule3[[#This Row],[Payment Number]]&lt;&gt;"",PaymentSchedule3[[#This Row],[Total
Payment]]-PaymentSchedule3[[#This Row],[Interest]],"")</f>
        <v>1192.0380916257302</v>
      </c>
      <c r="I300" s="25">
        <f ca="1">IF(PaymentSchedule3[[#This Row],[Payment Number]]&lt;&gt;"",PaymentSchedule3[[#This Row],[Beginning
Balance]]*(InterestRate/PaymentsPerYear),"")</f>
        <v>101.50014703791854</v>
      </c>
      <c r="J300" s="25">
        <f ca="1">IF(PaymentSchedule3[[#This Row],[Payment Number]]&lt;&gt;"",IF(PaymentSchedule3[[#This Row],[Scheduled Payment]]+PaymentSchedule3[[#This Row],[Extra
Payment]]&lt;=PaymentSchedule3[[#This Row],[Beginning
Balance]],PaymentSchedule3[[#This Row],[Beginning
Balance]]-PaymentSchedule3[[#This Row],[Principal]],0),"")</f>
        <v>29258.006019749828</v>
      </c>
      <c r="K300" s="25">
        <f ca="1">IF(PaymentSchedule3[[#This Row],[Payment Number]]&lt;&gt;"",SUM(INDEX(PaymentSchedule3[Interest],1,1):PaymentSchedule3[[#This Row],[Interest]]),"")</f>
        <v>150503.48051621721</v>
      </c>
    </row>
    <row r="301" spans="2:11">
      <c r="B301" s="23">
        <f ca="1">IF(LoanIsGood,IF(ROW()-ROW(PaymentSchedule3[[#Headers],[Payment Number]])&gt;ScheduledNumberOfPayments,"",ROW()-ROW(PaymentSchedule3[[#Headers],[Payment Number]])),"")</f>
        <v>288</v>
      </c>
      <c r="C301" s="24">
        <f ca="1">IF(PaymentSchedule3[[#This Row],[Payment Number]]&lt;&gt;"",EOMONTH(LoanStartDate,ROW(PaymentSchedule3[[#This Row],[Payment Number]])-ROW(PaymentSchedule3[[#Headers],[Payment Number]])-2)+DAY(LoanStartDate),"")</f>
        <v>54004</v>
      </c>
      <c r="D301" s="25">
        <f ca="1">IF(PaymentSchedule3[[#This Row],[Payment Number]]&lt;&gt;"",IF(ROW()-ROW(PaymentSchedule3[[#Headers],[Beginning
Balance]])=1,LoanAmount,INDEX(PaymentSchedule3[Ending
Balance],ROW()-ROW(PaymentSchedule3[[#Headers],[Beginning
Balance]])-1)),"")</f>
        <v>29258.006019749828</v>
      </c>
      <c r="E301" s="25">
        <f ca="1">IF(PaymentSchedule3[[#This Row],[Payment Number]]&lt;&gt;"",ScheduledPayment,"")</f>
        <v>1193.5382386636488</v>
      </c>
      <c r="F30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1" s="25">
        <f ca="1">IF(PaymentSchedule3[[#This Row],[Payment Number]]&lt;&gt;"",PaymentSchedule3[[#This Row],[Total
Payment]]-PaymentSchedule3[[#This Row],[Interest]],"")</f>
        <v>1196.0115519311494</v>
      </c>
      <c r="I301" s="25">
        <f ca="1">IF(PaymentSchedule3[[#This Row],[Payment Number]]&lt;&gt;"",PaymentSchedule3[[#This Row],[Beginning
Balance]]*(InterestRate/PaymentsPerYear),"")</f>
        <v>97.526686732499428</v>
      </c>
      <c r="J301" s="25">
        <f ca="1">IF(PaymentSchedule3[[#This Row],[Payment Number]]&lt;&gt;"",IF(PaymentSchedule3[[#This Row],[Scheduled Payment]]+PaymentSchedule3[[#This Row],[Extra
Payment]]&lt;=PaymentSchedule3[[#This Row],[Beginning
Balance]],PaymentSchedule3[[#This Row],[Beginning
Balance]]-PaymentSchedule3[[#This Row],[Principal]],0),"")</f>
        <v>28061.99446781868</v>
      </c>
      <c r="K301" s="25">
        <f ca="1">IF(PaymentSchedule3[[#This Row],[Payment Number]]&lt;&gt;"",SUM(INDEX(PaymentSchedule3[Interest],1,1):PaymentSchedule3[[#This Row],[Interest]]),"")</f>
        <v>150601.00720294972</v>
      </c>
    </row>
    <row r="302" spans="2:11">
      <c r="B302" s="23">
        <f ca="1">IF(LoanIsGood,IF(ROW()-ROW(PaymentSchedule3[[#Headers],[Payment Number]])&gt;ScheduledNumberOfPayments,"",ROW()-ROW(PaymentSchedule3[[#Headers],[Payment Number]])),"")</f>
        <v>289</v>
      </c>
      <c r="C302" s="24">
        <f ca="1">IF(PaymentSchedule3[[#This Row],[Payment Number]]&lt;&gt;"",EOMONTH(LoanStartDate,ROW(PaymentSchedule3[[#This Row],[Payment Number]])-ROW(PaymentSchedule3[[#Headers],[Payment Number]])-2)+DAY(LoanStartDate),"")</f>
        <v>54034</v>
      </c>
      <c r="D302" s="25">
        <f ca="1">IF(PaymentSchedule3[[#This Row],[Payment Number]]&lt;&gt;"",IF(ROW()-ROW(PaymentSchedule3[[#Headers],[Beginning
Balance]])=1,LoanAmount,INDEX(PaymentSchedule3[Ending
Balance],ROW()-ROW(PaymentSchedule3[[#Headers],[Beginning
Balance]])-1)),"")</f>
        <v>28061.99446781868</v>
      </c>
      <c r="E302" s="25">
        <f ca="1">IF(PaymentSchedule3[[#This Row],[Payment Number]]&lt;&gt;"",ScheduledPayment,"")</f>
        <v>1193.5382386636488</v>
      </c>
      <c r="F30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2" s="25">
        <f ca="1">IF(PaymentSchedule3[[#This Row],[Payment Number]]&lt;&gt;"",PaymentSchedule3[[#This Row],[Total
Payment]]-PaymentSchedule3[[#This Row],[Interest]],"")</f>
        <v>1199.9982571042533</v>
      </c>
      <c r="I302" s="25">
        <f ca="1">IF(PaymentSchedule3[[#This Row],[Payment Number]]&lt;&gt;"",PaymentSchedule3[[#This Row],[Beginning
Balance]]*(InterestRate/PaymentsPerYear),"")</f>
        <v>93.539981559395613</v>
      </c>
      <c r="J302" s="25">
        <f ca="1">IF(PaymentSchedule3[[#This Row],[Payment Number]]&lt;&gt;"",IF(PaymentSchedule3[[#This Row],[Scheduled Payment]]+PaymentSchedule3[[#This Row],[Extra
Payment]]&lt;=PaymentSchedule3[[#This Row],[Beginning
Balance]],PaymentSchedule3[[#This Row],[Beginning
Balance]]-PaymentSchedule3[[#This Row],[Principal]],0),"")</f>
        <v>26861.996210714427</v>
      </c>
      <c r="K302" s="25">
        <f ca="1">IF(PaymentSchedule3[[#This Row],[Payment Number]]&lt;&gt;"",SUM(INDEX(PaymentSchedule3[Interest],1,1):PaymentSchedule3[[#This Row],[Interest]]),"")</f>
        <v>150694.54718450911</v>
      </c>
    </row>
    <row r="303" spans="2:11">
      <c r="B303" s="23">
        <f ca="1">IF(LoanIsGood,IF(ROW()-ROW(PaymentSchedule3[[#Headers],[Payment Number]])&gt;ScheduledNumberOfPayments,"",ROW()-ROW(PaymentSchedule3[[#Headers],[Payment Number]])),"")</f>
        <v>290</v>
      </c>
      <c r="C303" s="24">
        <f ca="1">IF(PaymentSchedule3[[#This Row],[Payment Number]]&lt;&gt;"",EOMONTH(LoanStartDate,ROW(PaymentSchedule3[[#This Row],[Payment Number]])-ROW(PaymentSchedule3[[#Headers],[Payment Number]])-2)+DAY(LoanStartDate),"")</f>
        <v>54065</v>
      </c>
      <c r="D303" s="25">
        <f ca="1">IF(PaymentSchedule3[[#This Row],[Payment Number]]&lt;&gt;"",IF(ROW()-ROW(PaymentSchedule3[[#Headers],[Beginning
Balance]])=1,LoanAmount,INDEX(PaymentSchedule3[Ending
Balance],ROW()-ROW(PaymentSchedule3[[#Headers],[Beginning
Balance]])-1)),"")</f>
        <v>26861.996210714427</v>
      </c>
      <c r="E303" s="25">
        <f ca="1">IF(PaymentSchedule3[[#This Row],[Payment Number]]&lt;&gt;"",ScheduledPayment,"")</f>
        <v>1193.5382386636488</v>
      </c>
      <c r="F30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3" s="25">
        <f ca="1">IF(PaymentSchedule3[[#This Row],[Payment Number]]&lt;&gt;"",PaymentSchedule3[[#This Row],[Total
Payment]]-PaymentSchedule3[[#This Row],[Interest]],"")</f>
        <v>1203.9982512946008</v>
      </c>
      <c r="I303" s="25">
        <f ca="1">IF(PaymentSchedule3[[#This Row],[Payment Number]]&lt;&gt;"",PaymentSchedule3[[#This Row],[Beginning
Balance]]*(InterestRate/PaymentsPerYear),"")</f>
        <v>89.539987369048092</v>
      </c>
      <c r="J303" s="25">
        <f ca="1">IF(PaymentSchedule3[[#This Row],[Payment Number]]&lt;&gt;"",IF(PaymentSchedule3[[#This Row],[Scheduled Payment]]+PaymentSchedule3[[#This Row],[Extra
Payment]]&lt;=PaymentSchedule3[[#This Row],[Beginning
Balance]],PaymentSchedule3[[#This Row],[Beginning
Balance]]-PaymentSchedule3[[#This Row],[Principal]],0),"")</f>
        <v>25657.997959419827</v>
      </c>
      <c r="K303" s="25">
        <f ca="1">IF(PaymentSchedule3[[#This Row],[Payment Number]]&lt;&gt;"",SUM(INDEX(PaymentSchedule3[Interest],1,1):PaymentSchedule3[[#This Row],[Interest]]),"")</f>
        <v>150784.08717187817</v>
      </c>
    </row>
    <row r="304" spans="2:11">
      <c r="B304" s="23">
        <f ca="1">IF(LoanIsGood,IF(ROW()-ROW(PaymentSchedule3[[#Headers],[Payment Number]])&gt;ScheduledNumberOfPayments,"",ROW()-ROW(PaymentSchedule3[[#Headers],[Payment Number]])),"")</f>
        <v>291</v>
      </c>
      <c r="C304" s="24">
        <f ca="1">IF(PaymentSchedule3[[#This Row],[Payment Number]]&lt;&gt;"",EOMONTH(LoanStartDate,ROW(PaymentSchedule3[[#This Row],[Payment Number]])-ROW(PaymentSchedule3[[#Headers],[Payment Number]])-2)+DAY(LoanStartDate),"")</f>
        <v>54096</v>
      </c>
      <c r="D304" s="25">
        <f ca="1">IF(PaymentSchedule3[[#This Row],[Payment Number]]&lt;&gt;"",IF(ROW()-ROW(PaymentSchedule3[[#Headers],[Beginning
Balance]])=1,LoanAmount,INDEX(PaymentSchedule3[Ending
Balance],ROW()-ROW(PaymentSchedule3[[#Headers],[Beginning
Balance]])-1)),"")</f>
        <v>25657.997959419827</v>
      </c>
      <c r="E304" s="25">
        <f ca="1">IF(PaymentSchedule3[[#This Row],[Payment Number]]&lt;&gt;"",ScheduledPayment,"")</f>
        <v>1193.5382386636488</v>
      </c>
      <c r="F30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4" s="25">
        <f ca="1">IF(PaymentSchedule3[[#This Row],[Payment Number]]&lt;&gt;"",PaymentSchedule3[[#This Row],[Total
Payment]]-PaymentSchedule3[[#This Row],[Interest]],"")</f>
        <v>1208.0115787989162</v>
      </c>
      <c r="I304" s="25">
        <f ca="1">IF(PaymentSchedule3[[#This Row],[Payment Number]]&lt;&gt;"",PaymentSchedule3[[#This Row],[Beginning
Balance]]*(InterestRate/PaymentsPerYear),"")</f>
        <v>85.526659864732764</v>
      </c>
      <c r="J304" s="25">
        <f ca="1">IF(PaymentSchedule3[[#This Row],[Payment Number]]&lt;&gt;"",IF(PaymentSchedule3[[#This Row],[Scheduled Payment]]+PaymentSchedule3[[#This Row],[Extra
Payment]]&lt;=PaymentSchedule3[[#This Row],[Beginning
Balance]],PaymentSchedule3[[#This Row],[Beginning
Balance]]-PaymentSchedule3[[#This Row],[Principal]],0),"")</f>
        <v>24449.98638062091</v>
      </c>
      <c r="K304" s="25">
        <f ca="1">IF(PaymentSchedule3[[#This Row],[Payment Number]]&lt;&gt;"",SUM(INDEX(PaymentSchedule3[Interest],1,1):PaymentSchedule3[[#This Row],[Interest]]),"")</f>
        <v>150869.6138317429</v>
      </c>
    </row>
    <row r="305" spans="2:11">
      <c r="B305" s="23">
        <f ca="1">IF(LoanIsGood,IF(ROW()-ROW(PaymentSchedule3[[#Headers],[Payment Number]])&gt;ScheduledNumberOfPayments,"",ROW()-ROW(PaymentSchedule3[[#Headers],[Payment Number]])),"")</f>
        <v>292</v>
      </c>
      <c r="C305" s="24">
        <f ca="1">IF(PaymentSchedule3[[#This Row],[Payment Number]]&lt;&gt;"",EOMONTH(LoanStartDate,ROW(PaymentSchedule3[[#This Row],[Payment Number]])-ROW(PaymentSchedule3[[#Headers],[Payment Number]])-2)+DAY(LoanStartDate),"")</f>
        <v>54125</v>
      </c>
      <c r="D305" s="25">
        <f ca="1">IF(PaymentSchedule3[[#This Row],[Payment Number]]&lt;&gt;"",IF(ROW()-ROW(PaymentSchedule3[[#Headers],[Beginning
Balance]])=1,LoanAmount,INDEX(PaymentSchedule3[Ending
Balance],ROW()-ROW(PaymentSchedule3[[#Headers],[Beginning
Balance]])-1)),"")</f>
        <v>24449.98638062091</v>
      </c>
      <c r="E305" s="25">
        <f ca="1">IF(PaymentSchedule3[[#This Row],[Payment Number]]&lt;&gt;"",ScheduledPayment,"")</f>
        <v>1193.5382386636488</v>
      </c>
      <c r="F30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5" s="25">
        <f ca="1">IF(PaymentSchedule3[[#This Row],[Payment Number]]&lt;&gt;"",PaymentSchedule3[[#This Row],[Total
Payment]]-PaymentSchedule3[[#This Row],[Interest]],"")</f>
        <v>1212.0382840615791</v>
      </c>
      <c r="I305" s="25">
        <f ca="1">IF(PaymentSchedule3[[#This Row],[Payment Number]]&lt;&gt;"",PaymentSchedule3[[#This Row],[Beginning
Balance]]*(InterestRate/PaymentsPerYear),"")</f>
        <v>81.499954602069707</v>
      </c>
      <c r="J305" s="25">
        <f ca="1">IF(PaymentSchedule3[[#This Row],[Payment Number]]&lt;&gt;"",IF(PaymentSchedule3[[#This Row],[Scheduled Payment]]+PaymentSchedule3[[#This Row],[Extra
Payment]]&lt;=PaymentSchedule3[[#This Row],[Beginning
Balance]],PaymentSchedule3[[#This Row],[Beginning
Balance]]-PaymentSchedule3[[#This Row],[Principal]],0),"")</f>
        <v>23237.948096559332</v>
      </c>
      <c r="K305" s="25">
        <f ca="1">IF(PaymentSchedule3[[#This Row],[Payment Number]]&lt;&gt;"",SUM(INDEX(PaymentSchedule3[Interest],1,1):PaymentSchedule3[[#This Row],[Interest]]),"")</f>
        <v>150951.11378634497</v>
      </c>
    </row>
    <row r="306" spans="2:11">
      <c r="B306" s="23">
        <f ca="1">IF(LoanIsGood,IF(ROW()-ROW(PaymentSchedule3[[#Headers],[Payment Number]])&gt;ScheduledNumberOfPayments,"",ROW()-ROW(PaymentSchedule3[[#Headers],[Payment Number]])),"")</f>
        <v>293</v>
      </c>
      <c r="C306" s="24">
        <f ca="1">IF(PaymentSchedule3[[#This Row],[Payment Number]]&lt;&gt;"",EOMONTH(LoanStartDate,ROW(PaymentSchedule3[[#This Row],[Payment Number]])-ROW(PaymentSchedule3[[#Headers],[Payment Number]])-2)+DAY(LoanStartDate),"")</f>
        <v>54156</v>
      </c>
      <c r="D306" s="25">
        <f ca="1">IF(PaymentSchedule3[[#This Row],[Payment Number]]&lt;&gt;"",IF(ROW()-ROW(PaymentSchedule3[[#Headers],[Beginning
Balance]])=1,LoanAmount,INDEX(PaymentSchedule3[Ending
Balance],ROW()-ROW(PaymentSchedule3[[#Headers],[Beginning
Balance]])-1)),"")</f>
        <v>23237.948096559332</v>
      </c>
      <c r="E306" s="25">
        <f ca="1">IF(PaymentSchedule3[[#This Row],[Payment Number]]&lt;&gt;"",ScheduledPayment,"")</f>
        <v>1193.5382386636488</v>
      </c>
      <c r="F30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6" s="25">
        <f ca="1">IF(PaymentSchedule3[[#This Row],[Payment Number]]&lt;&gt;"",PaymentSchedule3[[#This Row],[Total
Payment]]-PaymentSchedule3[[#This Row],[Interest]],"")</f>
        <v>1216.0784116751176</v>
      </c>
      <c r="I306" s="25">
        <f ca="1">IF(PaymentSchedule3[[#This Row],[Payment Number]]&lt;&gt;"",PaymentSchedule3[[#This Row],[Beginning
Balance]]*(InterestRate/PaymentsPerYear),"")</f>
        <v>77.459826988531105</v>
      </c>
      <c r="J306" s="25">
        <f ca="1">IF(PaymentSchedule3[[#This Row],[Payment Number]]&lt;&gt;"",IF(PaymentSchedule3[[#This Row],[Scheduled Payment]]+PaymentSchedule3[[#This Row],[Extra
Payment]]&lt;=PaymentSchedule3[[#This Row],[Beginning
Balance]],PaymentSchedule3[[#This Row],[Beginning
Balance]]-PaymentSchedule3[[#This Row],[Principal]],0),"")</f>
        <v>22021.869684884216</v>
      </c>
      <c r="K306" s="25">
        <f ca="1">IF(PaymentSchedule3[[#This Row],[Payment Number]]&lt;&gt;"",SUM(INDEX(PaymentSchedule3[Interest],1,1):PaymentSchedule3[[#This Row],[Interest]]),"")</f>
        <v>151028.57361333349</v>
      </c>
    </row>
    <row r="307" spans="2:11">
      <c r="B307" s="23">
        <f ca="1">IF(LoanIsGood,IF(ROW()-ROW(PaymentSchedule3[[#Headers],[Payment Number]])&gt;ScheduledNumberOfPayments,"",ROW()-ROW(PaymentSchedule3[[#Headers],[Payment Number]])),"")</f>
        <v>294</v>
      </c>
      <c r="C307" s="24">
        <f ca="1">IF(PaymentSchedule3[[#This Row],[Payment Number]]&lt;&gt;"",EOMONTH(LoanStartDate,ROW(PaymentSchedule3[[#This Row],[Payment Number]])-ROW(PaymentSchedule3[[#Headers],[Payment Number]])-2)+DAY(LoanStartDate),"")</f>
        <v>54186</v>
      </c>
      <c r="D307" s="25">
        <f ca="1">IF(PaymentSchedule3[[#This Row],[Payment Number]]&lt;&gt;"",IF(ROW()-ROW(PaymentSchedule3[[#Headers],[Beginning
Balance]])=1,LoanAmount,INDEX(PaymentSchedule3[Ending
Balance],ROW()-ROW(PaymentSchedule3[[#Headers],[Beginning
Balance]])-1)),"")</f>
        <v>22021.869684884216</v>
      </c>
      <c r="E307" s="25">
        <f ca="1">IF(PaymentSchedule3[[#This Row],[Payment Number]]&lt;&gt;"",ScheduledPayment,"")</f>
        <v>1193.5382386636488</v>
      </c>
      <c r="F30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7" s="25">
        <f ca="1">IF(PaymentSchedule3[[#This Row],[Payment Number]]&lt;&gt;"",PaymentSchedule3[[#This Row],[Total
Payment]]-PaymentSchedule3[[#This Row],[Interest]],"")</f>
        <v>1220.1320063807013</v>
      </c>
      <c r="I307" s="25">
        <f ca="1">IF(PaymentSchedule3[[#This Row],[Payment Number]]&lt;&gt;"",PaymentSchedule3[[#This Row],[Beginning
Balance]]*(InterestRate/PaymentsPerYear),"")</f>
        <v>73.406232282947386</v>
      </c>
      <c r="J307" s="25">
        <f ca="1">IF(PaymentSchedule3[[#This Row],[Payment Number]]&lt;&gt;"",IF(PaymentSchedule3[[#This Row],[Scheduled Payment]]+PaymentSchedule3[[#This Row],[Extra
Payment]]&lt;=PaymentSchedule3[[#This Row],[Beginning
Balance]],PaymentSchedule3[[#This Row],[Beginning
Balance]]-PaymentSchedule3[[#This Row],[Principal]],0),"")</f>
        <v>20801.737678503516</v>
      </c>
      <c r="K307" s="25">
        <f ca="1">IF(PaymentSchedule3[[#This Row],[Payment Number]]&lt;&gt;"",SUM(INDEX(PaymentSchedule3[Interest],1,1):PaymentSchedule3[[#This Row],[Interest]]),"")</f>
        <v>151101.97984561644</v>
      </c>
    </row>
    <row r="308" spans="2:11">
      <c r="B308" s="23">
        <f ca="1">IF(LoanIsGood,IF(ROW()-ROW(PaymentSchedule3[[#Headers],[Payment Number]])&gt;ScheduledNumberOfPayments,"",ROW()-ROW(PaymentSchedule3[[#Headers],[Payment Number]])),"")</f>
        <v>295</v>
      </c>
      <c r="C308" s="24">
        <f ca="1">IF(PaymentSchedule3[[#This Row],[Payment Number]]&lt;&gt;"",EOMONTH(LoanStartDate,ROW(PaymentSchedule3[[#This Row],[Payment Number]])-ROW(PaymentSchedule3[[#Headers],[Payment Number]])-2)+DAY(LoanStartDate),"")</f>
        <v>54217</v>
      </c>
      <c r="D308" s="25">
        <f ca="1">IF(PaymentSchedule3[[#This Row],[Payment Number]]&lt;&gt;"",IF(ROW()-ROW(PaymentSchedule3[[#Headers],[Beginning
Balance]])=1,LoanAmount,INDEX(PaymentSchedule3[Ending
Balance],ROW()-ROW(PaymentSchedule3[[#Headers],[Beginning
Balance]])-1)),"")</f>
        <v>20801.737678503516</v>
      </c>
      <c r="E308" s="25">
        <f ca="1">IF(PaymentSchedule3[[#This Row],[Payment Number]]&lt;&gt;"",ScheduledPayment,"")</f>
        <v>1193.5382386636488</v>
      </c>
      <c r="F30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8" s="25">
        <f ca="1">IF(PaymentSchedule3[[#This Row],[Payment Number]]&lt;&gt;"",PaymentSchedule3[[#This Row],[Total
Payment]]-PaymentSchedule3[[#This Row],[Interest]],"")</f>
        <v>1224.1991130686372</v>
      </c>
      <c r="I308" s="25">
        <f ca="1">IF(PaymentSchedule3[[#This Row],[Payment Number]]&lt;&gt;"",PaymentSchedule3[[#This Row],[Beginning
Balance]]*(InterestRate/PaymentsPerYear),"")</f>
        <v>69.339125595011723</v>
      </c>
      <c r="J308" s="25">
        <f ca="1">IF(PaymentSchedule3[[#This Row],[Payment Number]]&lt;&gt;"",IF(PaymentSchedule3[[#This Row],[Scheduled Payment]]+PaymentSchedule3[[#This Row],[Extra
Payment]]&lt;=PaymentSchedule3[[#This Row],[Beginning
Balance]],PaymentSchedule3[[#This Row],[Beginning
Balance]]-PaymentSchedule3[[#This Row],[Principal]],0),"")</f>
        <v>19577.538565434879</v>
      </c>
      <c r="K308" s="25">
        <f ca="1">IF(PaymentSchedule3[[#This Row],[Payment Number]]&lt;&gt;"",SUM(INDEX(PaymentSchedule3[Interest],1,1):PaymentSchedule3[[#This Row],[Interest]]),"")</f>
        <v>151171.31897121144</v>
      </c>
    </row>
    <row r="309" spans="2:11">
      <c r="B309" s="23">
        <f ca="1">IF(LoanIsGood,IF(ROW()-ROW(PaymentSchedule3[[#Headers],[Payment Number]])&gt;ScheduledNumberOfPayments,"",ROW()-ROW(PaymentSchedule3[[#Headers],[Payment Number]])),"")</f>
        <v>296</v>
      </c>
      <c r="C309" s="24">
        <f ca="1">IF(PaymentSchedule3[[#This Row],[Payment Number]]&lt;&gt;"",EOMONTH(LoanStartDate,ROW(PaymentSchedule3[[#This Row],[Payment Number]])-ROW(PaymentSchedule3[[#Headers],[Payment Number]])-2)+DAY(LoanStartDate),"")</f>
        <v>54247</v>
      </c>
      <c r="D309" s="25">
        <f ca="1">IF(PaymentSchedule3[[#This Row],[Payment Number]]&lt;&gt;"",IF(ROW()-ROW(PaymentSchedule3[[#Headers],[Beginning
Balance]])=1,LoanAmount,INDEX(PaymentSchedule3[Ending
Balance],ROW()-ROW(PaymentSchedule3[[#Headers],[Beginning
Balance]])-1)),"")</f>
        <v>19577.538565434879</v>
      </c>
      <c r="E309" s="25">
        <f ca="1">IF(PaymentSchedule3[[#This Row],[Payment Number]]&lt;&gt;"",ScheduledPayment,"")</f>
        <v>1193.5382386636488</v>
      </c>
      <c r="F30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09" s="25">
        <f ca="1">IF(PaymentSchedule3[[#This Row],[Payment Number]]&lt;&gt;"",PaymentSchedule3[[#This Row],[Total
Payment]]-PaymentSchedule3[[#This Row],[Interest]],"")</f>
        <v>1228.2797767788659</v>
      </c>
      <c r="I309" s="25">
        <f ca="1">IF(PaymentSchedule3[[#This Row],[Payment Number]]&lt;&gt;"",PaymentSchedule3[[#This Row],[Beginning
Balance]]*(InterestRate/PaymentsPerYear),"")</f>
        <v>65.258461884782932</v>
      </c>
      <c r="J309" s="25">
        <f ca="1">IF(PaymentSchedule3[[#This Row],[Payment Number]]&lt;&gt;"",IF(PaymentSchedule3[[#This Row],[Scheduled Payment]]+PaymentSchedule3[[#This Row],[Extra
Payment]]&lt;=PaymentSchedule3[[#This Row],[Beginning
Balance]],PaymentSchedule3[[#This Row],[Beginning
Balance]]-PaymentSchedule3[[#This Row],[Principal]],0),"")</f>
        <v>18349.258788656014</v>
      </c>
      <c r="K309" s="25">
        <f ca="1">IF(PaymentSchedule3[[#This Row],[Payment Number]]&lt;&gt;"",SUM(INDEX(PaymentSchedule3[Interest],1,1):PaymentSchedule3[[#This Row],[Interest]]),"")</f>
        <v>151236.57743309622</v>
      </c>
    </row>
    <row r="310" spans="2:11">
      <c r="B310" s="23">
        <f ca="1">IF(LoanIsGood,IF(ROW()-ROW(PaymentSchedule3[[#Headers],[Payment Number]])&gt;ScheduledNumberOfPayments,"",ROW()-ROW(PaymentSchedule3[[#Headers],[Payment Number]])),"")</f>
        <v>297</v>
      </c>
      <c r="C310" s="24">
        <f ca="1">IF(PaymentSchedule3[[#This Row],[Payment Number]]&lt;&gt;"",EOMONTH(LoanStartDate,ROW(PaymentSchedule3[[#This Row],[Payment Number]])-ROW(PaymentSchedule3[[#Headers],[Payment Number]])-2)+DAY(LoanStartDate),"")</f>
        <v>54278</v>
      </c>
      <c r="D310" s="25">
        <f ca="1">IF(PaymentSchedule3[[#This Row],[Payment Number]]&lt;&gt;"",IF(ROW()-ROW(PaymentSchedule3[[#Headers],[Beginning
Balance]])=1,LoanAmount,INDEX(PaymentSchedule3[Ending
Balance],ROW()-ROW(PaymentSchedule3[[#Headers],[Beginning
Balance]])-1)),"")</f>
        <v>18349.258788656014</v>
      </c>
      <c r="E310" s="25">
        <f ca="1">IF(PaymentSchedule3[[#This Row],[Payment Number]]&lt;&gt;"",ScheduledPayment,"")</f>
        <v>1193.5382386636488</v>
      </c>
      <c r="F31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0" s="25">
        <f ca="1">IF(PaymentSchedule3[[#This Row],[Payment Number]]&lt;&gt;"",PaymentSchedule3[[#This Row],[Total
Payment]]-PaymentSchedule3[[#This Row],[Interest]],"")</f>
        <v>1232.374042701462</v>
      </c>
      <c r="I310" s="25">
        <f ca="1">IF(PaymentSchedule3[[#This Row],[Payment Number]]&lt;&gt;"",PaymentSchedule3[[#This Row],[Beginning
Balance]]*(InterestRate/PaymentsPerYear),"")</f>
        <v>61.164195962186717</v>
      </c>
      <c r="J310" s="25">
        <f ca="1">IF(PaymentSchedule3[[#This Row],[Payment Number]]&lt;&gt;"",IF(PaymentSchedule3[[#This Row],[Scheduled Payment]]+PaymentSchedule3[[#This Row],[Extra
Payment]]&lt;=PaymentSchedule3[[#This Row],[Beginning
Balance]],PaymentSchedule3[[#This Row],[Beginning
Balance]]-PaymentSchedule3[[#This Row],[Principal]],0),"")</f>
        <v>17116.88474595455</v>
      </c>
      <c r="K310" s="25">
        <f ca="1">IF(PaymentSchedule3[[#This Row],[Payment Number]]&lt;&gt;"",SUM(INDEX(PaymentSchedule3[Interest],1,1):PaymentSchedule3[[#This Row],[Interest]]),"")</f>
        <v>151297.74162905841</v>
      </c>
    </row>
    <row r="311" spans="2:11">
      <c r="B311" s="23">
        <f ca="1">IF(LoanIsGood,IF(ROW()-ROW(PaymentSchedule3[[#Headers],[Payment Number]])&gt;ScheduledNumberOfPayments,"",ROW()-ROW(PaymentSchedule3[[#Headers],[Payment Number]])),"")</f>
        <v>298</v>
      </c>
      <c r="C311" s="24">
        <f ca="1">IF(PaymentSchedule3[[#This Row],[Payment Number]]&lt;&gt;"",EOMONTH(LoanStartDate,ROW(PaymentSchedule3[[#This Row],[Payment Number]])-ROW(PaymentSchedule3[[#Headers],[Payment Number]])-2)+DAY(LoanStartDate),"")</f>
        <v>54309</v>
      </c>
      <c r="D311" s="25">
        <f ca="1">IF(PaymentSchedule3[[#This Row],[Payment Number]]&lt;&gt;"",IF(ROW()-ROW(PaymentSchedule3[[#Headers],[Beginning
Balance]])=1,LoanAmount,INDEX(PaymentSchedule3[Ending
Balance],ROW()-ROW(PaymentSchedule3[[#Headers],[Beginning
Balance]])-1)),"")</f>
        <v>17116.88474595455</v>
      </c>
      <c r="E311" s="25">
        <f ca="1">IF(PaymentSchedule3[[#This Row],[Payment Number]]&lt;&gt;"",ScheduledPayment,"")</f>
        <v>1193.5382386636488</v>
      </c>
      <c r="F31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1" s="25">
        <f ca="1">IF(PaymentSchedule3[[#This Row],[Payment Number]]&lt;&gt;"",PaymentSchedule3[[#This Row],[Total
Payment]]-PaymentSchedule3[[#This Row],[Interest]],"")</f>
        <v>1236.4819561771337</v>
      </c>
      <c r="I311" s="25">
        <f ca="1">IF(PaymentSchedule3[[#This Row],[Payment Number]]&lt;&gt;"",PaymentSchedule3[[#This Row],[Beginning
Balance]]*(InterestRate/PaymentsPerYear),"")</f>
        <v>57.056282486515173</v>
      </c>
      <c r="J311" s="25">
        <f ca="1">IF(PaymentSchedule3[[#This Row],[Payment Number]]&lt;&gt;"",IF(PaymentSchedule3[[#This Row],[Scheduled Payment]]+PaymentSchedule3[[#This Row],[Extra
Payment]]&lt;=PaymentSchedule3[[#This Row],[Beginning
Balance]],PaymentSchedule3[[#This Row],[Beginning
Balance]]-PaymentSchedule3[[#This Row],[Principal]],0),"")</f>
        <v>15880.402789777418</v>
      </c>
      <c r="K311" s="25">
        <f ca="1">IF(PaymentSchedule3[[#This Row],[Payment Number]]&lt;&gt;"",SUM(INDEX(PaymentSchedule3[Interest],1,1):PaymentSchedule3[[#This Row],[Interest]]),"")</f>
        <v>151354.79791154491</v>
      </c>
    </row>
    <row r="312" spans="2:11">
      <c r="B312" s="23">
        <f ca="1">IF(LoanIsGood,IF(ROW()-ROW(PaymentSchedule3[[#Headers],[Payment Number]])&gt;ScheduledNumberOfPayments,"",ROW()-ROW(PaymentSchedule3[[#Headers],[Payment Number]])),"")</f>
        <v>299</v>
      </c>
      <c r="C312" s="24">
        <f ca="1">IF(PaymentSchedule3[[#This Row],[Payment Number]]&lt;&gt;"",EOMONTH(LoanStartDate,ROW(PaymentSchedule3[[#This Row],[Payment Number]])-ROW(PaymentSchedule3[[#Headers],[Payment Number]])-2)+DAY(LoanStartDate),"")</f>
        <v>54339</v>
      </c>
      <c r="D312" s="25">
        <f ca="1">IF(PaymentSchedule3[[#This Row],[Payment Number]]&lt;&gt;"",IF(ROW()-ROW(PaymentSchedule3[[#Headers],[Beginning
Balance]])=1,LoanAmount,INDEX(PaymentSchedule3[Ending
Balance],ROW()-ROW(PaymentSchedule3[[#Headers],[Beginning
Balance]])-1)),"")</f>
        <v>15880.402789777418</v>
      </c>
      <c r="E312" s="25">
        <f ca="1">IF(PaymentSchedule3[[#This Row],[Payment Number]]&lt;&gt;"",ScheduledPayment,"")</f>
        <v>1193.5382386636488</v>
      </c>
      <c r="F31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2" s="25">
        <f ca="1">IF(PaymentSchedule3[[#This Row],[Payment Number]]&lt;&gt;"",PaymentSchedule3[[#This Row],[Total
Payment]]-PaymentSchedule3[[#This Row],[Interest]],"")</f>
        <v>1240.6035626977241</v>
      </c>
      <c r="I312" s="25">
        <f ca="1">IF(PaymentSchedule3[[#This Row],[Payment Number]]&lt;&gt;"",PaymentSchedule3[[#This Row],[Beginning
Balance]]*(InterestRate/PaymentsPerYear),"")</f>
        <v>52.934675965924725</v>
      </c>
      <c r="J312" s="25">
        <f ca="1">IF(PaymentSchedule3[[#This Row],[Payment Number]]&lt;&gt;"",IF(PaymentSchedule3[[#This Row],[Scheduled Payment]]+PaymentSchedule3[[#This Row],[Extra
Payment]]&lt;=PaymentSchedule3[[#This Row],[Beginning
Balance]],PaymentSchedule3[[#This Row],[Beginning
Balance]]-PaymentSchedule3[[#This Row],[Principal]],0),"")</f>
        <v>14639.799227079693</v>
      </c>
      <c r="K312" s="25">
        <f ca="1">IF(PaymentSchedule3[[#This Row],[Payment Number]]&lt;&gt;"",SUM(INDEX(PaymentSchedule3[Interest],1,1):PaymentSchedule3[[#This Row],[Interest]]),"")</f>
        <v>151407.73258751084</v>
      </c>
    </row>
    <row r="313" spans="2:11">
      <c r="B313" s="23">
        <f ca="1">IF(LoanIsGood,IF(ROW()-ROW(PaymentSchedule3[[#Headers],[Payment Number]])&gt;ScheduledNumberOfPayments,"",ROW()-ROW(PaymentSchedule3[[#Headers],[Payment Number]])),"")</f>
        <v>300</v>
      </c>
      <c r="C313" s="24">
        <f ca="1">IF(PaymentSchedule3[[#This Row],[Payment Number]]&lt;&gt;"",EOMONTH(LoanStartDate,ROW(PaymentSchedule3[[#This Row],[Payment Number]])-ROW(PaymentSchedule3[[#Headers],[Payment Number]])-2)+DAY(LoanStartDate),"")</f>
        <v>54370</v>
      </c>
      <c r="D313" s="25">
        <f ca="1">IF(PaymentSchedule3[[#This Row],[Payment Number]]&lt;&gt;"",IF(ROW()-ROW(PaymentSchedule3[[#Headers],[Beginning
Balance]])=1,LoanAmount,INDEX(PaymentSchedule3[Ending
Balance],ROW()-ROW(PaymentSchedule3[[#Headers],[Beginning
Balance]])-1)),"")</f>
        <v>14639.799227079693</v>
      </c>
      <c r="E313" s="25">
        <f ca="1">IF(PaymentSchedule3[[#This Row],[Payment Number]]&lt;&gt;"",ScheduledPayment,"")</f>
        <v>1193.5382386636488</v>
      </c>
      <c r="F31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3" s="25">
        <f ca="1">IF(PaymentSchedule3[[#This Row],[Payment Number]]&lt;&gt;"",PaymentSchedule3[[#This Row],[Total
Payment]]-PaymentSchedule3[[#This Row],[Interest]],"")</f>
        <v>1244.7389079067166</v>
      </c>
      <c r="I313" s="25">
        <f ca="1">IF(PaymentSchedule3[[#This Row],[Payment Number]]&lt;&gt;"",PaymentSchedule3[[#This Row],[Beginning
Balance]]*(InterestRate/PaymentsPerYear),"")</f>
        <v>48.799330756932314</v>
      </c>
      <c r="J313" s="25">
        <f ca="1">IF(PaymentSchedule3[[#This Row],[Payment Number]]&lt;&gt;"",IF(PaymentSchedule3[[#This Row],[Scheduled Payment]]+PaymentSchedule3[[#This Row],[Extra
Payment]]&lt;=PaymentSchedule3[[#This Row],[Beginning
Balance]],PaymentSchedule3[[#This Row],[Beginning
Balance]]-PaymentSchedule3[[#This Row],[Principal]],0),"")</f>
        <v>13395.060319172977</v>
      </c>
      <c r="K313" s="25">
        <f ca="1">IF(PaymentSchedule3[[#This Row],[Payment Number]]&lt;&gt;"",SUM(INDEX(PaymentSchedule3[Interest],1,1):PaymentSchedule3[[#This Row],[Interest]]),"")</f>
        <v>151456.53191826778</v>
      </c>
    </row>
    <row r="314" spans="2:11">
      <c r="B314" s="23">
        <f ca="1">IF(LoanIsGood,IF(ROW()-ROW(PaymentSchedule3[[#Headers],[Payment Number]])&gt;ScheduledNumberOfPayments,"",ROW()-ROW(PaymentSchedule3[[#Headers],[Payment Number]])),"")</f>
        <v>301</v>
      </c>
      <c r="C314" s="24">
        <f ca="1">IF(PaymentSchedule3[[#This Row],[Payment Number]]&lt;&gt;"",EOMONTH(LoanStartDate,ROW(PaymentSchedule3[[#This Row],[Payment Number]])-ROW(PaymentSchedule3[[#Headers],[Payment Number]])-2)+DAY(LoanStartDate),"")</f>
        <v>54400</v>
      </c>
      <c r="D314" s="25">
        <f ca="1">IF(PaymentSchedule3[[#This Row],[Payment Number]]&lt;&gt;"",IF(ROW()-ROW(PaymentSchedule3[[#Headers],[Beginning
Balance]])=1,LoanAmount,INDEX(PaymentSchedule3[Ending
Balance],ROW()-ROW(PaymentSchedule3[[#Headers],[Beginning
Balance]])-1)),"")</f>
        <v>13395.060319172977</v>
      </c>
      <c r="E314" s="25">
        <f ca="1">IF(PaymentSchedule3[[#This Row],[Payment Number]]&lt;&gt;"",ScheduledPayment,"")</f>
        <v>1193.5382386636488</v>
      </c>
      <c r="F31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4" s="25">
        <f ca="1">IF(PaymentSchedule3[[#This Row],[Payment Number]]&lt;&gt;"",PaymentSchedule3[[#This Row],[Total
Payment]]-PaymentSchedule3[[#This Row],[Interest]],"")</f>
        <v>1248.8880375997389</v>
      </c>
      <c r="I314" s="25">
        <f ca="1">IF(PaymentSchedule3[[#This Row],[Payment Number]]&lt;&gt;"",PaymentSchedule3[[#This Row],[Beginning
Balance]]*(InterestRate/PaymentsPerYear),"")</f>
        <v>44.650201063909925</v>
      </c>
      <c r="J314" s="25">
        <f ca="1">IF(PaymentSchedule3[[#This Row],[Payment Number]]&lt;&gt;"",IF(PaymentSchedule3[[#This Row],[Scheduled Payment]]+PaymentSchedule3[[#This Row],[Extra
Payment]]&lt;=PaymentSchedule3[[#This Row],[Beginning
Balance]],PaymentSchedule3[[#This Row],[Beginning
Balance]]-PaymentSchedule3[[#This Row],[Principal]],0),"")</f>
        <v>12146.172281573237</v>
      </c>
      <c r="K314" s="25">
        <f ca="1">IF(PaymentSchedule3[[#This Row],[Payment Number]]&lt;&gt;"",SUM(INDEX(PaymentSchedule3[Interest],1,1):PaymentSchedule3[[#This Row],[Interest]]),"")</f>
        <v>151501.1821193317</v>
      </c>
    </row>
    <row r="315" spans="2:11">
      <c r="B315" s="23">
        <f ca="1">IF(LoanIsGood,IF(ROW()-ROW(PaymentSchedule3[[#Headers],[Payment Number]])&gt;ScheduledNumberOfPayments,"",ROW()-ROW(PaymentSchedule3[[#Headers],[Payment Number]])),"")</f>
        <v>302</v>
      </c>
      <c r="C315" s="24">
        <f ca="1">IF(PaymentSchedule3[[#This Row],[Payment Number]]&lt;&gt;"",EOMONTH(LoanStartDate,ROW(PaymentSchedule3[[#This Row],[Payment Number]])-ROW(PaymentSchedule3[[#Headers],[Payment Number]])-2)+DAY(LoanStartDate),"")</f>
        <v>54431</v>
      </c>
      <c r="D315" s="25">
        <f ca="1">IF(PaymentSchedule3[[#This Row],[Payment Number]]&lt;&gt;"",IF(ROW()-ROW(PaymentSchedule3[[#Headers],[Beginning
Balance]])=1,LoanAmount,INDEX(PaymentSchedule3[Ending
Balance],ROW()-ROW(PaymentSchedule3[[#Headers],[Beginning
Balance]])-1)),"")</f>
        <v>12146.172281573237</v>
      </c>
      <c r="E315" s="25">
        <f ca="1">IF(PaymentSchedule3[[#This Row],[Payment Number]]&lt;&gt;"",ScheduledPayment,"")</f>
        <v>1193.5382386636488</v>
      </c>
      <c r="F31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5" s="25">
        <f ca="1">IF(PaymentSchedule3[[#This Row],[Payment Number]]&lt;&gt;"",PaymentSchedule3[[#This Row],[Total
Payment]]-PaymentSchedule3[[#This Row],[Interest]],"")</f>
        <v>1253.0509977250713</v>
      </c>
      <c r="I315" s="25">
        <f ca="1">IF(PaymentSchedule3[[#This Row],[Payment Number]]&lt;&gt;"",PaymentSchedule3[[#This Row],[Beginning
Balance]]*(InterestRate/PaymentsPerYear),"")</f>
        <v>40.487240938577457</v>
      </c>
      <c r="J315" s="25">
        <f ca="1">IF(PaymentSchedule3[[#This Row],[Payment Number]]&lt;&gt;"",IF(PaymentSchedule3[[#This Row],[Scheduled Payment]]+PaymentSchedule3[[#This Row],[Extra
Payment]]&lt;=PaymentSchedule3[[#This Row],[Beginning
Balance]],PaymentSchedule3[[#This Row],[Beginning
Balance]]-PaymentSchedule3[[#This Row],[Principal]],0),"")</f>
        <v>10893.121283848166</v>
      </c>
      <c r="K315" s="25">
        <f ca="1">IF(PaymentSchedule3[[#This Row],[Payment Number]]&lt;&gt;"",SUM(INDEX(PaymentSchedule3[Interest],1,1):PaymentSchedule3[[#This Row],[Interest]]),"")</f>
        <v>151541.66936027029</v>
      </c>
    </row>
    <row r="316" spans="2:11">
      <c r="B316" s="23">
        <f ca="1">IF(LoanIsGood,IF(ROW()-ROW(PaymentSchedule3[[#Headers],[Payment Number]])&gt;ScheduledNumberOfPayments,"",ROW()-ROW(PaymentSchedule3[[#Headers],[Payment Number]])),"")</f>
        <v>303</v>
      </c>
      <c r="C316" s="24">
        <f ca="1">IF(PaymentSchedule3[[#This Row],[Payment Number]]&lt;&gt;"",EOMONTH(LoanStartDate,ROW(PaymentSchedule3[[#This Row],[Payment Number]])-ROW(PaymentSchedule3[[#Headers],[Payment Number]])-2)+DAY(LoanStartDate),"")</f>
        <v>54462</v>
      </c>
      <c r="D316" s="25">
        <f ca="1">IF(PaymentSchedule3[[#This Row],[Payment Number]]&lt;&gt;"",IF(ROW()-ROW(PaymentSchedule3[[#Headers],[Beginning
Balance]])=1,LoanAmount,INDEX(PaymentSchedule3[Ending
Balance],ROW()-ROW(PaymentSchedule3[[#Headers],[Beginning
Balance]])-1)),"")</f>
        <v>10893.121283848166</v>
      </c>
      <c r="E316" s="25">
        <f ca="1">IF(PaymentSchedule3[[#This Row],[Payment Number]]&lt;&gt;"",ScheduledPayment,"")</f>
        <v>1193.5382386636488</v>
      </c>
      <c r="F31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6" s="25">
        <f ca="1">IF(PaymentSchedule3[[#This Row],[Payment Number]]&lt;&gt;"",PaymentSchedule3[[#This Row],[Total
Payment]]-PaymentSchedule3[[#This Row],[Interest]],"")</f>
        <v>1257.2278343841549</v>
      </c>
      <c r="I316" s="25">
        <f ca="1">IF(PaymentSchedule3[[#This Row],[Payment Number]]&lt;&gt;"",PaymentSchedule3[[#This Row],[Beginning
Balance]]*(InterestRate/PaymentsPerYear),"")</f>
        <v>36.310404279493888</v>
      </c>
      <c r="J316" s="25">
        <f ca="1">IF(PaymentSchedule3[[#This Row],[Payment Number]]&lt;&gt;"",IF(PaymentSchedule3[[#This Row],[Scheduled Payment]]+PaymentSchedule3[[#This Row],[Extra
Payment]]&lt;=PaymentSchedule3[[#This Row],[Beginning
Balance]],PaymentSchedule3[[#This Row],[Beginning
Balance]]-PaymentSchedule3[[#This Row],[Principal]],0),"")</f>
        <v>9635.8934494640107</v>
      </c>
      <c r="K316" s="25">
        <f ca="1">IF(PaymentSchedule3[[#This Row],[Payment Number]]&lt;&gt;"",SUM(INDEX(PaymentSchedule3[Interest],1,1):PaymentSchedule3[[#This Row],[Interest]]),"")</f>
        <v>151577.97976454979</v>
      </c>
    </row>
    <row r="317" spans="2:11">
      <c r="B317" s="23">
        <f ca="1">IF(LoanIsGood,IF(ROW()-ROW(PaymentSchedule3[[#Headers],[Payment Number]])&gt;ScheduledNumberOfPayments,"",ROW()-ROW(PaymentSchedule3[[#Headers],[Payment Number]])),"")</f>
        <v>304</v>
      </c>
      <c r="C317" s="24">
        <f ca="1">IF(PaymentSchedule3[[#This Row],[Payment Number]]&lt;&gt;"",EOMONTH(LoanStartDate,ROW(PaymentSchedule3[[#This Row],[Payment Number]])-ROW(PaymentSchedule3[[#Headers],[Payment Number]])-2)+DAY(LoanStartDate),"")</f>
        <v>54490</v>
      </c>
      <c r="D317" s="25">
        <f ca="1">IF(PaymentSchedule3[[#This Row],[Payment Number]]&lt;&gt;"",IF(ROW()-ROW(PaymentSchedule3[[#Headers],[Beginning
Balance]])=1,LoanAmount,INDEX(PaymentSchedule3[Ending
Balance],ROW()-ROW(PaymentSchedule3[[#Headers],[Beginning
Balance]])-1)),"")</f>
        <v>9635.8934494640107</v>
      </c>
      <c r="E317" s="25">
        <f ca="1">IF(PaymentSchedule3[[#This Row],[Payment Number]]&lt;&gt;"",ScheduledPayment,"")</f>
        <v>1193.5382386636488</v>
      </c>
      <c r="F31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7" s="25">
        <f ca="1">IF(PaymentSchedule3[[#This Row],[Payment Number]]&lt;&gt;"",PaymentSchedule3[[#This Row],[Total
Payment]]-PaymentSchedule3[[#This Row],[Interest]],"")</f>
        <v>1261.418593832102</v>
      </c>
      <c r="I317" s="25">
        <f ca="1">IF(PaymentSchedule3[[#This Row],[Payment Number]]&lt;&gt;"",PaymentSchedule3[[#This Row],[Beginning
Balance]]*(InterestRate/PaymentsPerYear),"")</f>
        <v>32.119644831546701</v>
      </c>
      <c r="J317" s="25">
        <f ca="1">IF(PaymentSchedule3[[#This Row],[Payment Number]]&lt;&gt;"",IF(PaymentSchedule3[[#This Row],[Scheduled Payment]]+PaymentSchedule3[[#This Row],[Extra
Payment]]&lt;=PaymentSchedule3[[#This Row],[Beginning
Balance]],PaymentSchedule3[[#This Row],[Beginning
Balance]]-PaymentSchedule3[[#This Row],[Principal]],0),"")</f>
        <v>8374.4748556319082</v>
      </c>
      <c r="K317" s="25">
        <f ca="1">IF(PaymentSchedule3[[#This Row],[Payment Number]]&lt;&gt;"",SUM(INDEX(PaymentSchedule3[Interest],1,1):PaymentSchedule3[[#This Row],[Interest]]),"")</f>
        <v>151610.09940938134</v>
      </c>
    </row>
    <row r="318" spans="2:11">
      <c r="B318" s="23">
        <f ca="1">IF(LoanIsGood,IF(ROW()-ROW(PaymentSchedule3[[#Headers],[Payment Number]])&gt;ScheduledNumberOfPayments,"",ROW()-ROW(PaymentSchedule3[[#Headers],[Payment Number]])),"")</f>
        <v>305</v>
      </c>
      <c r="C318" s="24">
        <f ca="1">IF(PaymentSchedule3[[#This Row],[Payment Number]]&lt;&gt;"",EOMONTH(LoanStartDate,ROW(PaymentSchedule3[[#This Row],[Payment Number]])-ROW(PaymentSchedule3[[#Headers],[Payment Number]])-2)+DAY(LoanStartDate),"")</f>
        <v>54521</v>
      </c>
      <c r="D318" s="25">
        <f ca="1">IF(PaymentSchedule3[[#This Row],[Payment Number]]&lt;&gt;"",IF(ROW()-ROW(PaymentSchedule3[[#Headers],[Beginning
Balance]])=1,LoanAmount,INDEX(PaymentSchedule3[Ending
Balance],ROW()-ROW(PaymentSchedule3[[#Headers],[Beginning
Balance]])-1)),"")</f>
        <v>8374.4748556319082</v>
      </c>
      <c r="E318" s="25">
        <f ca="1">IF(PaymentSchedule3[[#This Row],[Payment Number]]&lt;&gt;"",ScheduledPayment,"")</f>
        <v>1193.5382386636488</v>
      </c>
      <c r="F31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8" s="25">
        <f ca="1">IF(PaymentSchedule3[[#This Row],[Payment Number]]&lt;&gt;"",PaymentSchedule3[[#This Row],[Total
Payment]]-PaymentSchedule3[[#This Row],[Interest]],"")</f>
        <v>1265.623322478209</v>
      </c>
      <c r="I318" s="25">
        <f ca="1">IF(PaymentSchedule3[[#This Row],[Payment Number]]&lt;&gt;"",PaymentSchedule3[[#This Row],[Beginning
Balance]]*(InterestRate/PaymentsPerYear),"")</f>
        <v>27.914916185439697</v>
      </c>
      <c r="J318" s="25">
        <f ca="1">IF(PaymentSchedule3[[#This Row],[Payment Number]]&lt;&gt;"",IF(PaymentSchedule3[[#This Row],[Scheduled Payment]]+PaymentSchedule3[[#This Row],[Extra
Payment]]&lt;=PaymentSchedule3[[#This Row],[Beginning
Balance]],PaymentSchedule3[[#This Row],[Beginning
Balance]]-PaymentSchedule3[[#This Row],[Principal]],0),"")</f>
        <v>7108.8515331536992</v>
      </c>
      <c r="K318" s="25">
        <f ca="1">IF(PaymentSchedule3[[#This Row],[Payment Number]]&lt;&gt;"",SUM(INDEX(PaymentSchedule3[Interest],1,1):PaymentSchedule3[[#This Row],[Interest]]),"")</f>
        <v>151638.01432556676</v>
      </c>
    </row>
    <row r="319" spans="2:11">
      <c r="B319" s="23">
        <f ca="1">IF(LoanIsGood,IF(ROW()-ROW(PaymentSchedule3[[#Headers],[Payment Number]])&gt;ScheduledNumberOfPayments,"",ROW()-ROW(PaymentSchedule3[[#Headers],[Payment Number]])),"")</f>
        <v>306</v>
      </c>
      <c r="C319" s="24">
        <f ca="1">IF(PaymentSchedule3[[#This Row],[Payment Number]]&lt;&gt;"",EOMONTH(LoanStartDate,ROW(PaymentSchedule3[[#This Row],[Payment Number]])-ROW(PaymentSchedule3[[#Headers],[Payment Number]])-2)+DAY(LoanStartDate),"")</f>
        <v>54551</v>
      </c>
      <c r="D319" s="25">
        <f ca="1">IF(PaymentSchedule3[[#This Row],[Payment Number]]&lt;&gt;"",IF(ROW()-ROW(PaymentSchedule3[[#Headers],[Beginning
Balance]])=1,LoanAmount,INDEX(PaymentSchedule3[Ending
Balance],ROW()-ROW(PaymentSchedule3[[#Headers],[Beginning
Balance]])-1)),"")</f>
        <v>7108.8515331536992</v>
      </c>
      <c r="E319" s="25">
        <f ca="1">IF(PaymentSchedule3[[#This Row],[Payment Number]]&lt;&gt;"",ScheduledPayment,"")</f>
        <v>1193.5382386636488</v>
      </c>
      <c r="F31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19" s="25">
        <f ca="1">IF(PaymentSchedule3[[#This Row],[Payment Number]]&lt;&gt;"",PaymentSchedule3[[#This Row],[Total
Payment]]-PaymentSchedule3[[#This Row],[Interest]],"")</f>
        <v>1269.8420668864699</v>
      </c>
      <c r="I319" s="25">
        <f ca="1">IF(PaymentSchedule3[[#This Row],[Payment Number]]&lt;&gt;"",PaymentSchedule3[[#This Row],[Beginning
Balance]]*(InterestRate/PaymentsPerYear),"")</f>
        <v>23.696171777179</v>
      </c>
      <c r="J319" s="25">
        <f ca="1">IF(PaymentSchedule3[[#This Row],[Payment Number]]&lt;&gt;"",IF(PaymentSchedule3[[#This Row],[Scheduled Payment]]+PaymentSchedule3[[#This Row],[Extra
Payment]]&lt;=PaymentSchedule3[[#This Row],[Beginning
Balance]],PaymentSchedule3[[#This Row],[Beginning
Balance]]-PaymentSchedule3[[#This Row],[Principal]],0),"")</f>
        <v>5839.0094662672291</v>
      </c>
      <c r="K319" s="25">
        <f ca="1">IF(PaymentSchedule3[[#This Row],[Payment Number]]&lt;&gt;"",SUM(INDEX(PaymentSchedule3[Interest],1,1):PaymentSchedule3[[#This Row],[Interest]]),"")</f>
        <v>151661.71049734394</v>
      </c>
    </row>
    <row r="320" spans="2:11">
      <c r="B320" s="23">
        <f ca="1">IF(LoanIsGood,IF(ROW()-ROW(PaymentSchedule3[[#Headers],[Payment Number]])&gt;ScheduledNumberOfPayments,"",ROW()-ROW(PaymentSchedule3[[#Headers],[Payment Number]])),"")</f>
        <v>307</v>
      </c>
      <c r="C320" s="24">
        <f ca="1">IF(PaymentSchedule3[[#This Row],[Payment Number]]&lt;&gt;"",EOMONTH(LoanStartDate,ROW(PaymentSchedule3[[#This Row],[Payment Number]])-ROW(PaymentSchedule3[[#Headers],[Payment Number]])-2)+DAY(LoanStartDate),"")</f>
        <v>54582</v>
      </c>
      <c r="D320" s="25">
        <f ca="1">IF(PaymentSchedule3[[#This Row],[Payment Number]]&lt;&gt;"",IF(ROW()-ROW(PaymentSchedule3[[#Headers],[Beginning
Balance]])=1,LoanAmount,INDEX(PaymentSchedule3[Ending
Balance],ROW()-ROW(PaymentSchedule3[[#Headers],[Beginning
Balance]])-1)),"")</f>
        <v>5839.0094662672291</v>
      </c>
      <c r="E320" s="25">
        <f ca="1">IF(PaymentSchedule3[[#This Row],[Payment Number]]&lt;&gt;"",ScheduledPayment,"")</f>
        <v>1193.5382386636488</v>
      </c>
      <c r="F32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20" s="25">
        <f ca="1">IF(PaymentSchedule3[[#This Row],[Payment Number]]&lt;&gt;"",PaymentSchedule3[[#This Row],[Total
Payment]]-PaymentSchedule3[[#This Row],[Interest]],"")</f>
        <v>1274.0748737760914</v>
      </c>
      <c r="I320" s="25">
        <f ca="1">IF(PaymentSchedule3[[#This Row],[Payment Number]]&lt;&gt;"",PaymentSchedule3[[#This Row],[Beginning
Balance]]*(InterestRate/PaymentsPerYear),"")</f>
        <v>19.463364887557432</v>
      </c>
      <c r="J320" s="25">
        <f ca="1">IF(PaymentSchedule3[[#This Row],[Payment Number]]&lt;&gt;"",IF(PaymentSchedule3[[#This Row],[Scheduled Payment]]+PaymentSchedule3[[#This Row],[Extra
Payment]]&lt;=PaymentSchedule3[[#This Row],[Beginning
Balance]],PaymentSchedule3[[#This Row],[Beginning
Balance]]-PaymentSchedule3[[#This Row],[Principal]],0),"")</f>
        <v>4564.9345924911377</v>
      </c>
      <c r="K320" s="25">
        <f ca="1">IF(PaymentSchedule3[[#This Row],[Payment Number]]&lt;&gt;"",SUM(INDEX(PaymentSchedule3[Interest],1,1):PaymentSchedule3[[#This Row],[Interest]]),"")</f>
        <v>151681.17386223149</v>
      </c>
    </row>
    <row r="321" spans="2:11">
      <c r="B321" s="23">
        <f ca="1">IF(LoanIsGood,IF(ROW()-ROW(PaymentSchedule3[[#Headers],[Payment Number]])&gt;ScheduledNumberOfPayments,"",ROW()-ROW(PaymentSchedule3[[#Headers],[Payment Number]])),"")</f>
        <v>308</v>
      </c>
      <c r="C321" s="24">
        <f ca="1">IF(PaymentSchedule3[[#This Row],[Payment Number]]&lt;&gt;"",EOMONTH(LoanStartDate,ROW(PaymentSchedule3[[#This Row],[Payment Number]])-ROW(PaymentSchedule3[[#Headers],[Payment Number]])-2)+DAY(LoanStartDate),"")</f>
        <v>54612</v>
      </c>
      <c r="D321" s="25">
        <f ca="1">IF(PaymentSchedule3[[#This Row],[Payment Number]]&lt;&gt;"",IF(ROW()-ROW(PaymentSchedule3[[#Headers],[Beginning
Balance]])=1,LoanAmount,INDEX(PaymentSchedule3[Ending
Balance],ROW()-ROW(PaymentSchedule3[[#Headers],[Beginning
Balance]])-1)),"")</f>
        <v>4564.9345924911377</v>
      </c>
      <c r="E321" s="25">
        <f ca="1">IF(PaymentSchedule3[[#This Row],[Payment Number]]&lt;&gt;"",ScheduledPayment,"")</f>
        <v>1193.5382386636488</v>
      </c>
      <c r="F32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21" s="25">
        <f ca="1">IF(PaymentSchedule3[[#This Row],[Payment Number]]&lt;&gt;"",PaymentSchedule3[[#This Row],[Total
Payment]]-PaymentSchedule3[[#This Row],[Interest]],"")</f>
        <v>1278.3217900220118</v>
      </c>
      <c r="I321" s="25">
        <f ca="1">IF(PaymentSchedule3[[#This Row],[Payment Number]]&lt;&gt;"",PaymentSchedule3[[#This Row],[Beginning
Balance]]*(InterestRate/PaymentsPerYear),"")</f>
        <v>15.216448641637127</v>
      </c>
      <c r="J321" s="25">
        <f ca="1">IF(PaymentSchedule3[[#This Row],[Payment Number]]&lt;&gt;"",IF(PaymentSchedule3[[#This Row],[Scheduled Payment]]+PaymentSchedule3[[#This Row],[Extra
Payment]]&lt;=PaymentSchedule3[[#This Row],[Beginning
Balance]],PaymentSchedule3[[#This Row],[Beginning
Balance]]-PaymentSchedule3[[#This Row],[Principal]],0),"")</f>
        <v>3286.6128024691261</v>
      </c>
      <c r="K321" s="25">
        <f ca="1">IF(PaymentSchedule3[[#This Row],[Payment Number]]&lt;&gt;"",SUM(INDEX(PaymentSchedule3[Interest],1,1):PaymentSchedule3[[#This Row],[Interest]]),"")</f>
        <v>151696.39031087313</v>
      </c>
    </row>
    <row r="322" spans="2:11">
      <c r="B322" s="23">
        <f ca="1">IF(LoanIsGood,IF(ROW()-ROW(PaymentSchedule3[[#Headers],[Payment Number]])&gt;ScheduledNumberOfPayments,"",ROW()-ROW(PaymentSchedule3[[#Headers],[Payment Number]])),"")</f>
        <v>309</v>
      </c>
      <c r="C322" s="24">
        <f ca="1">IF(PaymentSchedule3[[#This Row],[Payment Number]]&lt;&gt;"",EOMONTH(LoanStartDate,ROW(PaymentSchedule3[[#This Row],[Payment Number]])-ROW(PaymentSchedule3[[#Headers],[Payment Number]])-2)+DAY(LoanStartDate),"")</f>
        <v>54643</v>
      </c>
      <c r="D322" s="25">
        <f ca="1">IF(PaymentSchedule3[[#This Row],[Payment Number]]&lt;&gt;"",IF(ROW()-ROW(PaymentSchedule3[[#Headers],[Beginning
Balance]])=1,LoanAmount,INDEX(PaymentSchedule3[Ending
Balance],ROW()-ROW(PaymentSchedule3[[#Headers],[Beginning
Balance]])-1)),"")</f>
        <v>3286.6128024691261</v>
      </c>
      <c r="E322" s="25">
        <f ca="1">IF(PaymentSchedule3[[#This Row],[Payment Number]]&lt;&gt;"",ScheduledPayment,"")</f>
        <v>1193.5382386636488</v>
      </c>
      <c r="F32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22" s="25">
        <f ca="1">IF(PaymentSchedule3[[#This Row],[Payment Number]]&lt;&gt;"",PaymentSchedule3[[#This Row],[Total
Payment]]-PaymentSchedule3[[#This Row],[Interest]],"")</f>
        <v>1282.5828626554185</v>
      </c>
      <c r="I322" s="25">
        <f ca="1">IF(PaymentSchedule3[[#This Row],[Payment Number]]&lt;&gt;"",PaymentSchedule3[[#This Row],[Beginning
Balance]]*(InterestRate/PaymentsPerYear),"")</f>
        <v>10.955376008230422</v>
      </c>
      <c r="J322" s="25">
        <f ca="1">IF(PaymentSchedule3[[#This Row],[Payment Number]]&lt;&gt;"",IF(PaymentSchedule3[[#This Row],[Scheduled Payment]]+PaymentSchedule3[[#This Row],[Extra
Payment]]&lt;=PaymentSchedule3[[#This Row],[Beginning
Balance]],PaymentSchedule3[[#This Row],[Beginning
Balance]]-PaymentSchedule3[[#This Row],[Principal]],0),"")</f>
        <v>2004.0299398137076</v>
      </c>
      <c r="K322" s="25">
        <f ca="1">IF(PaymentSchedule3[[#This Row],[Payment Number]]&lt;&gt;"",SUM(INDEX(PaymentSchedule3[Interest],1,1):PaymentSchedule3[[#This Row],[Interest]]),"")</f>
        <v>151707.34568688137</v>
      </c>
    </row>
    <row r="323" spans="2:11">
      <c r="B323" s="23">
        <f ca="1">IF(LoanIsGood,IF(ROW()-ROW(PaymentSchedule3[[#Headers],[Payment Number]])&gt;ScheduledNumberOfPayments,"",ROW()-ROW(PaymentSchedule3[[#Headers],[Payment Number]])),"")</f>
        <v>310</v>
      </c>
      <c r="C323" s="24">
        <f ca="1">IF(PaymentSchedule3[[#This Row],[Payment Number]]&lt;&gt;"",EOMONTH(LoanStartDate,ROW(PaymentSchedule3[[#This Row],[Payment Number]])-ROW(PaymentSchedule3[[#Headers],[Payment Number]])-2)+DAY(LoanStartDate),"")</f>
        <v>54674</v>
      </c>
      <c r="D323" s="25">
        <f ca="1">IF(PaymentSchedule3[[#This Row],[Payment Number]]&lt;&gt;"",IF(ROW()-ROW(PaymentSchedule3[[#Headers],[Beginning
Balance]])=1,LoanAmount,INDEX(PaymentSchedule3[Ending
Balance],ROW()-ROW(PaymentSchedule3[[#Headers],[Beginning
Balance]])-1)),"")</f>
        <v>2004.0299398137076</v>
      </c>
      <c r="E323" s="25">
        <f ca="1">IF(PaymentSchedule3[[#This Row],[Payment Number]]&lt;&gt;"",ScheduledPayment,"")</f>
        <v>1193.5382386636488</v>
      </c>
      <c r="F32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1293.5382386636488</v>
      </c>
      <c r="H323" s="25">
        <f ca="1">IF(PaymentSchedule3[[#This Row],[Payment Number]]&lt;&gt;"",PaymentSchedule3[[#This Row],[Total
Payment]]-PaymentSchedule3[[#This Row],[Interest]],"")</f>
        <v>1286.8581388642699</v>
      </c>
      <c r="I323" s="25">
        <f ca="1">IF(PaymentSchedule3[[#This Row],[Payment Number]]&lt;&gt;"",PaymentSchedule3[[#This Row],[Beginning
Balance]]*(InterestRate/PaymentsPerYear),"")</f>
        <v>6.6800997993790263</v>
      </c>
      <c r="J323" s="25">
        <f ca="1">IF(PaymentSchedule3[[#This Row],[Payment Number]]&lt;&gt;"",IF(PaymentSchedule3[[#This Row],[Scheduled Payment]]+PaymentSchedule3[[#This Row],[Extra
Payment]]&lt;=PaymentSchedule3[[#This Row],[Beginning
Balance]],PaymentSchedule3[[#This Row],[Beginning
Balance]]-PaymentSchedule3[[#This Row],[Principal]],0),"")</f>
        <v>717.17180094943774</v>
      </c>
      <c r="K323" s="25">
        <f ca="1">IF(PaymentSchedule3[[#This Row],[Payment Number]]&lt;&gt;"",SUM(INDEX(PaymentSchedule3[Interest],1,1):PaymentSchedule3[[#This Row],[Interest]]),"")</f>
        <v>151714.02578668075</v>
      </c>
    </row>
    <row r="324" spans="2:11">
      <c r="B324" s="23">
        <f ca="1">IF(LoanIsGood,IF(ROW()-ROW(PaymentSchedule3[[#Headers],[Payment Number]])&gt;ScheduledNumberOfPayments,"",ROW()-ROW(PaymentSchedule3[[#Headers],[Payment Number]])),"")</f>
        <v>311</v>
      </c>
      <c r="C324" s="24">
        <f ca="1">IF(PaymentSchedule3[[#This Row],[Payment Number]]&lt;&gt;"",EOMONTH(LoanStartDate,ROW(PaymentSchedule3[[#This Row],[Payment Number]])-ROW(PaymentSchedule3[[#Headers],[Payment Number]])-2)+DAY(LoanStartDate),"")</f>
        <v>54704</v>
      </c>
      <c r="D324" s="25">
        <f ca="1">IF(PaymentSchedule3[[#This Row],[Payment Number]]&lt;&gt;"",IF(ROW()-ROW(PaymentSchedule3[[#Headers],[Beginning
Balance]])=1,LoanAmount,INDEX(PaymentSchedule3[Ending
Balance],ROW()-ROW(PaymentSchedule3[[#Headers],[Beginning
Balance]])-1)),"")</f>
        <v>717.17180094943774</v>
      </c>
      <c r="E324" s="25">
        <f ca="1">IF(PaymentSchedule3[[#This Row],[Payment Number]]&lt;&gt;"",ScheduledPayment,"")</f>
        <v>1193.5382386636488</v>
      </c>
      <c r="F32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717.17180094943774</v>
      </c>
      <c r="H324" s="25">
        <f ca="1">IF(PaymentSchedule3[[#This Row],[Payment Number]]&lt;&gt;"",PaymentSchedule3[[#This Row],[Total
Payment]]-PaymentSchedule3[[#This Row],[Interest]],"")</f>
        <v>714.78122827960624</v>
      </c>
      <c r="I324" s="25">
        <f ca="1">IF(PaymentSchedule3[[#This Row],[Payment Number]]&lt;&gt;"",PaymentSchedule3[[#This Row],[Beginning
Balance]]*(InterestRate/PaymentsPerYear),"")</f>
        <v>2.3905726698314593</v>
      </c>
      <c r="J324" s="25">
        <f ca="1">IF(PaymentSchedule3[[#This Row],[Payment Number]]&lt;&gt;"",IF(PaymentSchedule3[[#This Row],[Scheduled Payment]]+PaymentSchedule3[[#This Row],[Extra
Payment]]&lt;=PaymentSchedule3[[#This Row],[Beginning
Balance]],PaymentSchedule3[[#This Row],[Beginning
Balance]]-PaymentSchedule3[[#This Row],[Principal]],0),"")</f>
        <v>0</v>
      </c>
      <c r="K324" s="25">
        <f ca="1">IF(PaymentSchedule3[[#This Row],[Payment Number]]&lt;&gt;"",SUM(INDEX(PaymentSchedule3[Interest],1,1):PaymentSchedule3[[#This Row],[Interest]]),"")</f>
        <v>151716.41635935058</v>
      </c>
    </row>
    <row r="325" spans="2:11">
      <c r="B325" s="23">
        <f ca="1">IF(LoanIsGood,IF(ROW()-ROW(PaymentSchedule3[[#Headers],[Payment Number]])&gt;ScheduledNumberOfPayments,"",ROW()-ROW(PaymentSchedule3[[#Headers],[Payment Number]])),"")</f>
        <v>312</v>
      </c>
      <c r="C325" s="24">
        <f ca="1">IF(PaymentSchedule3[[#This Row],[Payment Number]]&lt;&gt;"",EOMONTH(LoanStartDate,ROW(PaymentSchedule3[[#This Row],[Payment Number]])-ROW(PaymentSchedule3[[#Headers],[Payment Number]])-2)+DAY(LoanStartDate),"")</f>
        <v>54735</v>
      </c>
      <c r="D325" s="25">
        <f ca="1">IF(PaymentSchedule3[[#This Row],[Payment Number]]&lt;&gt;"",IF(ROW()-ROW(PaymentSchedule3[[#Headers],[Beginning
Balance]])=1,LoanAmount,INDEX(PaymentSchedule3[Ending
Balance],ROW()-ROW(PaymentSchedule3[[#Headers],[Beginning
Balance]])-1)),"")</f>
        <v>0</v>
      </c>
      <c r="E325" s="25">
        <f ca="1">IF(PaymentSchedule3[[#This Row],[Payment Number]]&lt;&gt;"",ScheduledPayment,"")</f>
        <v>1193.5382386636488</v>
      </c>
      <c r="F32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5" s="25">
        <f ca="1">IF(PaymentSchedule3[[#This Row],[Payment Number]]&lt;&gt;"",PaymentSchedule3[[#This Row],[Total
Payment]]-PaymentSchedule3[[#This Row],[Interest]],"")</f>
        <v>0</v>
      </c>
      <c r="I325" s="25">
        <f ca="1">IF(PaymentSchedule3[[#This Row],[Payment Number]]&lt;&gt;"",PaymentSchedule3[[#This Row],[Beginning
Balance]]*(InterestRate/PaymentsPerYear),"")</f>
        <v>0</v>
      </c>
      <c r="J325" s="25">
        <f ca="1">IF(PaymentSchedule3[[#This Row],[Payment Number]]&lt;&gt;"",IF(PaymentSchedule3[[#This Row],[Scheduled Payment]]+PaymentSchedule3[[#This Row],[Extra
Payment]]&lt;=PaymentSchedule3[[#This Row],[Beginning
Balance]],PaymentSchedule3[[#This Row],[Beginning
Balance]]-PaymentSchedule3[[#This Row],[Principal]],0),"")</f>
        <v>0</v>
      </c>
      <c r="K325" s="25">
        <f ca="1">IF(PaymentSchedule3[[#This Row],[Payment Number]]&lt;&gt;"",SUM(INDEX(PaymentSchedule3[Interest],1,1):PaymentSchedule3[[#This Row],[Interest]]),"")</f>
        <v>151716.41635935058</v>
      </c>
    </row>
    <row r="326" spans="2:11">
      <c r="B326" s="23">
        <f ca="1">IF(LoanIsGood,IF(ROW()-ROW(PaymentSchedule3[[#Headers],[Payment Number]])&gt;ScheduledNumberOfPayments,"",ROW()-ROW(PaymentSchedule3[[#Headers],[Payment Number]])),"")</f>
        <v>313</v>
      </c>
      <c r="C326" s="24">
        <f ca="1">IF(PaymentSchedule3[[#This Row],[Payment Number]]&lt;&gt;"",EOMONTH(LoanStartDate,ROW(PaymentSchedule3[[#This Row],[Payment Number]])-ROW(PaymentSchedule3[[#Headers],[Payment Number]])-2)+DAY(LoanStartDate),"")</f>
        <v>54765</v>
      </c>
      <c r="D326" s="25">
        <f ca="1">IF(PaymentSchedule3[[#This Row],[Payment Number]]&lt;&gt;"",IF(ROW()-ROW(PaymentSchedule3[[#Headers],[Beginning
Balance]])=1,LoanAmount,INDEX(PaymentSchedule3[Ending
Balance],ROW()-ROW(PaymentSchedule3[[#Headers],[Beginning
Balance]])-1)),"")</f>
        <v>0</v>
      </c>
      <c r="E326" s="25">
        <f ca="1">IF(PaymentSchedule3[[#This Row],[Payment Number]]&lt;&gt;"",ScheduledPayment,"")</f>
        <v>1193.5382386636488</v>
      </c>
      <c r="F32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6" s="25">
        <f ca="1">IF(PaymentSchedule3[[#This Row],[Payment Number]]&lt;&gt;"",PaymentSchedule3[[#This Row],[Total
Payment]]-PaymentSchedule3[[#This Row],[Interest]],"")</f>
        <v>0</v>
      </c>
      <c r="I326" s="25">
        <f ca="1">IF(PaymentSchedule3[[#This Row],[Payment Number]]&lt;&gt;"",PaymentSchedule3[[#This Row],[Beginning
Balance]]*(InterestRate/PaymentsPerYear),"")</f>
        <v>0</v>
      </c>
      <c r="J326" s="25">
        <f ca="1">IF(PaymentSchedule3[[#This Row],[Payment Number]]&lt;&gt;"",IF(PaymentSchedule3[[#This Row],[Scheduled Payment]]+PaymentSchedule3[[#This Row],[Extra
Payment]]&lt;=PaymentSchedule3[[#This Row],[Beginning
Balance]],PaymentSchedule3[[#This Row],[Beginning
Balance]]-PaymentSchedule3[[#This Row],[Principal]],0),"")</f>
        <v>0</v>
      </c>
      <c r="K326" s="25">
        <f ca="1">IF(PaymentSchedule3[[#This Row],[Payment Number]]&lt;&gt;"",SUM(INDEX(PaymentSchedule3[Interest],1,1):PaymentSchedule3[[#This Row],[Interest]]),"")</f>
        <v>151716.41635935058</v>
      </c>
    </row>
    <row r="327" spans="2:11">
      <c r="B327" s="23">
        <f ca="1">IF(LoanIsGood,IF(ROW()-ROW(PaymentSchedule3[[#Headers],[Payment Number]])&gt;ScheduledNumberOfPayments,"",ROW()-ROW(PaymentSchedule3[[#Headers],[Payment Number]])),"")</f>
        <v>314</v>
      </c>
      <c r="C327" s="24">
        <f ca="1">IF(PaymentSchedule3[[#This Row],[Payment Number]]&lt;&gt;"",EOMONTH(LoanStartDate,ROW(PaymentSchedule3[[#This Row],[Payment Number]])-ROW(PaymentSchedule3[[#Headers],[Payment Number]])-2)+DAY(LoanStartDate),"")</f>
        <v>54796</v>
      </c>
      <c r="D327" s="25">
        <f ca="1">IF(PaymentSchedule3[[#This Row],[Payment Number]]&lt;&gt;"",IF(ROW()-ROW(PaymentSchedule3[[#Headers],[Beginning
Balance]])=1,LoanAmount,INDEX(PaymentSchedule3[Ending
Balance],ROW()-ROW(PaymentSchedule3[[#Headers],[Beginning
Balance]])-1)),"")</f>
        <v>0</v>
      </c>
      <c r="E327" s="25">
        <f ca="1">IF(PaymentSchedule3[[#This Row],[Payment Number]]&lt;&gt;"",ScheduledPayment,"")</f>
        <v>1193.5382386636488</v>
      </c>
      <c r="F32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7" s="25">
        <f ca="1">IF(PaymentSchedule3[[#This Row],[Payment Number]]&lt;&gt;"",PaymentSchedule3[[#This Row],[Total
Payment]]-PaymentSchedule3[[#This Row],[Interest]],"")</f>
        <v>0</v>
      </c>
      <c r="I327" s="25">
        <f ca="1">IF(PaymentSchedule3[[#This Row],[Payment Number]]&lt;&gt;"",PaymentSchedule3[[#This Row],[Beginning
Balance]]*(InterestRate/PaymentsPerYear),"")</f>
        <v>0</v>
      </c>
      <c r="J327" s="25">
        <f ca="1">IF(PaymentSchedule3[[#This Row],[Payment Number]]&lt;&gt;"",IF(PaymentSchedule3[[#This Row],[Scheduled Payment]]+PaymentSchedule3[[#This Row],[Extra
Payment]]&lt;=PaymentSchedule3[[#This Row],[Beginning
Balance]],PaymentSchedule3[[#This Row],[Beginning
Balance]]-PaymentSchedule3[[#This Row],[Principal]],0),"")</f>
        <v>0</v>
      </c>
      <c r="K327" s="25">
        <f ca="1">IF(PaymentSchedule3[[#This Row],[Payment Number]]&lt;&gt;"",SUM(INDEX(PaymentSchedule3[Interest],1,1):PaymentSchedule3[[#This Row],[Interest]]),"")</f>
        <v>151716.41635935058</v>
      </c>
    </row>
    <row r="328" spans="2:11">
      <c r="B328" s="23">
        <f ca="1">IF(LoanIsGood,IF(ROW()-ROW(PaymentSchedule3[[#Headers],[Payment Number]])&gt;ScheduledNumberOfPayments,"",ROW()-ROW(PaymentSchedule3[[#Headers],[Payment Number]])),"")</f>
        <v>315</v>
      </c>
      <c r="C328" s="24">
        <f ca="1">IF(PaymentSchedule3[[#This Row],[Payment Number]]&lt;&gt;"",EOMONTH(LoanStartDate,ROW(PaymentSchedule3[[#This Row],[Payment Number]])-ROW(PaymentSchedule3[[#Headers],[Payment Number]])-2)+DAY(LoanStartDate),"")</f>
        <v>54827</v>
      </c>
      <c r="D328" s="25">
        <f ca="1">IF(PaymentSchedule3[[#This Row],[Payment Number]]&lt;&gt;"",IF(ROW()-ROW(PaymentSchedule3[[#Headers],[Beginning
Balance]])=1,LoanAmount,INDEX(PaymentSchedule3[Ending
Balance],ROW()-ROW(PaymentSchedule3[[#Headers],[Beginning
Balance]])-1)),"")</f>
        <v>0</v>
      </c>
      <c r="E328" s="25">
        <f ca="1">IF(PaymentSchedule3[[#This Row],[Payment Number]]&lt;&gt;"",ScheduledPayment,"")</f>
        <v>1193.5382386636488</v>
      </c>
      <c r="F32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8" s="25">
        <f ca="1">IF(PaymentSchedule3[[#This Row],[Payment Number]]&lt;&gt;"",PaymentSchedule3[[#This Row],[Total
Payment]]-PaymentSchedule3[[#This Row],[Interest]],"")</f>
        <v>0</v>
      </c>
      <c r="I328" s="25">
        <f ca="1">IF(PaymentSchedule3[[#This Row],[Payment Number]]&lt;&gt;"",PaymentSchedule3[[#This Row],[Beginning
Balance]]*(InterestRate/PaymentsPerYear),"")</f>
        <v>0</v>
      </c>
      <c r="J328" s="25">
        <f ca="1">IF(PaymentSchedule3[[#This Row],[Payment Number]]&lt;&gt;"",IF(PaymentSchedule3[[#This Row],[Scheduled Payment]]+PaymentSchedule3[[#This Row],[Extra
Payment]]&lt;=PaymentSchedule3[[#This Row],[Beginning
Balance]],PaymentSchedule3[[#This Row],[Beginning
Balance]]-PaymentSchedule3[[#This Row],[Principal]],0),"")</f>
        <v>0</v>
      </c>
      <c r="K328" s="25">
        <f ca="1">IF(PaymentSchedule3[[#This Row],[Payment Number]]&lt;&gt;"",SUM(INDEX(PaymentSchedule3[Interest],1,1):PaymentSchedule3[[#This Row],[Interest]]),"")</f>
        <v>151716.41635935058</v>
      </c>
    </row>
    <row r="329" spans="2:11">
      <c r="B329" s="23">
        <f ca="1">IF(LoanIsGood,IF(ROW()-ROW(PaymentSchedule3[[#Headers],[Payment Number]])&gt;ScheduledNumberOfPayments,"",ROW()-ROW(PaymentSchedule3[[#Headers],[Payment Number]])),"")</f>
        <v>316</v>
      </c>
      <c r="C329" s="24">
        <f ca="1">IF(PaymentSchedule3[[#This Row],[Payment Number]]&lt;&gt;"",EOMONTH(LoanStartDate,ROW(PaymentSchedule3[[#This Row],[Payment Number]])-ROW(PaymentSchedule3[[#Headers],[Payment Number]])-2)+DAY(LoanStartDate),"")</f>
        <v>54855</v>
      </c>
      <c r="D329" s="25">
        <f ca="1">IF(PaymentSchedule3[[#This Row],[Payment Number]]&lt;&gt;"",IF(ROW()-ROW(PaymentSchedule3[[#Headers],[Beginning
Balance]])=1,LoanAmount,INDEX(PaymentSchedule3[Ending
Balance],ROW()-ROW(PaymentSchedule3[[#Headers],[Beginning
Balance]])-1)),"")</f>
        <v>0</v>
      </c>
      <c r="E329" s="25">
        <f ca="1">IF(PaymentSchedule3[[#This Row],[Payment Number]]&lt;&gt;"",ScheduledPayment,"")</f>
        <v>1193.5382386636488</v>
      </c>
      <c r="F32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29" s="25">
        <f ca="1">IF(PaymentSchedule3[[#This Row],[Payment Number]]&lt;&gt;"",PaymentSchedule3[[#This Row],[Total
Payment]]-PaymentSchedule3[[#This Row],[Interest]],"")</f>
        <v>0</v>
      </c>
      <c r="I329" s="25">
        <f ca="1">IF(PaymentSchedule3[[#This Row],[Payment Number]]&lt;&gt;"",PaymentSchedule3[[#This Row],[Beginning
Balance]]*(InterestRate/PaymentsPerYear),"")</f>
        <v>0</v>
      </c>
      <c r="J329" s="25">
        <f ca="1">IF(PaymentSchedule3[[#This Row],[Payment Number]]&lt;&gt;"",IF(PaymentSchedule3[[#This Row],[Scheduled Payment]]+PaymentSchedule3[[#This Row],[Extra
Payment]]&lt;=PaymentSchedule3[[#This Row],[Beginning
Balance]],PaymentSchedule3[[#This Row],[Beginning
Balance]]-PaymentSchedule3[[#This Row],[Principal]],0),"")</f>
        <v>0</v>
      </c>
      <c r="K329" s="25">
        <f ca="1">IF(PaymentSchedule3[[#This Row],[Payment Number]]&lt;&gt;"",SUM(INDEX(PaymentSchedule3[Interest],1,1):PaymentSchedule3[[#This Row],[Interest]]),"")</f>
        <v>151716.41635935058</v>
      </c>
    </row>
    <row r="330" spans="2:11">
      <c r="B330" s="23">
        <f ca="1">IF(LoanIsGood,IF(ROW()-ROW(PaymentSchedule3[[#Headers],[Payment Number]])&gt;ScheduledNumberOfPayments,"",ROW()-ROW(PaymentSchedule3[[#Headers],[Payment Number]])),"")</f>
        <v>317</v>
      </c>
      <c r="C330" s="24">
        <f ca="1">IF(PaymentSchedule3[[#This Row],[Payment Number]]&lt;&gt;"",EOMONTH(LoanStartDate,ROW(PaymentSchedule3[[#This Row],[Payment Number]])-ROW(PaymentSchedule3[[#Headers],[Payment Number]])-2)+DAY(LoanStartDate),"")</f>
        <v>54886</v>
      </c>
      <c r="D330" s="25">
        <f ca="1">IF(PaymentSchedule3[[#This Row],[Payment Number]]&lt;&gt;"",IF(ROW()-ROW(PaymentSchedule3[[#Headers],[Beginning
Balance]])=1,LoanAmount,INDEX(PaymentSchedule3[Ending
Balance],ROW()-ROW(PaymentSchedule3[[#Headers],[Beginning
Balance]])-1)),"")</f>
        <v>0</v>
      </c>
      <c r="E330" s="25">
        <f ca="1">IF(PaymentSchedule3[[#This Row],[Payment Number]]&lt;&gt;"",ScheduledPayment,"")</f>
        <v>1193.5382386636488</v>
      </c>
      <c r="F33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0" s="25">
        <f ca="1">IF(PaymentSchedule3[[#This Row],[Payment Number]]&lt;&gt;"",PaymentSchedule3[[#This Row],[Total
Payment]]-PaymentSchedule3[[#This Row],[Interest]],"")</f>
        <v>0</v>
      </c>
      <c r="I330" s="25">
        <f ca="1">IF(PaymentSchedule3[[#This Row],[Payment Number]]&lt;&gt;"",PaymentSchedule3[[#This Row],[Beginning
Balance]]*(InterestRate/PaymentsPerYear),"")</f>
        <v>0</v>
      </c>
      <c r="J330" s="25">
        <f ca="1">IF(PaymentSchedule3[[#This Row],[Payment Number]]&lt;&gt;"",IF(PaymentSchedule3[[#This Row],[Scheduled Payment]]+PaymentSchedule3[[#This Row],[Extra
Payment]]&lt;=PaymentSchedule3[[#This Row],[Beginning
Balance]],PaymentSchedule3[[#This Row],[Beginning
Balance]]-PaymentSchedule3[[#This Row],[Principal]],0),"")</f>
        <v>0</v>
      </c>
      <c r="K330" s="25">
        <f ca="1">IF(PaymentSchedule3[[#This Row],[Payment Number]]&lt;&gt;"",SUM(INDEX(PaymentSchedule3[Interest],1,1):PaymentSchedule3[[#This Row],[Interest]]),"")</f>
        <v>151716.41635935058</v>
      </c>
    </row>
    <row r="331" spans="2:11">
      <c r="B331" s="23">
        <f ca="1">IF(LoanIsGood,IF(ROW()-ROW(PaymentSchedule3[[#Headers],[Payment Number]])&gt;ScheduledNumberOfPayments,"",ROW()-ROW(PaymentSchedule3[[#Headers],[Payment Number]])),"")</f>
        <v>318</v>
      </c>
      <c r="C331" s="24">
        <f ca="1">IF(PaymentSchedule3[[#This Row],[Payment Number]]&lt;&gt;"",EOMONTH(LoanStartDate,ROW(PaymentSchedule3[[#This Row],[Payment Number]])-ROW(PaymentSchedule3[[#Headers],[Payment Number]])-2)+DAY(LoanStartDate),"")</f>
        <v>54916</v>
      </c>
      <c r="D331" s="25">
        <f ca="1">IF(PaymentSchedule3[[#This Row],[Payment Number]]&lt;&gt;"",IF(ROW()-ROW(PaymentSchedule3[[#Headers],[Beginning
Balance]])=1,LoanAmount,INDEX(PaymentSchedule3[Ending
Balance],ROW()-ROW(PaymentSchedule3[[#Headers],[Beginning
Balance]])-1)),"")</f>
        <v>0</v>
      </c>
      <c r="E331" s="25">
        <f ca="1">IF(PaymentSchedule3[[#This Row],[Payment Number]]&lt;&gt;"",ScheduledPayment,"")</f>
        <v>1193.5382386636488</v>
      </c>
      <c r="F33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1" s="25">
        <f ca="1">IF(PaymentSchedule3[[#This Row],[Payment Number]]&lt;&gt;"",PaymentSchedule3[[#This Row],[Total
Payment]]-PaymentSchedule3[[#This Row],[Interest]],"")</f>
        <v>0</v>
      </c>
      <c r="I331" s="25">
        <f ca="1">IF(PaymentSchedule3[[#This Row],[Payment Number]]&lt;&gt;"",PaymentSchedule3[[#This Row],[Beginning
Balance]]*(InterestRate/PaymentsPerYear),"")</f>
        <v>0</v>
      </c>
      <c r="J331" s="25">
        <f ca="1">IF(PaymentSchedule3[[#This Row],[Payment Number]]&lt;&gt;"",IF(PaymentSchedule3[[#This Row],[Scheduled Payment]]+PaymentSchedule3[[#This Row],[Extra
Payment]]&lt;=PaymentSchedule3[[#This Row],[Beginning
Balance]],PaymentSchedule3[[#This Row],[Beginning
Balance]]-PaymentSchedule3[[#This Row],[Principal]],0),"")</f>
        <v>0</v>
      </c>
      <c r="K331" s="25">
        <f ca="1">IF(PaymentSchedule3[[#This Row],[Payment Number]]&lt;&gt;"",SUM(INDEX(PaymentSchedule3[Interest],1,1):PaymentSchedule3[[#This Row],[Interest]]),"")</f>
        <v>151716.41635935058</v>
      </c>
    </row>
    <row r="332" spans="2:11">
      <c r="B332" s="23">
        <f ca="1">IF(LoanIsGood,IF(ROW()-ROW(PaymentSchedule3[[#Headers],[Payment Number]])&gt;ScheduledNumberOfPayments,"",ROW()-ROW(PaymentSchedule3[[#Headers],[Payment Number]])),"")</f>
        <v>319</v>
      </c>
      <c r="C332" s="24">
        <f ca="1">IF(PaymentSchedule3[[#This Row],[Payment Number]]&lt;&gt;"",EOMONTH(LoanStartDate,ROW(PaymentSchedule3[[#This Row],[Payment Number]])-ROW(PaymentSchedule3[[#Headers],[Payment Number]])-2)+DAY(LoanStartDate),"")</f>
        <v>54947</v>
      </c>
      <c r="D332" s="25">
        <f ca="1">IF(PaymentSchedule3[[#This Row],[Payment Number]]&lt;&gt;"",IF(ROW()-ROW(PaymentSchedule3[[#Headers],[Beginning
Balance]])=1,LoanAmount,INDEX(PaymentSchedule3[Ending
Balance],ROW()-ROW(PaymentSchedule3[[#Headers],[Beginning
Balance]])-1)),"")</f>
        <v>0</v>
      </c>
      <c r="E332" s="25">
        <f ca="1">IF(PaymentSchedule3[[#This Row],[Payment Number]]&lt;&gt;"",ScheduledPayment,"")</f>
        <v>1193.5382386636488</v>
      </c>
      <c r="F33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2" s="25">
        <f ca="1">IF(PaymentSchedule3[[#This Row],[Payment Number]]&lt;&gt;"",PaymentSchedule3[[#This Row],[Total
Payment]]-PaymentSchedule3[[#This Row],[Interest]],"")</f>
        <v>0</v>
      </c>
      <c r="I332" s="25">
        <f ca="1">IF(PaymentSchedule3[[#This Row],[Payment Number]]&lt;&gt;"",PaymentSchedule3[[#This Row],[Beginning
Balance]]*(InterestRate/PaymentsPerYear),"")</f>
        <v>0</v>
      </c>
      <c r="J332" s="25">
        <f ca="1">IF(PaymentSchedule3[[#This Row],[Payment Number]]&lt;&gt;"",IF(PaymentSchedule3[[#This Row],[Scheduled Payment]]+PaymentSchedule3[[#This Row],[Extra
Payment]]&lt;=PaymentSchedule3[[#This Row],[Beginning
Balance]],PaymentSchedule3[[#This Row],[Beginning
Balance]]-PaymentSchedule3[[#This Row],[Principal]],0),"")</f>
        <v>0</v>
      </c>
      <c r="K332" s="25">
        <f ca="1">IF(PaymentSchedule3[[#This Row],[Payment Number]]&lt;&gt;"",SUM(INDEX(PaymentSchedule3[Interest],1,1):PaymentSchedule3[[#This Row],[Interest]]),"")</f>
        <v>151716.41635935058</v>
      </c>
    </row>
    <row r="333" spans="2:11">
      <c r="B333" s="23">
        <f ca="1">IF(LoanIsGood,IF(ROW()-ROW(PaymentSchedule3[[#Headers],[Payment Number]])&gt;ScheduledNumberOfPayments,"",ROW()-ROW(PaymentSchedule3[[#Headers],[Payment Number]])),"")</f>
        <v>320</v>
      </c>
      <c r="C333" s="24">
        <f ca="1">IF(PaymentSchedule3[[#This Row],[Payment Number]]&lt;&gt;"",EOMONTH(LoanStartDate,ROW(PaymentSchedule3[[#This Row],[Payment Number]])-ROW(PaymentSchedule3[[#Headers],[Payment Number]])-2)+DAY(LoanStartDate),"")</f>
        <v>54977</v>
      </c>
      <c r="D333" s="25">
        <f ca="1">IF(PaymentSchedule3[[#This Row],[Payment Number]]&lt;&gt;"",IF(ROW()-ROW(PaymentSchedule3[[#Headers],[Beginning
Balance]])=1,LoanAmount,INDEX(PaymentSchedule3[Ending
Balance],ROW()-ROW(PaymentSchedule3[[#Headers],[Beginning
Balance]])-1)),"")</f>
        <v>0</v>
      </c>
      <c r="E333" s="25">
        <f ca="1">IF(PaymentSchedule3[[#This Row],[Payment Number]]&lt;&gt;"",ScheduledPayment,"")</f>
        <v>1193.5382386636488</v>
      </c>
      <c r="F33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3" s="25">
        <f ca="1">IF(PaymentSchedule3[[#This Row],[Payment Number]]&lt;&gt;"",PaymentSchedule3[[#This Row],[Total
Payment]]-PaymentSchedule3[[#This Row],[Interest]],"")</f>
        <v>0</v>
      </c>
      <c r="I333" s="25">
        <f ca="1">IF(PaymentSchedule3[[#This Row],[Payment Number]]&lt;&gt;"",PaymentSchedule3[[#This Row],[Beginning
Balance]]*(InterestRate/PaymentsPerYear),"")</f>
        <v>0</v>
      </c>
      <c r="J333" s="25">
        <f ca="1">IF(PaymentSchedule3[[#This Row],[Payment Number]]&lt;&gt;"",IF(PaymentSchedule3[[#This Row],[Scheduled Payment]]+PaymentSchedule3[[#This Row],[Extra
Payment]]&lt;=PaymentSchedule3[[#This Row],[Beginning
Balance]],PaymentSchedule3[[#This Row],[Beginning
Balance]]-PaymentSchedule3[[#This Row],[Principal]],0),"")</f>
        <v>0</v>
      </c>
      <c r="K333" s="25">
        <f ca="1">IF(PaymentSchedule3[[#This Row],[Payment Number]]&lt;&gt;"",SUM(INDEX(PaymentSchedule3[Interest],1,1):PaymentSchedule3[[#This Row],[Interest]]),"")</f>
        <v>151716.41635935058</v>
      </c>
    </row>
    <row r="334" spans="2:11">
      <c r="B334" s="23">
        <f ca="1">IF(LoanIsGood,IF(ROW()-ROW(PaymentSchedule3[[#Headers],[Payment Number]])&gt;ScheduledNumberOfPayments,"",ROW()-ROW(PaymentSchedule3[[#Headers],[Payment Number]])),"")</f>
        <v>321</v>
      </c>
      <c r="C334" s="24">
        <f ca="1">IF(PaymentSchedule3[[#This Row],[Payment Number]]&lt;&gt;"",EOMONTH(LoanStartDate,ROW(PaymentSchedule3[[#This Row],[Payment Number]])-ROW(PaymentSchedule3[[#Headers],[Payment Number]])-2)+DAY(LoanStartDate),"")</f>
        <v>55008</v>
      </c>
      <c r="D334" s="25">
        <f ca="1">IF(PaymentSchedule3[[#This Row],[Payment Number]]&lt;&gt;"",IF(ROW()-ROW(PaymentSchedule3[[#Headers],[Beginning
Balance]])=1,LoanAmount,INDEX(PaymentSchedule3[Ending
Balance],ROW()-ROW(PaymentSchedule3[[#Headers],[Beginning
Balance]])-1)),"")</f>
        <v>0</v>
      </c>
      <c r="E334" s="25">
        <f ca="1">IF(PaymentSchedule3[[#This Row],[Payment Number]]&lt;&gt;"",ScheduledPayment,"")</f>
        <v>1193.5382386636488</v>
      </c>
      <c r="F33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4" s="25">
        <f ca="1">IF(PaymentSchedule3[[#This Row],[Payment Number]]&lt;&gt;"",PaymentSchedule3[[#This Row],[Total
Payment]]-PaymentSchedule3[[#This Row],[Interest]],"")</f>
        <v>0</v>
      </c>
      <c r="I334" s="25">
        <f ca="1">IF(PaymentSchedule3[[#This Row],[Payment Number]]&lt;&gt;"",PaymentSchedule3[[#This Row],[Beginning
Balance]]*(InterestRate/PaymentsPerYear),"")</f>
        <v>0</v>
      </c>
      <c r="J334" s="25">
        <f ca="1">IF(PaymentSchedule3[[#This Row],[Payment Number]]&lt;&gt;"",IF(PaymentSchedule3[[#This Row],[Scheduled Payment]]+PaymentSchedule3[[#This Row],[Extra
Payment]]&lt;=PaymentSchedule3[[#This Row],[Beginning
Balance]],PaymentSchedule3[[#This Row],[Beginning
Balance]]-PaymentSchedule3[[#This Row],[Principal]],0),"")</f>
        <v>0</v>
      </c>
      <c r="K334" s="25">
        <f ca="1">IF(PaymentSchedule3[[#This Row],[Payment Number]]&lt;&gt;"",SUM(INDEX(PaymentSchedule3[Interest],1,1):PaymentSchedule3[[#This Row],[Interest]]),"")</f>
        <v>151716.41635935058</v>
      </c>
    </row>
    <row r="335" spans="2:11">
      <c r="B335" s="23">
        <f ca="1">IF(LoanIsGood,IF(ROW()-ROW(PaymentSchedule3[[#Headers],[Payment Number]])&gt;ScheduledNumberOfPayments,"",ROW()-ROW(PaymentSchedule3[[#Headers],[Payment Number]])),"")</f>
        <v>322</v>
      </c>
      <c r="C335" s="24">
        <f ca="1">IF(PaymentSchedule3[[#This Row],[Payment Number]]&lt;&gt;"",EOMONTH(LoanStartDate,ROW(PaymentSchedule3[[#This Row],[Payment Number]])-ROW(PaymentSchedule3[[#Headers],[Payment Number]])-2)+DAY(LoanStartDate),"")</f>
        <v>55039</v>
      </c>
      <c r="D335" s="25">
        <f ca="1">IF(PaymentSchedule3[[#This Row],[Payment Number]]&lt;&gt;"",IF(ROW()-ROW(PaymentSchedule3[[#Headers],[Beginning
Balance]])=1,LoanAmount,INDEX(PaymentSchedule3[Ending
Balance],ROW()-ROW(PaymentSchedule3[[#Headers],[Beginning
Balance]])-1)),"")</f>
        <v>0</v>
      </c>
      <c r="E335" s="25">
        <f ca="1">IF(PaymentSchedule3[[#This Row],[Payment Number]]&lt;&gt;"",ScheduledPayment,"")</f>
        <v>1193.5382386636488</v>
      </c>
      <c r="F33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5" s="25">
        <f ca="1">IF(PaymentSchedule3[[#This Row],[Payment Number]]&lt;&gt;"",PaymentSchedule3[[#This Row],[Total
Payment]]-PaymentSchedule3[[#This Row],[Interest]],"")</f>
        <v>0</v>
      </c>
      <c r="I335" s="25">
        <f ca="1">IF(PaymentSchedule3[[#This Row],[Payment Number]]&lt;&gt;"",PaymentSchedule3[[#This Row],[Beginning
Balance]]*(InterestRate/PaymentsPerYear),"")</f>
        <v>0</v>
      </c>
      <c r="J335" s="25">
        <f ca="1">IF(PaymentSchedule3[[#This Row],[Payment Number]]&lt;&gt;"",IF(PaymentSchedule3[[#This Row],[Scheduled Payment]]+PaymentSchedule3[[#This Row],[Extra
Payment]]&lt;=PaymentSchedule3[[#This Row],[Beginning
Balance]],PaymentSchedule3[[#This Row],[Beginning
Balance]]-PaymentSchedule3[[#This Row],[Principal]],0),"")</f>
        <v>0</v>
      </c>
      <c r="K335" s="25">
        <f ca="1">IF(PaymentSchedule3[[#This Row],[Payment Number]]&lt;&gt;"",SUM(INDEX(PaymentSchedule3[Interest],1,1):PaymentSchedule3[[#This Row],[Interest]]),"")</f>
        <v>151716.41635935058</v>
      </c>
    </row>
    <row r="336" spans="2:11">
      <c r="B336" s="23">
        <f ca="1">IF(LoanIsGood,IF(ROW()-ROW(PaymentSchedule3[[#Headers],[Payment Number]])&gt;ScheduledNumberOfPayments,"",ROW()-ROW(PaymentSchedule3[[#Headers],[Payment Number]])),"")</f>
        <v>323</v>
      </c>
      <c r="C336" s="24">
        <f ca="1">IF(PaymentSchedule3[[#This Row],[Payment Number]]&lt;&gt;"",EOMONTH(LoanStartDate,ROW(PaymentSchedule3[[#This Row],[Payment Number]])-ROW(PaymentSchedule3[[#Headers],[Payment Number]])-2)+DAY(LoanStartDate),"")</f>
        <v>55069</v>
      </c>
      <c r="D336" s="25">
        <f ca="1">IF(PaymentSchedule3[[#This Row],[Payment Number]]&lt;&gt;"",IF(ROW()-ROW(PaymentSchedule3[[#Headers],[Beginning
Balance]])=1,LoanAmount,INDEX(PaymentSchedule3[Ending
Balance],ROW()-ROW(PaymentSchedule3[[#Headers],[Beginning
Balance]])-1)),"")</f>
        <v>0</v>
      </c>
      <c r="E336" s="25">
        <f ca="1">IF(PaymentSchedule3[[#This Row],[Payment Number]]&lt;&gt;"",ScheduledPayment,"")</f>
        <v>1193.5382386636488</v>
      </c>
      <c r="F33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6" s="25">
        <f ca="1">IF(PaymentSchedule3[[#This Row],[Payment Number]]&lt;&gt;"",PaymentSchedule3[[#This Row],[Total
Payment]]-PaymentSchedule3[[#This Row],[Interest]],"")</f>
        <v>0</v>
      </c>
      <c r="I336" s="25">
        <f ca="1">IF(PaymentSchedule3[[#This Row],[Payment Number]]&lt;&gt;"",PaymentSchedule3[[#This Row],[Beginning
Balance]]*(InterestRate/PaymentsPerYear),"")</f>
        <v>0</v>
      </c>
      <c r="J336" s="25">
        <f ca="1">IF(PaymentSchedule3[[#This Row],[Payment Number]]&lt;&gt;"",IF(PaymentSchedule3[[#This Row],[Scheduled Payment]]+PaymentSchedule3[[#This Row],[Extra
Payment]]&lt;=PaymentSchedule3[[#This Row],[Beginning
Balance]],PaymentSchedule3[[#This Row],[Beginning
Balance]]-PaymentSchedule3[[#This Row],[Principal]],0),"")</f>
        <v>0</v>
      </c>
      <c r="K336" s="25">
        <f ca="1">IF(PaymentSchedule3[[#This Row],[Payment Number]]&lt;&gt;"",SUM(INDEX(PaymentSchedule3[Interest],1,1):PaymentSchedule3[[#This Row],[Interest]]),"")</f>
        <v>151716.41635935058</v>
      </c>
    </row>
    <row r="337" spans="2:11">
      <c r="B337" s="23">
        <f ca="1">IF(LoanIsGood,IF(ROW()-ROW(PaymentSchedule3[[#Headers],[Payment Number]])&gt;ScheduledNumberOfPayments,"",ROW()-ROW(PaymentSchedule3[[#Headers],[Payment Number]])),"")</f>
        <v>324</v>
      </c>
      <c r="C337" s="24">
        <f ca="1">IF(PaymentSchedule3[[#This Row],[Payment Number]]&lt;&gt;"",EOMONTH(LoanStartDate,ROW(PaymentSchedule3[[#This Row],[Payment Number]])-ROW(PaymentSchedule3[[#Headers],[Payment Number]])-2)+DAY(LoanStartDate),"")</f>
        <v>55100</v>
      </c>
      <c r="D337" s="25">
        <f ca="1">IF(PaymentSchedule3[[#This Row],[Payment Number]]&lt;&gt;"",IF(ROW()-ROW(PaymentSchedule3[[#Headers],[Beginning
Balance]])=1,LoanAmount,INDEX(PaymentSchedule3[Ending
Balance],ROW()-ROW(PaymentSchedule3[[#Headers],[Beginning
Balance]])-1)),"")</f>
        <v>0</v>
      </c>
      <c r="E337" s="25">
        <f ca="1">IF(PaymentSchedule3[[#This Row],[Payment Number]]&lt;&gt;"",ScheduledPayment,"")</f>
        <v>1193.5382386636488</v>
      </c>
      <c r="F33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7" s="25">
        <f ca="1">IF(PaymentSchedule3[[#This Row],[Payment Number]]&lt;&gt;"",PaymentSchedule3[[#This Row],[Total
Payment]]-PaymentSchedule3[[#This Row],[Interest]],"")</f>
        <v>0</v>
      </c>
      <c r="I337" s="25">
        <f ca="1">IF(PaymentSchedule3[[#This Row],[Payment Number]]&lt;&gt;"",PaymentSchedule3[[#This Row],[Beginning
Balance]]*(InterestRate/PaymentsPerYear),"")</f>
        <v>0</v>
      </c>
      <c r="J337" s="25">
        <f ca="1">IF(PaymentSchedule3[[#This Row],[Payment Number]]&lt;&gt;"",IF(PaymentSchedule3[[#This Row],[Scheduled Payment]]+PaymentSchedule3[[#This Row],[Extra
Payment]]&lt;=PaymentSchedule3[[#This Row],[Beginning
Balance]],PaymentSchedule3[[#This Row],[Beginning
Balance]]-PaymentSchedule3[[#This Row],[Principal]],0),"")</f>
        <v>0</v>
      </c>
      <c r="K337" s="25">
        <f ca="1">IF(PaymentSchedule3[[#This Row],[Payment Number]]&lt;&gt;"",SUM(INDEX(PaymentSchedule3[Interest],1,1):PaymentSchedule3[[#This Row],[Interest]]),"")</f>
        <v>151716.41635935058</v>
      </c>
    </row>
    <row r="338" spans="2:11">
      <c r="B338" s="23">
        <f ca="1">IF(LoanIsGood,IF(ROW()-ROW(PaymentSchedule3[[#Headers],[Payment Number]])&gt;ScheduledNumberOfPayments,"",ROW()-ROW(PaymentSchedule3[[#Headers],[Payment Number]])),"")</f>
        <v>325</v>
      </c>
      <c r="C338" s="24">
        <f ca="1">IF(PaymentSchedule3[[#This Row],[Payment Number]]&lt;&gt;"",EOMONTH(LoanStartDate,ROW(PaymentSchedule3[[#This Row],[Payment Number]])-ROW(PaymentSchedule3[[#Headers],[Payment Number]])-2)+DAY(LoanStartDate),"")</f>
        <v>55130</v>
      </c>
      <c r="D338" s="25">
        <f ca="1">IF(PaymentSchedule3[[#This Row],[Payment Number]]&lt;&gt;"",IF(ROW()-ROW(PaymentSchedule3[[#Headers],[Beginning
Balance]])=1,LoanAmount,INDEX(PaymentSchedule3[Ending
Balance],ROW()-ROW(PaymentSchedule3[[#Headers],[Beginning
Balance]])-1)),"")</f>
        <v>0</v>
      </c>
      <c r="E338" s="25">
        <f ca="1">IF(PaymentSchedule3[[#This Row],[Payment Number]]&lt;&gt;"",ScheduledPayment,"")</f>
        <v>1193.5382386636488</v>
      </c>
      <c r="F33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8" s="25">
        <f ca="1">IF(PaymentSchedule3[[#This Row],[Payment Number]]&lt;&gt;"",PaymentSchedule3[[#This Row],[Total
Payment]]-PaymentSchedule3[[#This Row],[Interest]],"")</f>
        <v>0</v>
      </c>
      <c r="I338" s="25">
        <f ca="1">IF(PaymentSchedule3[[#This Row],[Payment Number]]&lt;&gt;"",PaymentSchedule3[[#This Row],[Beginning
Balance]]*(InterestRate/PaymentsPerYear),"")</f>
        <v>0</v>
      </c>
      <c r="J338" s="25">
        <f ca="1">IF(PaymentSchedule3[[#This Row],[Payment Number]]&lt;&gt;"",IF(PaymentSchedule3[[#This Row],[Scheduled Payment]]+PaymentSchedule3[[#This Row],[Extra
Payment]]&lt;=PaymentSchedule3[[#This Row],[Beginning
Balance]],PaymentSchedule3[[#This Row],[Beginning
Balance]]-PaymentSchedule3[[#This Row],[Principal]],0),"")</f>
        <v>0</v>
      </c>
      <c r="K338" s="25">
        <f ca="1">IF(PaymentSchedule3[[#This Row],[Payment Number]]&lt;&gt;"",SUM(INDEX(PaymentSchedule3[Interest],1,1):PaymentSchedule3[[#This Row],[Interest]]),"")</f>
        <v>151716.41635935058</v>
      </c>
    </row>
    <row r="339" spans="2:11">
      <c r="B339" s="23">
        <f ca="1">IF(LoanIsGood,IF(ROW()-ROW(PaymentSchedule3[[#Headers],[Payment Number]])&gt;ScheduledNumberOfPayments,"",ROW()-ROW(PaymentSchedule3[[#Headers],[Payment Number]])),"")</f>
        <v>326</v>
      </c>
      <c r="C339" s="24">
        <f ca="1">IF(PaymentSchedule3[[#This Row],[Payment Number]]&lt;&gt;"",EOMONTH(LoanStartDate,ROW(PaymentSchedule3[[#This Row],[Payment Number]])-ROW(PaymentSchedule3[[#Headers],[Payment Number]])-2)+DAY(LoanStartDate),"")</f>
        <v>55161</v>
      </c>
      <c r="D339" s="25">
        <f ca="1">IF(PaymentSchedule3[[#This Row],[Payment Number]]&lt;&gt;"",IF(ROW()-ROW(PaymentSchedule3[[#Headers],[Beginning
Balance]])=1,LoanAmount,INDEX(PaymentSchedule3[Ending
Balance],ROW()-ROW(PaymentSchedule3[[#Headers],[Beginning
Balance]])-1)),"")</f>
        <v>0</v>
      </c>
      <c r="E339" s="25">
        <f ca="1">IF(PaymentSchedule3[[#This Row],[Payment Number]]&lt;&gt;"",ScheduledPayment,"")</f>
        <v>1193.5382386636488</v>
      </c>
      <c r="F33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3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39" s="25">
        <f ca="1">IF(PaymentSchedule3[[#This Row],[Payment Number]]&lt;&gt;"",PaymentSchedule3[[#This Row],[Total
Payment]]-PaymentSchedule3[[#This Row],[Interest]],"")</f>
        <v>0</v>
      </c>
      <c r="I339" s="25">
        <f ca="1">IF(PaymentSchedule3[[#This Row],[Payment Number]]&lt;&gt;"",PaymentSchedule3[[#This Row],[Beginning
Balance]]*(InterestRate/PaymentsPerYear),"")</f>
        <v>0</v>
      </c>
      <c r="J339" s="25">
        <f ca="1">IF(PaymentSchedule3[[#This Row],[Payment Number]]&lt;&gt;"",IF(PaymentSchedule3[[#This Row],[Scheduled Payment]]+PaymentSchedule3[[#This Row],[Extra
Payment]]&lt;=PaymentSchedule3[[#This Row],[Beginning
Balance]],PaymentSchedule3[[#This Row],[Beginning
Balance]]-PaymentSchedule3[[#This Row],[Principal]],0),"")</f>
        <v>0</v>
      </c>
      <c r="K339" s="25">
        <f ca="1">IF(PaymentSchedule3[[#This Row],[Payment Number]]&lt;&gt;"",SUM(INDEX(PaymentSchedule3[Interest],1,1):PaymentSchedule3[[#This Row],[Interest]]),"")</f>
        <v>151716.41635935058</v>
      </c>
    </row>
    <row r="340" spans="2:11">
      <c r="B340" s="23">
        <f ca="1">IF(LoanIsGood,IF(ROW()-ROW(PaymentSchedule3[[#Headers],[Payment Number]])&gt;ScheduledNumberOfPayments,"",ROW()-ROW(PaymentSchedule3[[#Headers],[Payment Number]])),"")</f>
        <v>327</v>
      </c>
      <c r="C340" s="24">
        <f ca="1">IF(PaymentSchedule3[[#This Row],[Payment Number]]&lt;&gt;"",EOMONTH(LoanStartDate,ROW(PaymentSchedule3[[#This Row],[Payment Number]])-ROW(PaymentSchedule3[[#Headers],[Payment Number]])-2)+DAY(LoanStartDate),"")</f>
        <v>55192</v>
      </c>
      <c r="D340" s="25">
        <f ca="1">IF(PaymentSchedule3[[#This Row],[Payment Number]]&lt;&gt;"",IF(ROW()-ROW(PaymentSchedule3[[#Headers],[Beginning
Balance]])=1,LoanAmount,INDEX(PaymentSchedule3[Ending
Balance],ROW()-ROW(PaymentSchedule3[[#Headers],[Beginning
Balance]])-1)),"")</f>
        <v>0</v>
      </c>
      <c r="E340" s="25">
        <f ca="1">IF(PaymentSchedule3[[#This Row],[Payment Number]]&lt;&gt;"",ScheduledPayment,"")</f>
        <v>1193.5382386636488</v>
      </c>
      <c r="F34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0" s="25">
        <f ca="1">IF(PaymentSchedule3[[#This Row],[Payment Number]]&lt;&gt;"",PaymentSchedule3[[#This Row],[Total
Payment]]-PaymentSchedule3[[#This Row],[Interest]],"")</f>
        <v>0</v>
      </c>
      <c r="I340" s="25">
        <f ca="1">IF(PaymentSchedule3[[#This Row],[Payment Number]]&lt;&gt;"",PaymentSchedule3[[#This Row],[Beginning
Balance]]*(InterestRate/PaymentsPerYear),"")</f>
        <v>0</v>
      </c>
      <c r="J340" s="25">
        <f ca="1">IF(PaymentSchedule3[[#This Row],[Payment Number]]&lt;&gt;"",IF(PaymentSchedule3[[#This Row],[Scheduled Payment]]+PaymentSchedule3[[#This Row],[Extra
Payment]]&lt;=PaymentSchedule3[[#This Row],[Beginning
Balance]],PaymentSchedule3[[#This Row],[Beginning
Balance]]-PaymentSchedule3[[#This Row],[Principal]],0),"")</f>
        <v>0</v>
      </c>
      <c r="K340" s="25">
        <f ca="1">IF(PaymentSchedule3[[#This Row],[Payment Number]]&lt;&gt;"",SUM(INDEX(PaymentSchedule3[Interest],1,1):PaymentSchedule3[[#This Row],[Interest]]),"")</f>
        <v>151716.41635935058</v>
      </c>
    </row>
    <row r="341" spans="2:11">
      <c r="B341" s="23">
        <f ca="1">IF(LoanIsGood,IF(ROW()-ROW(PaymentSchedule3[[#Headers],[Payment Number]])&gt;ScheduledNumberOfPayments,"",ROW()-ROW(PaymentSchedule3[[#Headers],[Payment Number]])),"")</f>
        <v>328</v>
      </c>
      <c r="C341" s="24">
        <f ca="1">IF(PaymentSchedule3[[#This Row],[Payment Number]]&lt;&gt;"",EOMONTH(LoanStartDate,ROW(PaymentSchedule3[[#This Row],[Payment Number]])-ROW(PaymentSchedule3[[#Headers],[Payment Number]])-2)+DAY(LoanStartDate),"")</f>
        <v>55220</v>
      </c>
      <c r="D341" s="25">
        <f ca="1">IF(PaymentSchedule3[[#This Row],[Payment Number]]&lt;&gt;"",IF(ROW()-ROW(PaymentSchedule3[[#Headers],[Beginning
Balance]])=1,LoanAmount,INDEX(PaymentSchedule3[Ending
Balance],ROW()-ROW(PaymentSchedule3[[#Headers],[Beginning
Balance]])-1)),"")</f>
        <v>0</v>
      </c>
      <c r="E341" s="25">
        <f ca="1">IF(PaymentSchedule3[[#This Row],[Payment Number]]&lt;&gt;"",ScheduledPayment,"")</f>
        <v>1193.5382386636488</v>
      </c>
      <c r="F34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1" s="25">
        <f ca="1">IF(PaymentSchedule3[[#This Row],[Payment Number]]&lt;&gt;"",PaymentSchedule3[[#This Row],[Total
Payment]]-PaymentSchedule3[[#This Row],[Interest]],"")</f>
        <v>0</v>
      </c>
      <c r="I341" s="25">
        <f ca="1">IF(PaymentSchedule3[[#This Row],[Payment Number]]&lt;&gt;"",PaymentSchedule3[[#This Row],[Beginning
Balance]]*(InterestRate/PaymentsPerYear),"")</f>
        <v>0</v>
      </c>
      <c r="J341" s="25">
        <f ca="1">IF(PaymentSchedule3[[#This Row],[Payment Number]]&lt;&gt;"",IF(PaymentSchedule3[[#This Row],[Scheduled Payment]]+PaymentSchedule3[[#This Row],[Extra
Payment]]&lt;=PaymentSchedule3[[#This Row],[Beginning
Balance]],PaymentSchedule3[[#This Row],[Beginning
Balance]]-PaymentSchedule3[[#This Row],[Principal]],0),"")</f>
        <v>0</v>
      </c>
      <c r="K341" s="25">
        <f ca="1">IF(PaymentSchedule3[[#This Row],[Payment Number]]&lt;&gt;"",SUM(INDEX(PaymentSchedule3[Interest],1,1):PaymentSchedule3[[#This Row],[Interest]]),"")</f>
        <v>151716.41635935058</v>
      </c>
    </row>
    <row r="342" spans="2:11">
      <c r="B342" s="23">
        <f ca="1">IF(LoanIsGood,IF(ROW()-ROW(PaymentSchedule3[[#Headers],[Payment Number]])&gt;ScheduledNumberOfPayments,"",ROW()-ROW(PaymentSchedule3[[#Headers],[Payment Number]])),"")</f>
        <v>329</v>
      </c>
      <c r="C342" s="24">
        <f ca="1">IF(PaymentSchedule3[[#This Row],[Payment Number]]&lt;&gt;"",EOMONTH(LoanStartDate,ROW(PaymentSchedule3[[#This Row],[Payment Number]])-ROW(PaymentSchedule3[[#Headers],[Payment Number]])-2)+DAY(LoanStartDate),"")</f>
        <v>55251</v>
      </c>
      <c r="D342" s="25">
        <f ca="1">IF(PaymentSchedule3[[#This Row],[Payment Number]]&lt;&gt;"",IF(ROW()-ROW(PaymentSchedule3[[#Headers],[Beginning
Balance]])=1,LoanAmount,INDEX(PaymentSchedule3[Ending
Balance],ROW()-ROW(PaymentSchedule3[[#Headers],[Beginning
Balance]])-1)),"")</f>
        <v>0</v>
      </c>
      <c r="E342" s="25">
        <f ca="1">IF(PaymentSchedule3[[#This Row],[Payment Number]]&lt;&gt;"",ScheduledPayment,"")</f>
        <v>1193.5382386636488</v>
      </c>
      <c r="F34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2" s="25">
        <f ca="1">IF(PaymentSchedule3[[#This Row],[Payment Number]]&lt;&gt;"",PaymentSchedule3[[#This Row],[Total
Payment]]-PaymentSchedule3[[#This Row],[Interest]],"")</f>
        <v>0</v>
      </c>
      <c r="I342" s="25">
        <f ca="1">IF(PaymentSchedule3[[#This Row],[Payment Number]]&lt;&gt;"",PaymentSchedule3[[#This Row],[Beginning
Balance]]*(InterestRate/PaymentsPerYear),"")</f>
        <v>0</v>
      </c>
      <c r="J342" s="25">
        <f ca="1">IF(PaymentSchedule3[[#This Row],[Payment Number]]&lt;&gt;"",IF(PaymentSchedule3[[#This Row],[Scheduled Payment]]+PaymentSchedule3[[#This Row],[Extra
Payment]]&lt;=PaymentSchedule3[[#This Row],[Beginning
Balance]],PaymentSchedule3[[#This Row],[Beginning
Balance]]-PaymentSchedule3[[#This Row],[Principal]],0),"")</f>
        <v>0</v>
      </c>
      <c r="K342" s="25">
        <f ca="1">IF(PaymentSchedule3[[#This Row],[Payment Number]]&lt;&gt;"",SUM(INDEX(PaymentSchedule3[Interest],1,1):PaymentSchedule3[[#This Row],[Interest]]),"")</f>
        <v>151716.41635935058</v>
      </c>
    </row>
    <row r="343" spans="2:11">
      <c r="B343" s="23">
        <f ca="1">IF(LoanIsGood,IF(ROW()-ROW(PaymentSchedule3[[#Headers],[Payment Number]])&gt;ScheduledNumberOfPayments,"",ROW()-ROW(PaymentSchedule3[[#Headers],[Payment Number]])),"")</f>
        <v>330</v>
      </c>
      <c r="C343" s="24">
        <f ca="1">IF(PaymentSchedule3[[#This Row],[Payment Number]]&lt;&gt;"",EOMONTH(LoanStartDate,ROW(PaymentSchedule3[[#This Row],[Payment Number]])-ROW(PaymentSchedule3[[#Headers],[Payment Number]])-2)+DAY(LoanStartDate),"")</f>
        <v>55281</v>
      </c>
      <c r="D343" s="25">
        <f ca="1">IF(PaymentSchedule3[[#This Row],[Payment Number]]&lt;&gt;"",IF(ROW()-ROW(PaymentSchedule3[[#Headers],[Beginning
Balance]])=1,LoanAmount,INDEX(PaymentSchedule3[Ending
Balance],ROW()-ROW(PaymentSchedule3[[#Headers],[Beginning
Balance]])-1)),"")</f>
        <v>0</v>
      </c>
      <c r="E343" s="25">
        <f ca="1">IF(PaymentSchedule3[[#This Row],[Payment Number]]&lt;&gt;"",ScheduledPayment,"")</f>
        <v>1193.5382386636488</v>
      </c>
      <c r="F34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3" s="25">
        <f ca="1">IF(PaymentSchedule3[[#This Row],[Payment Number]]&lt;&gt;"",PaymentSchedule3[[#This Row],[Total
Payment]]-PaymentSchedule3[[#This Row],[Interest]],"")</f>
        <v>0</v>
      </c>
      <c r="I343" s="25">
        <f ca="1">IF(PaymentSchedule3[[#This Row],[Payment Number]]&lt;&gt;"",PaymentSchedule3[[#This Row],[Beginning
Balance]]*(InterestRate/PaymentsPerYear),"")</f>
        <v>0</v>
      </c>
      <c r="J343" s="25">
        <f ca="1">IF(PaymentSchedule3[[#This Row],[Payment Number]]&lt;&gt;"",IF(PaymentSchedule3[[#This Row],[Scheduled Payment]]+PaymentSchedule3[[#This Row],[Extra
Payment]]&lt;=PaymentSchedule3[[#This Row],[Beginning
Balance]],PaymentSchedule3[[#This Row],[Beginning
Balance]]-PaymentSchedule3[[#This Row],[Principal]],0),"")</f>
        <v>0</v>
      </c>
      <c r="K343" s="25">
        <f ca="1">IF(PaymentSchedule3[[#This Row],[Payment Number]]&lt;&gt;"",SUM(INDEX(PaymentSchedule3[Interest],1,1):PaymentSchedule3[[#This Row],[Interest]]),"")</f>
        <v>151716.41635935058</v>
      </c>
    </row>
    <row r="344" spans="2:11">
      <c r="B344" s="23">
        <f ca="1">IF(LoanIsGood,IF(ROW()-ROW(PaymentSchedule3[[#Headers],[Payment Number]])&gt;ScheduledNumberOfPayments,"",ROW()-ROW(PaymentSchedule3[[#Headers],[Payment Number]])),"")</f>
        <v>331</v>
      </c>
      <c r="C344" s="24">
        <f ca="1">IF(PaymentSchedule3[[#This Row],[Payment Number]]&lt;&gt;"",EOMONTH(LoanStartDate,ROW(PaymentSchedule3[[#This Row],[Payment Number]])-ROW(PaymentSchedule3[[#Headers],[Payment Number]])-2)+DAY(LoanStartDate),"")</f>
        <v>55312</v>
      </c>
      <c r="D344" s="25">
        <f ca="1">IF(PaymentSchedule3[[#This Row],[Payment Number]]&lt;&gt;"",IF(ROW()-ROW(PaymentSchedule3[[#Headers],[Beginning
Balance]])=1,LoanAmount,INDEX(PaymentSchedule3[Ending
Balance],ROW()-ROW(PaymentSchedule3[[#Headers],[Beginning
Balance]])-1)),"")</f>
        <v>0</v>
      </c>
      <c r="E344" s="25">
        <f ca="1">IF(PaymentSchedule3[[#This Row],[Payment Number]]&lt;&gt;"",ScheduledPayment,"")</f>
        <v>1193.5382386636488</v>
      </c>
      <c r="F34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4" s="25">
        <f ca="1">IF(PaymentSchedule3[[#This Row],[Payment Number]]&lt;&gt;"",PaymentSchedule3[[#This Row],[Total
Payment]]-PaymentSchedule3[[#This Row],[Interest]],"")</f>
        <v>0</v>
      </c>
      <c r="I344" s="25">
        <f ca="1">IF(PaymentSchedule3[[#This Row],[Payment Number]]&lt;&gt;"",PaymentSchedule3[[#This Row],[Beginning
Balance]]*(InterestRate/PaymentsPerYear),"")</f>
        <v>0</v>
      </c>
      <c r="J344" s="25">
        <f ca="1">IF(PaymentSchedule3[[#This Row],[Payment Number]]&lt;&gt;"",IF(PaymentSchedule3[[#This Row],[Scheduled Payment]]+PaymentSchedule3[[#This Row],[Extra
Payment]]&lt;=PaymentSchedule3[[#This Row],[Beginning
Balance]],PaymentSchedule3[[#This Row],[Beginning
Balance]]-PaymentSchedule3[[#This Row],[Principal]],0),"")</f>
        <v>0</v>
      </c>
      <c r="K344" s="25">
        <f ca="1">IF(PaymentSchedule3[[#This Row],[Payment Number]]&lt;&gt;"",SUM(INDEX(PaymentSchedule3[Interest],1,1):PaymentSchedule3[[#This Row],[Interest]]),"")</f>
        <v>151716.41635935058</v>
      </c>
    </row>
    <row r="345" spans="2:11">
      <c r="B345" s="23">
        <f ca="1">IF(LoanIsGood,IF(ROW()-ROW(PaymentSchedule3[[#Headers],[Payment Number]])&gt;ScheduledNumberOfPayments,"",ROW()-ROW(PaymentSchedule3[[#Headers],[Payment Number]])),"")</f>
        <v>332</v>
      </c>
      <c r="C345" s="24">
        <f ca="1">IF(PaymentSchedule3[[#This Row],[Payment Number]]&lt;&gt;"",EOMONTH(LoanStartDate,ROW(PaymentSchedule3[[#This Row],[Payment Number]])-ROW(PaymentSchedule3[[#Headers],[Payment Number]])-2)+DAY(LoanStartDate),"")</f>
        <v>55342</v>
      </c>
      <c r="D345" s="25">
        <f ca="1">IF(PaymentSchedule3[[#This Row],[Payment Number]]&lt;&gt;"",IF(ROW()-ROW(PaymentSchedule3[[#Headers],[Beginning
Balance]])=1,LoanAmount,INDEX(PaymentSchedule3[Ending
Balance],ROW()-ROW(PaymentSchedule3[[#Headers],[Beginning
Balance]])-1)),"")</f>
        <v>0</v>
      </c>
      <c r="E345" s="25">
        <f ca="1">IF(PaymentSchedule3[[#This Row],[Payment Number]]&lt;&gt;"",ScheduledPayment,"")</f>
        <v>1193.5382386636488</v>
      </c>
      <c r="F34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5" s="25">
        <f ca="1">IF(PaymentSchedule3[[#This Row],[Payment Number]]&lt;&gt;"",PaymentSchedule3[[#This Row],[Total
Payment]]-PaymentSchedule3[[#This Row],[Interest]],"")</f>
        <v>0</v>
      </c>
      <c r="I345" s="25">
        <f ca="1">IF(PaymentSchedule3[[#This Row],[Payment Number]]&lt;&gt;"",PaymentSchedule3[[#This Row],[Beginning
Balance]]*(InterestRate/PaymentsPerYear),"")</f>
        <v>0</v>
      </c>
      <c r="J345" s="25">
        <f ca="1">IF(PaymentSchedule3[[#This Row],[Payment Number]]&lt;&gt;"",IF(PaymentSchedule3[[#This Row],[Scheduled Payment]]+PaymentSchedule3[[#This Row],[Extra
Payment]]&lt;=PaymentSchedule3[[#This Row],[Beginning
Balance]],PaymentSchedule3[[#This Row],[Beginning
Balance]]-PaymentSchedule3[[#This Row],[Principal]],0),"")</f>
        <v>0</v>
      </c>
      <c r="K345" s="25">
        <f ca="1">IF(PaymentSchedule3[[#This Row],[Payment Number]]&lt;&gt;"",SUM(INDEX(PaymentSchedule3[Interest],1,1):PaymentSchedule3[[#This Row],[Interest]]),"")</f>
        <v>151716.41635935058</v>
      </c>
    </row>
    <row r="346" spans="2:11">
      <c r="B346" s="23">
        <f ca="1">IF(LoanIsGood,IF(ROW()-ROW(PaymentSchedule3[[#Headers],[Payment Number]])&gt;ScheduledNumberOfPayments,"",ROW()-ROW(PaymentSchedule3[[#Headers],[Payment Number]])),"")</f>
        <v>333</v>
      </c>
      <c r="C346" s="24">
        <f ca="1">IF(PaymentSchedule3[[#This Row],[Payment Number]]&lt;&gt;"",EOMONTH(LoanStartDate,ROW(PaymentSchedule3[[#This Row],[Payment Number]])-ROW(PaymentSchedule3[[#Headers],[Payment Number]])-2)+DAY(LoanStartDate),"")</f>
        <v>55373</v>
      </c>
      <c r="D346" s="25">
        <f ca="1">IF(PaymentSchedule3[[#This Row],[Payment Number]]&lt;&gt;"",IF(ROW()-ROW(PaymentSchedule3[[#Headers],[Beginning
Balance]])=1,LoanAmount,INDEX(PaymentSchedule3[Ending
Balance],ROW()-ROW(PaymentSchedule3[[#Headers],[Beginning
Balance]])-1)),"")</f>
        <v>0</v>
      </c>
      <c r="E346" s="25">
        <f ca="1">IF(PaymentSchedule3[[#This Row],[Payment Number]]&lt;&gt;"",ScheduledPayment,"")</f>
        <v>1193.5382386636488</v>
      </c>
      <c r="F34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6" s="25">
        <f ca="1">IF(PaymentSchedule3[[#This Row],[Payment Number]]&lt;&gt;"",PaymentSchedule3[[#This Row],[Total
Payment]]-PaymentSchedule3[[#This Row],[Interest]],"")</f>
        <v>0</v>
      </c>
      <c r="I346" s="25">
        <f ca="1">IF(PaymentSchedule3[[#This Row],[Payment Number]]&lt;&gt;"",PaymentSchedule3[[#This Row],[Beginning
Balance]]*(InterestRate/PaymentsPerYear),"")</f>
        <v>0</v>
      </c>
      <c r="J346" s="25">
        <f ca="1">IF(PaymentSchedule3[[#This Row],[Payment Number]]&lt;&gt;"",IF(PaymentSchedule3[[#This Row],[Scheduled Payment]]+PaymentSchedule3[[#This Row],[Extra
Payment]]&lt;=PaymentSchedule3[[#This Row],[Beginning
Balance]],PaymentSchedule3[[#This Row],[Beginning
Balance]]-PaymentSchedule3[[#This Row],[Principal]],0),"")</f>
        <v>0</v>
      </c>
      <c r="K346" s="25">
        <f ca="1">IF(PaymentSchedule3[[#This Row],[Payment Number]]&lt;&gt;"",SUM(INDEX(PaymentSchedule3[Interest],1,1):PaymentSchedule3[[#This Row],[Interest]]),"")</f>
        <v>151716.41635935058</v>
      </c>
    </row>
    <row r="347" spans="2:11">
      <c r="B347" s="23">
        <f ca="1">IF(LoanIsGood,IF(ROW()-ROW(PaymentSchedule3[[#Headers],[Payment Number]])&gt;ScheduledNumberOfPayments,"",ROW()-ROW(PaymentSchedule3[[#Headers],[Payment Number]])),"")</f>
        <v>334</v>
      </c>
      <c r="C347" s="24">
        <f ca="1">IF(PaymentSchedule3[[#This Row],[Payment Number]]&lt;&gt;"",EOMONTH(LoanStartDate,ROW(PaymentSchedule3[[#This Row],[Payment Number]])-ROW(PaymentSchedule3[[#Headers],[Payment Number]])-2)+DAY(LoanStartDate),"")</f>
        <v>55404</v>
      </c>
      <c r="D347" s="25">
        <f ca="1">IF(PaymentSchedule3[[#This Row],[Payment Number]]&lt;&gt;"",IF(ROW()-ROW(PaymentSchedule3[[#Headers],[Beginning
Balance]])=1,LoanAmount,INDEX(PaymentSchedule3[Ending
Balance],ROW()-ROW(PaymentSchedule3[[#Headers],[Beginning
Balance]])-1)),"")</f>
        <v>0</v>
      </c>
      <c r="E347" s="25">
        <f ca="1">IF(PaymentSchedule3[[#This Row],[Payment Number]]&lt;&gt;"",ScheduledPayment,"")</f>
        <v>1193.5382386636488</v>
      </c>
      <c r="F34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7" s="25">
        <f ca="1">IF(PaymentSchedule3[[#This Row],[Payment Number]]&lt;&gt;"",PaymentSchedule3[[#This Row],[Total
Payment]]-PaymentSchedule3[[#This Row],[Interest]],"")</f>
        <v>0</v>
      </c>
      <c r="I347" s="25">
        <f ca="1">IF(PaymentSchedule3[[#This Row],[Payment Number]]&lt;&gt;"",PaymentSchedule3[[#This Row],[Beginning
Balance]]*(InterestRate/PaymentsPerYear),"")</f>
        <v>0</v>
      </c>
      <c r="J347" s="25">
        <f ca="1">IF(PaymentSchedule3[[#This Row],[Payment Number]]&lt;&gt;"",IF(PaymentSchedule3[[#This Row],[Scheduled Payment]]+PaymentSchedule3[[#This Row],[Extra
Payment]]&lt;=PaymentSchedule3[[#This Row],[Beginning
Balance]],PaymentSchedule3[[#This Row],[Beginning
Balance]]-PaymentSchedule3[[#This Row],[Principal]],0),"")</f>
        <v>0</v>
      </c>
      <c r="K347" s="25">
        <f ca="1">IF(PaymentSchedule3[[#This Row],[Payment Number]]&lt;&gt;"",SUM(INDEX(PaymentSchedule3[Interest],1,1):PaymentSchedule3[[#This Row],[Interest]]),"")</f>
        <v>151716.41635935058</v>
      </c>
    </row>
    <row r="348" spans="2:11">
      <c r="B348" s="23">
        <f ca="1">IF(LoanIsGood,IF(ROW()-ROW(PaymentSchedule3[[#Headers],[Payment Number]])&gt;ScheduledNumberOfPayments,"",ROW()-ROW(PaymentSchedule3[[#Headers],[Payment Number]])),"")</f>
        <v>335</v>
      </c>
      <c r="C348" s="24">
        <f ca="1">IF(PaymentSchedule3[[#This Row],[Payment Number]]&lt;&gt;"",EOMONTH(LoanStartDate,ROW(PaymentSchedule3[[#This Row],[Payment Number]])-ROW(PaymentSchedule3[[#Headers],[Payment Number]])-2)+DAY(LoanStartDate),"")</f>
        <v>55434</v>
      </c>
      <c r="D348" s="25">
        <f ca="1">IF(PaymentSchedule3[[#This Row],[Payment Number]]&lt;&gt;"",IF(ROW()-ROW(PaymentSchedule3[[#Headers],[Beginning
Balance]])=1,LoanAmount,INDEX(PaymentSchedule3[Ending
Balance],ROW()-ROW(PaymentSchedule3[[#Headers],[Beginning
Balance]])-1)),"")</f>
        <v>0</v>
      </c>
      <c r="E348" s="25">
        <f ca="1">IF(PaymentSchedule3[[#This Row],[Payment Number]]&lt;&gt;"",ScheduledPayment,"")</f>
        <v>1193.5382386636488</v>
      </c>
      <c r="F34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8" s="25">
        <f ca="1">IF(PaymentSchedule3[[#This Row],[Payment Number]]&lt;&gt;"",PaymentSchedule3[[#This Row],[Total
Payment]]-PaymentSchedule3[[#This Row],[Interest]],"")</f>
        <v>0</v>
      </c>
      <c r="I348" s="25">
        <f ca="1">IF(PaymentSchedule3[[#This Row],[Payment Number]]&lt;&gt;"",PaymentSchedule3[[#This Row],[Beginning
Balance]]*(InterestRate/PaymentsPerYear),"")</f>
        <v>0</v>
      </c>
      <c r="J348" s="25">
        <f ca="1">IF(PaymentSchedule3[[#This Row],[Payment Number]]&lt;&gt;"",IF(PaymentSchedule3[[#This Row],[Scheduled Payment]]+PaymentSchedule3[[#This Row],[Extra
Payment]]&lt;=PaymentSchedule3[[#This Row],[Beginning
Balance]],PaymentSchedule3[[#This Row],[Beginning
Balance]]-PaymentSchedule3[[#This Row],[Principal]],0),"")</f>
        <v>0</v>
      </c>
      <c r="K348" s="25">
        <f ca="1">IF(PaymentSchedule3[[#This Row],[Payment Number]]&lt;&gt;"",SUM(INDEX(PaymentSchedule3[Interest],1,1):PaymentSchedule3[[#This Row],[Interest]]),"")</f>
        <v>151716.41635935058</v>
      </c>
    </row>
    <row r="349" spans="2:11">
      <c r="B349" s="23">
        <f ca="1">IF(LoanIsGood,IF(ROW()-ROW(PaymentSchedule3[[#Headers],[Payment Number]])&gt;ScheduledNumberOfPayments,"",ROW()-ROW(PaymentSchedule3[[#Headers],[Payment Number]])),"")</f>
        <v>336</v>
      </c>
      <c r="C349" s="24">
        <f ca="1">IF(PaymentSchedule3[[#This Row],[Payment Number]]&lt;&gt;"",EOMONTH(LoanStartDate,ROW(PaymentSchedule3[[#This Row],[Payment Number]])-ROW(PaymentSchedule3[[#Headers],[Payment Number]])-2)+DAY(LoanStartDate),"")</f>
        <v>55465</v>
      </c>
      <c r="D349" s="25">
        <f ca="1">IF(PaymentSchedule3[[#This Row],[Payment Number]]&lt;&gt;"",IF(ROW()-ROW(PaymentSchedule3[[#Headers],[Beginning
Balance]])=1,LoanAmount,INDEX(PaymentSchedule3[Ending
Balance],ROW()-ROW(PaymentSchedule3[[#Headers],[Beginning
Balance]])-1)),"")</f>
        <v>0</v>
      </c>
      <c r="E349" s="25">
        <f ca="1">IF(PaymentSchedule3[[#This Row],[Payment Number]]&lt;&gt;"",ScheduledPayment,"")</f>
        <v>1193.5382386636488</v>
      </c>
      <c r="F34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4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49" s="25">
        <f ca="1">IF(PaymentSchedule3[[#This Row],[Payment Number]]&lt;&gt;"",PaymentSchedule3[[#This Row],[Total
Payment]]-PaymentSchedule3[[#This Row],[Interest]],"")</f>
        <v>0</v>
      </c>
      <c r="I349" s="25">
        <f ca="1">IF(PaymentSchedule3[[#This Row],[Payment Number]]&lt;&gt;"",PaymentSchedule3[[#This Row],[Beginning
Balance]]*(InterestRate/PaymentsPerYear),"")</f>
        <v>0</v>
      </c>
      <c r="J349" s="25">
        <f ca="1">IF(PaymentSchedule3[[#This Row],[Payment Number]]&lt;&gt;"",IF(PaymentSchedule3[[#This Row],[Scheduled Payment]]+PaymentSchedule3[[#This Row],[Extra
Payment]]&lt;=PaymentSchedule3[[#This Row],[Beginning
Balance]],PaymentSchedule3[[#This Row],[Beginning
Balance]]-PaymentSchedule3[[#This Row],[Principal]],0),"")</f>
        <v>0</v>
      </c>
      <c r="K349" s="25">
        <f ca="1">IF(PaymentSchedule3[[#This Row],[Payment Number]]&lt;&gt;"",SUM(INDEX(PaymentSchedule3[Interest],1,1):PaymentSchedule3[[#This Row],[Interest]]),"")</f>
        <v>151716.41635935058</v>
      </c>
    </row>
    <row r="350" spans="2:11">
      <c r="B350" s="23">
        <f ca="1">IF(LoanIsGood,IF(ROW()-ROW(PaymentSchedule3[[#Headers],[Payment Number]])&gt;ScheduledNumberOfPayments,"",ROW()-ROW(PaymentSchedule3[[#Headers],[Payment Number]])),"")</f>
        <v>337</v>
      </c>
      <c r="C350" s="24">
        <f ca="1">IF(PaymentSchedule3[[#This Row],[Payment Number]]&lt;&gt;"",EOMONTH(LoanStartDate,ROW(PaymentSchedule3[[#This Row],[Payment Number]])-ROW(PaymentSchedule3[[#Headers],[Payment Number]])-2)+DAY(LoanStartDate),"")</f>
        <v>55495</v>
      </c>
      <c r="D350" s="25">
        <f ca="1">IF(PaymentSchedule3[[#This Row],[Payment Number]]&lt;&gt;"",IF(ROW()-ROW(PaymentSchedule3[[#Headers],[Beginning
Balance]])=1,LoanAmount,INDEX(PaymentSchedule3[Ending
Balance],ROW()-ROW(PaymentSchedule3[[#Headers],[Beginning
Balance]])-1)),"")</f>
        <v>0</v>
      </c>
      <c r="E350" s="25">
        <f ca="1">IF(PaymentSchedule3[[#This Row],[Payment Number]]&lt;&gt;"",ScheduledPayment,"")</f>
        <v>1193.5382386636488</v>
      </c>
      <c r="F35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0" s="25">
        <f ca="1">IF(PaymentSchedule3[[#This Row],[Payment Number]]&lt;&gt;"",PaymentSchedule3[[#This Row],[Total
Payment]]-PaymentSchedule3[[#This Row],[Interest]],"")</f>
        <v>0</v>
      </c>
      <c r="I350" s="25">
        <f ca="1">IF(PaymentSchedule3[[#This Row],[Payment Number]]&lt;&gt;"",PaymentSchedule3[[#This Row],[Beginning
Balance]]*(InterestRate/PaymentsPerYear),"")</f>
        <v>0</v>
      </c>
      <c r="J350" s="25">
        <f ca="1">IF(PaymentSchedule3[[#This Row],[Payment Number]]&lt;&gt;"",IF(PaymentSchedule3[[#This Row],[Scheduled Payment]]+PaymentSchedule3[[#This Row],[Extra
Payment]]&lt;=PaymentSchedule3[[#This Row],[Beginning
Balance]],PaymentSchedule3[[#This Row],[Beginning
Balance]]-PaymentSchedule3[[#This Row],[Principal]],0),"")</f>
        <v>0</v>
      </c>
      <c r="K350" s="25">
        <f ca="1">IF(PaymentSchedule3[[#This Row],[Payment Number]]&lt;&gt;"",SUM(INDEX(PaymentSchedule3[Interest],1,1):PaymentSchedule3[[#This Row],[Interest]]),"")</f>
        <v>151716.41635935058</v>
      </c>
    </row>
    <row r="351" spans="2:11">
      <c r="B351" s="23">
        <f ca="1">IF(LoanIsGood,IF(ROW()-ROW(PaymentSchedule3[[#Headers],[Payment Number]])&gt;ScheduledNumberOfPayments,"",ROW()-ROW(PaymentSchedule3[[#Headers],[Payment Number]])),"")</f>
        <v>338</v>
      </c>
      <c r="C351" s="24">
        <f ca="1">IF(PaymentSchedule3[[#This Row],[Payment Number]]&lt;&gt;"",EOMONTH(LoanStartDate,ROW(PaymentSchedule3[[#This Row],[Payment Number]])-ROW(PaymentSchedule3[[#Headers],[Payment Number]])-2)+DAY(LoanStartDate),"")</f>
        <v>55526</v>
      </c>
      <c r="D351" s="25">
        <f ca="1">IF(PaymentSchedule3[[#This Row],[Payment Number]]&lt;&gt;"",IF(ROW()-ROW(PaymentSchedule3[[#Headers],[Beginning
Balance]])=1,LoanAmount,INDEX(PaymentSchedule3[Ending
Balance],ROW()-ROW(PaymentSchedule3[[#Headers],[Beginning
Balance]])-1)),"")</f>
        <v>0</v>
      </c>
      <c r="E351" s="25">
        <f ca="1">IF(PaymentSchedule3[[#This Row],[Payment Number]]&lt;&gt;"",ScheduledPayment,"")</f>
        <v>1193.5382386636488</v>
      </c>
      <c r="F35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1" s="25">
        <f ca="1">IF(PaymentSchedule3[[#This Row],[Payment Number]]&lt;&gt;"",PaymentSchedule3[[#This Row],[Total
Payment]]-PaymentSchedule3[[#This Row],[Interest]],"")</f>
        <v>0</v>
      </c>
      <c r="I351" s="25">
        <f ca="1">IF(PaymentSchedule3[[#This Row],[Payment Number]]&lt;&gt;"",PaymentSchedule3[[#This Row],[Beginning
Balance]]*(InterestRate/PaymentsPerYear),"")</f>
        <v>0</v>
      </c>
      <c r="J351" s="25">
        <f ca="1">IF(PaymentSchedule3[[#This Row],[Payment Number]]&lt;&gt;"",IF(PaymentSchedule3[[#This Row],[Scheduled Payment]]+PaymentSchedule3[[#This Row],[Extra
Payment]]&lt;=PaymentSchedule3[[#This Row],[Beginning
Balance]],PaymentSchedule3[[#This Row],[Beginning
Balance]]-PaymentSchedule3[[#This Row],[Principal]],0),"")</f>
        <v>0</v>
      </c>
      <c r="K351" s="25">
        <f ca="1">IF(PaymentSchedule3[[#This Row],[Payment Number]]&lt;&gt;"",SUM(INDEX(PaymentSchedule3[Interest],1,1):PaymentSchedule3[[#This Row],[Interest]]),"")</f>
        <v>151716.41635935058</v>
      </c>
    </row>
    <row r="352" spans="2:11">
      <c r="B352" s="23">
        <f ca="1">IF(LoanIsGood,IF(ROW()-ROW(PaymentSchedule3[[#Headers],[Payment Number]])&gt;ScheduledNumberOfPayments,"",ROW()-ROW(PaymentSchedule3[[#Headers],[Payment Number]])),"")</f>
        <v>339</v>
      </c>
      <c r="C352" s="24">
        <f ca="1">IF(PaymentSchedule3[[#This Row],[Payment Number]]&lt;&gt;"",EOMONTH(LoanStartDate,ROW(PaymentSchedule3[[#This Row],[Payment Number]])-ROW(PaymentSchedule3[[#Headers],[Payment Number]])-2)+DAY(LoanStartDate),"")</f>
        <v>55557</v>
      </c>
      <c r="D352" s="25">
        <f ca="1">IF(PaymentSchedule3[[#This Row],[Payment Number]]&lt;&gt;"",IF(ROW()-ROW(PaymentSchedule3[[#Headers],[Beginning
Balance]])=1,LoanAmount,INDEX(PaymentSchedule3[Ending
Balance],ROW()-ROW(PaymentSchedule3[[#Headers],[Beginning
Balance]])-1)),"")</f>
        <v>0</v>
      </c>
      <c r="E352" s="25">
        <f ca="1">IF(PaymentSchedule3[[#This Row],[Payment Number]]&lt;&gt;"",ScheduledPayment,"")</f>
        <v>1193.5382386636488</v>
      </c>
      <c r="F35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2" s="25">
        <f ca="1">IF(PaymentSchedule3[[#This Row],[Payment Number]]&lt;&gt;"",PaymentSchedule3[[#This Row],[Total
Payment]]-PaymentSchedule3[[#This Row],[Interest]],"")</f>
        <v>0</v>
      </c>
      <c r="I352" s="25">
        <f ca="1">IF(PaymentSchedule3[[#This Row],[Payment Number]]&lt;&gt;"",PaymentSchedule3[[#This Row],[Beginning
Balance]]*(InterestRate/PaymentsPerYear),"")</f>
        <v>0</v>
      </c>
      <c r="J352" s="25">
        <f ca="1">IF(PaymentSchedule3[[#This Row],[Payment Number]]&lt;&gt;"",IF(PaymentSchedule3[[#This Row],[Scheduled Payment]]+PaymentSchedule3[[#This Row],[Extra
Payment]]&lt;=PaymentSchedule3[[#This Row],[Beginning
Balance]],PaymentSchedule3[[#This Row],[Beginning
Balance]]-PaymentSchedule3[[#This Row],[Principal]],0),"")</f>
        <v>0</v>
      </c>
      <c r="K352" s="25">
        <f ca="1">IF(PaymentSchedule3[[#This Row],[Payment Number]]&lt;&gt;"",SUM(INDEX(PaymentSchedule3[Interest],1,1):PaymentSchedule3[[#This Row],[Interest]]),"")</f>
        <v>151716.41635935058</v>
      </c>
    </row>
    <row r="353" spans="2:11">
      <c r="B353" s="23">
        <f ca="1">IF(LoanIsGood,IF(ROW()-ROW(PaymentSchedule3[[#Headers],[Payment Number]])&gt;ScheduledNumberOfPayments,"",ROW()-ROW(PaymentSchedule3[[#Headers],[Payment Number]])),"")</f>
        <v>340</v>
      </c>
      <c r="C353" s="24">
        <f ca="1">IF(PaymentSchedule3[[#This Row],[Payment Number]]&lt;&gt;"",EOMONTH(LoanStartDate,ROW(PaymentSchedule3[[#This Row],[Payment Number]])-ROW(PaymentSchedule3[[#Headers],[Payment Number]])-2)+DAY(LoanStartDate),"")</f>
        <v>55586</v>
      </c>
      <c r="D353" s="25">
        <f ca="1">IF(PaymentSchedule3[[#This Row],[Payment Number]]&lt;&gt;"",IF(ROW()-ROW(PaymentSchedule3[[#Headers],[Beginning
Balance]])=1,LoanAmount,INDEX(PaymentSchedule3[Ending
Balance],ROW()-ROW(PaymentSchedule3[[#Headers],[Beginning
Balance]])-1)),"")</f>
        <v>0</v>
      </c>
      <c r="E353" s="25">
        <f ca="1">IF(PaymentSchedule3[[#This Row],[Payment Number]]&lt;&gt;"",ScheduledPayment,"")</f>
        <v>1193.5382386636488</v>
      </c>
      <c r="F35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3" s="25">
        <f ca="1">IF(PaymentSchedule3[[#This Row],[Payment Number]]&lt;&gt;"",PaymentSchedule3[[#This Row],[Total
Payment]]-PaymentSchedule3[[#This Row],[Interest]],"")</f>
        <v>0</v>
      </c>
      <c r="I353" s="25">
        <f ca="1">IF(PaymentSchedule3[[#This Row],[Payment Number]]&lt;&gt;"",PaymentSchedule3[[#This Row],[Beginning
Balance]]*(InterestRate/PaymentsPerYear),"")</f>
        <v>0</v>
      </c>
      <c r="J353" s="25">
        <f ca="1">IF(PaymentSchedule3[[#This Row],[Payment Number]]&lt;&gt;"",IF(PaymentSchedule3[[#This Row],[Scheduled Payment]]+PaymentSchedule3[[#This Row],[Extra
Payment]]&lt;=PaymentSchedule3[[#This Row],[Beginning
Balance]],PaymentSchedule3[[#This Row],[Beginning
Balance]]-PaymentSchedule3[[#This Row],[Principal]],0),"")</f>
        <v>0</v>
      </c>
      <c r="K353" s="25">
        <f ca="1">IF(PaymentSchedule3[[#This Row],[Payment Number]]&lt;&gt;"",SUM(INDEX(PaymentSchedule3[Interest],1,1):PaymentSchedule3[[#This Row],[Interest]]),"")</f>
        <v>151716.41635935058</v>
      </c>
    </row>
    <row r="354" spans="2:11">
      <c r="B354" s="23">
        <f ca="1">IF(LoanIsGood,IF(ROW()-ROW(PaymentSchedule3[[#Headers],[Payment Number]])&gt;ScheduledNumberOfPayments,"",ROW()-ROW(PaymentSchedule3[[#Headers],[Payment Number]])),"")</f>
        <v>341</v>
      </c>
      <c r="C354" s="24">
        <f ca="1">IF(PaymentSchedule3[[#This Row],[Payment Number]]&lt;&gt;"",EOMONTH(LoanStartDate,ROW(PaymentSchedule3[[#This Row],[Payment Number]])-ROW(PaymentSchedule3[[#Headers],[Payment Number]])-2)+DAY(LoanStartDate),"")</f>
        <v>55617</v>
      </c>
      <c r="D354" s="25">
        <f ca="1">IF(PaymentSchedule3[[#This Row],[Payment Number]]&lt;&gt;"",IF(ROW()-ROW(PaymentSchedule3[[#Headers],[Beginning
Balance]])=1,LoanAmount,INDEX(PaymentSchedule3[Ending
Balance],ROW()-ROW(PaymentSchedule3[[#Headers],[Beginning
Balance]])-1)),"")</f>
        <v>0</v>
      </c>
      <c r="E354" s="25">
        <f ca="1">IF(PaymentSchedule3[[#This Row],[Payment Number]]&lt;&gt;"",ScheduledPayment,"")</f>
        <v>1193.5382386636488</v>
      </c>
      <c r="F35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4" s="25">
        <f ca="1">IF(PaymentSchedule3[[#This Row],[Payment Number]]&lt;&gt;"",PaymentSchedule3[[#This Row],[Total
Payment]]-PaymentSchedule3[[#This Row],[Interest]],"")</f>
        <v>0</v>
      </c>
      <c r="I354" s="25">
        <f ca="1">IF(PaymentSchedule3[[#This Row],[Payment Number]]&lt;&gt;"",PaymentSchedule3[[#This Row],[Beginning
Balance]]*(InterestRate/PaymentsPerYear),"")</f>
        <v>0</v>
      </c>
      <c r="J354" s="25">
        <f ca="1">IF(PaymentSchedule3[[#This Row],[Payment Number]]&lt;&gt;"",IF(PaymentSchedule3[[#This Row],[Scheduled Payment]]+PaymentSchedule3[[#This Row],[Extra
Payment]]&lt;=PaymentSchedule3[[#This Row],[Beginning
Balance]],PaymentSchedule3[[#This Row],[Beginning
Balance]]-PaymentSchedule3[[#This Row],[Principal]],0),"")</f>
        <v>0</v>
      </c>
      <c r="K354" s="25">
        <f ca="1">IF(PaymentSchedule3[[#This Row],[Payment Number]]&lt;&gt;"",SUM(INDEX(PaymentSchedule3[Interest],1,1):PaymentSchedule3[[#This Row],[Interest]]),"")</f>
        <v>151716.41635935058</v>
      </c>
    </row>
    <row r="355" spans="2:11">
      <c r="B355" s="23">
        <f ca="1">IF(LoanIsGood,IF(ROW()-ROW(PaymentSchedule3[[#Headers],[Payment Number]])&gt;ScheduledNumberOfPayments,"",ROW()-ROW(PaymentSchedule3[[#Headers],[Payment Number]])),"")</f>
        <v>342</v>
      </c>
      <c r="C355" s="24">
        <f ca="1">IF(PaymentSchedule3[[#This Row],[Payment Number]]&lt;&gt;"",EOMONTH(LoanStartDate,ROW(PaymentSchedule3[[#This Row],[Payment Number]])-ROW(PaymentSchedule3[[#Headers],[Payment Number]])-2)+DAY(LoanStartDate),"")</f>
        <v>55647</v>
      </c>
      <c r="D355" s="25">
        <f ca="1">IF(PaymentSchedule3[[#This Row],[Payment Number]]&lt;&gt;"",IF(ROW()-ROW(PaymentSchedule3[[#Headers],[Beginning
Balance]])=1,LoanAmount,INDEX(PaymentSchedule3[Ending
Balance],ROW()-ROW(PaymentSchedule3[[#Headers],[Beginning
Balance]])-1)),"")</f>
        <v>0</v>
      </c>
      <c r="E355" s="25">
        <f ca="1">IF(PaymentSchedule3[[#This Row],[Payment Number]]&lt;&gt;"",ScheduledPayment,"")</f>
        <v>1193.5382386636488</v>
      </c>
      <c r="F35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5" s="25">
        <f ca="1">IF(PaymentSchedule3[[#This Row],[Payment Number]]&lt;&gt;"",PaymentSchedule3[[#This Row],[Total
Payment]]-PaymentSchedule3[[#This Row],[Interest]],"")</f>
        <v>0</v>
      </c>
      <c r="I355" s="25">
        <f ca="1">IF(PaymentSchedule3[[#This Row],[Payment Number]]&lt;&gt;"",PaymentSchedule3[[#This Row],[Beginning
Balance]]*(InterestRate/PaymentsPerYear),"")</f>
        <v>0</v>
      </c>
      <c r="J355" s="25">
        <f ca="1">IF(PaymentSchedule3[[#This Row],[Payment Number]]&lt;&gt;"",IF(PaymentSchedule3[[#This Row],[Scheduled Payment]]+PaymentSchedule3[[#This Row],[Extra
Payment]]&lt;=PaymentSchedule3[[#This Row],[Beginning
Balance]],PaymentSchedule3[[#This Row],[Beginning
Balance]]-PaymentSchedule3[[#This Row],[Principal]],0),"")</f>
        <v>0</v>
      </c>
      <c r="K355" s="25">
        <f ca="1">IF(PaymentSchedule3[[#This Row],[Payment Number]]&lt;&gt;"",SUM(INDEX(PaymentSchedule3[Interest],1,1):PaymentSchedule3[[#This Row],[Interest]]),"")</f>
        <v>151716.41635935058</v>
      </c>
    </row>
    <row r="356" spans="2:11">
      <c r="B356" s="23">
        <f ca="1">IF(LoanIsGood,IF(ROW()-ROW(PaymentSchedule3[[#Headers],[Payment Number]])&gt;ScheduledNumberOfPayments,"",ROW()-ROW(PaymentSchedule3[[#Headers],[Payment Number]])),"")</f>
        <v>343</v>
      </c>
      <c r="C356" s="24">
        <f ca="1">IF(PaymentSchedule3[[#This Row],[Payment Number]]&lt;&gt;"",EOMONTH(LoanStartDate,ROW(PaymentSchedule3[[#This Row],[Payment Number]])-ROW(PaymentSchedule3[[#Headers],[Payment Number]])-2)+DAY(LoanStartDate),"")</f>
        <v>55678</v>
      </c>
      <c r="D356" s="25">
        <f ca="1">IF(PaymentSchedule3[[#This Row],[Payment Number]]&lt;&gt;"",IF(ROW()-ROW(PaymentSchedule3[[#Headers],[Beginning
Balance]])=1,LoanAmount,INDEX(PaymentSchedule3[Ending
Balance],ROW()-ROW(PaymentSchedule3[[#Headers],[Beginning
Balance]])-1)),"")</f>
        <v>0</v>
      </c>
      <c r="E356" s="25">
        <f ca="1">IF(PaymentSchedule3[[#This Row],[Payment Number]]&lt;&gt;"",ScheduledPayment,"")</f>
        <v>1193.5382386636488</v>
      </c>
      <c r="F35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6" s="25">
        <f ca="1">IF(PaymentSchedule3[[#This Row],[Payment Number]]&lt;&gt;"",PaymentSchedule3[[#This Row],[Total
Payment]]-PaymentSchedule3[[#This Row],[Interest]],"")</f>
        <v>0</v>
      </c>
      <c r="I356" s="25">
        <f ca="1">IF(PaymentSchedule3[[#This Row],[Payment Number]]&lt;&gt;"",PaymentSchedule3[[#This Row],[Beginning
Balance]]*(InterestRate/PaymentsPerYear),"")</f>
        <v>0</v>
      </c>
      <c r="J356" s="25">
        <f ca="1">IF(PaymentSchedule3[[#This Row],[Payment Number]]&lt;&gt;"",IF(PaymentSchedule3[[#This Row],[Scheduled Payment]]+PaymentSchedule3[[#This Row],[Extra
Payment]]&lt;=PaymentSchedule3[[#This Row],[Beginning
Balance]],PaymentSchedule3[[#This Row],[Beginning
Balance]]-PaymentSchedule3[[#This Row],[Principal]],0),"")</f>
        <v>0</v>
      </c>
      <c r="K356" s="25">
        <f ca="1">IF(PaymentSchedule3[[#This Row],[Payment Number]]&lt;&gt;"",SUM(INDEX(PaymentSchedule3[Interest],1,1):PaymentSchedule3[[#This Row],[Interest]]),"")</f>
        <v>151716.41635935058</v>
      </c>
    </row>
    <row r="357" spans="2:11">
      <c r="B357" s="23">
        <f ca="1">IF(LoanIsGood,IF(ROW()-ROW(PaymentSchedule3[[#Headers],[Payment Number]])&gt;ScheduledNumberOfPayments,"",ROW()-ROW(PaymentSchedule3[[#Headers],[Payment Number]])),"")</f>
        <v>344</v>
      </c>
      <c r="C357" s="24">
        <f ca="1">IF(PaymentSchedule3[[#This Row],[Payment Number]]&lt;&gt;"",EOMONTH(LoanStartDate,ROW(PaymentSchedule3[[#This Row],[Payment Number]])-ROW(PaymentSchedule3[[#Headers],[Payment Number]])-2)+DAY(LoanStartDate),"")</f>
        <v>55708</v>
      </c>
      <c r="D357" s="25">
        <f ca="1">IF(PaymentSchedule3[[#This Row],[Payment Number]]&lt;&gt;"",IF(ROW()-ROW(PaymentSchedule3[[#Headers],[Beginning
Balance]])=1,LoanAmount,INDEX(PaymentSchedule3[Ending
Balance],ROW()-ROW(PaymentSchedule3[[#Headers],[Beginning
Balance]])-1)),"")</f>
        <v>0</v>
      </c>
      <c r="E357" s="25">
        <f ca="1">IF(PaymentSchedule3[[#This Row],[Payment Number]]&lt;&gt;"",ScheduledPayment,"")</f>
        <v>1193.5382386636488</v>
      </c>
      <c r="F35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7" s="25">
        <f ca="1">IF(PaymentSchedule3[[#This Row],[Payment Number]]&lt;&gt;"",PaymentSchedule3[[#This Row],[Total
Payment]]-PaymentSchedule3[[#This Row],[Interest]],"")</f>
        <v>0</v>
      </c>
      <c r="I357" s="25">
        <f ca="1">IF(PaymentSchedule3[[#This Row],[Payment Number]]&lt;&gt;"",PaymentSchedule3[[#This Row],[Beginning
Balance]]*(InterestRate/PaymentsPerYear),"")</f>
        <v>0</v>
      </c>
      <c r="J357" s="25">
        <f ca="1">IF(PaymentSchedule3[[#This Row],[Payment Number]]&lt;&gt;"",IF(PaymentSchedule3[[#This Row],[Scheduled Payment]]+PaymentSchedule3[[#This Row],[Extra
Payment]]&lt;=PaymentSchedule3[[#This Row],[Beginning
Balance]],PaymentSchedule3[[#This Row],[Beginning
Balance]]-PaymentSchedule3[[#This Row],[Principal]],0),"")</f>
        <v>0</v>
      </c>
      <c r="K357" s="25">
        <f ca="1">IF(PaymentSchedule3[[#This Row],[Payment Number]]&lt;&gt;"",SUM(INDEX(PaymentSchedule3[Interest],1,1):PaymentSchedule3[[#This Row],[Interest]]),"")</f>
        <v>151716.41635935058</v>
      </c>
    </row>
    <row r="358" spans="2:11">
      <c r="B358" s="23">
        <f ca="1">IF(LoanIsGood,IF(ROW()-ROW(PaymentSchedule3[[#Headers],[Payment Number]])&gt;ScheduledNumberOfPayments,"",ROW()-ROW(PaymentSchedule3[[#Headers],[Payment Number]])),"")</f>
        <v>345</v>
      </c>
      <c r="C358" s="24">
        <f ca="1">IF(PaymentSchedule3[[#This Row],[Payment Number]]&lt;&gt;"",EOMONTH(LoanStartDate,ROW(PaymentSchedule3[[#This Row],[Payment Number]])-ROW(PaymentSchedule3[[#Headers],[Payment Number]])-2)+DAY(LoanStartDate),"")</f>
        <v>55739</v>
      </c>
      <c r="D358" s="25">
        <f ca="1">IF(PaymentSchedule3[[#This Row],[Payment Number]]&lt;&gt;"",IF(ROW()-ROW(PaymentSchedule3[[#Headers],[Beginning
Balance]])=1,LoanAmount,INDEX(PaymentSchedule3[Ending
Balance],ROW()-ROW(PaymentSchedule3[[#Headers],[Beginning
Balance]])-1)),"")</f>
        <v>0</v>
      </c>
      <c r="E358" s="25">
        <f ca="1">IF(PaymentSchedule3[[#This Row],[Payment Number]]&lt;&gt;"",ScheduledPayment,"")</f>
        <v>1193.5382386636488</v>
      </c>
      <c r="F35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8" s="25">
        <f ca="1">IF(PaymentSchedule3[[#This Row],[Payment Number]]&lt;&gt;"",PaymentSchedule3[[#This Row],[Total
Payment]]-PaymentSchedule3[[#This Row],[Interest]],"")</f>
        <v>0</v>
      </c>
      <c r="I358" s="25">
        <f ca="1">IF(PaymentSchedule3[[#This Row],[Payment Number]]&lt;&gt;"",PaymentSchedule3[[#This Row],[Beginning
Balance]]*(InterestRate/PaymentsPerYear),"")</f>
        <v>0</v>
      </c>
      <c r="J358" s="25">
        <f ca="1">IF(PaymentSchedule3[[#This Row],[Payment Number]]&lt;&gt;"",IF(PaymentSchedule3[[#This Row],[Scheduled Payment]]+PaymentSchedule3[[#This Row],[Extra
Payment]]&lt;=PaymentSchedule3[[#This Row],[Beginning
Balance]],PaymentSchedule3[[#This Row],[Beginning
Balance]]-PaymentSchedule3[[#This Row],[Principal]],0),"")</f>
        <v>0</v>
      </c>
      <c r="K358" s="25">
        <f ca="1">IF(PaymentSchedule3[[#This Row],[Payment Number]]&lt;&gt;"",SUM(INDEX(PaymentSchedule3[Interest],1,1):PaymentSchedule3[[#This Row],[Interest]]),"")</f>
        <v>151716.41635935058</v>
      </c>
    </row>
    <row r="359" spans="2:11">
      <c r="B359" s="23">
        <f ca="1">IF(LoanIsGood,IF(ROW()-ROW(PaymentSchedule3[[#Headers],[Payment Number]])&gt;ScheduledNumberOfPayments,"",ROW()-ROW(PaymentSchedule3[[#Headers],[Payment Number]])),"")</f>
        <v>346</v>
      </c>
      <c r="C359" s="24">
        <f ca="1">IF(PaymentSchedule3[[#This Row],[Payment Number]]&lt;&gt;"",EOMONTH(LoanStartDate,ROW(PaymentSchedule3[[#This Row],[Payment Number]])-ROW(PaymentSchedule3[[#Headers],[Payment Number]])-2)+DAY(LoanStartDate),"")</f>
        <v>55770</v>
      </c>
      <c r="D359" s="25">
        <f ca="1">IF(PaymentSchedule3[[#This Row],[Payment Number]]&lt;&gt;"",IF(ROW()-ROW(PaymentSchedule3[[#Headers],[Beginning
Balance]])=1,LoanAmount,INDEX(PaymentSchedule3[Ending
Balance],ROW()-ROW(PaymentSchedule3[[#Headers],[Beginning
Balance]])-1)),"")</f>
        <v>0</v>
      </c>
      <c r="E359" s="25">
        <f ca="1">IF(PaymentSchedule3[[#This Row],[Payment Number]]&lt;&gt;"",ScheduledPayment,"")</f>
        <v>1193.5382386636488</v>
      </c>
      <c r="F35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5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59" s="25">
        <f ca="1">IF(PaymentSchedule3[[#This Row],[Payment Number]]&lt;&gt;"",PaymentSchedule3[[#This Row],[Total
Payment]]-PaymentSchedule3[[#This Row],[Interest]],"")</f>
        <v>0</v>
      </c>
      <c r="I359" s="25">
        <f ca="1">IF(PaymentSchedule3[[#This Row],[Payment Number]]&lt;&gt;"",PaymentSchedule3[[#This Row],[Beginning
Balance]]*(InterestRate/PaymentsPerYear),"")</f>
        <v>0</v>
      </c>
      <c r="J359" s="25">
        <f ca="1">IF(PaymentSchedule3[[#This Row],[Payment Number]]&lt;&gt;"",IF(PaymentSchedule3[[#This Row],[Scheduled Payment]]+PaymentSchedule3[[#This Row],[Extra
Payment]]&lt;=PaymentSchedule3[[#This Row],[Beginning
Balance]],PaymentSchedule3[[#This Row],[Beginning
Balance]]-PaymentSchedule3[[#This Row],[Principal]],0),"")</f>
        <v>0</v>
      </c>
      <c r="K359" s="25">
        <f ca="1">IF(PaymentSchedule3[[#This Row],[Payment Number]]&lt;&gt;"",SUM(INDEX(PaymentSchedule3[Interest],1,1):PaymentSchedule3[[#This Row],[Interest]]),"")</f>
        <v>151716.41635935058</v>
      </c>
    </row>
    <row r="360" spans="2:11">
      <c r="B360" s="23">
        <f ca="1">IF(LoanIsGood,IF(ROW()-ROW(PaymentSchedule3[[#Headers],[Payment Number]])&gt;ScheduledNumberOfPayments,"",ROW()-ROW(PaymentSchedule3[[#Headers],[Payment Number]])),"")</f>
        <v>347</v>
      </c>
      <c r="C360" s="24">
        <f ca="1">IF(PaymentSchedule3[[#This Row],[Payment Number]]&lt;&gt;"",EOMONTH(LoanStartDate,ROW(PaymentSchedule3[[#This Row],[Payment Number]])-ROW(PaymentSchedule3[[#Headers],[Payment Number]])-2)+DAY(LoanStartDate),"")</f>
        <v>55800</v>
      </c>
      <c r="D360" s="25">
        <f ca="1">IF(PaymentSchedule3[[#This Row],[Payment Number]]&lt;&gt;"",IF(ROW()-ROW(PaymentSchedule3[[#Headers],[Beginning
Balance]])=1,LoanAmount,INDEX(PaymentSchedule3[Ending
Balance],ROW()-ROW(PaymentSchedule3[[#Headers],[Beginning
Balance]])-1)),"")</f>
        <v>0</v>
      </c>
      <c r="E360" s="25">
        <f ca="1">IF(PaymentSchedule3[[#This Row],[Payment Number]]&lt;&gt;"",ScheduledPayment,"")</f>
        <v>1193.5382386636488</v>
      </c>
      <c r="F36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0" s="25">
        <f ca="1">IF(PaymentSchedule3[[#This Row],[Payment Number]]&lt;&gt;"",PaymentSchedule3[[#This Row],[Total
Payment]]-PaymentSchedule3[[#This Row],[Interest]],"")</f>
        <v>0</v>
      </c>
      <c r="I360" s="25">
        <f ca="1">IF(PaymentSchedule3[[#This Row],[Payment Number]]&lt;&gt;"",PaymentSchedule3[[#This Row],[Beginning
Balance]]*(InterestRate/PaymentsPerYear),"")</f>
        <v>0</v>
      </c>
      <c r="J360" s="25">
        <f ca="1">IF(PaymentSchedule3[[#This Row],[Payment Number]]&lt;&gt;"",IF(PaymentSchedule3[[#This Row],[Scheduled Payment]]+PaymentSchedule3[[#This Row],[Extra
Payment]]&lt;=PaymentSchedule3[[#This Row],[Beginning
Balance]],PaymentSchedule3[[#This Row],[Beginning
Balance]]-PaymentSchedule3[[#This Row],[Principal]],0),"")</f>
        <v>0</v>
      </c>
      <c r="K360" s="25">
        <f ca="1">IF(PaymentSchedule3[[#This Row],[Payment Number]]&lt;&gt;"",SUM(INDEX(PaymentSchedule3[Interest],1,1):PaymentSchedule3[[#This Row],[Interest]]),"")</f>
        <v>151716.41635935058</v>
      </c>
    </row>
    <row r="361" spans="2:11">
      <c r="B361" s="23">
        <f ca="1">IF(LoanIsGood,IF(ROW()-ROW(PaymentSchedule3[[#Headers],[Payment Number]])&gt;ScheduledNumberOfPayments,"",ROW()-ROW(PaymentSchedule3[[#Headers],[Payment Number]])),"")</f>
        <v>348</v>
      </c>
      <c r="C361" s="24">
        <f ca="1">IF(PaymentSchedule3[[#This Row],[Payment Number]]&lt;&gt;"",EOMONTH(LoanStartDate,ROW(PaymentSchedule3[[#This Row],[Payment Number]])-ROW(PaymentSchedule3[[#Headers],[Payment Number]])-2)+DAY(LoanStartDate),"")</f>
        <v>55831</v>
      </c>
      <c r="D361" s="25">
        <f ca="1">IF(PaymentSchedule3[[#This Row],[Payment Number]]&lt;&gt;"",IF(ROW()-ROW(PaymentSchedule3[[#Headers],[Beginning
Balance]])=1,LoanAmount,INDEX(PaymentSchedule3[Ending
Balance],ROW()-ROW(PaymentSchedule3[[#Headers],[Beginning
Balance]])-1)),"")</f>
        <v>0</v>
      </c>
      <c r="E361" s="25">
        <f ca="1">IF(PaymentSchedule3[[#This Row],[Payment Number]]&lt;&gt;"",ScheduledPayment,"")</f>
        <v>1193.5382386636488</v>
      </c>
      <c r="F36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1" s="25">
        <f ca="1">IF(PaymentSchedule3[[#This Row],[Payment Number]]&lt;&gt;"",PaymentSchedule3[[#This Row],[Total
Payment]]-PaymentSchedule3[[#This Row],[Interest]],"")</f>
        <v>0</v>
      </c>
      <c r="I361" s="25">
        <f ca="1">IF(PaymentSchedule3[[#This Row],[Payment Number]]&lt;&gt;"",PaymentSchedule3[[#This Row],[Beginning
Balance]]*(InterestRate/PaymentsPerYear),"")</f>
        <v>0</v>
      </c>
      <c r="J361" s="25">
        <f ca="1">IF(PaymentSchedule3[[#This Row],[Payment Number]]&lt;&gt;"",IF(PaymentSchedule3[[#This Row],[Scheduled Payment]]+PaymentSchedule3[[#This Row],[Extra
Payment]]&lt;=PaymentSchedule3[[#This Row],[Beginning
Balance]],PaymentSchedule3[[#This Row],[Beginning
Balance]]-PaymentSchedule3[[#This Row],[Principal]],0),"")</f>
        <v>0</v>
      </c>
      <c r="K361" s="25">
        <f ca="1">IF(PaymentSchedule3[[#This Row],[Payment Number]]&lt;&gt;"",SUM(INDEX(PaymentSchedule3[Interest],1,1):PaymentSchedule3[[#This Row],[Interest]]),"")</f>
        <v>151716.41635935058</v>
      </c>
    </row>
    <row r="362" spans="2:11">
      <c r="B362" s="23">
        <f ca="1">IF(LoanIsGood,IF(ROW()-ROW(PaymentSchedule3[[#Headers],[Payment Number]])&gt;ScheduledNumberOfPayments,"",ROW()-ROW(PaymentSchedule3[[#Headers],[Payment Number]])),"")</f>
        <v>349</v>
      </c>
      <c r="C362" s="24">
        <f ca="1">IF(PaymentSchedule3[[#This Row],[Payment Number]]&lt;&gt;"",EOMONTH(LoanStartDate,ROW(PaymentSchedule3[[#This Row],[Payment Number]])-ROW(PaymentSchedule3[[#Headers],[Payment Number]])-2)+DAY(LoanStartDate),"")</f>
        <v>55861</v>
      </c>
      <c r="D362" s="25">
        <f ca="1">IF(PaymentSchedule3[[#This Row],[Payment Number]]&lt;&gt;"",IF(ROW()-ROW(PaymentSchedule3[[#Headers],[Beginning
Balance]])=1,LoanAmount,INDEX(PaymentSchedule3[Ending
Balance],ROW()-ROW(PaymentSchedule3[[#Headers],[Beginning
Balance]])-1)),"")</f>
        <v>0</v>
      </c>
      <c r="E362" s="25">
        <f ca="1">IF(PaymentSchedule3[[#This Row],[Payment Number]]&lt;&gt;"",ScheduledPayment,"")</f>
        <v>1193.5382386636488</v>
      </c>
      <c r="F36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2" s="25">
        <f ca="1">IF(PaymentSchedule3[[#This Row],[Payment Number]]&lt;&gt;"",PaymentSchedule3[[#This Row],[Total
Payment]]-PaymentSchedule3[[#This Row],[Interest]],"")</f>
        <v>0</v>
      </c>
      <c r="I362" s="25">
        <f ca="1">IF(PaymentSchedule3[[#This Row],[Payment Number]]&lt;&gt;"",PaymentSchedule3[[#This Row],[Beginning
Balance]]*(InterestRate/PaymentsPerYear),"")</f>
        <v>0</v>
      </c>
      <c r="J362" s="25">
        <f ca="1">IF(PaymentSchedule3[[#This Row],[Payment Number]]&lt;&gt;"",IF(PaymentSchedule3[[#This Row],[Scheduled Payment]]+PaymentSchedule3[[#This Row],[Extra
Payment]]&lt;=PaymentSchedule3[[#This Row],[Beginning
Balance]],PaymentSchedule3[[#This Row],[Beginning
Balance]]-PaymentSchedule3[[#This Row],[Principal]],0),"")</f>
        <v>0</v>
      </c>
      <c r="K362" s="25">
        <f ca="1">IF(PaymentSchedule3[[#This Row],[Payment Number]]&lt;&gt;"",SUM(INDEX(PaymentSchedule3[Interest],1,1):PaymentSchedule3[[#This Row],[Interest]]),"")</f>
        <v>151716.41635935058</v>
      </c>
    </row>
    <row r="363" spans="2:11">
      <c r="B363" s="23">
        <f ca="1">IF(LoanIsGood,IF(ROW()-ROW(PaymentSchedule3[[#Headers],[Payment Number]])&gt;ScheduledNumberOfPayments,"",ROW()-ROW(PaymentSchedule3[[#Headers],[Payment Number]])),"")</f>
        <v>350</v>
      </c>
      <c r="C363" s="24">
        <f ca="1">IF(PaymentSchedule3[[#This Row],[Payment Number]]&lt;&gt;"",EOMONTH(LoanStartDate,ROW(PaymentSchedule3[[#This Row],[Payment Number]])-ROW(PaymentSchedule3[[#Headers],[Payment Number]])-2)+DAY(LoanStartDate),"")</f>
        <v>55892</v>
      </c>
      <c r="D363" s="25">
        <f ca="1">IF(PaymentSchedule3[[#This Row],[Payment Number]]&lt;&gt;"",IF(ROW()-ROW(PaymentSchedule3[[#Headers],[Beginning
Balance]])=1,LoanAmount,INDEX(PaymentSchedule3[Ending
Balance],ROW()-ROW(PaymentSchedule3[[#Headers],[Beginning
Balance]])-1)),"")</f>
        <v>0</v>
      </c>
      <c r="E363" s="25">
        <f ca="1">IF(PaymentSchedule3[[#This Row],[Payment Number]]&lt;&gt;"",ScheduledPayment,"")</f>
        <v>1193.5382386636488</v>
      </c>
      <c r="F36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3" s="25">
        <f ca="1">IF(PaymentSchedule3[[#This Row],[Payment Number]]&lt;&gt;"",PaymentSchedule3[[#This Row],[Total
Payment]]-PaymentSchedule3[[#This Row],[Interest]],"")</f>
        <v>0</v>
      </c>
      <c r="I363" s="25">
        <f ca="1">IF(PaymentSchedule3[[#This Row],[Payment Number]]&lt;&gt;"",PaymentSchedule3[[#This Row],[Beginning
Balance]]*(InterestRate/PaymentsPerYear),"")</f>
        <v>0</v>
      </c>
      <c r="J363" s="25">
        <f ca="1">IF(PaymentSchedule3[[#This Row],[Payment Number]]&lt;&gt;"",IF(PaymentSchedule3[[#This Row],[Scheduled Payment]]+PaymentSchedule3[[#This Row],[Extra
Payment]]&lt;=PaymentSchedule3[[#This Row],[Beginning
Balance]],PaymentSchedule3[[#This Row],[Beginning
Balance]]-PaymentSchedule3[[#This Row],[Principal]],0),"")</f>
        <v>0</v>
      </c>
      <c r="K363" s="25">
        <f ca="1">IF(PaymentSchedule3[[#This Row],[Payment Number]]&lt;&gt;"",SUM(INDEX(PaymentSchedule3[Interest],1,1):PaymentSchedule3[[#This Row],[Interest]]),"")</f>
        <v>151716.41635935058</v>
      </c>
    </row>
    <row r="364" spans="2:11">
      <c r="B364" s="23">
        <f ca="1">IF(LoanIsGood,IF(ROW()-ROW(PaymentSchedule3[[#Headers],[Payment Number]])&gt;ScheduledNumberOfPayments,"",ROW()-ROW(PaymentSchedule3[[#Headers],[Payment Number]])),"")</f>
        <v>351</v>
      </c>
      <c r="C364" s="24">
        <f ca="1">IF(PaymentSchedule3[[#This Row],[Payment Number]]&lt;&gt;"",EOMONTH(LoanStartDate,ROW(PaymentSchedule3[[#This Row],[Payment Number]])-ROW(PaymentSchedule3[[#Headers],[Payment Number]])-2)+DAY(LoanStartDate),"")</f>
        <v>55923</v>
      </c>
      <c r="D364" s="25">
        <f ca="1">IF(PaymentSchedule3[[#This Row],[Payment Number]]&lt;&gt;"",IF(ROW()-ROW(PaymentSchedule3[[#Headers],[Beginning
Balance]])=1,LoanAmount,INDEX(PaymentSchedule3[Ending
Balance],ROW()-ROW(PaymentSchedule3[[#Headers],[Beginning
Balance]])-1)),"")</f>
        <v>0</v>
      </c>
      <c r="E364" s="25">
        <f ca="1">IF(PaymentSchedule3[[#This Row],[Payment Number]]&lt;&gt;"",ScheduledPayment,"")</f>
        <v>1193.5382386636488</v>
      </c>
      <c r="F364"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4"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4" s="25">
        <f ca="1">IF(PaymentSchedule3[[#This Row],[Payment Number]]&lt;&gt;"",PaymentSchedule3[[#This Row],[Total
Payment]]-PaymentSchedule3[[#This Row],[Interest]],"")</f>
        <v>0</v>
      </c>
      <c r="I364" s="25">
        <f ca="1">IF(PaymentSchedule3[[#This Row],[Payment Number]]&lt;&gt;"",PaymentSchedule3[[#This Row],[Beginning
Balance]]*(InterestRate/PaymentsPerYear),"")</f>
        <v>0</v>
      </c>
      <c r="J364" s="25">
        <f ca="1">IF(PaymentSchedule3[[#This Row],[Payment Number]]&lt;&gt;"",IF(PaymentSchedule3[[#This Row],[Scheduled Payment]]+PaymentSchedule3[[#This Row],[Extra
Payment]]&lt;=PaymentSchedule3[[#This Row],[Beginning
Balance]],PaymentSchedule3[[#This Row],[Beginning
Balance]]-PaymentSchedule3[[#This Row],[Principal]],0),"")</f>
        <v>0</v>
      </c>
      <c r="K364" s="25">
        <f ca="1">IF(PaymentSchedule3[[#This Row],[Payment Number]]&lt;&gt;"",SUM(INDEX(PaymentSchedule3[Interest],1,1):PaymentSchedule3[[#This Row],[Interest]]),"")</f>
        <v>151716.41635935058</v>
      </c>
    </row>
    <row r="365" spans="2:11">
      <c r="B365" s="23">
        <f ca="1">IF(LoanIsGood,IF(ROW()-ROW(PaymentSchedule3[[#Headers],[Payment Number]])&gt;ScheduledNumberOfPayments,"",ROW()-ROW(PaymentSchedule3[[#Headers],[Payment Number]])),"")</f>
        <v>352</v>
      </c>
      <c r="C365" s="24">
        <f ca="1">IF(PaymentSchedule3[[#This Row],[Payment Number]]&lt;&gt;"",EOMONTH(LoanStartDate,ROW(PaymentSchedule3[[#This Row],[Payment Number]])-ROW(PaymentSchedule3[[#Headers],[Payment Number]])-2)+DAY(LoanStartDate),"")</f>
        <v>55951</v>
      </c>
      <c r="D365" s="25">
        <f ca="1">IF(PaymentSchedule3[[#This Row],[Payment Number]]&lt;&gt;"",IF(ROW()-ROW(PaymentSchedule3[[#Headers],[Beginning
Balance]])=1,LoanAmount,INDEX(PaymentSchedule3[Ending
Balance],ROW()-ROW(PaymentSchedule3[[#Headers],[Beginning
Balance]])-1)),"")</f>
        <v>0</v>
      </c>
      <c r="E365" s="25">
        <f ca="1">IF(PaymentSchedule3[[#This Row],[Payment Number]]&lt;&gt;"",ScheduledPayment,"")</f>
        <v>1193.5382386636488</v>
      </c>
      <c r="F365"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5"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5" s="25">
        <f ca="1">IF(PaymentSchedule3[[#This Row],[Payment Number]]&lt;&gt;"",PaymentSchedule3[[#This Row],[Total
Payment]]-PaymentSchedule3[[#This Row],[Interest]],"")</f>
        <v>0</v>
      </c>
      <c r="I365" s="25">
        <f ca="1">IF(PaymentSchedule3[[#This Row],[Payment Number]]&lt;&gt;"",PaymentSchedule3[[#This Row],[Beginning
Balance]]*(InterestRate/PaymentsPerYear),"")</f>
        <v>0</v>
      </c>
      <c r="J365" s="25">
        <f ca="1">IF(PaymentSchedule3[[#This Row],[Payment Number]]&lt;&gt;"",IF(PaymentSchedule3[[#This Row],[Scheduled Payment]]+PaymentSchedule3[[#This Row],[Extra
Payment]]&lt;=PaymentSchedule3[[#This Row],[Beginning
Balance]],PaymentSchedule3[[#This Row],[Beginning
Balance]]-PaymentSchedule3[[#This Row],[Principal]],0),"")</f>
        <v>0</v>
      </c>
      <c r="K365" s="25">
        <f ca="1">IF(PaymentSchedule3[[#This Row],[Payment Number]]&lt;&gt;"",SUM(INDEX(PaymentSchedule3[Interest],1,1):PaymentSchedule3[[#This Row],[Interest]]),"")</f>
        <v>151716.41635935058</v>
      </c>
    </row>
    <row r="366" spans="2:11">
      <c r="B366" s="23">
        <f ca="1">IF(LoanIsGood,IF(ROW()-ROW(PaymentSchedule3[[#Headers],[Payment Number]])&gt;ScheduledNumberOfPayments,"",ROW()-ROW(PaymentSchedule3[[#Headers],[Payment Number]])),"")</f>
        <v>353</v>
      </c>
      <c r="C366" s="24">
        <f ca="1">IF(PaymentSchedule3[[#This Row],[Payment Number]]&lt;&gt;"",EOMONTH(LoanStartDate,ROW(PaymentSchedule3[[#This Row],[Payment Number]])-ROW(PaymentSchedule3[[#Headers],[Payment Number]])-2)+DAY(LoanStartDate),"")</f>
        <v>55982</v>
      </c>
      <c r="D366" s="25">
        <f ca="1">IF(PaymentSchedule3[[#This Row],[Payment Number]]&lt;&gt;"",IF(ROW()-ROW(PaymentSchedule3[[#Headers],[Beginning
Balance]])=1,LoanAmount,INDEX(PaymentSchedule3[Ending
Balance],ROW()-ROW(PaymentSchedule3[[#Headers],[Beginning
Balance]])-1)),"")</f>
        <v>0</v>
      </c>
      <c r="E366" s="25">
        <f ca="1">IF(PaymentSchedule3[[#This Row],[Payment Number]]&lt;&gt;"",ScheduledPayment,"")</f>
        <v>1193.5382386636488</v>
      </c>
      <c r="F366"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6"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6" s="25">
        <f ca="1">IF(PaymentSchedule3[[#This Row],[Payment Number]]&lt;&gt;"",PaymentSchedule3[[#This Row],[Total
Payment]]-PaymentSchedule3[[#This Row],[Interest]],"")</f>
        <v>0</v>
      </c>
      <c r="I366" s="25">
        <f ca="1">IF(PaymentSchedule3[[#This Row],[Payment Number]]&lt;&gt;"",PaymentSchedule3[[#This Row],[Beginning
Balance]]*(InterestRate/PaymentsPerYear),"")</f>
        <v>0</v>
      </c>
      <c r="J366" s="25">
        <f ca="1">IF(PaymentSchedule3[[#This Row],[Payment Number]]&lt;&gt;"",IF(PaymentSchedule3[[#This Row],[Scheduled Payment]]+PaymentSchedule3[[#This Row],[Extra
Payment]]&lt;=PaymentSchedule3[[#This Row],[Beginning
Balance]],PaymentSchedule3[[#This Row],[Beginning
Balance]]-PaymentSchedule3[[#This Row],[Principal]],0),"")</f>
        <v>0</v>
      </c>
      <c r="K366" s="25">
        <f ca="1">IF(PaymentSchedule3[[#This Row],[Payment Number]]&lt;&gt;"",SUM(INDEX(PaymentSchedule3[Interest],1,1):PaymentSchedule3[[#This Row],[Interest]]),"")</f>
        <v>151716.41635935058</v>
      </c>
    </row>
    <row r="367" spans="2:11">
      <c r="B367" s="23">
        <f ca="1">IF(LoanIsGood,IF(ROW()-ROW(PaymentSchedule3[[#Headers],[Payment Number]])&gt;ScheduledNumberOfPayments,"",ROW()-ROW(PaymentSchedule3[[#Headers],[Payment Number]])),"")</f>
        <v>354</v>
      </c>
      <c r="C367" s="24">
        <f ca="1">IF(PaymentSchedule3[[#This Row],[Payment Number]]&lt;&gt;"",EOMONTH(LoanStartDate,ROW(PaymentSchedule3[[#This Row],[Payment Number]])-ROW(PaymentSchedule3[[#Headers],[Payment Number]])-2)+DAY(LoanStartDate),"")</f>
        <v>56012</v>
      </c>
      <c r="D367" s="25">
        <f ca="1">IF(PaymentSchedule3[[#This Row],[Payment Number]]&lt;&gt;"",IF(ROW()-ROW(PaymentSchedule3[[#Headers],[Beginning
Balance]])=1,LoanAmount,INDEX(PaymentSchedule3[Ending
Balance],ROW()-ROW(PaymentSchedule3[[#Headers],[Beginning
Balance]])-1)),"")</f>
        <v>0</v>
      </c>
      <c r="E367" s="25">
        <f ca="1">IF(PaymentSchedule3[[#This Row],[Payment Number]]&lt;&gt;"",ScheduledPayment,"")</f>
        <v>1193.5382386636488</v>
      </c>
      <c r="F367"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7"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7" s="25">
        <f ca="1">IF(PaymentSchedule3[[#This Row],[Payment Number]]&lt;&gt;"",PaymentSchedule3[[#This Row],[Total
Payment]]-PaymentSchedule3[[#This Row],[Interest]],"")</f>
        <v>0</v>
      </c>
      <c r="I367" s="25">
        <f ca="1">IF(PaymentSchedule3[[#This Row],[Payment Number]]&lt;&gt;"",PaymentSchedule3[[#This Row],[Beginning
Balance]]*(InterestRate/PaymentsPerYear),"")</f>
        <v>0</v>
      </c>
      <c r="J367" s="25">
        <f ca="1">IF(PaymentSchedule3[[#This Row],[Payment Number]]&lt;&gt;"",IF(PaymentSchedule3[[#This Row],[Scheduled Payment]]+PaymentSchedule3[[#This Row],[Extra
Payment]]&lt;=PaymentSchedule3[[#This Row],[Beginning
Balance]],PaymentSchedule3[[#This Row],[Beginning
Balance]]-PaymentSchedule3[[#This Row],[Principal]],0),"")</f>
        <v>0</v>
      </c>
      <c r="K367" s="25">
        <f ca="1">IF(PaymentSchedule3[[#This Row],[Payment Number]]&lt;&gt;"",SUM(INDEX(PaymentSchedule3[Interest],1,1):PaymentSchedule3[[#This Row],[Interest]]),"")</f>
        <v>151716.41635935058</v>
      </c>
    </row>
    <row r="368" spans="2:11">
      <c r="B368" s="23">
        <f ca="1">IF(LoanIsGood,IF(ROW()-ROW(PaymentSchedule3[[#Headers],[Payment Number]])&gt;ScheduledNumberOfPayments,"",ROW()-ROW(PaymentSchedule3[[#Headers],[Payment Number]])),"")</f>
        <v>355</v>
      </c>
      <c r="C368" s="24">
        <f ca="1">IF(PaymentSchedule3[[#This Row],[Payment Number]]&lt;&gt;"",EOMONTH(LoanStartDate,ROW(PaymentSchedule3[[#This Row],[Payment Number]])-ROW(PaymentSchedule3[[#Headers],[Payment Number]])-2)+DAY(LoanStartDate),"")</f>
        <v>56043</v>
      </c>
      <c r="D368" s="25">
        <f ca="1">IF(PaymentSchedule3[[#This Row],[Payment Number]]&lt;&gt;"",IF(ROW()-ROW(PaymentSchedule3[[#Headers],[Beginning
Balance]])=1,LoanAmount,INDEX(PaymentSchedule3[Ending
Balance],ROW()-ROW(PaymentSchedule3[[#Headers],[Beginning
Balance]])-1)),"")</f>
        <v>0</v>
      </c>
      <c r="E368" s="25">
        <f ca="1">IF(PaymentSchedule3[[#This Row],[Payment Number]]&lt;&gt;"",ScheduledPayment,"")</f>
        <v>1193.5382386636488</v>
      </c>
      <c r="F368"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8"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8" s="25">
        <f ca="1">IF(PaymentSchedule3[[#This Row],[Payment Number]]&lt;&gt;"",PaymentSchedule3[[#This Row],[Total
Payment]]-PaymentSchedule3[[#This Row],[Interest]],"")</f>
        <v>0</v>
      </c>
      <c r="I368" s="25">
        <f ca="1">IF(PaymentSchedule3[[#This Row],[Payment Number]]&lt;&gt;"",PaymentSchedule3[[#This Row],[Beginning
Balance]]*(InterestRate/PaymentsPerYear),"")</f>
        <v>0</v>
      </c>
      <c r="J368" s="25">
        <f ca="1">IF(PaymentSchedule3[[#This Row],[Payment Number]]&lt;&gt;"",IF(PaymentSchedule3[[#This Row],[Scheduled Payment]]+PaymentSchedule3[[#This Row],[Extra
Payment]]&lt;=PaymentSchedule3[[#This Row],[Beginning
Balance]],PaymentSchedule3[[#This Row],[Beginning
Balance]]-PaymentSchedule3[[#This Row],[Principal]],0),"")</f>
        <v>0</v>
      </c>
      <c r="K368" s="25">
        <f ca="1">IF(PaymentSchedule3[[#This Row],[Payment Number]]&lt;&gt;"",SUM(INDEX(PaymentSchedule3[Interest],1,1):PaymentSchedule3[[#This Row],[Interest]]),"")</f>
        <v>151716.41635935058</v>
      </c>
    </row>
    <row r="369" spans="2:11">
      <c r="B369" s="23">
        <f ca="1">IF(LoanIsGood,IF(ROW()-ROW(PaymentSchedule3[[#Headers],[Payment Number]])&gt;ScheduledNumberOfPayments,"",ROW()-ROW(PaymentSchedule3[[#Headers],[Payment Number]])),"")</f>
        <v>356</v>
      </c>
      <c r="C369" s="24">
        <f ca="1">IF(PaymentSchedule3[[#This Row],[Payment Number]]&lt;&gt;"",EOMONTH(LoanStartDate,ROW(PaymentSchedule3[[#This Row],[Payment Number]])-ROW(PaymentSchedule3[[#Headers],[Payment Number]])-2)+DAY(LoanStartDate),"")</f>
        <v>56073</v>
      </c>
      <c r="D369" s="25">
        <f ca="1">IF(PaymentSchedule3[[#This Row],[Payment Number]]&lt;&gt;"",IF(ROW()-ROW(PaymentSchedule3[[#Headers],[Beginning
Balance]])=1,LoanAmount,INDEX(PaymentSchedule3[Ending
Balance],ROW()-ROW(PaymentSchedule3[[#Headers],[Beginning
Balance]])-1)),"")</f>
        <v>0</v>
      </c>
      <c r="E369" s="25">
        <f ca="1">IF(PaymentSchedule3[[#This Row],[Payment Number]]&lt;&gt;"",ScheduledPayment,"")</f>
        <v>1193.5382386636488</v>
      </c>
      <c r="F369"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69"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69" s="25">
        <f ca="1">IF(PaymentSchedule3[[#This Row],[Payment Number]]&lt;&gt;"",PaymentSchedule3[[#This Row],[Total
Payment]]-PaymentSchedule3[[#This Row],[Interest]],"")</f>
        <v>0</v>
      </c>
      <c r="I369" s="25">
        <f ca="1">IF(PaymentSchedule3[[#This Row],[Payment Number]]&lt;&gt;"",PaymentSchedule3[[#This Row],[Beginning
Balance]]*(InterestRate/PaymentsPerYear),"")</f>
        <v>0</v>
      </c>
      <c r="J369" s="25">
        <f ca="1">IF(PaymentSchedule3[[#This Row],[Payment Number]]&lt;&gt;"",IF(PaymentSchedule3[[#This Row],[Scheduled Payment]]+PaymentSchedule3[[#This Row],[Extra
Payment]]&lt;=PaymentSchedule3[[#This Row],[Beginning
Balance]],PaymentSchedule3[[#This Row],[Beginning
Balance]]-PaymentSchedule3[[#This Row],[Principal]],0),"")</f>
        <v>0</v>
      </c>
      <c r="K369" s="25">
        <f ca="1">IF(PaymentSchedule3[[#This Row],[Payment Number]]&lt;&gt;"",SUM(INDEX(PaymentSchedule3[Interest],1,1):PaymentSchedule3[[#This Row],[Interest]]),"")</f>
        <v>151716.41635935058</v>
      </c>
    </row>
    <row r="370" spans="2:11">
      <c r="B370" s="23">
        <f ca="1">IF(LoanIsGood,IF(ROW()-ROW(PaymentSchedule3[[#Headers],[Payment Number]])&gt;ScheduledNumberOfPayments,"",ROW()-ROW(PaymentSchedule3[[#Headers],[Payment Number]])),"")</f>
        <v>357</v>
      </c>
      <c r="C370" s="24">
        <f ca="1">IF(PaymentSchedule3[[#This Row],[Payment Number]]&lt;&gt;"",EOMONTH(LoanStartDate,ROW(PaymentSchedule3[[#This Row],[Payment Number]])-ROW(PaymentSchedule3[[#Headers],[Payment Number]])-2)+DAY(LoanStartDate),"")</f>
        <v>56104</v>
      </c>
      <c r="D370" s="25">
        <f ca="1">IF(PaymentSchedule3[[#This Row],[Payment Number]]&lt;&gt;"",IF(ROW()-ROW(PaymentSchedule3[[#Headers],[Beginning
Balance]])=1,LoanAmount,INDEX(PaymentSchedule3[Ending
Balance],ROW()-ROW(PaymentSchedule3[[#Headers],[Beginning
Balance]])-1)),"")</f>
        <v>0</v>
      </c>
      <c r="E370" s="25">
        <f ca="1">IF(PaymentSchedule3[[#This Row],[Payment Number]]&lt;&gt;"",ScheduledPayment,"")</f>
        <v>1193.5382386636488</v>
      </c>
      <c r="F370"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0"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0" s="25">
        <f ca="1">IF(PaymentSchedule3[[#This Row],[Payment Number]]&lt;&gt;"",PaymentSchedule3[[#This Row],[Total
Payment]]-PaymentSchedule3[[#This Row],[Interest]],"")</f>
        <v>0</v>
      </c>
      <c r="I370" s="25">
        <f ca="1">IF(PaymentSchedule3[[#This Row],[Payment Number]]&lt;&gt;"",PaymentSchedule3[[#This Row],[Beginning
Balance]]*(InterestRate/PaymentsPerYear),"")</f>
        <v>0</v>
      </c>
      <c r="J370" s="25">
        <f ca="1">IF(PaymentSchedule3[[#This Row],[Payment Number]]&lt;&gt;"",IF(PaymentSchedule3[[#This Row],[Scheduled Payment]]+PaymentSchedule3[[#This Row],[Extra
Payment]]&lt;=PaymentSchedule3[[#This Row],[Beginning
Balance]],PaymentSchedule3[[#This Row],[Beginning
Balance]]-PaymentSchedule3[[#This Row],[Principal]],0),"")</f>
        <v>0</v>
      </c>
      <c r="K370" s="25">
        <f ca="1">IF(PaymentSchedule3[[#This Row],[Payment Number]]&lt;&gt;"",SUM(INDEX(PaymentSchedule3[Interest],1,1):PaymentSchedule3[[#This Row],[Interest]]),"")</f>
        <v>151716.41635935058</v>
      </c>
    </row>
    <row r="371" spans="2:11">
      <c r="B371" s="23">
        <f ca="1">IF(LoanIsGood,IF(ROW()-ROW(PaymentSchedule3[[#Headers],[Payment Number]])&gt;ScheduledNumberOfPayments,"",ROW()-ROW(PaymentSchedule3[[#Headers],[Payment Number]])),"")</f>
        <v>358</v>
      </c>
      <c r="C371" s="24">
        <f ca="1">IF(PaymentSchedule3[[#This Row],[Payment Number]]&lt;&gt;"",EOMONTH(LoanStartDate,ROW(PaymentSchedule3[[#This Row],[Payment Number]])-ROW(PaymentSchedule3[[#Headers],[Payment Number]])-2)+DAY(LoanStartDate),"")</f>
        <v>56135</v>
      </c>
      <c r="D371" s="25">
        <f ca="1">IF(PaymentSchedule3[[#This Row],[Payment Number]]&lt;&gt;"",IF(ROW()-ROW(PaymentSchedule3[[#Headers],[Beginning
Balance]])=1,LoanAmount,INDEX(PaymentSchedule3[Ending
Balance],ROW()-ROW(PaymentSchedule3[[#Headers],[Beginning
Balance]])-1)),"")</f>
        <v>0</v>
      </c>
      <c r="E371" s="25">
        <f ca="1">IF(PaymentSchedule3[[#This Row],[Payment Number]]&lt;&gt;"",ScheduledPayment,"")</f>
        <v>1193.5382386636488</v>
      </c>
      <c r="F371"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1"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1" s="25">
        <f ca="1">IF(PaymentSchedule3[[#This Row],[Payment Number]]&lt;&gt;"",PaymentSchedule3[[#This Row],[Total
Payment]]-PaymentSchedule3[[#This Row],[Interest]],"")</f>
        <v>0</v>
      </c>
      <c r="I371" s="25">
        <f ca="1">IF(PaymentSchedule3[[#This Row],[Payment Number]]&lt;&gt;"",PaymentSchedule3[[#This Row],[Beginning
Balance]]*(InterestRate/PaymentsPerYear),"")</f>
        <v>0</v>
      </c>
      <c r="J371" s="25">
        <f ca="1">IF(PaymentSchedule3[[#This Row],[Payment Number]]&lt;&gt;"",IF(PaymentSchedule3[[#This Row],[Scheduled Payment]]+PaymentSchedule3[[#This Row],[Extra
Payment]]&lt;=PaymentSchedule3[[#This Row],[Beginning
Balance]],PaymentSchedule3[[#This Row],[Beginning
Balance]]-PaymentSchedule3[[#This Row],[Principal]],0),"")</f>
        <v>0</v>
      </c>
      <c r="K371" s="25">
        <f ca="1">IF(PaymentSchedule3[[#This Row],[Payment Number]]&lt;&gt;"",SUM(INDEX(PaymentSchedule3[Interest],1,1):PaymentSchedule3[[#This Row],[Interest]]),"")</f>
        <v>151716.41635935058</v>
      </c>
    </row>
    <row r="372" spans="2:11">
      <c r="B372" s="23">
        <f ca="1">IF(LoanIsGood,IF(ROW()-ROW(PaymentSchedule3[[#Headers],[Payment Number]])&gt;ScheduledNumberOfPayments,"",ROW()-ROW(PaymentSchedule3[[#Headers],[Payment Number]])),"")</f>
        <v>359</v>
      </c>
      <c r="C372" s="24">
        <f ca="1">IF(PaymentSchedule3[[#This Row],[Payment Number]]&lt;&gt;"",EOMONTH(LoanStartDate,ROW(PaymentSchedule3[[#This Row],[Payment Number]])-ROW(PaymentSchedule3[[#Headers],[Payment Number]])-2)+DAY(LoanStartDate),"")</f>
        <v>56165</v>
      </c>
      <c r="D372" s="25">
        <f ca="1">IF(PaymentSchedule3[[#This Row],[Payment Number]]&lt;&gt;"",IF(ROW()-ROW(PaymentSchedule3[[#Headers],[Beginning
Balance]])=1,LoanAmount,INDEX(PaymentSchedule3[Ending
Balance],ROW()-ROW(PaymentSchedule3[[#Headers],[Beginning
Balance]])-1)),"")</f>
        <v>0</v>
      </c>
      <c r="E372" s="25">
        <f ca="1">IF(PaymentSchedule3[[#This Row],[Payment Number]]&lt;&gt;"",ScheduledPayment,"")</f>
        <v>1193.5382386636488</v>
      </c>
      <c r="F372"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2"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2" s="25">
        <f ca="1">IF(PaymentSchedule3[[#This Row],[Payment Number]]&lt;&gt;"",PaymentSchedule3[[#This Row],[Total
Payment]]-PaymentSchedule3[[#This Row],[Interest]],"")</f>
        <v>0</v>
      </c>
      <c r="I372" s="25">
        <f ca="1">IF(PaymentSchedule3[[#This Row],[Payment Number]]&lt;&gt;"",PaymentSchedule3[[#This Row],[Beginning
Balance]]*(InterestRate/PaymentsPerYear),"")</f>
        <v>0</v>
      </c>
      <c r="J372" s="25">
        <f ca="1">IF(PaymentSchedule3[[#This Row],[Payment Number]]&lt;&gt;"",IF(PaymentSchedule3[[#This Row],[Scheduled Payment]]+PaymentSchedule3[[#This Row],[Extra
Payment]]&lt;=PaymentSchedule3[[#This Row],[Beginning
Balance]],PaymentSchedule3[[#This Row],[Beginning
Balance]]-PaymentSchedule3[[#This Row],[Principal]],0),"")</f>
        <v>0</v>
      </c>
      <c r="K372" s="25">
        <f ca="1">IF(PaymentSchedule3[[#This Row],[Payment Number]]&lt;&gt;"",SUM(INDEX(PaymentSchedule3[Interest],1,1):PaymentSchedule3[[#This Row],[Interest]]),"")</f>
        <v>151716.41635935058</v>
      </c>
    </row>
    <row r="373" spans="2:11">
      <c r="B373" s="23">
        <f ca="1">IF(LoanIsGood,IF(ROW()-ROW(PaymentSchedule3[[#Headers],[Payment Number]])&gt;ScheduledNumberOfPayments,"",ROW()-ROW(PaymentSchedule3[[#Headers],[Payment Number]])),"")</f>
        <v>360</v>
      </c>
      <c r="C373" s="24">
        <f ca="1">IF(PaymentSchedule3[[#This Row],[Payment Number]]&lt;&gt;"",EOMONTH(LoanStartDate,ROW(PaymentSchedule3[[#This Row],[Payment Number]])-ROW(PaymentSchedule3[[#Headers],[Payment Number]])-2)+DAY(LoanStartDate),"")</f>
        <v>56196</v>
      </c>
      <c r="D373" s="25">
        <f ca="1">IF(PaymentSchedule3[[#This Row],[Payment Number]]&lt;&gt;"",IF(ROW()-ROW(PaymentSchedule3[[#Headers],[Beginning
Balance]])=1,LoanAmount,INDEX(PaymentSchedule3[Ending
Balance],ROW()-ROW(PaymentSchedule3[[#Headers],[Beginning
Balance]])-1)),"")</f>
        <v>0</v>
      </c>
      <c r="E373" s="25">
        <f ca="1">IF(PaymentSchedule3[[#This Row],[Payment Number]]&lt;&gt;"",ScheduledPayment,"")</f>
        <v>1193.5382386636488</v>
      </c>
      <c r="F373" s="2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73" s="2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0</v>
      </c>
      <c r="H373" s="25">
        <f ca="1">IF(PaymentSchedule3[[#This Row],[Payment Number]]&lt;&gt;"",PaymentSchedule3[[#This Row],[Total
Payment]]-PaymentSchedule3[[#This Row],[Interest]],"")</f>
        <v>0</v>
      </c>
      <c r="I373" s="25">
        <f ca="1">IF(PaymentSchedule3[[#This Row],[Payment Number]]&lt;&gt;"",PaymentSchedule3[[#This Row],[Beginning
Balance]]*(InterestRate/PaymentsPerYear),"")</f>
        <v>0</v>
      </c>
      <c r="J373" s="25">
        <f ca="1">IF(PaymentSchedule3[[#This Row],[Payment Number]]&lt;&gt;"",IF(PaymentSchedule3[[#This Row],[Scheduled Payment]]+PaymentSchedule3[[#This Row],[Extra
Payment]]&lt;=PaymentSchedule3[[#This Row],[Beginning
Balance]],PaymentSchedule3[[#This Row],[Beginning
Balance]]-PaymentSchedule3[[#This Row],[Principal]],0),"")</f>
        <v>0</v>
      </c>
      <c r="K373" s="25">
        <f ca="1">IF(PaymentSchedule3[[#This Row],[Payment Number]]&lt;&gt;"",SUM(INDEX(PaymentSchedule3[Interest],1,1):PaymentSchedule3[[#This Row],[Interest]]),"")</f>
        <v>151716.41635935058</v>
      </c>
    </row>
    <row r="374" spans="2:11">
      <c r="B374" s="23" t="str">
        <f ca="1">IF(LoanIsGood,IF(ROW()-ROW(PaymentSchedule3[[#Headers],[Payment Number]])&gt;ScheduledNumberOfPayments,"",ROW()-ROW(PaymentSchedule3[[#Headers],[Payment Number]])),"")</f>
        <v/>
      </c>
      <c r="C374" s="24" t="str">
        <f ca="1">IF(PaymentSchedule3[[#This Row],[Payment Number]]&lt;&gt;"",EOMONTH(LoanStartDate,ROW(PaymentSchedule3[[#This Row],[Payment Number]])-ROW(PaymentSchedule3[[#Headers],[Payment Number]])-2)+DAY(LoanStartDate),"")</f>
        <v/>
      </c>
      <c r="D374" s="25" t="str">
        <f ca="1">IF(PaymentSchedule3[[#This Row],[Payment Number]]&lt;&gt;"",IF(ROW()-ROW(PaymentSchedule3[[#Headers],[Beginning
Balance]])=1,LoanAmount,INDEX(PaymentSchedule3[Ending
Balance],ROW()-ROW(PaymentSchedule3[[#Headers],[Beginning
Balance]])-1)),"")</f>
        <v/>
      </c>
      <c r="E374" s="25" t="str">
        <f ca="1">IF(PaymentSchedule3[[#This Row],[Payment Number]]&lt;&gt;"",ScheduledPayment,"")</f>
        <v/>
      </c>
      <c r="F374"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4"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4" s="25" t="str">
        <f ca="1">IF(PaymentSchedule3[[#This Row],[Payment Number]]&lt;&gt;"",PaymentSchedule3[[#This Row],[Total
Payment]]-PaymentSchedule3[[#This Row],[Interest]],"")</f>
        <v/>
      </c>
      <c r="I374" s="25" t="str">
        <f ca="1">IF(PaymentSchedule3[[#This Row],[Payment Number]]&lt;&gt;"",PaymentSchedule3[[#This Row],[Beginning
Balance]]*(InterestRate/PaymentsPerYear),"")</f>
        <v/>
      </c>
      <c r="J374" s="25" t="str">
        <f ca="1">IF(PaymentSchedule3[[#This Row],[Payment Number]]&lt;&gt;"",IF(PaymentSchedule3[[#This Row],[Scheduled Payment]]+PaymentSchedule3[[#This Row],[Extra
Payment]]&lt;=PaymentSchedule3[[#This Row],[Beginning
Balance]],PaymentSchedule3[[#This Row],[Beginning
Balance]]-PaymentSchedule3[[#This Row],[Principal]],0),"")</f>
        <v/>
      </c>
      <c r="K374" s="25" t="str">
        <f ca="1">IF(PaymentSchedule3[[#This Row],[Payment Number]]&lt;&gt;"",SUM(INDEX(PaymentSchedule3[Interest],1,1):PaymentSchedule3[[#This Row],[Interest]]),"")</f>
        <v/>
      </c>
    </row>
    <row r="375" spans="2:11">
      <c r="B375" s="23" t="str">
        <f ca="1">IF(LoanIsGood,IF(ROW()-ROW(PaymentSchedule3[[#Headers],[Payment Number]])&gt;ScheduledNumberOfPayments,"",ROW()-ROW(PaymentSchedule3[[#Headers],[Payment Number]])),"")</f>
        <v/>
      </c>
      <c r="C375" s="24" t="str">
        <f ca="1">IF(PaymentSchedule3[[#This Row],[Payment Number]]&lt;&gt;"",EOMONTH(LoanStartDate,ROW(PaymentSchedule3[[#This Row],[Payment Number]])-ROW(PaymentSchedule3[[#Headers],[Payment Number]])-2)+DAY(LoanStartDate),"")</f>
        <v/>
      </c>
      <c r="D375" s="25" t="str">
        <f ca="1">IF(PaymentSchedule3[[#This Row],[Payment Number]]&lt;&gt;"",IF(ROW()-ROW(PaymentSchedule3[[#Headers],[Beginning
Balance]])=1,LoanAmount,INDEX(PaymentSchedule3[Ending
Balance],ROW()-ROW(PaymentSchedule3[[#Headers],[Beginning
Balance]])-1)),"")</f>
        <v/>
      </c>
      <c r="E375" s="25" t="str">
        <f ca="1">IF(PaymentSchedule3[[#This Row],[Payment Number]]&lt;&gt;"",ScheduledPayment,"")</f>
        <v/>
      </c>
      <c r="F375"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5"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5" s="25" t="str">
        <f ca="1">IF(PaymentSchedule3[[#This Row],[Payment Number]]&lt;&gt;"",PaymentSchedule3[[#This Row],[Total
Payment]]-PaymentSchedule3[[#This Row],[Interest]],"")</f>
        <v/>
      </c>
      <c r="I375" s="25" t="str">
        <f ca="1">IF(PaymentSchedule3[[#This Row],[Payment Number]]&lt;&gt;"",PaymentSchedule3[[#This Row],[Beginning
Balance]]*(InterestRate/PaymentsPerYear),"")</f>
        <v/>
      </c>
      <c r="J375" s="25" t="str">
        <f ca="1">IF(PaymentSchedule3[[#This Row],[Payment Number]]&lt;&gt;"",IF(PaymentSchedule3[[#This Row],[Scheduled Payment]]+PaymentSchedule3[[#This Row],[Extra
Payment]]&lt;=PaymentSchedule3[[#This Row],[Beginning
Balance]],PaymentSchedule3[[#This Row],[Beginning
Balance]]-PaymentSchedule3[[#This Row],[Principal]],0),"")</f>
        <v/>
      </c>
      <c r="K375" s="25" t="str">
        <f ca="1">IF(PaymentSchedule3[[#This Row],[Payment Number]]&lt;&gt;"",SUM(INDEX(PaymentSchedule3[Interest],1,1):PaymentSchedule3[[#This Row],[Interest]]),"")</f>
        <v/>
      </c>
    </row>
    <row r="376" spans="2:11">
      <c r="B376" s="23" t="str">
        <f ca="1">IF(LoanIsGood,IF(ROW()-ROW(PaymentSchedule3[[#Headers],[Payment Number]])&gt;ScheduledNumberOfPayments,"",ROW()-ROW(PaymentSchedule3[[#Headers],[Payment Number]])),"")</f>
        <v/>
      </c>
      <c r="C376" s="24" t="str">
        <f ca="1">IF(PaymentSchedule3[[#This Row],[Payment Number]]&lt;&gt;"",EOMONTH(LoanStartDate,ROW(PaymentSchedule3[[#This Row],[Payment Number]])-ROW(PaymentSchedule3[[#Headers],[Payment Number]])-2)+DAY(LoanStartDate),"")</f>
        <v/>
      </c>
      <c r="D376" s="25" t="str">
        <f ca="1">IF(PaymentSchedule3[[#This Row],[Payment Number]]&lt;&gt;"",IF(ROW()-ROW(PaymentSchedule3[[#Headers],[Beginning
Balance]])=1,LoanAmount,INDEX(PaymentSchedule3[Ending
Balance],ROW()-ROW(PaymentSchedule3[[#Headers],[Beginning
Balance]])-1)),"")</f>
        <v/>
      </c>
      <c r="E376" s="25" t="str">
        <f ca="1">IF(PaymentSchedule3[[#This Row],[Payment Number]]&lt;&gt;"",ScheduledPayment,"")</f>
        <v/>
      </c>
      <c r="F376"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6"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6" s="25" t="str">
        <f ca="1">IF(PaymentSchedule3[[#This Row],[Payment Number]]&lt;&gt;"",PaymentSchedule3[[#This Row],[Total
Payment]]-PaymentSchedule3[[#This Row],[Interest]],"")</f>
        <v/>
      </c>
      <c r="I376" s="25" t="str">
        <f ca="1">IF(PaymentSchedule3[[#This Row],[Payment Number]]&lt;&gt;"",PaymentSchedule3[[#This Row],[Beginning
Balance]]*(InterestRate/PaymentsPerYear),"")</f>
        <v/>
      </c>
      <c r="J376" s="25" t="str">
        <f ca="1">IF(PaymentSchedule3[[#This Row],[Payment Number]]&lt;&gt;"",IF(PaymentSchedule3[[#This Row],[Scheduled Payment]]+PaymentSchedule3[[#This Row],[Extra
Payment]]&lt;=PaymentSchedule3[[#This Row],[Beginning
Balance]],PaymentSchedule3[[#This Row],[Beginning
Balance]]-PaymentSchedule3[[#This Row],[Principal]],0),"")</f>
        <v/>
      </c>
      <c r="K376" s="25" t="str">
        <f ca="1">IF(PaymentSchedule3[[#This Row],[Payment Number]]&lt;&gt;"",SUM(INDEX(PaymentSchedule3[Interest],1,1):PaymentSchedule3[[#This Row],[Interest]]),"")</f>
        <v/>
      </c>
    </row>
    <row r="377" spans="2:11">
      <c r="B377" s="23" t="str">
        <f ca="1">IF(LoanIsGood,IF(ROW()-ROW(PaymentSchedule3[[#Headers],[Payment Number]])&gt;ScheduledNumberOfPayments,"",ROW()-ROW(PaymentSchedule3[[#Headers],[Payment Number]])),"")</f>
        <v/>
      </c>
      <c r="C377" s="24" t="str">
        <f ca="1">IF(PaymentSchedule3[[#This Row],[Payment Number]]&lt;&gt;"",EOMONTH(LoanStartDate,ROW(PaymentSchedule3[[#This Row],[Payment Number]])-ROW(PaymentSchedule3[[#Headers],[Payment Number]])-2)+DAY(LoanStartDate),"")</f>
        <v/>
      </c>
      <c r="D377" s="25" t="str">
        <f ca="1">IF(PaymentSchedule3[[#This Row],[Payment Number]]&lt;&gt;"",IF(ROW()-ROW(PaymentSchedule3[[#Headers],[Beginning
Balance]])=1,LoanAmount,INDEX(PaymentSchedule3[Ending
Balance],ROW()-ROW(PaymentSchedule3[[#Headers],[Beginning
Balance]])-1)),"")</f>
        <v/>
      </c>
      <c r="E377" s="25" t="str">
        <f ca="1">IF(PaymentSchedule3[[#This Row],[Payment Number]]&lt;&gt;"",ScheduledPayment,"")</f>
        <v/>
      </c>
      <c r="F377"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7"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7" s="25" t="str">
        <f ca="1">IF(PaymentSchedule3[[#This Row],[Payment Number]]&lt;&gt;"",PaymentSchedule3[[#This Row],[Total
Payment]]-PaymentSchedule3[[#This Row],[Interest]],"")</f>
        <v/>
      </c>
      <c r="I377" s="25" t="str">
        <f ca="1">IF(PaymentSchedule3[[#This Row],[Payment Number]]&lt;&gt;"",PaymentSchedule3[[#This Row],[Beginning
Balance]]*(InterestRate/PaymentsPerYear),"")</f>
        <v/>
      </c>
      <c r="J377" s="25" t="str">
        <f ca="1">IF(PaymentSchedule3[[#This Row],[Payment Number]]&lt;&gt;"",IF(PaymentSchedule3[[#This Row],[Scheduled Payment]]+PaymentSchedule3[[#This Row],[Extra
Payment]]&lt;=PaymentSchedule3[[#This Row],[Beginning
Balance]],PaymentSchedule3[[#This Row],[Beginning
Balance]]-PaymentSchedule3[[#This Row],[Principal]],0),"")</f>
        <v/>
      </c>
      <c r="K377" s="25" t="str">
        <f ca="1">IF(PaymentSchedule3[[#This Row],[Payment Number]]&lt;&gt;"",SUM(INDEX(PaymentSchedule3[Interest],1,1):PaymentSchedule3[[#This Row],[Interest]]),"")</f>
        <v/>
      </c>
    </row>
    <row r="378" spans="2:11">
      <c r="B378" s="23" t="str">
        <f ca="1">IF(LoanIsGood,IF(ROW()-ROW(PaymentSchedule3[[#Headers],[Payment Number]])&gt;ScheduledNumberOfPayments,"",ROW()-ROW(PaymentSchedule3[[#Headers],[Payment Number]])),"")</f>
        <v/>
      </c>
      <c r="C378" s="24" t="str">
        <f ca="1">IF(PaymentSchedule3[[#This Row],[Payment Number]]&lt;&gt;"",EOMONTH(LoanStartDate,ROW(PaymentSchedule3[[#This Row],[Payment Number]])-ROW(PaymentSchedule3[[#Headers],[Payment Number]])-2)+DAY(LoanStartDate),"")</f>
        <v/>
      </c>
      <c r="D378" s="25" t="str">
        <f ca="1">IF(PaymentSchedule3[[#This Row],[Payment Number]]&lt;&gt;"",IF(ROW()-ROW(PaymentSchedule3[[#Headers],[Beginning
Balance]])=1,LoanAmount,INDEX(PaymentSchedule3[Ending
Balance],ROW()-ROW(PaymentSchedule3[[#Headers],[Beginning
Balance]])-1)),"")</f>
        <v/>
      </c>
      <c r="E378" s="25" t="str">
        <f ca="1">IF(PaymentSchedule3[[#This Row],[Payment Number]]&lt;&gt;"",ScheduledPayment,"")</f>
        <v/>
      </c>
      <c r="F378"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8"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8" s="25" t="str">
        <f ca="1">IF(PaymentSchedule3[[#This Row],[Payment Number]]&lt;&gt;"",PaymentSchedule3[[#This Row],[Total
Payment]]-PaymentSchedule3[[#This Row],[Interest]],"")</f>
        <v/>
      </c>
      <c r="I378" s="25" t="str">
        <f ca="1">IF(PaymentSchedule3[[#This Row],[Payment Number]]&lt;&gt;"",PaymentSchedule3[[#This Row],[Beginning
Balance]]*(InterestRate/PaymentsPerYear),"")</f>
        <v/>
      </c>
      <c r="J378" s="25" t="str">
        <f ca="1">IF(PaymentSchedule3[[#This Row],[Payment Number]]&lt;&gt;"",IF(PaymentSchedule3[[#This Row],[Scheduled Payment]]+PaymentSchedule3[[#This Row],[Extra
Payment]]&lt;=PaymentSchedule3[[#This Row],[Beginning
Balance]],PaymentSchedule3[[#This Row],[Beginning
Balance]]-PaymentSchedule3[[#This Row],[Principal]],0),"")</f>
        <v/>
      </c>
      <c r="K378" s="25" t="str">
        <f ca="1">IF(PaymentSchedule3[[#This Row],[Payment Number]]&lt;&gt;"",SUM(INDEX(PaymentSchedule3[Interest],1,1):PaymentSchedule3[[#This Row],[Interest]]),"")</f>
        <v/>
      </c>
    </row>
    <row r="379" spans="2:11">
      <c r="B379" s="23" t="str">
        <f ca="1">IF(LoanIsGood,IF(ROW()-ROW(PaymentSchedule3[[#Headers],[Payment Number]])&gt;ScheduledNumberOfPayments,"",ROW()-ROW(PaymentSchedule3[[#Headers],[Payment Number]])),"")</f>
        <v/>
      </c>
      <c r="C379" s="24" t="str">
        <f ca="1">IF(PaymentSchedule3[[#This Row],[Payment Number]]&lt;&gt;"",EOMONTH(LoanStartDate,ROW(PaymentSchedule3[[#This Row],[Payment Number]])-ROW(PaymentSchedule3[[#Headers],[Payment Number]])-2)+DAY(LoanStartDate),"")</f>
        <v/>
      </c>
      <c r="D379" s="25" t="str">
        <f ca="1">IF(PaymentSchedule3[[#This Row],[Payment Number]]&lt;&gt;"",IF(ROW()-ROW(PaymentSchedule3[[#Headers],[Beginning
Balance]])=1,LoanAmount,INDEX(PaymentSchedule3[Ending
Balance],ROW()-ROW(PaymentSchedule3[[#Headers],[Beginning
Balance]])-1)),"")</f>
        <v/>
      </c>
      <c r="E379" s="25" t="str">
        <f ca="1">IF(PaymentSchedule3[[#This Row],[Payment Number]]&lt;&gt;"",ScheduledPayment,"")</f>
        <v/>
      </c>
      <c r="F379"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79"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79" s="25" t="str">
        <f ca="1">IF(PaymentSchedule3[[#This Row],[Payment Number]]&lt;&gt;"",PaymentSchedule3[[#This Row],[Total
Payment]]-PaymentSchedule3[[#This Row],[Interest]],"")</f>
        <v/>
      </c>
      <c r="I379" s="25" t="str">
        <f ca="1">IF(PaymentSchedule3[[#This Row],[Payment Number]]&lt;&gt;"",PaymentSchedule3[[#This Row],[Beginning
Balance]]*(InterestRate/PaymentsPerYear),"")</f>
        <v/>
      </c>
      <c r="J379" s="25" t="str">
        <f ca="1">IF(PaymentSchedule3[[#This Row],[Payment Number]]&lt;&gt;"",IF(PaymentSchedule3[[#This Row],[Scheduled Payment]]+PaymentSchedule3[[#This Row],[Extra
Payment]]&lt;=PaymentSchedule3[[#This Row],[Beginning
Balance]],PaymentSchedule3[[#This Row],[Beginning
Balance]]-PaymentSchedule3[[#This Row],[Principal]],0),"")</f>
        <v/>
      </c>
      <c r="K379" s="25" t="str">
        <f ca="1">IF(PaymentSchedule3[[#This Row],[Payment Number]]&lt;&gt;"",SUM(INDEX(PaymentSchedule3[Interest],1,1):PaymentSchedule3[[#This Row],[Interest]]),"")</f>
        <v/>
      </c>
    </row>
    <row r="380" spans="2:11">
      <c r="B380" s="23" t="str">
        <f ca="1">IF(LoanIsGood,IF(ROW()-ROW(PaymentSchedule3[[#Headers],[Payment Number]])&gt;ScheduledNumberOfPayments,"",ROW()-ROW(PaymentSchedule3[[#Headers],[Payment Number]])),"")</f>
        <v/>
      </c>
      <c r="C380" s="24" t="str">
        <f ca="1">IF(PaymentSchedule3[[#This Row],[Payment Number]]&lt;&gt;"",EOMONTH(LoanStartDate,ROW(PaymentSchedule3[[#This Row],[Payment Number]])-ROW(PaymentSchedule3[[#Headers],[Payment Number]])-2)+DAY(LoanStartDate),"")</f>
        <v/>
      </c>
      <c r="D380" s="25" t="str">
        <f ca="1">IF(PaymentSchedule3[[#This Row],[Payment Number]]&lt;&gt;"",IF(ROW()-ROW(PaymentSchedule3[[#Headers],[Beginning
Balance]])=1,LoanAmount,INDEX(PaymentSchedule3[Ending
Balance],ROW()-ROW(PaymentSchedule3[[#Headers],[Beginning
Balance]])-1)),"")</f>
        <v/>
      </c>
      <c r="E380" s="25" t="str">
        <f ca="1">IF(PaymentSchedule3[[#This Row],[Payment Number]]&lt;&gt;"",ScheduledPayment,"")</f>
        <v/>
      </c>
      <c r="F380"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0"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0" s="25" t="str">
        <f ca="1">IF(PaymentSchedule3[[#This Row],[Payment Number]]&lt;&gt;"",PaymentSchedule3[[#This Row],[Total
Payment]]-PaymentSchedule3[[#This Row],[Interest]],"")</f>
        <v/>
      </c>
      <c r="I380" s="25" t="str">
        <f ca="1">IF(PaymentSchedule3[[#This Row],[Payment Number]]&lt;&gt;"",PaymentSchedule3[[#This Row],[Beginning
Balance]]*(InterestRate/PaymentsPerYear),"")</f>
        <v/>
      </c>
      <c r="J380" s="25" t="str">
        <f ca="1">IF(PaymentSchedule3[[#This Row],[Payment Number]]&lt;&gt;"",IF(PaymentSchedule3[[#This Row],[Scheduled Payment]]+PaymentSchedule3[[#This Row],[Extra
Payment]]&lt;=PaymentSchedule3[[#This Row],[Beginning
Balance]],PaymentSchedule3[[#This Row],[Beginning
Balance]]-PaymentSchedule3[[#This Row],[Principal]],0),"")</f>
        <v/>
      </c>
      <c r="K380" s="25" t="str">
        <f ca="1">IF(PaymentSchedule3[[#This Row],[Payment Number]]&lt;&gt;"",SUM(INDEX(PaymentSchedule3[Interest],1,1):PaymentSchedule3[[#This Row],[Interest]]),"")</f>
        <v/>
      </c>
    </row>
    <row r="381" spans="2:11">
      <c r="B381" s="23" t="str">
        <f ca="1">IF(LoanIsGood,IF(ROW()-ROW(PaymentSchedule3[[#Headers],[Payment Number]])&gt;ScheduledNumberOfPayments,"",ROW()-ROW(PaymentSchedule3[[#Headers],[Payment Number]])),"")</f>
        <v/>
      </c>
      <c r="C381" s="24" t="str">
        <f ca="1">IF(PaymentSchedule3[[#This Row],[Payment Number]]&lt;&gt;"",EOMONTH(LoanStartDate,ROW(PaymentSchedule3[[#This Row],[Payment Number]])-ROW(PaymentSchedule3[[#Headers],[Payment Number]])-2)+DAY(LoanStartDate),"")</f>
        <v/>
      </c>
      <c r="D381" s="25" t="str">
        <f ca="1">IF(PaymentSchedule3[[#This Row],[Payment Number]]&lt;&gt;"",IF(ROW()-ROW(PaymentSchedule3[[#Headers],[Beginning
Balance]])=1,LoanAmount,INDEX(PaymentSchedule3[Ending
Balance],ROW()-ROW(PaymentSchedule3[[#Headers],[Beginning
Balance]])-1)),"")</f>
        <v/>
      </c>
      <c r="E381" s="25" t="str">
        <f ca="1">IF(PaymentSchedule3[[#This Row],[Payment Number]]&lt;&gt;"",ScheduledPayment,"")</f>
        <v/>
      </c>
      <c r="F381"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1"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1" s="25" t="str">
        <f ca="1">IF(PaymentSchedule3[[#This Row],[Payment Number]]&lt;&gt;"",PaymentSchedule3[[#This Row],[Total
Payment]]-PaymentSchedule3[[#This Row],[Interest]],"")</f>
        <v/>
      </c>
      <c r="I381" s="25" t="str">
        <f ca="1">IF(PaymentSchedule3[[#This Row],[Payment Number]]&lt;&gt;"",PaymentSchedule3[[#This Row],[Beginning
Balance]]*(InterestRate/PaymentsPerYear),"")</f>
        <v/>
      </c>
      <c r="J381" s="25" t="str">
        <f ca="1">IF(PaymentSchedule3[[#This Row],[Payment Number]]&lt;&gt;"",IF(PaymentSchedule3[[#This Row],[Scheduled Payment]]+PaymentSchedule3[[#This Row],[Extra
Payment]]&lt;=PaymentSchedule3[[#This Row],[Beginning
Balance]],PaymentSchedule3[[#This Row],[Beginning
Balance]]-PaymentSchedule3[[#This Row],[Principal]],0),"")</f>
        <v/>
      </c>
      <c r="K381" s="25" t="str">
        <f ca="1">IF(PaymentSchedule3[[#This Row],[Payment Number]]&lt;&gt;"",SUM(INDEX(PaymentSchedule3[Interest],1,1):PaymentSchedule3[[#This Row],[Interest]]),"")</f>
        <v/>
      </c>
    </row>
    <row r="382" spans="2:11">
      <c r="B382" s="23" t="str">
        <f ca="1">IF(LoanIsGood,IF(ROW()-ROW(PaymentSchedule3[[#Headers],[Payment Number]])&gt;ScheduledNumberOfPayments,"",ROW()-ROW(PaymentSchedule3[[#Headers],[Payment Number]])),"")</f>
        <v/>
      </c>
      <c r="C382" s="24" t="str">
        <f ca="1">IF(PaymentSchedule3[[#This Row],[Payment Number]]&lt;&gt;"",EOMONTH(LoanStartDate,ROW(PaymentSchedule3[[#This Row],[Payment Number]])-ROW(PaymentSchedule3[[#Headers],[Payment Number]])-2)+DAY(LoanStartDate),"")</f>
        <v/>
      </c>
      <c r="D382" s="25" t="str">
        <f ca="1">IF(PaymentSchedule3[[#This Row],[Payment Number]]&lt;&gt;"",IF(ROW()-ROW(PaymentSchedule3[[#Headers],[Beginning
Balance]])=1,LoanAmount,INDEX(PaymentSchedule3[Ending
Balance],ROW()-ROW(PaymentSchedule3[[#Headers],[Beginning
Balance]])-1)),"")</f>
        <v/>
      </c>
      <c r="E382" s="25" t="str">
        <f ca="1">IF(PaymentSchedule3[[#This Row],[Payment Number]]&lt;&gt;"",ScheduledPayment,"")</f>
        <v/>
      </c>
      <c r="F382"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2"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2" s="25" t="str">
        <f ca="1">IF(PaymentSchedule3[[#This Row],[Payment Number]]&lt;&gt;"",PaymentSchedule3[[#This Row],[Total
Payment]]-PaymentSchedule3[[#This Row],[Interest]],"")</f>
        <v/>
      </c>
      <c r="I382" s="25" t="str">
        <f ca="1">IF(PaymentSchedule3[[#This Row],[Payment Number]]&lt;&gt;"",PaymentSchedule3[[#This Row],[Beginning
Balance]]*(InterestRate/PaymentsPerYear),"")</f>
        <v/>
      </c>
      <c r="J382" s="25" t="str">
        <f ca="1">IF(PaymentSchedule3[[#This Row],[Payment Number]]&lt;&gt;"",IF(PaymentSchedule3[[#This Row],[Scheduled Payment]]+PaymentSchedule3[[#This Row],[Extra
Payment]]&lt;=PaymentSchedule3[[#This Row],[Beginning
Balance]],PaymentSchedule3[[#This Row],[Beginning
Balance]]-PaymentSchedule3[[#This Row],[Principal]],0),"")</f>
        <v/>
      </c>
      <c r="K382" s="25" t="str">
        <f ca="1">IF(PaymentSchedule3[[#This Row],[Payment Number]]&lt;&gt;"",SUM(INDEX(PaymentSchedule3[Interest],1,1):PaymentSchedule3[[#This Row],[Interest]]),"")</f>
        <v/>
      </c>
    </row>
    <row r="383" spans="2:11">
      <c r="B383" s="23" t="str">
        <f ca="1">IF(LoanIsGood,IF(ROW()-ROW(PaymentSchedule3[[#Headers],[Payment Number]])&gt;ScheduledNumberOfPayments,"",ROW()-ROW(PaymentSchedule3[[#Headers],[Payment Number]])),"")</f>
        <v/>
      </c>
      <c r="C383" s="24" t="str">
        <f ca="1">IF(PaymentSchedule3[[#This Row],[Payment Number]]&lt;&gt;"",EOMONTH(LoanStartDate,ROW(PaymentSchedule3[[#This Row],[Payment Number]])-ROW(PaymentSchedule3[[#Headers],[Payment Number]])-2)+DAY(LoanStartDate),"")</f>
        <v/>
      </c>
      <c r="D383" s="25" t="str">
        <f ca="1">IF(PaymentSchedule3[[#This Row],[Payment Number]]&lt;&gt;"",IF(ROW()-ROW(PaymentSchedule3[[#Headers],[Beginning
Balance]])=1,LoanAmount,INDEX(PaymentSchedule3[Ending
Balance],ROW()-ROW(PaymentSchedule3[[#Headers],[Beginning
Balance]])-1)),"")</f>
        <v/>
      </c>
      <c r="E383" s="25" t="str">
        <f ca="1">IF(PaymentSchedule3[[#This Row],[Payment Number]]&lt;&gt;"",ScheduledPayment,"")</f>
        <v/>
      </c>
      <c r="F383" s="25" t="str">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
      </c>
      <c r="G383" s="25" t="str">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
      </c>
      <c r="H383" s="25" t="str">
        <f ca="1">IF(PaymentSchedule3[[#This Row],[Payment Number]]&lt;&gt;"",PaymentSchedule3[[#This Row],[Total
Payment]]-PaymentSchedule3[[#This Row],[Interest]],"")</f>
        <v/>
      </c>
      <c r="I383" s="25" t="str">
        <f ca="1">IF(PaymentSchedule3[[#This Row],[Payment Number]]&lt;&gt;"",PaymentSchedule3[[#This Row],[Beginning
Balance]]*(InterestRate/PaymentsPerYear),"")</f>
        <v/>
      </c>
      <c r="J383" s="25" t="str">
        <f ca="1">IF(PaymentSchedule3[[#This Row],[Payment Number]]&lt;&gt;"",IF(PaymentSchedule3[[#This Row],[Scheduled Payment]]+PaymentSchedule3[[#This Row],[Extra
Payment]]&lt;=PaymentSchedule3[[#This Row],[Beginning
Balance]],PaymentSchedule3[[#This Row],[Beginning
Balance]]-PaymentSchedule3[[#This Row],[Principal]],0),"")</f>
        <v/>
      </c>
      <c r="K383" s="25" t="str">
        <f ca="1">IF(PaymentSchedule3[[#This Row],[Payment Number]]&lt;&gt;"",SUM(INDEX(PaymentSchedule3[Interest],1,1):PaymentSchedule3[[#This Row],[Interest]]),"")</f>
        <v/>
      </c>
    </row>
  </sheetData>
  <mergeCells count="22">
    <mergeCell ref="G5:H5"/>
    <mergeCell ref="I5:K5"/>
    <mergeCell ref="G6:H6"/>
    <mergeCell ref="I6:K6"/>
    <mergeCell ref="C2:K2"/>
    <mergeCell ref="B5:D5"/>
    <mergeCell ref="B6:D6"/>
    <mergeCell ref="B4:D4"/>
    <mergeCell ref="G4:H4"/>
    <mergeCell ref="B7:D7"/>
    <mergeCell ref="G7:H7"/>
    <mergeCell ref="I7:K7"/>
    <mergeCell ref="G8:H8"/>
    <mergeCell ref="I8:K8"/>
    <mergeCell ref="B8:D8"/>
    <mergeCell ref="B9:C9"/>
    <mergeCell ref="B11:D11"/>
    <mergeCell ref="G9:H9"/>
    <mergeCell ref="I9:K9"/>
    <mergeCell ref="I10:K10"/>
    <mergeCell ref="G11:H11"/>
    <mergeCell ref="I11:K11"/>
  </mergeCells>
  <conditionalFormatting sqref="B14:K383">
    <cfRule type="expression" dxfId="12" priority="1">
      <formula>($B14="")+(($D14=0)*($F14=0))</formula>
    </cfRule>
  </conditionalFormatting>
  <dataValidations count="25">
    <dataValidation allowBlank="1" showInputMessage="1" showErrorMessage="1" prompt="Cumulative interest is automatically updated in this column" sqref="K13"/>
    <dataValidation allowBlank="1" showInputMessage="1" showErrorMessage="1" prompt="Ending balance is automatically updated in this column" sqref="J13"/>
    <dataValidation allowBlank="1" showInputMessage="1" showErrorMessage="1" prompt="Interest is automatically updated in this column" sqref="I13"/>
    <dataValidation allowBlank="1" showInputMessage="1" showErrorMessage="1" prompt="Principal is automatically updated in this column" sqref="H13"/>
    <dataValidation allowBlank="1" showInputMessage="1" showErrorMessage="1" prompt="Total payment is automatically updated in this column" sqref="G13"/>
    <dataValidation allowBlank="1" showInputMessage="1" showErrorMessage="1" prompt="Extra payment is automatically updated in this column" sqref="F13"/>
    <dataValidation allowBlank="1" showInputMessage="1" showErrorMessage="1" prompt="Scheduled payment is automatically updated in this column" sqref="E13"/>
    <dataValidation allowBlank="1" showInputMessage="1" showErrorMessage="1" prompt="Beginning balance is automatically updated in this column" sqref="D13"/>
    <dataValidation allowBlank="1" showInputMessage="1" showErrorMessage="1" prompt="Payment date is automatically updated in this column" sqref="C13"/>
    <dataValidation allowBlank="1" showInputMessage="1" showErrorMessage="1" prompt="Payment number is automatically updated in this column" sqref="B13"/>
    <dataValidation allowBlank="1" showInputMessage="1" showErrorMessage="1" prompt="Automatically updated total early payments" sqref="I8"/>
    <dataValidation allowBlank="1" showInputMessage="1" showErrorMessage="1" prompt="Automatically updated actual number of payments" sqref="I7"/>
    <dataValidation allowBlank="1" showInputMessage="1" showErrorMessage="1" prompt="Automatically updated scheduled number of payments" sqref="I6"/>
    <dataValidation allowBlank="1" showInputMessage="1" showErrorMessage="1" prompt="Automatically updated scheduled payment amount" sqref="I5"/>
    <dataValidation allowBlank="1" showInputMessage="1" showErrorMessage="1" prompt="Automatically calculated total interest" sqref="I9"/>
    <dataValidation allowBlank="1" showInputMessage="1" showErrorMessage="1" prompt="Enter the amount of extra payment in this cell" sqref="E11"/>
    <dataValidation allowBlank="1" showInputMessage="1" showErrorMessage="1" prompt="Enter the start date of loan in this cell" sqref="E9"/>
    <dataValidation allowBlank="1" showInputMessage="1" showErrorMessage="1" prompt="Enter the number of payments to be made in a year in this cell" sqref="E8"/>
    <dataValidation allowBlank="1" showInputMessage="1" showErrorMessage="1" prompt="Enter loan period in years in this cell" sqref="E7"/>
    <dataValidation allowBlank="1" showInputMessage="1" showErrorMessage="1" prompt="Enter interest rate to be paid annually in this cell" sqref="E6"/>
    <dataValidation allowBlank="1" showInputMessage="1" showErrorMessage="1" prompt="Enter Loan Amount in this cell" sqref="E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dataValidation allowBlank="1" showInputMessage="1" showErrorMessage="1" prompt="Enter loan values in cells E5 to E9, and the extra payment in cell E11. Description of each loan value is in column E. Payment Schedule table starting in cell G4 will automatically update." sqref="B4"/>
    <dataValidation allowBlank="1" showInputMessage="1" showErrorMessage="1" prompt="Loan Summary fields from I5 to I9 are automatically adjusted based on the values entered in cells E5 to E9. Enter the Lender's name in I11._x000a__x000a_Description of each value can be found in column I." sqref="G4"/>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7" ma:contentTypeDescription="Create a new document." ma:contentTypeScope="" ma:versionID="c6f9a84f66a9c8b9a21755b9ffafb945">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27df39e3e7036dff54f89ddd5805ce72"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_ip_UnifiedCompliancePolicyUIAction xmlns="http://schemas.microsoft.com/sharepoint/v3" xsi:nil="true"/>
    <Image xmlns="71af3243-3dd4-4a8d-8c0d-dd76da1f02a5">
      <Url xsi:nil="true"/>
      <Description xsi:nil="true"/>
    </Image>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45F68C-FAC9-4075-BD24-690A80D911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5FC484-22E1-46B8-AF82-A10C8B95E93A}">
  <ds:schemaRefs>
    <ds:schemaRef ds:uri="http://www.w3.org/XML/1998/namespace"/>
    <ds:schemaRef ds:uri="http://schemas.microsoft.com/sharepoint/v3"/>
    <ds:schemaRef ds:uri="230e9df3-be65-4c73-a93b-d1236ebd677e"/>
    <ds:schemaRef ds:uri="http://schemas.microsoft.com/office/2006/documentManagement/types"/>
    <ds:schemaRef ds:uri="http://purl.org/dc/elements/1.1/"/>
    <ds:schemaRef ds:uri="http://schemas.microsoft.com/office/infopath/2007/PartnerControls"/>
    <ds:schemaRef ds:uri="16c05727-aa75-4e4a-9b5f-8a80a1165891"/>
    <ds:schemaRef ds:uri="http://purl.org/dc/dcmitype/"/>
    <ds:schemaRef ds:uri="http://purl.org/dc/terms/"/>
    <ds:schemaRef ds:uri="http://schemas.openxmlformats.org/package/2006/metadata/core-properties"/>
    <ds:schemaRef ds:uri="71af3243-3dd4-4a8d-8c0d-dd76da1f02a5"/>
    <ds:schemaRef ds:uri="http://schemas.microsoft.com/office/2006/metadata/properties"/>
  </ds:schemaRefs>
</ds:datastoreItem>
</file>

<file path=customXml/itemProps3.xml><?xml version="1.0" encoding="utf-8"?>
<ds:datastoreItem xmlns:ds="http://schemas.openxmlformats.org/officeDocument/2006/customXml" ds:itemID="{C8666D08-E803-410C-AADE-B689A81EAADD}">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THE BEAST</cp:lastModifiedBy>
  <dcterms:created xsi:type="dcterms:W3CDTF">2020-08-04T04:24:44Z</dcterms:created>
  <dcterms:modified xsi:type="dcterms:W3CDTF">2023-12-08T06:27:03Z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