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1494c851019e3/Desktop/ExcelData/"/>
    </mc:Choice>
  </mc:AlternateContent>
  <xr:revisionPtr revIDLastSave="117" documentId="13_ncr:1_{8DCE069D-5B81-479E-9B33-663E9F51FE4B}" xr6:coauthVersionLast="47" xr6:coauthVersionMax="47" xr10:uidLastSave="{942A8DA5-E3B4-449C-87A4-78064A639C83}"/>
  <bookViews>
    <workbookView xWindow="-120" yWindow="-120" windowWidth="20730" windowHeight="11040" firstSheet="57" activeTab="64" xr2:uid="{F61EE10B-4E74-4F26-B5FB-B4D70DBBDBB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3" sheetId="23" r:id="rId20"/>
    <sheet name="04-12-24" sheetId="20" r:id="rId21"/>
    <sheet name="04-12" sheetId="21" r:id="rId22"/>
    <sheet name="05-12-24" sheetId="24" r:id="rId23"/>
    <sheet name="05-12" sheetId="22" r:id="rId24"/>
    <sheet name="06-12-2024" sheetId="25" r:id="rId25"/>
    <sheet name="06-24" sheetId="26" r:id="rId26"/>
    <sheet name="06-12" sheetId="27" r:id="rId27"/>
    <sheet name="12-06" sheetId="28" r:id="rId28"/>
    <sheet name="6-12" sheetId="29" r:id="rId29"/>
    <sheet name="07-12-2024" sheetId="30" r:id="rId30"/>
    <sheet name="07-12-24" sheetId="31" r:id="rId31"/>
    <sheet name="07-12" sheetId="32" r:id="rId32"/>
    <sheet name="12-07-2024" sheetId="33" r:id="rId33"/>
    <sheet name="09-12-2024" sheetId="34" r:id="rId34"/>
    <sheet name="09-12-24" sheetId="35" r:id="rId35"/>
    <sheet name="09-12" sheetId="36" r:id="rId36"/>
    <sheet name="10-12-2024" sheetId="37" r:id="rId37"/>
    <sheet name="10-12-24" sheetId="40" r:id="rId38"/>
    <sheet name="10=12=2024" sheetId="39" r:id="rId39"/>
    <sheet name="10=12=24" sheetId="38" r:id="rId40"/>
    <sheet name="Sheet20" sheetId="41" r:id="rId41"/>
    <sheet name="Sheet21" sheetId="42" r:id="rId42"/>
    <sheet name="Sheet22" sheetId="43" r:id="rId43"/>
    <sheet name="Sheet24" sheetId="44" r:id="rId44"/>
    <sheet name="Sheet25" sheetId="45" r:id="rId45"/>
    <sheet name="Sheet26" sheetId="46" r:id="rId46"/>
    <sheet name="Sheet27" sheetId="47" r:id="rId47"/>
    <sheet name="Sheet28" sheetId="48" r:id="rId48"/>
    <sheet name="Sheet29" sheetId="49" r:id="rId49"/>
    <sheet name="Sheet30" sheetId="50" r:id="rId50"/>
    <sheet name="Sheet31" sheetId="51" r:id="rId51"/>
    <sheet name="Sheet32" sheetId="52" r:id="rId52"/>
    <sheet name="Sheet33" sheetId="53" r:id="rId53"/>
    <sheet name="Sheet34" sheetId="54" r:id="rId54"/>
    <sheet name="Sheet35" sheetId="55" r:id="rId55"/>
    <sheet name="Sheet36" sheetId="56" r:id="rId56"/>
    <sheet name="Sheet37" sheetId="57" r:id="rId57"/>
    <sheet name="Sheet38" sheetId="58" r:id="rId58"/>
    <sheet name="Sheet39" sheetId="59" r:id="rId59"/>
    <sheet name="Sheet40" sheetId="60" r:id="rId60"/>
    <sheet name="Sheet41" sheetId="61" r:id="rId61"/>
    <sheet name="Sheet42" sheetId="62" r:id="rId62"/>
    <sheet name="Sheet43" sheetId="63" r:id="rId63"/>
    <sheet name="Sheet44" sheetId="64" r:id="rId64"/>
    <sheet name="Sheet45" sheetId="65" r:id="rId65"/>
  </sheets>
  <definedNames>
    <definedName name="_xlnm._FilterDatabase" localSheetId="39" hidden="1">'10=12=24'!$A$1:$H$501</definedName>
    <definedName name="_xlnm._FilterDatabase" localSheetId="17" hidden="1">Sheet18!$A$1:$L$10</definedName>
    <definedName name="_xlnm._FilterDatabase" localSheetId="55" hidden="1">Sheet36!$B$1:$L$1</definedName>
    <definedName name="_xlnm.Criteria" localSheetId="56">Sheet37!$L$12:$L$13</definedName>
    <definedName name="_xlnm.Extract" localSheetId="18">Sheet19!$A$1:$L$1</definedName>
    <definedName name="_xlnm.Extract" localSheetId="56">Sheet37!$L$11:$V$11</definedName>
  </definedNames>
  <calcPr calcId="191028"/>
  <pivotCaches>
    <pivotCache cacheId="0" r:id="rId6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65" l="1" a="1"/>
  <c r="F26" i="65" s="1"/>
  <c r="C26" i="65" a="1"/>
  <c r="C26" i="65" s="1"/>
  <c r="B13" i="65" a="1"/>
  <c r="B13" i="65" s="1"/>
  <c r="F2" i="64" a="1"/>
  <c r="F2" i="64" s="1"/>
  <c r="G2" i="64" a="1"/>
  <c r="G2" i="64" s="1"/>
  <c r="H2" i="64" a="1"/>
  <c r="H2" i="64"/>
  <c r="G3" i="64" a="1"/>
  <c r="G3" i="64" s="1"/>
  <c r="H3" i="64" a="1"/>
  <c r="H3" i="64"/>
  <c r="G4" i="64" a="1"/>
  <c r="G4" i="64" s="1"/>
  <c r="H4" i="64" a="1"/>
  <c r="H4" i="64"/>
  <c r="G5" i="64" a="1"/>
  <c r="G5" i="64" s="1"/>
  <c r="H5" i="64" a="1"/>
  <c r="H5" i="64"/>
  <c r="G6" i="64" a="1"/>
  <c r="G6" i="64" s="1"/>
  <c r="H6" i="64" a="1"/>
  <c r="H6" i="64"/>
  <c r="G7" i="64" a="1"/>
  <c r="G7" i="64" s="1"/>
  <c r="H7" i="64" a="1"/>
  <c r="H7" i="64"/>
  <c r="F3" i="64" a="1"/>
  <c r="F3" i="64" s="1"/>
  <c r="F4" i="64" a="1"/>
  <c r="F4" i="64"/>
  <c r="F5" i="64" a="1"/>
  <c r="F5" i="64" s="1"/>
  <c r="F6" i="64" a="1"/>
  <c r="F6" i="64"/>
  <c r="F7" i="64" a="1"/>
  <c r="F7" i="64" s="1"/>
  <c r="H12" i="64"/>
  <c r="C10" i="63"/>
  <c r="H3" i="63"/>
  <c r="H4" i="63"/>
  <c r="H5" i="63"/>
  <c r="H6" i="63"/>
  <c r="H2" i="63"/>
  <c r="G13" i="62"/>
  <c r="E2" i="60"/>
  <c r="B14" i="60"/>
  <c r="H8" i="62"/>
  <c r="G2" i="62"/>
  <c r="F2" i="61"/>
  <c r="H14" i="59"/>
  <c r="I3" i="59"/>
  <c r="I4" i="59"/>
  <c r="I5" i="59"/>
  <c r="I6" i="59"/>
  <c r="I7" i="59"/>
  <c r="I8" i="59"/>
  <c r="I9" i="59"/>
  <c r="I10" i="59"/>
  <c r="I11" i="59"/>
  <c r="I2" i="59"/>
  <c r="H3" i="59"/>
  <c r="H4" i="59"/>
  <c r="H5" i="59"/>
  <c r="H6" i="59"/>
  <c r="H7" i="59"/>
  <c r="H8" i="59"/>
  <c r="H9" i="59"/>
  <c r="H10" i="59"/>
  <c r="H11" i="59"/>
  <c r="H2" i="59"/>
  <c r="D27" i="58"/>
  <c r="C27" i="58"/>
  <c r="D23" i="58"/>
  <c r="C23" i="58"/>
  <c r="D19" i="58"/>
  <c r="C19" i="58"/>
  <c r="D14" i="58"/>
  <c r="C14" i="58"/>
  <c r="D10" i="58"/>
  <c r="C10" i="58"/>
  <c r="D5" i="58"/>
  <c r="C5" i="58"/>
  <c r="E6" i="58"/>
  <c r="E11" i="58"/>
  <c r="E2" i="58"/>
  <c r="E20" i="58"/>
  <c r="E24" i="58"/>
  <c r="E16" i="58"/>
  <c r="E7" i="58"/>
  <c r="E12" i="58"/>
  <c r="E3" i="58"/>
  <c r="E21" i="58"/>
  <c r="E25" i="58"/>
  <c r="E17" i="58"/>
  <c r="E8" i="58"/>
  <c r="E13" i="58"/>
  <c r="E4" i="58"/>
  <c r="E22" i="58"/>
  <c r="E26" i="58"/>
  <c r="E18" i="58"/>
  <c r="E9" i="58"/>
  <c r="E15" i="58"/>
  <c r="E19" i="58" s="1"/>
  <c r="J2" i="56"/>
  <c r="K2" i="56" s="1"/>
  <c r="J3" i="56"/>
  <c r="K3" i="56" s="1"/>
  <c r="J5" i="56"/>
  <c r="K5" i="56" s="1"/>
  <c r="J6" i="56"/>
  <c r="K6" i="56" s="1"/>
  <c r="J7" i="56"/>
  <c r="K7" i="56" s="1"/>
  <c r="J8" i="56"/>
  <c r="K8" i="56" s="1"/>
  <c r="J9" i="56"/>
  <c r="K9" i="56" s="1"/>
  <c r="J10" i="56"/>
  <c r="K10" i="56" s="1"/>
  <c r="J11" i="56"/>
  <c r="K11" i="56" s="1"/>
  <c r="J4" i="56"/>
  <c r="K4" i="56" s="1"/>
  <c r="I2" i="56"/>
  <c r="I3" i="56"/>
  <c r="I5" i="56"/>
  <c r="I6" i="56"/>
  <c r="I7" i="56"/>
  <c r="I8" i="56"/>
  <c r="I9" i="56"/>
  <c r="I10" i="56"/>
  <c r="I11" i="56"/>
  <c r="I4" i="56"/>
  <c r="F2" i="56"/>
  <c r="F3" i="56"/>
  <c r="F5" i="56"/>
  <c r="F6" i="56"/>
  <c r="F7" i="56"/>
  <c r="F8" i="56"/>
  <c r="F9" i="56"/>
  <c r="F10" i="56"/>
  <c r="F11" i="56"/>
  <c r="F4" i="56"/>
  <c r="A3" i="55"/>
  <c r="B3" i="55"/>
  <c r="C3" i="55"/>
  <c r="A4" i="55"/>
  <c r="B4" i="55"/>
  <c r="A5" i="55"/>
  <c r="B5" i="55"/>
  <c r="C5" i="55"/>
  <c r="A6" i="55"/>
  <c r="B6" i="55"/>
  <c r="A7" i="55"/>
  <c r="B7" i="55"/>
  <c r="C7" i="55"/>
  <c r="C10" i="55" s="1"/>
  <c r="A8" i="55"/>
  <c r="B8" i="55"/>
  <c r="C8" i="55"/>
  <c r="A9" i="55"/>
  <c r="A10" i="55" s="1"/>
  <c r="B9" i="55"/>
  <c r="C9" i="55"/>
  <c r="B10" i="55"/>
  <c r="A11" i="55"/>
  <c r="B11" i="55"/>
  <c r="C11" i="55"/>
  <c r="A12" i="55"/>
  <c r="A14" i="55" s="1"/>
  <c r="B12" i="55"/>
  <c r="C12" i="55"/>
  <c r="A13" i="55"/>
  <c r="B13" i="55"/>
  <c r="B14" i="55" s="1"/>
  <c r="C13" i="55"/>
  <c r="C14" i="55"/>
  <c r="A15" i="55"/>
  <c r="B15" i="55"/>
  <c r="C15" i="55"/>
  <c r="C18" i="55" s="1"/>
  <c r="A16" i="55"/>
  <c r="A18" i="55" s="1"/>
  <c r="B16" i="55"/>
  <c r="C16" i="55"/>
  <c r="A17" i="55"/>
  <c r="B17" i="55"/>
  <c r="C17" i="55"/>
  <c r="B18" i="55"/>
  <c r="A19" i="55"/>
  <c r="B19" i="55"/>
  <c r="C19" i="55"/>
  <c r="C22" i="55" s="1"/>
  <c r="A20" i="55"/>
  <c r="A22" i="55" s="1"/>
  <c r="B20" i="55"/>
  <c r="C20" i="55"/>
  <c r="A21" i="55"/>
  <c r="B21" i="55"/>
  <c r="C21" i="55"/>
  <c r="B22" i="55"/>
  <c r="D4" i="54"/>
  <c r="D5" i="54"/>
  <c r="D6" i="54"/>
  <c r="D7" i="54"/>
  <c r="D3" i="54"/>
  <c r="D4" i="53"/>
  <c r="D5" i="53"/>
  <c r="D6" i="53"/>
  <c r="D7" i="53"/>
  <c r="D3" i="53"/>
  <c r="C4" i="55" s="1"/>
  <c r="C6" i="55" s="1"/>
  <c r="D4" i="52"/>
  <c r="D5" i="52"/>
  <c r="D6" i="52"/>
  <c r="D7" i="52"/>
  <c r="D3" i="52"/>
  <c r="B14" i="51"/>
  <c r="D12" i="51"/>
  <c r="D11" i="51"/>
  <c r="B7" i="51"/>
  <c r="D7" i="51" s="1"/>
  <c r="B14" i="50"/>
  <c r="B13" i="50"/>
  <c r="B12" i="50"/>
  <c r="B5" i="50"/>
  <c r="B4" i="50"/>
  <c r="B3" i="50"/>
  <c r="A6" i="50"/>
  <c r="A5" i="50"/>
  <c r="A4" i="50"/>
  <c r="A3" i="50"/>
  <c r="J51" i="46"/>
  <c r="H65" i="46"/>
  <c r="H63" i="46"/>
  <c r="H61" i="46"/>
  <c r="H59" i="46"/>
  <c r="H57" i="46"/>
  <c r="H55" i="46"/>
  <c r="H53" i="46"/>
  <c r="H51" i="46"/>
  <c r="H49" i="46"/>
  <c r="H47" i="46"/>
  <c r="J31" i="46"/>
  <c r="I43" i="46"/>
  <c r="I40" i="46"/>
  <c r="I37" i="46"/>
  <c r="I35" i="46"/>
  <c r="I31" i="46"/>
  <c r="I29" i="46"/>
  <c r="I27" i="46"/>
  <c r="I25" i="46"/>
  <c r="I23" i="46"/>
  <c r="I17" i="46"/>
  <c r="I15" i="46"/>
  <c r="I13" i="46"/>
  <c r="I11" i="46"/>
  <c r="I9" i="46"/>
  <c r="I7" i="46"/>
  <c r="I5" i="46"/>
  <c r="R4" i="45"/>
  <c r="R5" i="45"/>
  <c r="R7" i="45"/>
  <c r="R8" i="45"/>
  <c r="R9" i="45"/>
  <c r="R10" i="45"/>
  <c r="R11" i="45"/>
  <c r="R12" i="45"/>
  <c r="R3" i="45"/>
  <c r="Q4" i="45"/>
  <c r="Q5" i="45"/>
  <c r="Q6" i="45"/>
  <c r="Q7" i="45"/>
  <c r="Q8" i="45"/>
  <c r="Q9" i="45"/>
  <c r="Q10" i="45"/>
  <c r="Q11" i="45"/>
  <c r="Q12" i="45"/>
  <c r="Q3" i="45"/>
  <c r="P4" i="45"/>
  <c r="P5" i="45"/>
  <c r="P6" i="45"/>
  <c r="P7" i="45"/>
  <c r="P8" i="45"/>
  <c r="P9" i="45"/>
  <c r="P10" i="45"/>
  <c r="P11" i="45"/>
  <c r="P12" i="45"/>
  <c r="P3" i="45"/>
  <c r="O3" i="45"/>
  <c r="O4" i="45"/>
  <c r="O5" i="45"/>
  <c r="O6" i="45"/>
  <c r="O7" i="45"/>
  <c r="O8" i="45"/>
  <c r="O9" i="45"/>
  <c r="O10" i="45"/>
  <c r="O11" i="45"/>
  <c r="O12" i="45"/>
  <c r="E1" i="45"/>
  <c r="F1" i="45"/>
  <c r="G1" i="45"/>
  <c r="I1" i="45"/>
  <c r="J1" i="45"/>
  <c r="K1" i="45"/>
  <c r="L1" i="45"/>
  <c r="M1" i="45"/>
  <c r="N1" i="45"/>
  <c r="G2" i="45"/>
  <c r="H2" i="45"/>
  <c r="I2" i="45" s="1"/>
  <c r="J2" i="45" s="1"/>
  <c r="K2" i="45" s="1"/>
  <c r="L2" i="45" s="1"/>
  <c r="M2" i="45" s="1"/>
  <c r="N2" i="45" s="1"/>
  <c r="F2" i="45"/>
  <c r="H14" i="44"/>
  <c r="H13" i="44"/>
  <c r="H12" i="44"/>
  <c r="H11" i="44"/>
  <c r="H10" i="44"/>
  <c r="H3" i="44"/>
  <c r="H4" i="44"/>
  <c r="H5" i="44"/>
  <c r="H6" i="44"/>
  <c r="H2" i="44"/>
  <c r="D12" i="43"/>
  <c r="D11" i="43"/>
  <c r="B11" i="43"/>
  <c r="D5" i="43"/>
  <c r="D4" i="43"/>
  <c r="L3" i="42"/>
  <c r="L4" i="42"/>
  <c r="L5" i="42"/>
  <c r="L6" i="42"/>
  <c r="L7" i="42"/>
  <c r="L8" i="42"/>
  <c r="L9" i="42"/>
  <c r="L10" i="42"/>
  <c r="L11" i="42"/>
  <c r="L2" i="42"/>
  <c r="K3" i="42"/>
  <c r="K4" i="42"/>
  <c r="K5" i="42"/>
  <c r="K6" i="42"/>
  <c r="K7" i="42"/>
  <c r="K8" i="42"/>
  <c r="K9" i="42"/>
  <c r="K10" i="42"/>
  <c r="K11" i="42"/>
  <c r="K2" i="42"/>
  <c r="J3" i="42"/>
  <c r="J4" i="42"/>
  <c r="J5" i="42"/>
  <c r="J6" i="42"/>
  <c r="J7" i="42"/>
  <c r="J8" i="42"/>
  <c r="J9" i="42"/>
  <c r="J10" i="42"/>
  <c r="J11" i="42"/>
  <c r="J2" i="42"/>
  <c r="I3" i="42"/>
  <c r="I4" i="42"/>
  <c r="I5" i="42"/>
  <c r="I6" i="42"/>
  <c r="I7" i="42"/>
  <c r="I8" i="42"/>
  <c r="I9" i="42"/>
  <c r="I10" i="42"/>
  <c r="I11" i="42"/>
  <c r="I2" i="42"/>
  <c r="F3" i="42"/>
  <c r="F4" i="42"/>
  <c r="F5" i="42"/>
  <c r="F6" i="42"/>
  <c r="F7" i="42"/>
  <c r="F8" i="42"/>
  <c r="F9" i="42"/>
  <c r="F10" i="42"/>
  <c r="F11" i="42"/>
  <c r="F2" i="42"/>
  <c r="H3" i="41"/>
  <c r="H4" i="41"/>
  <c r="H5" i="41"/>
  <c r="H6" i="41"/>
  <c r="H2" i="41"/>
  <c r="H2" i="37"/>
  <c r="H3" i="37"/>
  <c r="H4" i="37"/>
  <c r="H5" i="37"/>
  <c r="H6" i="37"/>
  <c r="H7" i="37"/>
  <c r="H8" i="37"/>
  <c r="H9" i="37"/>
  <c r="G3" i="37"/>
  <c r="G4" i="37"/>
  <c r="G5" i="37"/>
  <c r="G6" i="37"/>
  <c r="G7" i="37"/>
  <c r="G8" i="37"/>
  <c r="G9" i="37"/>
  <c r="G2" i="37"/>
  <c r="F3" i="37"/>
  <c r="F4" i="37"/>
  <c r="F5" i="37"/>
  <c r="F6" i="37"/>
  <c r="F7" i="37"/>
  <c r="F8" i="37"/>
  <c r="F9" i="37"/>
  <c r="F2" i="37"/>
  <c r="E2" i="37"/>
  <c r="E3" i="37"/>
  <c r="E4" i="37"/>
  <c r="E5" i="37"/>
  <c r="E6" i="37"/>
  <c r="E7" i="37"/>
  <c r="E8" i="37"/>
  <c r="E9" i="37"/>
  <c r="K10" i="34" a="1"/>
  <c r="K10" i="34" s="1"/>
  <c r="G8" i="36"/>
  <c r="G5" i="36"/>
  <c r="G2" i="36"/>
  <c r="H15" i="35" a="1"/>
  <c r="H15" i="35" s="1"/>
  <c r="G15" i="35" a="1"/>
  <c r="G15" i="35" s="1"/>
  <c r="I6" i="35"/>
  <c r="J4" i="35"/>
  <c r="J3" i="35"/>
  <c r="J2" i="35"/>
  <c r="F8" i="33" a="1"/>
  <c r="F8" i="33"/>
  <c r="F4" i="34" a="1"/>
  <c r="F4" i="34" s="1"/>
  <c r="K2" i="32"/>
  <c r="K3" i="32"/>
  <c r="K4" i="32"/>
  <c r="K5" i="32"/>
  <c r="K6" i="32"/>
  <c r="K7" i="32"/>
  <c r="K8" i="32"/>
  <c r="K9" i="32"/>
  <c r="K10" i="32"/>
  <c r="K11" i="32"/>
  <c r="K12" i="32"/>
  <c r="K13" i="32"/>
  <c r="B14" i="31" a="1"/>
  <c r="B14" i="31" s="1"/>
  <c r="E11" i="31" a="1"/>
  <c r="E11" i="31" s="1"/>
  <c r="B11" i="31" a="1"/>
  <c r="B11" i="31" s="1"/>
  <c r="F2" i="30" a="1"/>
  <c r="F2" i="30" s="1"/>
  <c r="G2" i="30" a="1"/>
  <c r="G2" i="30" s="1"/>
  <c r="H2" i="30" a="1"/>
  <c r="H2" i="30"/>
  <c r="G3" i="30" a="1"/>
  <c r="G3" i="30" s="1"/>
  <c r="H3" i="30" a="1"/>
  <c r="H3" i="30"/>
  <c r="G4" i="30" a="1"/>
  <c r="G4" i="30" s="1"/>
  <c r="H4" i="30" a="1"/>
  <c r="H4" i="30"/>
  <c r="G5" i="30" a="1"/>
  <c r="G5" i="30" s="1"/>
  <c r="H5" i="30" a="1"/>
  <c r="H5" i="30"/>
  <c r="G6" i="30" a="1"/>
  <c r="G6" i="30" s="1"/>
  <c r="H6" i="30" a="1"/>
  <c r="H6" i="30"/>
  <c r="G7" i="30" a="1"/>
  <c r="G7" i="30" s="1"/>
  <c r="H7" i="30" a="1"/>
  <c r="H7" i="30"/>
  <c r="F3" i="30" a="1"/>
  <c r="F3" i="30" s="1"/>
  <c r="F4" i="30" a="1"/>
  <c r="F4" i="30"/>
  <c r="F5" i="30" a="1"/>
  <c r="F5" i="30" s="1"/>
  <c r="F6" i="30" a="1"/>
  <c r="F6" i="30"/>
  <c r="F7" i="30" a="1"/>
  <c r="F7" i="30" s="1"/>
  <c r="G14" i="30"/>
  <c r="H11" i="30"/>
  <c r="B14" i="29" a="1"/>
  <c r="B14" i="29" s="1"/>
  <c r="K5" i="29"/>
  <c r="K6" i="29"/>
  <c r="K4" i="29"/>
  <c r="B10" i="28"/>
  <c r="H3" i="28"/>
  <c r="H4" i="28"/>
  <c r="H5" i="28"/>
  <c r="H6" i="28"/>
  <c r="H2" i="28"/>
  <c r="M4" i="27"/>
  <c r="H2" i="27"/>
  <c r="I9" i="27"/>
  <c r="F2" i="26"/>
  <c r="B17" i="25"/>
  <c r="E2" i="25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40" i="22"/>
  <c r="B14" i="24"/>
  <c r="I13" i="24"/>
  <c r="F13" i="24"/>
  <c r="J3" i="24"/>
  <c r="J4" i="24"/>
  <c r="J5" i="24"/>
  <c r="J6" i="24"/>
  <c r="J7" i="24"/>
  <c r="J8" i="24"/>
  <c r="J9" i="24"/>
  <c r="J10" i="24"/>
  <c r="J11" i="24"/>
  <c r="J2" i="24"/>
  <c r="I4" i="24"/>
  <c r="L4" i="24" s="1"/>
  <c r="I2" i="24"/>
  <c r="L2" i="24" s="1"/>
  <c r="H3" i="24"/>
  <c r="I3" i="24" s="1"/>
  <c r="L3" i="24" s="1"/>
  <c r="H4" i="24"/>
  <c r="H5" i="24"/>
  <c r="I5" i="24" s="1"/>
  <c r="H6" i="24"/>
  <c r="I6" i="24" s="1"/>
  <c r="H7" i="24"/>
  <c r="I7" i="24" s="1"/>
  <c r="L7" i="24" s="1"/>
  <c r="H8" i="24"/>
  <c r="I8" i="24" s="1"/>
  <c r="L8" i="24" s="1"/>
  <c r="H9" i="24"/>
  <c r="I9" i="24" s="1"/>
  <c r="H10" i="24"/>
  <c r="I10" i="24" s="1"/>
  <c r="H11" i="24"/>
  <c r="I11" i="24" s="1"/>
  <c r="L11" i="24" s="1"/>
  <c r="H2" i="24"/>
  <c r="D36" i="22"/>
  <c r="C36" i="22"/>
  <c r="D29" i="22"/>
  <c r="C29" i="22"/>
  <c r="D22" i="22"/>
  <c r="C22" i="22"/>
  <c r="D15" i="22"/>
  <c r="C15" i="22"/>
  <c r="D8" i="22"/>
  <c r="C8" i="22"/>
  <c r="E9" i="22"/>
  <c r="E16" i="22"/>
  <c r="E2" i="22"/>
  <c r="E30" i="22"/>
  <c r="E24" i="22"/>
  <c r="E10" i="22"/>
  <c r="E17" i="22"/>
  <c r="E3" i="22"/>
  <c r="E31" i="22"/>
  <c r="E25" i="22"/>
  <c r="E11" i="22"/>
  <c r="E18" i="22"/>
  <c r="E4" i="22"/>
  <c r="E32" i="22"/>
  <c r="E26" i="22"/>
  <c r="E12" i="22"/>
  <c r="E19" i="22"/>
  <c r="E5" i="22"/>
  <c r="E33" i="22"/>
  <c r="E27" i="22"/>
  <c r="E13" i="22"/>
  <c r="E20" i="22"/>
  <c r="E6" i="22"/>
  <c r="E34" i="22"/>
  <c r="E28" i="22"/>
  <c r="E14" i="22"/>
  <c r="E21" i="22"/>
  <c r="E7" i="22"/>
  <c r="E35" i="22"/>
  <c r="E23" i="22"/>
  <c r="J7" i="20"/>
  <c r="A9" i="17"/>
  <c r="B9" i="17"/>
  <c r="C9" i="17"/>
  <c r="G71" i="17"/>
  <c r="H71" i="17"/>
  <c r="I71" i="17"/>
  <c r="G72" i="17"/>
  <c r="H72" i="17"/>
  <c r="I72" i="17"/>
  <c r="G73" i="17"/>
  <c r="H73" i="17"/>
  <c r="I73" i="17"/>
  <c r="D3" i="21"/>
  <c r="D2" i="21"/>
  <c r="K11" i="21"/>
  <c r="H4" i="5"/>
  <c r="J4" i="20"/>
  <c r="A3" i="23"/>
  <c r="B3" i="23"/>
  <c r="A4" i="23"/>
  <c r="A6" i="23" s="1"/>
  <c r="B4" i="23"/>
  <c r="C4" i="23"/>
  <c r="A5" i="23"/>
  <c r="B5" i="23"/>
  <c r="B6" i="23" s="1"/>
  <c r="C5" i="23"/>
  <c r="A7" i="23"/>
  <c r="B7" i="23"/>
  <c r="C7" i="23"/>
  <c r="A8" i="23"/>
  <c r="A10" i="23" s="1"/>
  <c r="B8" i="23"/>
  <c r="C8" i="23"/>
  <c r="A9" i="23"/>
  <c r="B9" i="23"/>
  <c r="B10" i="23" s="1"/>
  <c r="C9" i="23"/>
  <c r="C10" i="23"/>
  <c r="A11" i="23"/>
  <c r="B11" i="23"/>
  <c r="C11" i="23"/>
  <c r="A12" i="23"/>
  <c r="A14" i="23" s="1"/>
  <c r="B12" i="23"/>
  <c r="C12" i="23"/>
  <c r="A13" i="23"/>
  <c r="B13" i="23"/>
  <c r="B14" i="23" s="1"/>
  <c r="C13" i="23"/>
  <c r="C14" i="23"/>
  <c r="A15" i="23"/>
  <c r="B15" i="23"/>
  <c r="C15" i="23"/>
  <c r="A16" i="23"/>
  <c r="A18" i="23" s="1"/>
  <c r="B16" i="23"/>
  <c r="C16" i="23"/>
  <c r="A17" i="23"/>
  <c r="B17" i="23"/>
  <c r="B18" i="23" s="1"/>
  <c r="C17" i="23"/>
  <c r="C18" i="23"/>
  <c r="A19" i="23"/>
  <c r="B19" i="23"/>
  <c r="C19" i="23"/>
  <c r="A20" i="23"/>
  <c r="A22" i="23" s="1"/>
  <c r="B20" i="23"/>
  <c r="C20" i="23"/>
  <c r="A21" i="23"/>
  <c r="B21" i="23"/>
  <c r="B22" i="23" s="1"/>
  <c r="C21" i="23"/>
  <c r="C22" i="23"/>
  <c r="C15" i="11"/>
  <c r="B12" i="11"/>
  <c r="B19" i="11"/>
  <c r="A3" i="11"/>
  <c r="G2" i="18"/>
  <c r="G3" i="18"/>
  <c r="G8" i="18"/>
  <c r="G4" i="18"/>
  <c r="G5" i="18"/>
  <c r="G10" i="18"/>
  <c r="G6" i="18"/>
  <c r="G7" i="18"/>
  <c r="G9" i="18"/>
  <c r="D4" i="16"/>
  <c r="D5" i="16"/>
  <c r="D6" i="16"/>
  <c r="D7" i="16"/>
  <c r="D3" i="16"/>
  <c r="D4" i="15"/>
  <c r="D5" i="15"/>
  <c r="D6" i="15"/>
  <c r="D7" i="15"/>
  <c r="D3" i="15"/>
  <c r="D4" i="14"/>
  <c r="D5" i="14"/>
  <c r="D6" i="14"/>
  <c r="D7" i="14"/>
  <c r="D3" i="14"/>
  <c r="B14" i="13"/>
  <c r="B7" i="13"/>
  <c r="B13" i="11"/>
  <c r="B14" i="11"/>
  <c r="B5" i="11"/>
  <c r="B4" i="11"/>
  <c r="B3" i="11"/>
  <c r="A5" i="11"/>
  <c r="A4" i="11"/>
  <c r="Q4" i="10"/>
  <c r="Q5" i="10"/>
  <c r="Q6" i="10"/>
  <c r="Q7" i="10"/>
  <c r="Q8" i="10"/>
  <c r="Q9" i="10"/>
  <c r="Q10" i="10"/>
  <c r="Q11" i="10"/>
  <c r="Q12" i="10"/>
  <c r="Q3" i="10"/>
  <c r="P4" i="10"/>
  <c r="P5" i="10"/>
  <c r="P6" i="10"/>
  <c r="P7" i="10"/>
  <c r="P8" i="10"/>
  <c r="P9" i="10"/>
  <c r="P10" i="10"/>
  <c r="P11" i="10"/>
  <c r="P12" i="10"/>
  <c r="P3" i="10"/>
  <c r="O4" i="10"/>
  <c r="O5" i="10"/>
  <c r="O6" i="10"/>
  <c r="O7" i="10"/>
  <c r="O8" i="10"/>
  <c r="O9" i="10"/>
  <c r="O10" i="10"/>
  <c r="O11" i="10"/>
  <c r="O12" i="10"/>
  <c r="O3" i="10"/>
  <c r="N4" i="10"/>
  <c r="N5" i="10"/>
  <c r="N6" i="10"/>
  <c r="N7" i="10"/>
  <c r="N8" i="10"/>
  <c r="N9" i="10"/>
  <c r="N10" i="10"/>
  <c r="N11" i="10"/>
  <c r="N12" i="10"/>
  <c r="N3" i="10"/>
  <c r="L4" i="10"/>
  <c r="L5" i="10"/>
  <c r="L6" i="10"/>
  <c r="L7" i="10"/>
  <c r="L8" i="10"/>
  <c r="L9" i="10"/>
  <c r="L10" i="10"/>
  <c r="L11" i="10"/>
  <c r="L12" i="10"/>
  <c r="L3" i="10"/>
  <c r="J4" i="10"/>
  <c r="J5" i="10"/>
  <c r="J6" i="10"/>
  <c r="J7" i="10"/>
  <c r="J8" i="10"/>
  <c r="J9" i="10"/>
  <c r="J10" i="10"/>
  <c r="J11" i="10"/>
  <c r="J12" i="10"/>
  <c r="J3" i="10"/>
  <c r="I4" i="10"/>
  <c r="I5" i="10"/>
  <c r="I6" i="10"/>
  <c r="I7" i="10"/>
  <c r="I8" i="10"/>
  <c r="I9" i="10"/>
  <c r="I10" i="10"/>
  <c r="I11" i="10"/>
  <c r="I12" i="10"/>
  <c r="I3" i="10"/>
  <c r="H4" i="10"/>
  <c r="H5" i="10"/>
  <c r="H6" i="10"/>
  <c r="H7" i="10"/>
  <c r="H8" i="10"/>
  <c r="H9" i="10"/>
  <c r="H10" i="10"/>
  <c r="H11" i="10"/>
  <c r="H12" i="10"/>
  <c r="H3" i="10"/>
  <c r="G4" i="10"/>
  <c r="G5" i="10"/>
  <c r="G6" i="10"/>
  <c r="G7" i="10"/>
  <c r="G8" i="10"/>
  <c r="G9" i="10"/>
  <c r="G10" i="10"/>
  <c r="G11" i="10"/>
  <c r="G12" i="10"/>
  <c r="G3" i="10"/>
  <c r="F4" i="10"/>
  <c r="F5" i="10"/>
  <c r="F6" i="10"/>
  <c r="F7" i="10"/>
  <c r="F8" i="10"/>
  <c r="F9" i="10"/>
  <c r="F10" i="10"/>
  <c r="F11" i="10"/>
  <c r="F12" i="10"/>
  <c r="F3" i="10"/>
  <c r="E4" i="10"/>
  <c r="E5" i="10"/>
  <c r="E6" i="10"/>
  <c r="E7" i="10"/>
  <c r="E8" i="10"/>
  <c r="E9" i="10"/>
  <c r="E10" i="10"/>
  <c r="E11" i="10"/>
  <c r="E12" i="10"/>
  <c r="E3" i="10"/>
  <c r="L15" i="9"/>
  <c r="H24" i="8"/>
  <c r="R4" i="9"/>
  <c r="R5" i="9"/>
  <c r="R6" i="9"/>
  <c r="R7" i="9"/>
  <c r="R8" i="9"/>
  <c r="R9" i="9"/>
  <c r="R10" i="9"/>
  <c r="R11" i="9"/>
  <c r="R12" i="9"/>
  <c r="R3" i="9"/>
  <c r="Q4" i="9"/>
  <c r="Q5" i="9"/>
  <c r="Q6" i="9"/>
  <c r="Q7" i="9"/>
  <c r="Q8" i="9"/>
  <c r="Q9" i="9"/>
  <c r="Q10" i="9"/>
  <c r="Q11" i="9"/>
  <c r="Q12" i="9"/>
  <c r="Q3" i="9"/>
  <c r="P4" i="9"/>
  <c r="P5" i="9"/>
  <c r="P6" i="9"/>
  <c r="P7" i="9"/>
  <c r="P8" i="9"/>
  <c r="P9" i="9"/>
  <c r="P10" i="9"/>
  <c r="P11" i="9"/>
  <c r="P12" i="9"/>
  <c r="P3" i="9"/>
  <c r="O4" i="9"/>
  <c r="O5" i="9"/>
  <c r="O6" i="9"/>
  <c r="O7" i="9"/>
  <c r="O8" i="9"/>
  <c r="O9" i="9"/>
  <c r="O10" i="9"/>
  <c r="O11" i="9"/>
  <c r="O12" i="9"/>
  <c r="O3" i="9"/>
  <c r="E15" i="9"/>
  <c r="F1" i="9"/>
  <c r="G1" i="9"/>
  <c r="H1" i="9"/>
  <c r="I1" i="9"/>
  <c r="J1" i="9"/>
  <c r="K1" i="9"/>
  <c r="L1" i="9"/>
  <c r="M1" i="9"/>
  <c r="N1" i="9"/>
  <c r="E1" i="9"/>
  <c r="H54" i="8"/>
  <c r="H52" i="8"/>
  <c r="H50" i="8"/>
  <c r="H48" i="8"/>
  <c r="H46" i="8"/>
  <c r="H44" i="8"/>
  <c r="H42" i="8"/>
  <c r="H40" i="8"/>
  <c r="H38" i="8"/>
  <c r="G34" i="8"/>
  <c r="G32" i="8"/>
  <c r="G30" i="8"/>
  <c r="G28" i="8"/>
  <c r="H22" i="8"/>
  <c r="H21" i="8"/>
  <c r="H20" i="8"/>
  <c r="H18" i="8"/>
  <c r="H8" i="8"/>
  <c r="H16" i="8"/>
  <c r="H14" i="8"/>
  <c r="H12" i="8"/>
  <c r="H10" i="8"/>
  <c r="H6" i="8"/>
  <c r="H4" i="8"/>
  <c r="H2" i="7"/>
  <c r="H3" i="7"/>
  <c r="H4" i="7"/>
  <c r="H5" i="7"/>
  <c r="H6" i="7"/>
  <c r="H2" i="5"/>
  <c r="H6" i="5"/>
  <c r="H5" i="5"/>
  <c r="H3" i="5"/>
  <c r="D12" i="4"/>
  <c r="D11" i="4"/>
  <c r="B11" i="4"/>
  <c r="D5" i="4"/>
  <c r="D4" i="4"/>
  <c r="L3" i="3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2" i="3"/>
  <c r="J3" i="3"/>
  <c r="J4" i="3"/>
  <c r="J5" i="3"/>
  <c r="J6" i="3"/>
  <c r="J7" i="3"/>
  <c r="J8" i="3"/>
  <c r="J9" i="3"/>
  <c r="J10" i="3"/>
  <c r="J11" i="3"/>
  <c r="J2" i="3"/>
  <c r="I3" i="3"/>
  <c r="I4" i="3"/>
  <c r="I5" i="3"/>
  <c r="I6" i="3"/>
  <c r="I7" i="3"/>
  <c r="I8" i="3"/>
  <c r="I9" i="3"/>
  <c r="I10" i="3"/>
  <c r="I11" i="3"/>
  <c r="I2" i="3"/>
  <c r="F3" i="3"/>
  <c r="F4" i="3"/>
  <c r="F5" i="3"/>
  <c r="F6" i="3"/>
  <c r="F7" i="3"/>
  <c r="F8" i="3"/>
  <c r="F9" i="3"/>
  <c r="F10" i="3"/>
  <c r="F11" i="3"/>
  <c r="F2" i="3"/>
  <c r="H3" i="2"/>
  <c r="H4" i="2"/>
  <c r="H5" i="2"/>
  <c r="H6" i="2"/>
  <c r="H2" i="2"/>
  <c r="F12" i="1"/>
  <c r="G11" i="1"/>
  <c r="G9" i="1"/>
  <c r="L7" i="1"/>
  <c r="C28" i="58" l="1"/>
  <c r="E27" i="58"/>
  <c r="E23" i="58"/>
  <c r="E14" i="58"/>
  <c r="E10" i="58"/>
  <c r="D28" i="58"/>
  <c r="E5" i="58"/>
  <c r="L4" i="56"/>
  <c r="L3" i="56"/>
  <c r="L7" i="56"/>
  <c r="L8" i="56"/>
  <c r="L10" i="56"/>
  <c r="L6" i="56"/>
  <c r="L9" i="56"/>
  <c r="L5" i="56"/>
  <c r="L11" i="56"/>
  <c r="L2" i="56"/>
  <c r="B16" i="50"/>
  <c r="R6" i="45"/>
  <c r="E36" i="22"/>
  <c r="L10" i="24"/>
  <c r="K10" i="24"/>
  <c r="K6" i="24"/>
  <c r="L6" i="24"/>
  <c r="K9" i="24"/>
  <c r="L9" i="24"/>
  <c r="K5" i="24"/>
  <c r="L5" i="24"/>
  <c r="K2" i="24"/>
  <c r="K8" i="24"/>
  <c r="K4" i="24"/>
  <c r="K11" i="24"/>
  <c r="K7" i="24"/>
  <c r="K3" i="24"/>
  <c r="E29" i="22"/>
  <c r="E22" i="22"/>
  <c r="E15" i="22"/>
  <c r="C37" i="22"/>
  <c r="D37" i="22"/>
  <c r="E8" i="22"/>
  <c r="C3" i="23"/>
  <c r="C6" i="23" s="1"/>
  <c r="B17" i="11"/>
  <c r="E28" i="58" l="1"/>
  <c r="E3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<sst xmlns="http://schemas.openxmlformats.org/spreadsheetml/2006/main" count="2859" uniqueCount="545">
  <si>
    <t>alt+E+I+S</t>
  </si>
  <si>
    <t>Roll No.</t>
  </si>
  <si>
    <t>Name</t>
  </si>
  <si>
    <t>Math</t>
  </si>
  <si>
    <t>Hindi</t>
  </si>
  <si>
    <t>English</t>
  </si>
  <si>
    <t>S.S.T</t>
  </si>
  <si>
    <t>Scin</t>
  </si>
  <si>
    <t>Total</t>
  </si>
  <si>
    <t>pavas</t>
  </si>
  <si>
    <t>Alt+H+B+A</t>
  </si>
  <si>
    <t>Suresh</t>
  </si>
  <si>
    <t>Alt+H+H</t>
  </si>
  <si>
    <t>Manish</t>
  </si>
  <si>
    <t>Sum(Firast call: Ending Call) ---&gt;Enter</t>
  </si>
  <si>
    <t>Rahul</t>
  </si>
  <si>
    <t>Neha</t>
  </si>
  <si>
    <t xml:space="preserve">Ctrl +B </t>
  </si>
  <si>
    <t>Ctrl+I</t>
  </si>
  <si>
    <t>Ctrl+U</t>
  </si>
  <si>
    <t>Ctrl +C</t>
  </si>
  <si>
    <t>Ctrl+V</t>
  </si>
  <si>
    <t>Row</t>
  </si>
  <si>
    <t>Columns</t>
  </si>
  <si>
    <t>Bill No.</t>
  </si>
  <si>
    <t>PartyName</t>
  </si>
  <si>
    <t>Product</t>
  </si>
  <si>
    <t>Opening Stock</t>
  </si>
  <si>
    <t>Opening Rate</t>
  </si>
  <si>
    <t>Opening value</t>
  </si>
  <si>
    <t>Sale Quantity</t>
  </si>
  <si>
    <t>Sale Rate</t>
  </si>
  <si>
    <t>Sale Value</t>
  </si>
  <si>
    <t>Closing Stock</t>
  </si>
  <si>
    <t>Closing Value</t>
  </si>
  <si>
    <t>Net Profit</t>
  </si>
  <si>
    <t>Rakesh</t>
  </si>
  <si>
    <t>Mouse</t>
  </si>
  <si>
    <t>Mohan</t>
  </si>
  <si>
    <t>Keyboard</t>
  </si>
  <si>
    <t>Deepak</t>
  </si>
  <si>
    <t>Monitor</t>
  </si>
  <si>
    <t>CPU</t>
  </si>
  <si>
    <t>UPS</t>
  </si>
  <si>
    <t>Arvind</t>
  </si>
  <si>
    <t>SMPS</t>
  </si>
  <si>
    <t>Pradeep</t>
  </si>
  <si>
    <t>Ram</t>
  </si>
  <si>
    <t>Suraj</t>
  </si>
  <si>
    <t>Rom</t>
  </si>
  <si>
    <t>Pramod</t>
  </si>
  <si>
    <t>Hard Disk</t>
  </si>
  <si>
    <t>Akash</t>
  </si>
  <si>
    <t>Mother Board</t>
  </si>
  <si>
    <t>Alt+o+c+a</t>
  </si>
  <si>
    <t>Auto fit column width</t>
  </si>
  <si>
    <r>
      <rPr>
        <b/>
        <sz val="22"/>
        <color theme="1"/>
        <rFont val="Calibri"/>
        <family val="2"/>
        <scheme val="minor"/>
      </rPr>
      <t>HDFC Empro Exp.Pvt.Lid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Plot no.78,vijaye nagar 
Indore -480081</t>
    </r>
  </si>
  <si>
    <t>Emoloyee Name:__________________________________________________
Designation:______________________________________________________
Month &amp; Year:_https://meet.google.com/wuj-wcko-cnt_________________</t>
  </si>
  <si>
    <t>Earnings</t>
  </si>
  <si>
    <t>Deductions</t>
  </si>
  <si>
    <t>Basic &amp;DA</t>
  </si>
  <si>
    <t>Provident Fund</t>
  </si>
  <si>
    <t>HRA</t>
  </si>
  <si>
    <t>E.S.I</t>
  </si>
  <si>
    <t>Conveyance</t>
  </si>
  <si>
    <t>Professional Tax</t>
  </si>
  <si>
    <t>TSD/IT</t>
  </si>
  <si>
    <t>Total Addition</t>
  </si>
  <si>
    <t>Total Deduction</t>
  </si>
  <si>
    <t>Net Salary</t>
  </si>
  <si>
    <t>Cheque No.______________________</t>
  </si>
  <si>
    <t>Name Of Bank:___________________________</t>
  </si>
  <si>
    <t>Date:___________________________</t>
  </si>
  <si>
    <t>Director:_________________________________</t>
  </si>
  <si>
    <t>Signature of the Employee:__________________________________________________</t>
  </si>
  <si>
    <t>Company Sales</t>
  </si>
  <si>
    <t>Jan</t>
  </si>
  <si>
    <t>Feb</t>
  </si>
  <si>
    <t>Mar</t>
  </si>
  <si>
    <t>Apr</t>
  </si>
  <si>
    <t>May</t>
  </si>
  <si>
    <t>Jun</t>
  </si>
  <si>
    <t>Result</t>
  </si>
  <si>
    <t>Use Formula</t>
  </si>
  <si>
    <t>Ex.1</t>
  </si>
  <si>
    <t>Total Sales</t>
  </si>
  <si>
    <t>Ex.2</t>
  </si>
  <si>
    <t>Average</t>
  </si>
  <si>
    <t>Ex.3</t>
  </si>
  <si>
    <t>Count</t>
  </si>
  <si>
    <t>Ex.4</t>
  </si>
  <si>
    <t>Maximum sales</t>
  </si>
  <si>
    <t>Ex.5</t>
  </si>
  <si>
    <t>Minimum Sales</t>
  </si>
  <si>
    <t>Formula</t>
  </si>
  <si>
    <t>Sum</t>
  </si>
  <si>
    <t>ABS</t>
  </si>
  <si>
    <t>MOD</t>
  </si>
  <si>
    <t>INT</t>
  </si>
  <si>
    <t>ROUND</t>
  </si>
  <si>
    <t>POWER</t>
  </si>
  <si>
    <t>SQRT</t>
  </si>
  <si>
    <t>AVERAGE</t>
  </si>
  <si>
    <t>MAX</t>
  </si>
  <si>
    <t>MIN</t>
  </si>
  <si>
    <t>COUNT</t>
  </si>
  <si>
    <t>COUNTIF</t>
  </si>
  <si>
    <t>Logical function</t>
  </si>
  <si>
    <t>IF</t>
  </si>
  <si>
    <t>AND</t>
  </si>
  <si>
    <t>OR</t>
  </si>
  <si>
    <t>NOT</t>
  </si>
  <si>
    <t>Text function</t>
  </si>
  <si>
    <t>CONCATENATE</t>
  </si>
  <si>
    <t>EXACT</t>
  </si>
  <si>
    <t>UPPER</t>
  </si>
  <si>
    <t>LOWER</t>
  </si>
  <si>
    <t>PROPER</t>
  </si>
  <si>
    <t>LEFT</t>
  </si>
  <si>
    <t>RIGHT</t>
  </si>
  <si>
    <t>TRIM</t>
  </si>
  <si>
    <t>ram</t>
  </si>
  <si>
    <t>ram kumar</t>
  </si>
  <si>
    <t>kumar</t>
  </si>
  <si>
    <t>pooja</t>
  </si>
  <si>
    <t>Pooja</t>
  </si>
  <si>
    <t>arvind singh</t>
  </si>
  <si>
    <t>ARVIND SINGH</t>
  </si>
  <si>
    <t>Arvind Singh</t>
  </si>
  <si>
    <t>Sunday</t>
  </si>
  <si>
    <t>LEN</t>
  </si>
  <si>
    <t>Manish      Kumar</t>
  </si>
  <si>
    <t>Names</t>
  </si>
  <si>
    <t>Class</t>
  </si>
  <si>
    <t>Section</t>
  </si>
  <si>
    <t>suresh</t>
  </si>
  <si>
    <t>Prakash</t>
  </si>
  <si>
    <t>Vinod</t>
  </si>
  <si>
    <t>Dinesh</t>
  </si>
  <si>
    <t>Fifth</t>
  </si>
  <si>
    <t>D</t>
  </si>
  <si>
    <t>ATTENDENCE SHEET</t>
  </si>
  <si>
    <t>TEXT(E2,"DDDD")</t>
  </si>
  <si>
    <t>P</t>
  </si>
  <si>
    <t>SUNDAY</t>
  </si>
  <si>
    <t>A</t>
  </si>
  <si>
    <t>Present</t>
  </si>
  <si>
    <t>Absent</t>
  </si>
  <si>
    <t>Weekly Off</t>
  </si>
  <si>
    <t>SALARY SLIP</t>
  </si>
  <si>
    <t>BASIC SALARY</t>
  </si>
  <si>
    <t>HRA 10%</t>
  </si>
  <si>
    <t>DA 5%</t>
  </si>
  <si>
    <t>LTA 6%</t>
  </si>
  <si>
    <t>TOTAL SALARY</t>
  </si>
  <si>
    <t>PF 12%</t>
  </si>
  <si>
    <t>E.S.I 1.75%</t>
  </si>
  <si>
    <t>LD</t>
  </si>
  <si>
    <t>LDA</t>
  </si>
  <si>
    <t>OT</t>
  </si>
  <si>
    <t>OTA</t>
  </si>
  <si>
    <t>NET PAY</t>
  </si>
  <si>
    <t>GROSS SALARY</t>
  </si>
  <si>
    <t>TAX 5%</t>
  </si>
  <si>
    <t>EMPLOYEE CODE</t>
  </si>
  <si>
    <t>NAME</t>
  </si>
  <si>
    <t>DESIGNATION</t>
  </si>
  <si>
    <t>RAKESH</t>
  </si>
  <si>
    <t>DEEPAK</t>
  </si>
  <si>
    <t>SURESH</t>
  </si>
  <si>
    <t>MANISH</t>
  </si>
  <si>
    <t>ARVIND</t>
  </si>
  <si>
    <t>PRAMOD</t>
  </si>
  <si>
    <t>SURENDER</t>
  </si>
  <si>
    <t>MAHENDER</t>
  </si>
  <si>
    <t>DEVENDER</t>
  </si>
  <si>
    <t>MANGER</t>
  </si>
  <si>
    <t>SUPERVISOR</t>
  </si>
  <si>
    <t>ACCOUNTANT</t>
  </si>
  <si>
    <t>GUARD</t>
  </si>
  <si>
    <t>SWEEPER</t>
  </si>
  <si>
    <t>HELPER</t>
  </si>
  <si>
    <t>ELECTRICIAN</t>
  </si>
  <si>
    <t>DATA ENTRY</t>
  </si>
  <si>
    <t>COMPUTER OPERATOR</t>
  </si>
  <si>
    <t>MACHINE OPERATOR</t>
  </si>
  <si>
    <t>YEAR</t>
  </si>
  <si>
    <t>MONTH</t>
  </si>
  <si>
    <t>DAY</t>
  </si>
  <si>
    <t>HOUR</t>
  </si>
  <si>
    <t>MINUTE</t>
  </si>
  <si>
    <t>SECOND</t>
  </si>
  <si>
    <t>CALCULATE AGE FROM DATE OF BIRTH</t>
  </si>
  <si>
    <t>DATE OF BIRTH</t>
  </si>
  <si>
    <t>YEARS</t>
  </si>
  <si>
    <t>DAYS</t>
  </si>
  <si>
    <t>&amp;""&amp;</t>
  </si>
  <si>
    <t>DATEIF</t>
  </si>
  <si>
    <t>YOUR DATE OF BIRTH</t>
  </si>
  <si>
    <t xml:space="preserve"> </t>
  </si>
  <si>
    <t>PMT</t>
  </si>
  <si>
    <t>FV</t>
  </si>
  <si>
    <t>PMT AND FV</t>
  </si>
  <si>
    <t>LOAN AMOUNT</t>
  </si>
  <si>
    <t>INTEREST RATE P.A</t>
  </si>
  <si>
    <t>LOAN PERIED IN YEARS</t>
  </si>
  <si>
    <t>EQUAL MONTHLY INSTALMENT</t>
  </si>
  <si>
    <t>DEPOSIT EVERY MONTHS</t>
  </si>
  <si>
    <t>PERIOD OF DEPOSIT</t>
  </si>
  <si>
    <t>FUTURE VALUE(FV)</t>
  </si>
  <si>
    <t>JANUARY RECORD</t>
  </si>
  <si>
    <t>DATE</t>
  </si>
  <si>
    <t>EARNING</t>
  </si>
  <si>
    <t>EXPENSES</t>
  </si>
  <si>
    <t>BALANCE</t>
  </si>
  <si>
    <t>FEBRUARY RECORD</t>
  </si>
  <si>
    <t>MARCH RECORD</t>
  </si>
  <si>
    <t>Total Record</t>
  </si>
  <si>
    <t>Earning</t>
  </si>
  <si>
    <t>Expenses</t>
  </si>
  <si>
    <t>Balance</t>
  </si>
  <si>
    <t>item</t>
  </si>
  <si>
    <t>opening Stock</t>
  </si>
  <si>
    <t>opening Rate</t>
  </si>
  <si>
    <t>sale Rate</t>
  </si>
  <si>
    <t>Sale value</t>
  </si>
  <si>
    <t>Closing value</t>
  </si>
  <si>
    <t>Ramkumar</t>
  </si>
  <si>
    <t>Pavas</t>
  </si>
  <si>
    <t>color</t>
  </si>
  <si>
    <t>Eraser</t>
  </si>
  <si>
    <t>Register</t>
  </si>
  <si>
    <t>Choke</t>
  </si>
  <si>
    <t>pencil</t>
  </si>
  <si>
    <t>Copy</t>
  </si>
  <si>
    <t>Duster</t>
  </si>
  <si>
    <t>pen</t>
  </si>
  <si>
    <t>Envelope</t>
  </si>
  <si>
    <t>&gt;50</t>
  </si>
  <si>
    <t>First day in Excel, Sum, Subtract, Multiply, Divide, Percentage</t>
  </si>
  <si>
    <t>Ms excel home tab in Hindi, border, merge &amp; center, wrap text</t>
  </si>
  <si>
    <t>data entry in excel, excel stock record, invoice in excel</t>
  </si>
  <si>
    <t>Salary Slip fully Automatic in Excel Sheet, Employment Salary Salary Automatic Work for Company</t>
  </si>
  <si>
    <t xml:space="preserve"> home tab in excel, insert row and column in excel , filter, row, column, clear, sort, filter,</t>
  </si>
  <si>
    <t>SUM , INT, IF, AND, ROUND, OR, NOT, MOD, POWER</t>
  </si>
  <si>
    <t>home tab in excel, create attendance using merge &amp; center, conditional format</t>
  </si>
  <si>
    <t>(A)..Date of Birth Calculation Simple Way 
   (B)..Advance Date of Birth Calculation</t>
  </si>
  <si>
    <t>(A)..How to use PMT and FV Formula in excel sheet 
    (B)..Calculate EMI</t>
  </si>
  <si>
    <t>How to use Consolidate in Excel</t>
  </si>
  <si>
    <t>Filter and Advance Filter Data in Excel Advance Label</t>
  </si>
  <si>
    <t xml:space="preserve">Advance Data Validation in Excel
Text to Column and Remove Duplicate Entry </t>
  </si>
  <si>
    <t>Goal Seek and Data table</t>
  </si>
  <si>
    <t xml:space="preserve">Subtotal and  Group in Excel </t>
  </si>
  <si>
    <t>ITEMS</t>
  </si>
  <si>
    <t>QTY</t>
  </si>
  <si>
    <t>PAN</t>
  </si>
  <si>
    <t>COPY</t>
  </si>
  <si>
    <t>REGISTER</t>
  </si>
  <si>
    <t>PENCIL</t>
  </si>
  <si>
    <t>COLOR</t>
  </si>
  <si>
    <t>NAMES</t>
  </si>
  <si>
    <t>CONTACT NUMBER</t>
  </si>
  <si>
    <t>SAHIL</t>
  </si>
  <si>
    <t>AKASH</t>
  </si>
  <si>
    <t>BILL NO.</t>
  </si>
  <si>
    <t>RATE</t>
  </si>
  <si>
    <t>TOTAL</t>
  </si>
  <si>
    <t>PRODUCT</t>
  </si>
  <si>
    <t>MOUSE</t>
  </si>
  <si>
    <t>KEYBOARD</t>
  </si>
  <si>
    <t>CONTACT</t>
  </si>
  <si>
    <t>GOAL SEEK</t>
  </si>
  <si>
    <t>DATA TABLE</t>
  </si>
  <si>
    <t>Text to Column</t>
  </si>
  <si>
    <t xml:space="preserve">1..Student Complete Mark Sheet in Excel Use Functions IF or AND
2..  Index with Match Functions use in excel
</t>
  </si>
  <si>
    <t>Vlookup and Hlookup Simple Way</t>
  </si>
  <si>
    <t>Date</t>
  </si>
  <si>
    <t xml:space="preserve">Product </t>
  </si>
  <si>
    <t>Import</t>
  </si>
  <si>
    <t>Export</t>
  </si>
  <si>
    <t>CPU Total</t>
  </si>
  <si>
    <t>Keyboard Total</t>
  </si>
  <si>
    <t>Monitor Total</t>
  </si>
  <si>
    <t>Mouse Total</t>
  </si>
  <si>
    <t>SMPS Total</t>
  </si>
  <si>
    <t>Grand Total</t>
  </si>
  <si>
    <t>Science</t>
  </si>
  <si>
    <t>Percentage</t>
  </si>
  <si>
    <t>Grade</t>
  </si>
  <si>
    <t>Division</t>
  </si>
  <si>
    <t>Naresh</t>
  </si>
  <si>
    <t>Sahil</t>
  </si>
  <si>
    <t>&gt;=90</t>
  </si>
  <si>
    <t>&gt;=80</t>
  </si>
  <si>
    <t>&gt;=70</t>
  </si>
  <si>
    <t>&gt;=60</t>
  </si>
  <si>
    <t>&lt;60</t>
  </si>
  <si>
    <t>B</t>
  </si>
  <si>
    <t>C</t>
  </si>
  <si>
    <t>E</t>
  </si>
  <si>
    <t>FIRST DIVISION</t>
  </si>
  <si>
    <t>SECOND DIVISION</t>
  </si>
  <si>
    <t>&gt;=50</t>
  </si>
  <si>
    <t>THIRD DIVISION</t>
  </si>
  <si>
    <t>&lt;50</t>
  </si>
  <si>
    <t>PASS</t>
  </si>
  <si>
    <t>INDEX</t>
  </si>
  <si>
    <t>MATCH</t>
  </si>
  <si>
    <t>STEP1 :-</t>
  </si>
  <si>
    <t>Sort</t>
  </si>
  <si>
    <t>STEP2:-</t>
  </si>
  <si>
    <t>2.. Subtotal</t>
  </si>
  <si>
    <t>ok</t>
  </si>
  <si>
    <t>3..Product select</t>
  </si>
  <si>
    <t>4..Sum</t>
  </si>
  <si>
    <t>5..import, export, closing</t>
  </si>
  <si>
    <t>1..DATA TAG</t>
  </si>
  <si>
    <t>HLOOKUP</t>
  </si>
  <si>
    <t>VLOOKUP</t>
  </si>
  <si>
    <t>DATA IN VERTICAL FORM</t>
  </si>
  <si>
    <t>DATA IN HORIZONTAL FORM</t>
  </si>
  <si>
    <t xml:space="preserve">NAME </t>
  </si>
  <si>
    <t>ID NO.</t>
  </si>
  <si>
    <t>SALES</t>
  </si>
  <si>
    <t>PAVAN</t>
  </si>
  <si>
    <t>ID NO./NAMES</t>
  </si>
  <si>
    <t>MONITOR</t>
  </si>
  <si>
    <t>CABINET</t>
  </si>
  <si>
    <t>RAM</t>
  </si>
  <si>
    <t>ROM</t>
  </si>
  <si>
    <t>HOW TO USE CHOOSE FUNCTION</t>
  </si>
  <si>
    <t>VLOOKUP WITH IF FUNCTION</t>
  </si>
  <si>
    <t>ROLL NO</t>
  </si>
  <si>
    <t>MATH</t>
  </si>
  <si>
    <t>HINDI</t>
  </si>
  <si>
    <t>ENGLISH</t>
  </si>
  <si>
    <t>SCIENCE</t>
  </si>
  <si>
    <t>PAVAS</t>
  </si>
  <si>
    <t>NEHA</t>
  </si>
  <si>
    <t>VLOOKUP WITH MATCH FUNCTION</t>
  </si>
  <si>
    <t>ID NO</t>
  </si>
  <si>
    <t>GODOWN</t>
  </si>
  <si>
    <t>SALES QTY</t>
  </si>
  <si>
    <t>AJAY</t>
  </si>
  <si>
    <t>ROHIT</t>
  </si>
  <si>
    <t>RAJ</t>
  </si>
  <si>
    <t>LAPTOP</t>
  </si>
  <si>
    <t>INDORE</t>
  </si>
  <si>
    <t>BHOPAL</t>
  </si>
  <si>
    <t>DELHI</t>
  </si>
  <si>
    <t>MUMBAI</t>
  </si>
  <si>
    <t>CHOOSE</t>
  </si>
  <si>
    <t>VLOOKUP WITH CHOOSE FUNCTION IN ADVANCE</t>
  </si>
  <si>
    <t xml:space="preserve">MULTIPLE VLOOKUP </t>
  </si>
  <si>
    <t>EXAM TERM</t>
  </si>
  <si>
    <t>FIRST TERM</t>
  </si>
  <si>
    <t>SECOND TERM</t>
  </si>
  <si>
    <t>FINAL TERM</t>
  </si>
  <si>
    <t>USE OF &amp; SYMBOL</t>
  </si>
  <si>
    <t>CHOOSE FUNCTION</t>
  </si>
  <si>
    <t>JAN</t>
  </si>
  <si>
    <t>FEBRUARY</t>
  </si>
  <si>
    <t>MARCH</t>
  </si>
  <si>
    <t>APRIL</t>
  </si>
  <si>
    <t xml:space="preserve">INDORE </t>
  </si>
  <si>
    <t>JAIPUR</t>
  </si>
  <si>
    <t>PUNJAB</t>
  </si>
  <si>
    <t>PATNA</t>
  </si>
  <si>
    <t>FUNCTIONS</t>
  </si>
  <si>
    <t>+</t>
  </si>
  <si>
    <t>SUM</t>
  </si>
  <si>
    <t>TOTAL SALES</t>
  </si>
  <si>
    <t>MAXIMUM</t>
  </si>
  <si>
    <t>MINMIUM SALES</t>
  </si>
  <si>
    <t>COUNT SALES</t>
  </si>
  <si>
    <t>ARTICLE</t>
  </si>
  <si>
    <t>BH8645</t>
  </si>
  <si>
    <t>BH8646</t>
  </si>
  <si>
    <t>XS</t>
  </si>
  <si>
    <t>S</t>
  </si>
  <si>
    <t>M</t>
  </si>
  <si>
    <t>L</t>
  </si>
  <si>
    <t>XL</t>
  </si>
  <si>
    <t>XXL</t>
  </si>
  <si>
    <t>SIZE</t>
  </si>
  <si>
    <t>RESULT</t>
  </si>
  <si>
    <t>CTRL+SHIFT+ENTER</t>
  </si>
  <si>
    <t>INDEX  WITH MATCH FUNCTION</t>
  </si>
  <si>
    <t>What's the maximum sales Amount in the North Region</t>
  </si>
  <si>
    <t>SUMPRODUCT FUNCTIONS USE TO FIND MAXIMUM SALES</t>
  </si>
  <si>
    <t>Sales Rep</t>
  </si>
  <si>
    <t>Region</t>
  </si>
  <si>
    <t>Sales</t>
  </si>
  <si>
    <t>JOHN</t>
  </si>
  <si>
    <t>PAUL</t>
  </si>
  <si>
    <t>SHIV</t>
  </si>
  <si>
    <t>NORTH</t>
  </si>
  <si>
    <t>SOUTH</t>
  </si>
  <si>
    <t>ANSWER</t>
  </si>
  <si>
    <t>SUMPRODUCT FUNCTIONS USE MULTIPE WAY</t>
  </si>
  <si>
    <t>SALES REP</t>
  </si>
  <si>
    <t>REGION</t>
  </si>
  <si>
    <t xml:space="preserve">SACHIN </t>
  </si>
  <si>
    <t>RAHUL</t>
  </si>
  <si>
    <t>VINAY</t>
  </si>
  <si>
    <t>RIYA</t>
  </si>
  <si>
    <t>PRIYA</t>
  </si>
  <si>
    <t>TOTAL SALES&gt;600</t>
  </si>
  <si>
    <t>HOW MANY SALES DID SACHIN MAKE IN THE NORTH REGION</t>
  </si>
  <si>
    <t>COUNT SACHIN NORTH REGION SALES</t>
  </si>
  <si>
    <t>ITEM</t>
  </si>
  <si>
    <t>QUANTITY</t>
  </si>
  <si>
    <t>PEN</t>
  </si>
  <si>
    <t>SUMPRODUCT</t>
  </si>
  <si>
    <t>WHAT'S THE SUM OF SALES FOR THE MONTHS OF JANUARY</t>
  </si>
  <si>
    <t>JANUARY</t>
  </si>
  <si>
    <t>SUMIFS, AVERAGEIFS, COUNTIFS FUNCTION</t>
  </si>
  <si>
    <t>HARD DISK</t>
  </si>
  <si>
    <t>MOTHER BOARD</t>
  </si>
  <si>
    <t>TOTAL AVERAGE</t>
  </si>
  <si>
    <t>COUNT PRODUCT</t>
  </si>
  <si>
    <t>S No.</t>
  </si>
  <si>
    <t>Customer Name</t>
  </si>
  <si>
    <t>Total Bill</t>
  </si>
  <si>
    <t>Different Product</t>
  </si>
  <si>
    <t xml:space="preserve">           If
Customer Bill &gt;5000
Discount -10%</t>
  </si>
  <si>
    <t>If Customer Bill&gt; 10000
             or
Different Product &gt;=5
  Discount -20%</t>
  </si>
  <si>
    <t>If Customer Bill &gt;20000
           and  
Different Product &gt;=10
 Discount -30%</t>
  </si>
  <si>
    <t>If  Customer Bill &gt;20000,"30%"
   ,&gt;10000,"20%,
  &lt;10000,"10%"
Nested IF</t>
  </si>
  <si>
    <t>Aman Gupta</t>
  </si>
  <si>
    <t>Arvind singh</t>
  </si>
  <si>
    <t>Deepak Jain</t>
  </si>
  <si>
    <t>Mohan singh</t>
  </si>
  <si>
    <t>Pradeep mahto</t>
  </si>
  <si>
    <t>Pramod soni</t>
  </si>
  <si>
    <t>Sunil prakash</t>
  </si>
  <si>
    <t>Suresh Mahto</t>
  </si>
  <si>
    <t>IF , AND, OR FUNCTION (LOGICAL FUNCTION)</t>
  </si>
  <si>
    <t>ID No.</t>
  </si>
  <si>
    <t>Devender</t>
  </si>
  <si>
    <t>Rajender</t>
  </si>
  <si>
    <t>Surender</t>
  </si>
  <si>
    <t>Computer</t>
  </si>
  <si>
    <t>Cabinet</t>
  </si>
  <si>
    <t>Row Labels</t>
  </si>
  <si>
    <t>(All)</t>
  </si>
  <si>
    <t>Sum of Jan</t>
  </si>
  <si>
    <t>Sum of Feb</t>
  </si>
  <si>
    <t>Sum of Mar</t>
  </si>
  <si>
    <t>Sum of Apr</t>
  </si>
  <si>
    <t>Details for Sum of Jan - Product: Keyboard, ID No.: 1, Names: Manish (+)</t>
  </si>
  <si>
    <t>CREATE ADVANCED CHARTS AND TABLES</t>
  </si>
  <si>
    <t xml:space="preserve"> CREATE AND MANAGE PIVOT CHARTS</t>
  </si>
  <si>
    <t>Hasim</t>
  </si>
  <si>
    <t>Priya</t>
  </si>
  <si>
    <t>Party Names</t>
  </si>
  <si>
    <t>Opening Value</t>
  </si>
  <si>
    <t>KeyBoard</t>
  </si>
  <si>
    <t>Loan</t>
  </si>
  <si>
    <r>
      <rPr>
        <b/>
        <sz val="18"/>
        <color theme="1"/>
        <rFont val="Calibri"/>
        <family val="2"/>
        <scheme val="minor"/>
      </rPr>
      <t>shiva concept solution Pvt.Ltd.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Plot no. 78, vijaye nagar 
M.P.- 422051</t>
    </r>
  </si>
  <si>
    <r>
      <rPr>
        <b/>
        <sz val="11"/>
        <color theme="1"/>
        <rFont val="Calibri"/>
        <family val="2"/>
        <scheme val="minor"/>
      </rPr>
      <t>Employee Name</t>
    </r>
    <r>
      <rPr>
        <sz val="11"/>
        <color theme="1"/>
        <rFont val="Calibri"/>
        <family val="2"/>
        <scheme val="minor"/>
      </rPr>
      <t xml:space="preserve">:______________________________
</t>
    </r>
    <r>
      <rPr>
        <b/>
        <sz val="11"/>
        <color theme="1"/>
        <rFont val="Calibri"/>
        <family val="2"/>
        <scheme val="minor"/>
      </rPr>
      <t>Designation</t>
    </r>
    <r>
      <rPr>
        <sz val="11"/>
        <color theme="1"/>
        <rFont val="Calibri"/>
        <family val="2"/>
        <scheme val="minor"/>
      </rPr>
      <t xml:space="preserve">:____________________________________
</t>
    </r>
    <r>
      <rPr>
        <b/>
        <sz val="11"/>
        <color theme="1"/>
        <rFont val="Calibri"/>
        <family val="2"/>
        <scheme val="minor"/>
      </rPr>
      <t>Month &amp; Year</t>
    </r>
    <r>
      <rPr>
        <sz val="11"/>
        <color theme="1"/>
        <rFont val="Calibri"/>
        <family val="2"/>
        <scheme val="minor"/>
      </rPr>
      <t>:___________________________________</t>
    </r>
  </si>
  <si>
    <t>NET Salary</t>
  </si>
  <si>
    <t>Forteen Thousand three hundred fifty Only</t>
  </si>
  <si>
    <t>Cheque No.__________________</t>
  </si>
  <si>
    <t>Date:_______________________</t>
  </si>
  <si>
    <t>Signature of the employee:_____________</t>
  </si>
  <si>
    <t>Director:_______________________________</t>
  </si>
  <si>
    <t>Name of Bank:___________________________</t>
  </si>
  <si>
    <t xml:space="preserve">Name </t>
  </si>
  <si>
    <t>Ramesh</t>
  </si>
  <si>
    <t>Total sales</t>
  </si>
  <si>
    <t>Maximum</t>
  </si>
  <si>
    <t>Minimum</t>
  </si>
  <si>
    <t>ATTEDENCE SHEET</t>
  </si>
  <si>
    <t>fifth</t>
  </si>
  <si>
    <t>`</t>
  </si>
  <si>
    <t>Weekly off</t>
  </si>
  <si>
    <t>MATHEMATICAL FUNCTION</t>
  </si>
  <si>
    <t>FORMULA</t>
  </si>
  <si>
    <t>STATICAL FUNCTION</t>
  </si>
  <si>
    <t>LOGICAL FUNCTION</t>
  </si>
  <si>
    <t>TEXT FUNCTION</t>
  </si>
  <si>
    <t>VALUE</t>
  </si>
  <si>
    <t>Ram kumar</t>
  </si>
  <si>
    <t xml:space="preserve">Shivam     gupta   </t>
  </si>
  <si>
    <t>SALARY SHIP</t>
  </si>
  <si>
    <t>HRA10%</t>
  </si>
  <si>
    <t>DA5%</t>
  </si>
  <si>
    <t>E.S.I. 1.75%</t>
  </si>
  <si>
    <t>DATEDIF</t>
  </si>
  <si>
    <t xml:space="preserve">YEARS </t>
  </si>
  <si>
    <t>MONTHS</t>
  </si>
  <si>
    <t>INTEREST RATE P.A.</t>
  </si>
  <si>
    <t>LOAN PERIED IN YEAR</t>
  </si>
  <si>
    <t>FUTURE VALUE</t>
  </si>
  <si>
    <t>January Record</t>
  </si>
  <si>
    <t>February Record</t>
  </si>
  <si>
    <t>March Record</t>
  </si>
  <si>
    <t>Openig rate</t>
  </si>
  <si>
    <t>Sale rate</t>
  </si>
  <si>
    <t xml:space="preserve">Closing Stock </t>
  </si>
  <si>
    <t>Mahender</t>
  </si>
  <si>
    <t>Chandan</t>
  </si>
  <si>
    <t>Birjesh</t>
  </si>
  <si>
    <t xml:space="preserve">Color </t>
  </si>
  <si>
    <t>Pencil</t>
  </si>
  <si>
    <t>Pen</t>
  </si>
  <si>
    <t>Book</t>
  </si>
  <si>
    <t>Roll no.</t>
  </si>
  <si>
    <t>mobile no.</t>
  </si>
  <si>
    <t>emglish</t>
  </si>
  <si>
    <t>math</t>
  </si>
  <si>
    <t>hindi</t>
  </si>
  <si>
    <t>Roll</t>
  </si>
  <si>
    <t>no.</t>
  </si>
  <si>
    <t xml:space="preserve">Import </t>
  </si>
  <si>
    <t>Closing  Stock</t>
  </si>
  <si>
    <t>UPS Total</t>
  </si>
  <si>
    <t>S.S.T.</t>
  </si>
  <si>
    <t>Rekesh</t>
  </si>
  <si>
    <t>Nikki</t>
  </si>
  <si>
    <t>Sulesha</t>
  </si>
  <si>
    <t>Md Sahil</t>
  </si>
  <si>
    <t>Danish</t>
  </si>
  <si>
    <t>Contact</t>
  </si>
  <si>
    <t>MOHAN</t>
  </si>
  <si>
    <t>ID NO./NAME</t>
  </si>
  <si>
    <t xml:space="preserve">ID NO. </t>
  </si>
  <si>
    <t>vlookup with if function</t>
  </si>
  <si>
    <t>ID.NO.</t>
  </si>
  <si>
    <t>VLOOKUP WITH CHOOSE FUNCTION</t>
  </si>
  <si>
    <t>ROLL NO.</t>
  </si>
  <si>
    <t>TANUSHREE</t>
  </si>
  <si>
    <t>SUMAN</t>
  </si>
  <si>
    <t xml:space="preserve"> USE OF &amp; SYMBOL</t>
  </si>
  <si>
    <t>ID No</t>
  </si>
  <si>
    <t>Godown</t>
  </si>
  <si>
    <t>Sales QTY</t>
  </si>
  <si>
    <t>RAMESH</t>
  </si>
  <si>
    <t>PRAKASH</t>
  </si>
  <si>
    <t>PAUNJAB</t>
  </si>
  <si>
    <t>DEHRADUN</t>
  </si>
  <si>
    <t>FUNCTION</t>
  </si>
  <si>
    <t>MAXIMUM SALES</t>
  </si>
  <si>
    <t>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</si>
</sst>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4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b/>
      <sz val="10"/>
      <color rgb="FF00B050"/>
      <name val="Arial Black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20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left" vertical="top"/>
    </xf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2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14" fontId="0" fillId="8" borderId="1" xfId="0" applyNumberFormat="1" applyFill="1" applyBorder="1"/>
    <xf numFmtId="0" fontId="4" fillId="5" borderId="0" xfId="0" applyFont="1" applyFill="1"/>
    <xf numFmtId="0" fontId="0" fillId="7" borderId="1" xfId="0" applyFill="1" applyBorder="1"/>
    <xf numFmtId="0" fontId="0" fillId="9" borderId="1" xfId="0" applyFill="1" applyBorder="1"/>
    <xf numFmtId="14" fontId="0" fillId="10" borderId="1" xfId="0" applyNumberFormat="1" applyFill="1" applyBorder="1"/>
    <xf numFmtId="21" fontId="0" fillId="10" borderId="1" xfId="0" applyNumberFormat="1" applyFill="1" applyBorder="1"/>
    <xf numFmtId="14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/>
    <xf numFmtId="9" fontId="0" fillId="0" borderId="1" xfId="0" applyNumberFormat="1" applyBorder="1"/>
    <xf numFmtId="0" fontId="0" fillId="12" borderId="1" xfId="0" applyFill="1" applyBorder="1"/>
    <xf numFmtId="0" fontId="0" fillId="17" borderId="13" xfId="0" applyFill="1" applyBorder="1"/>
    <xf numFmtId="0" fontId="0" fillId="2" borderId="1" xfId="0" applyFill="1" applyBorder="1"/>
    <xf numFmtId="0" fontId="0" fillId="13" borderId="1" xfId="0" applyFill="1" applyBorder="1"/>
    <xf numFmtId="0" fontId="0" fillId="20" borderId="1" xfId="0" applyFill="1" applyBorder="1"/>
    <xf numFmtId="0" fontId="2" fillId="0" borderId="0" xfId="0" applyFont="1"/>
    <xf numFmtId="0" fontId="0" fillId="20" borderId="8" xfId="0" applyFill="1" applyBorder="1"/>
    <xf numFmtId="0" fontId="0" fillId="10" borderId="1" xfId="0" applyFill="1" applyBorder="1"/>
    <xf numFmtId="0" fontId="0" fillId="21" borderId="1" xfId="0" applyFill="1" applyBorder="1"/>
    <xf numFmtId="0" fontId="0" fillId="17" borderId="1" xfId="0" applyFill="1" applyBorder="1"/>
    <xf numFmtId="0" fontId="0" fillId="2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4" borderId="1" xfId="0" applyFill="1" applyBorder="1"/>
    <xf numFmtId="0" fontId="0" fillId="24" borderId="1" xfId="0" applyFill="1" applyBorder="1" applyAlignment="1">
      <alignment vertical="top" wrapText="1"/>
    </xf>
    <xf numFmtId="0" fontId="0" fillId="25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2" fillId="12" borderId="1" xfId="0" applyFont="1" applyFill="1" applyBorder="1"/>
    <xf numFmtId="4" fontId="0" fillId="0" borderId="1" xfId="0" applyNumberFormat="1" applyBorder="1"/>
    <xf numFmtId="0" fontId="0" fillId="0" borderId="14" xfId="0" applyBorder="1"/>
    <xf numFmtId="0" fontId="2" fillId="0" borderId="14" xfId="0" applyFont="1" applyBorder="1"/>
    <xf numFmtId="4" fontId="0" fillId="0" borderId="14" xfId="0" applyNumberFormat="1" applyBorder="1"/>
    <xf numFmtId="0" fontId="0" fillId="0" borderId="13" xfId="0" applyBorder="1"/>
    <xf numFmtId="0" fontId="0" fillId="0" borderId="4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6" xfId="0" applyBorder="1" applyProtection="1">
      <protection locked="0"/>
    </xf>
    <xf numFmtId="14" fontId="0" fillId="9" borderId="1" xfId="0" applyNumberFormat="1" applyFill="1" applyBorder="1"/>
    <xf numFmtId="0" fontId="0" fillId="26" borderId="0" xfId="0" applyFill="1"/>
    <xf numFmtId="0" fontId="0" fillId="26" borderId="1" xfId="0" applyFill="1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0" fillId="5" borderId="1" xfId="0" applyNumberFormat="1" applyFill="1" applyBorder="1"/>
    <xf numFmtId="19" fontId="0" fillId="5" borderId="1" xfId="0" applyNumberFormat="1" applyFill="1" applyBorder="1"/>
    <xf numFmtId="0" fontId="0" fillId="28" borderId="1" xfId="0" applyFill="1" applyBorder="1"/>
    <xf numFmtId="8" fontId="0" fillId="0" borderId="0" xfId="0" applyNumberFormat="1"/>
    <xf numFmtId="0" fontId="2" fillId="7" borderId="1" xfId="0" applyFont="1" applyFill="1" applyBorder="1"/>
    <xf numFmtId="0" fontId="0" fillId="19" borderId="1" xfId="0" applyFill="1" applyBorder="1" applyAlignment="1">
      <alignment horizontal="center"/>
    </xf>
    <xf numFmtId="0" fontId="2" fillId="14" borderId="1" xfId="0" applyFont="1" applyFill="1" applyBorder="1"/>
    <xf numFmtId="0" fontId="2" fillId="5" borderId="1" xfId="0" applyFont="1" applyFill="1" applyBorder="1"/>
    <xf numFmtId="0" fontId="2" fillId="19" borderId="1" xfId="0" applyFont="1" applyFill="1" applyBorder="1"/>
    <xf numFmtId="0" fontId="0" fillId="22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9" borderId="1" xfId="0" applyFill="1" applyBorder="1" applyAlignment="1">
      <alignment horizontal="center" wrapText="1"/>
    </xf>
    <xf numFmtId="0" fontId="0" fillId="1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30" borderId="1" xfId="0" applyFill="1" applyBorder="1"/>
    <xf numFmtId="0" fontId="0" fillId="30" borderId="0" xfId="0" applyFill="1" applyBorder="1"/>
  </cellXfs>
  <cellStyles count="1"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2" tint="-0.749961851863155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m gupta" refreshedDate="45636.744542476852" createdVersion="8" refreshedVersion="8" minRefreshableVersion="3" recordCount="500" xr:uid="{C814BAEE-AD94-4562-A996-796BD0A5BAAD}">
  <cacheSource type="worksheet">
    <worksheetSource ref="A1:H501" sheet="10=12=24"/>
  </cacheSource>
  <cacheFields count="8">
    <cacheField name="ID No.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Names" numFmtId="0">
      <sharedItems count="9">
        <s v="Arvind"/>
        <s v="Rakesh"/>
        <s v="Deepak"/>
        <s v="Suresh"/>
        <s v="Manish"/>
        <s v="Devender"/>
        <s v="Pramod"/>
        <s v="Rajender"/>
        <s v="Surender"/>
      </sharedItems>
    </cacheField>
    <cacheField name="Product" numFmtId="0">
      <sharedItems count="9">
        <s v="Computer"/>
        <s v="CPU"/>
        <s v="UPS"/>
        <s v="Mouse"/>
        <s v="Keyboard"/>
        <s v="Cabinet"/>
        <s v="Hard Disk"/>
        <s v="Ram"/>
        <s v="Rom"/>
      </sharedItems>
    </cacheField>
    <cacheField name="Jan" numFmtId="0">
      <sharedItems containsSemiMixedTypes="0" containsString="0" containsNumber="1" containsInteger="1" minValue="1141" maxValue="9997"/>
    </cacheField>
    <cacheField name="Feb" numFmtId="0">
      <sharedItems containsSemiMixedTypes="0" containsString="0" containsNumber="1" containsInteger="1" minValue="1126" maxValue="9988"/>
    </cacheField>
    <cacheField name="Mar" numFmtId="0">
      <sharedItems containsSemiMixedTypes="0" containsString="0" containsNumber="1" containsInteger="1" minValue="1181" maxValue="9974"/>
    </cacheField>
    <cacheField name="Apr" numFmtId="0">
      <sharedItems containsSemiMixedTypes="0" containsString="0" containsNumber="1" containsInteger="1" minValue="1106" maxValue="9998"/>
    </cacheField>
    <cacheField name="May" numFmtId="0">
      <sharedItems containsSemiMixedTypes="0" containsString="0" containsNumber="1" containsInteger="1" minValue="1111" maxValue="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n v="4010"/>
    <n v="1503"/>
    <n v="8606"/>
    <n v="9170"/>
    <n v="2246"/>
  </r>
  <r>
    <x v="1"/>
    <x v="1"/>
    <x v="1"/>
    <n v="5648"/>
    <n v="1973"/>
    <n v="2392"/>
    <n v="3634"/>
    <n v="4027"/>
  </r>
  <r>
    <x v="2"/>
    <x v="2"/>
    <x v="2"/>
    <n v="1546"/>
    <n v="7840"/>
    <n v="8527"/>
    <n v="6109"/>
    <n v="5335"/>
  </r>
  <r>
    <x v="3"/>
    <x v="3"/>
    <x v="3"/>
    <n v="7547"/>
    <n v="2483"/>
    <n v="6322"/>
    <n v="8984"/>
    <n v="7942"/>
  </r>
  <r>
    <x v="4"/>
    <x v="4"/>
    <x v="4"/>
    <n v="4866"/>
    <n v="3933"/>
    <n v="3286"/>
    <n v="1627"/>
    <n v="4363"/>
  </r>
  <r>
    <x v="5"/>
    <x v="5"/>
    <x v="5"/>
    <n v="6751"/>
    <n v="5028"/>
    <n v="1893"/>
    <n v="6612"/>
    <n v="4029"/>
  </r>
  <r>
    <x v="6"/>
    <x v="6"/>
    <x v="6"/>
    <n v="4239"/>
    <n v="4884"/>
    <n v="4741"/>
    <n v="2110"/>
    <n v="8843"/>
  </r>
  <r>
    <x v="7"/>
    <x v="7"/>
    <x v="7"/>
    <n v="4498"/>
    <n v="5536"/>
    <n v="2828"/>
    <n v="8476"/>
    <n v="2780"/>
  </r>
  <r>
    <x v="8"/>
    <x v="8"/>
    <x v="8"/>
    <n v="8285"/>
    <n v="4308"/>
    <n v="8788"/>
    <n v="1638"/>
    <n v="8838"/>
  </r>
  <r>
    <x v="9"/>
    <x v="0"/>
    <x v="0"/>
    <n v="4520"/>
    <n v="5320"/>
    <n v="1613"/>
    <n v="2778"/>
    <n v="4418"/>
  </r>
  <r>
    <x v="10"/>
    <x v="1"/>
    <x v="1"/>
    <n v="7087"/>
    <n v="6782"/>
    <n v="6247"/>
    <n v="8996"/>
    <n v="4301"/>
  </r>
  <r>
    <x v="11"/>
    <x v="2"/>
    <x v="2"/>
    <n v="5025"/>
    <n v="8316"/>
    <n v="4873"/>
    <n v="9004"/>
    <n v="3148"/>
  </r>
  <r>
    <x v="12"/>
    <x v="3"/>
    <x v="3"/>
    <n v="4437"/>
    <n v="8272"/>
    <n v="4768"/>
    <n v="6060"/>
    <n v="9061"/>
  </r>
  <r>
    <x v="13"/>
    <x v="4"/>
    <x v="4"/>
    <n v="3408"/>
    <n v="7045"/>
    <n v="2429"/>
    <n v="7671"/>
    <n v="9177"/>
  </r>
  <r>
    <x v="14"/>
    <x v="5"/>
    <x v="5"/>
    <n v="6722"/>
    <n v="9301"/>
    <n v="9472"/>
    <n v="2510"/>
    <n v="4249"/>
  </r>
  <r>
    <x v="15"/>
    <x v="6"/>
    <x v="6"/>
    <n v="4475"/>
    <n v="4420"/>
    <n v="2512"/>
    <n v="2166"/>
    <n v="9963"/>
  </r>
  <r>
    <x v="16"/>
    <x v="7"/>
    <x v="7"/>
    <n v="2161"/>
    <n v="9766"/>
    <n v="6852"/>
    <n v="8013"/>
    <n v="7627"/>
  </r>
  <r>
    <x v="17"/>
    <x v="8"/>
    <x v="8"/>
    <n v="9108"/>
    <n v="6306"/>
    <n v="4831"/>
    <n v="9004"/>
    <n v="7682"/>
  </r>
  <r>
    <x v="18"/>
    <x v="0"/>
    <x v="0"/>
    <n v="2244"/>
    <n v="6722"/>
    <n v="2893"/>
    <n v="8589"/>
    <n v="9792"/>
  </r>
  <r>
    <x v="19"/>
    <x v="1"/>
    <x v="1"/>
    <n v="8871"/>
    <n v="5393"/>
    <n v="3060"/>
    <n v="4638"/>
    <n v="9418"/>
  </r>
  <r>
    <x v="20"/>
    <x v="2"/>
    <x v="2"/>
    <n v="1839"/>
    <n v="2814"/>
    <n v="6408"/>
    <n v="4282"/>
    <n v="8234"/>
  </r>
  <r>
    <x v="21"/>
    <x v="3"/>
    <x v="3"/>
    <n v="7341"/>
    <n v="8096"/>
    <n v="2643"/>
    <n v="4734"/>
    <n v="3014"/>
  </r>
  <r>
    <x v="22"/>
    <x v="4"/>
    <x v="4"/>
    <n v="9194"/>
    <n v="8024"/>
    <n v="2464"/>
    <n v="1866"/>
    <n v="7746"/>
  </r>
  <r>
    <x v="23"/>
    <x v="5"/>
    <x v="5"/>
    <n v="2888"/>
    <n v="2793"/>
    <n v="2981"/>
    <n v="1623"/>
    <n v="6829"/>
  </r>
  <r>
    <x v="24"/>
    <x v="6"/>
    <x v="6"/>
    <n v="7870"/>
    <n v="7025"/>
    <n v="3965"/>
    <n v="4031"/>
    <n v="8019"/>
  </r>
  <r>
    <x v="25"/>
    <x v="7"/>
    <x v="7"/>
    <n v="3792"/>
    <n v="6739"/>
    <n v="2722"/>
    <n v="6454"/>
    <n v="2428"/>
  </r>
  <r>
    <x v="26"/>
    <x v="8"/>
    <x v="8"/>
    <n v="6738"/>
    <n v="7771"/>
    <n v="1789"/>
    <n v="7333"/>
    <n v="2851"/>
  </r>
  <r>
    <x v="27"/>
    <x v="0"/>
    <x v="0"/>
    <n v="6440"/>
    <n v="8810"/>
    <n v="8123"/>
    <n v="7573"/>
    <n v="6378"/>
  </r>
  <r>
    <x v="28"/>
    <x v="1"/>
    <x v="1"/>
    <n v="5972"/>
    <n v="6061"/>
    <n v="9506"/>
    <n v="4350"/>
    <n v="5159"/>
  </r>
  <r>
    <x v="29"/>
    <x v="2"/>
    <x v="2"/>
    <n v="8383"/>
    <n v="3843"/>
    <n v="8084"/>
    <n v="5382"/>
    <n v="9346"/>
  </r>
  <r>
    <x v="30"/>
    <x v="3"/>
    <x v="3"/>
    <n v="2545"/>
    <n v="9168"/>
    <n v="3858"/>
    <n v="7864"/>
    <n v="8446"/>
  </r>
  <r>
    <x v="31"/>
    <x v="4"/>
    <x v="1"/>
    <n v="4521"/>
    <n v="1334"/>
    <n v="7828"/>
    <n v="6880"/>
    <n v="9505"/>
  </r>
  <r>
    <x v="32"/>
    <x v="5"/>
    <x v="5"/>
    <n v="1938"/>
    <n v="5794"/>
    <n v="9271"/>
    <n v="9703"/>
    <n v="4016"/>
  </r>
  <r>
    <x v="33"/>
    <x v="6"/>
    <x v="6"/>
    <n v="4283"/>
    <n v="5752"/>
    <n v="8718"/>
    <n v="3513"/>
    <n v="1214"/>
  </r>
  <r>
    <x v="34"/>
    <x v="7"/>
    <x v="7"/>
    <n v="9262"/>
    <n v="8176"/>
    <n v="8361"/>
    <n v="5998"/>
    <n v="6290"/>
  </r>
  <r>
    <x v="35"/>
    <x v="8"/>
    <x v="8"/>
    <n v="4212"/>
    <n v="8528"/>
    <n v="3751"/>
    <n v="8691"/>
    <n v="9765"/>
  </r>
  <r>
    <x v="36"/>
    <x v="0"/>
    <x v="0"/>
    <n v="2616"/>
    <n v="4079"/>
    <n v="9350"/>
    <n v="5346"/>
    <n v="8510"/>
  </r>
  <r>
    <x v="37"/>
    <x v="1"/>
    <x v="1"/>
    <n v="4468"/>
    <n v="1738"/>
    <n v="2306"/>
    <n v="7917"/>
    <n v="1344"/>
  </r>
  <r>
    <x v="38"/>
    <x v="2"/>
    <x v="2"/>
    <n v="7418"/>
    <n v="3252"/>
    <n v="5310"/>
    <n v="8746"/>
    <n v="5543"/>
  </r>
  <r>
    <x v="39"/>
    <x v="3"/>
    <x v="3"/>
    <n v="1560"/>
    <n v="5282"/>
    <n v="6002"/>
    <n v="5966"/>
    <n v="3380"/>
  </r>
  <r>
    <x v="40"/>
    <x v="4"/>
    <x v="4"/>
    <n v="2471"/>
    <n v="3632"/>
    <n v="6462"/>
    <n v="8065"/>
    <n v="8693"/>
  </r>
  <r>
    <x v="41"/>
    <x v="5"/>
    <x v="5"/>
    <n v="8376"/>
    <n v="3805"/>
    <n v="6227"/>
    <n v="5417"/>
    <n v="8143"/>
  </r>
  <r>
    <x v="42"/>
    <x v="6"/>
    <x v="6"/>
    <n v="1719"/>
    <n v="5215"/>
    <n v="5765"/>
    <n v="7001"/>
    <n v="3529"/>
  </r>
  <r>
    <x v="43"/>
    <x v="7"/>
    <x v="7"/>
    <n v="8304"/>
    <n v="4669"/>
    <n v="1776"/>
    <n v="9612"/>
    <n v="9952"/>
  </r>
  <r>
    <x v="44"/>
    <x v="8"/>
    <x v="8"/>
    <n v="7593"/>
    <n v="6376"/>
    <n v="7011"/>
    <n v="1232"/>
    <n v="9011"/>
  </r>
  <r>
    <x v="45"/>
    <x v="0"/>
    <x v="0"/>
    <n v="4064"/>
    <n v="4758"/>
    <n v="5875"/>
    <n v="1986"/>
    <n v="4944"/>
  </r>
  <r>
    <x v="46"/>
    <x v="1"/>
    <x v="1"/>
    <n v="5468"/>
    <n v="4215"/>
    <n v="3963"/>
    <n v="8070"/>
    <n v="1111"/>
  </r>
  <r>
    <x v="47"/>
    <x v="2"/>
    <x v="2"/>
    <n v="9781"/>
    <n v="8459"/>
    <n v="9708"/>
    <n v="9706"/>
    <n v="9255"/>
  </r>
  <r>
    <x v="48"/>
    <x v="3"/>
    <x v="3"/>
    <n v="6401"/>
    <n v="9050"/>
    <n v="2973"/>
    <n v="1443"/>
    <n v="1290"/>
  </r>
  <r>
    <x v="49"/>
    <x v="4"/>
    <x v="4"/>
    <n v="1728"/>
    <n v="2803"/>
    <n v="8378"/>
    <n v="2163"/>
    <n v="3816"/>
  </r>
  <r>
    <x v="50"/>
    <x v="5"/>
    <x v="5"/>
    <n v="2398"/>
    <n v="3362"/>
    <n v="8856"/>
    <n v="7248"/>
    <n v="1499"/>
  </r>
  <r>
    <x v="51"/>
    <x v="6"/>
    <x v="6"/>
    <n v="5798"/>
    <n v="5385"/>
    <n v="1235"/>
    <n v="6306"/>
    <n v="4962"/>
  </r>
  <r>
    <x v="52"/>
    <x v="7"/>
    <x v="7"/>
    <n v="6413"/>
    <n v="5669"/>
    <n v="2888"/>
    <n v="2597"/>
    <n v="9156"/>
  </r>
  <r>
    <x v="53"/>
    <x v="8"/>
    <x v="8"/>
    <n v="2237"/>
    <n v="4098"/>
    <n v="7763"/>
    <n v="6228"/>
    <n v="9616"/>
  </r>
  <r>
    <x v="54"/>
    <x v="0"/>
    <x v="0"/>
    <n v="6805"/>
    <n v="7825"/>
    <n v="8355"/>
    <n v="2385"/>
    <n v="9974"/>
  </r>
  <r>
    <x v="55"/>
    <x v="1"/>
    <x v="1"/>
    <n v="3781"/>
    <n v="8767"/>
    <n v="2037"/>
    <n v="9137"/>
    <n v="9326"/>
  </r>
  <r>
    <x v="56"/>
    <x v="2"/>
    <x v="2"/>
    <n v="3345"/>
    <n v="3405"/>
    <n v="7522"/>
    <n v="2477"/>
    <n v="6728"/>
  </r>
  <r>
    <x v="57"/>
    <x v="3"/>
    <x v="3"/>
    <n v="8703"/>
    <n v="7045"/>
    <n v="5761"/>
    <n v="2494"/>
    <n v="6177"/>
  </r>
  <r>
    <x v="58"/>
    <x v="4"/>
    <x v="0"/>
    <n v="5067"/>
    <n v="1262"/>
    <n v="9057"/>
    <n v="7637"/>
    <n v="6768"/>
  </r>
  <r>
    <x v="59"/>
    <x v="5"/>
    <x v="5"/>
    <n v="2267"/>
    <n v="6635"/>
    <n v="3976"/>
    <n v="2879"/>
    <n v="6254"/>
  </r>
  <r>
    <x v="60"/>
    <x v="6"/>
    <x v="6"/>
    <n v="2687"/>
    <n v="3065"/>
    <n v="4950"/>
    <n v="1999"/>
    <n v="5566"/>
  </r>
  <r>
    <x v="61"/>
    <x v="7"/>
    <x v="7"/>
    <n v="7025"/>
    <n v="2724"/>
    <n v="7685"/>
    <n v="7081"/>
    <n v="6538"/>
  </r>
  <r>
    <x v="62"/>
    <x v="8"/>
    <x v="8"/>
    <n v="2522"/>
    <n v="1932"/>
    <n v="9588"/>
    <n v="4378"/>
    <n v="2374"/>
  </r>
  <r>
    <x v="63"/>
    <x v="0"/>
    <x v="0"/>
    <n v="9148"/>
    <n v="3888"/>
    <n v="1285"/>
    <n v="5090"/>
    <n v="5889"/>
  </r>
  <r>
    <x v="64"/>
    <x v="1"/>
    <x v="1"/>
    <n v="1195"/>
    <n v="2284"/>
    <n v="8473"/>
    <n v="6450"/>
    <n v="6130"/>
  </r>
  <r>
    <x v="65"/>
    <x v="2"/>
    <x v="2"/>
    <n v="1370"/>
    <n v="2229"/>
    <n v="2934"/>
    <n v="7497"/>
    <n v="7929"/>
  </r>
  <r>
    <x v="66"/>
    <x v="3"/>
    <x v="3"/>
    <n v="4182"/>
    <n v="1461"/>
    <n v="1869"/>
    <n v="8840"/>
    <n v="8787"/>
  </r>
  <r>
    <x v="67"/>
    <x v="4"/>
    <x v="4"/>
    <n v="6999"/>
    <n v="9195"/>
    <n v="7130"/>
    <n v="3893"/>
    <n v="6769"/>
  </r>
  <r>
    <x v="68"/>
    <x v="5"/>
    <x v="5"/>
    <n v="3101"/>
    <n v="1505"/>
    <n v="5513"/>
    <n v="1356"/>
    <n v="9095"/>
  </r>
  <r>
    <x v="69"/>
    <x v="6"/>
    <x v="6"/>
    <n v="3715"/>
    <n v="8219"/>
    <n v="3982"/>
    <n v="3825"/>
    <n v="9170"/>
  </r>
  <r>
    <x v="70"/>
    <x v="7"/>
    <x v="7"/>
    <n v="2669"/>
    <n v="7482"/>
    <n v="2318"/>
    <n v="4279"/>
    <n v="7902"/>
  </r>
  <r>
    <x v="71"/>
    <x v="8"/>
    <x v="8"/>
    <n v="3720"/>
    <n v="8977"/>
    <n v="3608"/>
    <n v="5418"/>
    <n v="1152"/>
  </r>
  <r>
    <x v="72"/>
    <x v="0"/>
    <x v="0"/>
    <n v="5814"/>
    <n v="3453"/>
    <n v="4662"/>
    <n v="6490"/>
    <n v="2025"/>
  </r>
  <r>
    <x v="73"/>
    <x v="1"/>
    <x v="1"/>
    <n v="1447"/>
    <n v="1126"/>
    <n v="3942"/>
    <n v="5804"/>
    <n v="8118"/>
  </r>
  <r>
    <x v="74"/>
    <x v="2"/>
    <x v="2"/>
    <n v="3878"/>
    <n v="6901"/>
    <n v="1767"/>
    <n v="5519"/>
    <n v="1570"/>
  </r>
  <r>
    <x v="75"/>
    <x v="3"/>
    <x v="3"/>
    <n v="4732"/>
    <n v="1608"/>
    <n v="6210"/>
    <n v="8612"/>
    <n v="8152"/>
  </r>
  <r>
    <x v="76"/>
    <x v="4"/>
    <x v="0"/>
    <n v="4052"/>
    <n v="6001"/>
    <n v="9940"/>
    <n v="7043"/>
    <n v="7045"/>
  </r>
  <r>
    <x v="77"/>
    <x v="5"/>
    <x v="5"/>
    <n v="9726"/>
    <n v="2500"/>
    <n v="5216"/>
    <n v="8643"/>
    <n v="4323"/>
  </r>
  <r>
    <x v="78"/>
    <x v="6"/>
    <x v="6"/>
    <n v="6093"/>
    <n v="9413"/>
    <n v="3032"/>
    <n v="3301"/>
    <n v="4388"/>
  </r>
  <r>
    <x v="79"/>
    <x v="7"/>
    <x v="7"/>
    <n v="8388"/>
    <n v="8899"/>
    <n v="2300"/>
    <n v="3577"/>
    <n v="5219"/>
  </r>
  <r>
    <x v="80"/>
    <x v="8"/>
    <x v="8"/>
    <n v="2225"/>
    <n v="9447"/>
    <n v="2422"/>
    <n v="4641"/>
    <n v="8482"/>
  </r>
  <r>
    <x v="81"/>
    <x v="0"/>
    <x v="0"/>
    <n v="9956"/>
    <n v="3304"/>
    <n v="9438"/>
    <n v="4175"/>
    <n v="4725"/>
  </r>
  <r>
    <x v="82"/>
    <x v="1"/>
    <x v="1"/>
    <n v="2061"/>
    <n v="3347"/>
    <n v="7747"/>
    <n v="8904"/>
    <n v="5776"/>
  </r>
  <r>
    <x v="83"/>
    <x v="2"/>
    <x v="2"/>
    <n v="9906"/>
    <n v="9988"/>
    <n v="2275"/>
    <n v="8073"/>
    <n v="7273"/>
  </r>
  <r>
    <x v="84"/>
    <x v="3"/>
    <x v="3"/>
    <n v="1859"/>
    <n v="6062"/>
    <n v="1253"/>
    <n v="8750"/>
    <n v="7236"/>
  </r>
  <r>
    <x v="85"/>
    <x v="4"/>
    <x v="4"/>
    <n v="4895"/>
    <n v="4162"/>
    <n v="2997"/>
    <n v="8349"/>
    <n v="6059"/>
  </r>
  <r>
    <x v="86"/>
    <x v="5"/>
    <x v="5"/>
    <n v="3848"/>
    <n v="1444"/>
    <n v="1519"/>
    <n v="3311"/>
    <n v="2659"/>
  </r>
  <r>
    <x v="87"/>
    <x v="6"/>
    <x v="6"/>
    <n v="9198"/>
    <n v="1524"/>
    <n v="7255"/>
    <n v="4270"/>
    <n v="7178"/>
  </r>
  <r>
    <x v="88"/>
    <x v="7"/>
    <x v="7"/>
    <n v="3467"/>
    <n v="9319"/>
    <n v="3907"/>
    <n v="9519"/>
    <n v="9301"/>
  </r>
  <r>
    <x v="89"/>
    <x v="8"/>
    <x v="8"/>
    <n v="9026"/>
    <n v="5134"/>
    <n v="5901"/>
    <n v="3078"/>
    <n v="6287"/>
  </r>
  <r>
    <x v="90"/>
    <x v="0"/>
    <x v="0"/>
    <n v="8894"/>
    <n v="3601"/>
    <n v="7951"/>
    <n v="6042"/>
    <n v="2777"/>
  </r>
  <r>
    <x v="91"/>
    <x v="1"/>
    <x v="1"/>
    <n v="8054"/>
    <n v="9429"/>
    <n v="1971"/>
    <n v="5073"/>
    <n v="1726"/>
  </r>
  <r>
    <x v="92"/>
    <x v="2"/>
    <x v="2"/>
    <n v="9738"/>
    <n v="3528"/>
    <n v="6570"/>
    <n v="8707"/>
    <n v="3033"/>
  </r>
  <r>
    <x v="93"/>
    <x v="3"/>
    <x v="3"/>
    <n v="3529"/>
    <n v="2176"/>
    <n v="5013"/>
    <n v="1998"/>
    <n v="4649"/>
  </r>
  <r>
    <x v="94"/>
    <x v="4"/>
    <x v="1"/>
    <n v="5437"/>
    <n v="8658"/>
    <n v="3442"/>
    <n v="3106"/>
    <n v="5817"/>
  </r>
  <r>
    <x v="95"/>
    <x v="5"/>
    <x v="5"/>
    <n v="1254"/>
    <n v="8404"/>
    <n v="5436"/>
    <n v="8858"/>
    <n v="3276"/>
  </r>
  <r>
    <x v="96"/>
    <x v="6"/>
    <x v="6"/>
    <n v="8252"/>
    <n v="3394"/>
    <n v="6361"/>
    <n v="7284"/>
    <n v="1875"/>
  </r>
  <r>
    <x v="97"/>
    <x v="7"/>
    <x v="7"/>
    <n v="2461"/>
    <n v="6721"/>
    <n v="9218"/>
    <n v="9398"/>
    <n v="5171"/>
  </r>
  <r>
    <x v="98"/>
    <x v="8"/>
    <x v="8"/>
    <n v="2543"/>
    <n v="6672"/>
    <n v="5778"/>
    <n v="6295"/>
    <n v="2011"/>
  </r>
  <r>
    <x v="99"/>
    <x v="0"/>
    <x v="0"/>
    <n v="2068"/>
    <n v="6064"/>
    <n v="7436"/>
    <n v="3930"/>
    <n v="7916"/>
  </r>
  <r>
    <x v="100"/>
    <x v="1"/>
    <x v="1"/>
    <n v="6870"/>
    <n v="9611"/>
    <n v="1247"/>
    <n v="2993"/>
    <n v="1803"/>
  </r>
  <r>
    <x v="101"/>
    <x v="2"/>
    <x v="2"/>
    <n v="1251"/>
    <n v="3140"/>
    <n v="1644"/>
    <n v="2835"/>
    <n v="3838"/>
  </r>
  <r>
    <x v="102"/>
    <x v="3"/>
    <x v="3"/>
    <n v="1607"/>
    <n v="3316"/>
    <n v="6455"/>
    <n v="9459"/>
    <n v="2466"/>
  </r>
  <r>
    <x v="103"/>
    <x v="4"/>
    <x v="4"/>
    <n v="7947"/>
    <n v="6333"/>
    <n v="3743"/>
    <n v="6567"/>
    <n v="2936"/>
  </r>
  <r>
    <x v="104"/>
    <x v="5"/>
    <x v="5"/>
    <n v="2434"/>
    <n v="5136"/>
    <n v="5390"/>
    <n v="7416"/>
    <n v="7045"/>
  </r>
  <r>
    <x v="105"/>
    <x v="6"/>
    <x v="6"/>
    <n v="7038"/>
    <n v="6327"/>
    <n v="6545"/>
    <n v="4318"/>
    <n v="2077"/>
  </r>
  <r>
    <x v="106"/>
    <x v="7"/>
    <x v="7"/>
    <n v="9300"/>
    <n v="4842"/>
    <n v="8567"/>
    <n v="6122"/>
    <n v="4849"/>
  </r>
  <r>
    <x v="107"/>
    <x v="8"/>
    <x v="8"/>
    <n v="3220"/>
    <n v="6467"/>
    <n v="3273"/>
    <n v="6218"/>
    <n v="3241"/>
  </r>
  <r>
    <x v="108"/>
    <x v="0"/>
    <x v="0"/>
    <n v="9953"/>
    <n v="8423"/>
    <n v="7521"/>
    <n v="9197"/>
    <n v="2058"/>
  </r>
  <r>
    <x v="109"/>
    <x v="1"/>
    <x v="1"/>
    <n v="4640"/>
    <n v="9066"/>
    <n v="9525"/>
    <n v="3314"/>
    <n v="4815"/>
  </r>
  <r>
    <x v="110"/>
    <x v="2"/>
    <x v="2"/>
    <n v="8019"/>
    <n v="3466"/>
    <n v="3570"/>
    <n v="2927"/>
    <n v="9770"/>
  </r>
  <r>
    <x v="111"/>
    <x v="3"/>
    <x v="3"/>
    <n v="6693"/>
    <n v="7943"/>
    <n v="5492"/>
    <n v="2725"/>
    <n v="8091"/>
  </r>
  <r>
    <x v="112"/>
    <x v="4"/>
    <x v="4"/>
    <n v="4610"/>
    <n v="5052"/>
    <n v="5617"/>
    <n v="3932"/>
    <n v="3263"/>
  </r>
  <r>
    <x v="113"/>
    <x v="5"/>
    <x v="5"/>
    <n v="7019"/>
    <n v="9053"/>
    <n v="4926"/>
    <n v="4183"/>
    <n v="5398"/>
  </r>
  <r>
    <x v="114"/>
    <x v="6"/>
    <x v="6"/>
    <n v="1612"/>
    <n v="7898"/>
    <n v="2827"/>
    <n v="5855"/>
    <n v="4621"/>
  </r>
  <r>
    <x v="115"/>
    <x v="7"/>
    <x v="7"/>
    <n v="3331"/>
    <n v="8175"/>
    <n v="5668"/>
    <n v="8251"/>
    <n v="2167"/>
  </r>
  <r>
    <x v="116"/>
    <x v="8"/>
    <x v="8"/>
    <n v="8418"/>
    <n v="4977"/>
    <n v="5515"/>
    <n v="2196"/>
    <n v="4112"/>
  </r>
  <r>
    <x v="117"/>
    <x v="0"/>
    <x v="0"/>
    <n v="2807"/>
    <n v="9982"/>
    <n v="4638"/>
    <n v="9631"/>
    <n v="4188"/>
  </r>
  <r>
    <x v="118"/>
    <x v="1"/>
    <x v="1"/>
    <n v="5305"/>
    <n v="9348"/>
    <n v="8628"/>
    <n v="1877"/>
    <n v="8936"/>
  </r>
  <r>
    <x v="119"/>
    <x v="2"/>
    <x v="2"/>
    <n v="6079"/>
    <n v="7325"/>
    <n v="7597"/>
    <n v="7862"/>
    <n v="3233"/>
  </r>
  <r>
    <x v="120"/>
    <x v="3"/>
    <x v="3"/>
    <n v="6745"/>
    <n v="5587"/>
    <n v="1421"/>
    <n v="8234"/>
    <n v="6621"/>
  </r>
  <r>
    <x v="121"/>
    <x v="4"/>
    <x v="3"/>
    <n v="3058"/>
    <n v="8332"/>
    <n v="8898"/>
    <n v="7225"/>
    <n v="6469"/>
  </r>
  <r>
    <x v="122"/>
    <x v="5"/>
    <x v="5"/>
    <n v="8082"/>
    <n v="9356"/>
    <n v="3471"/>
    <n v="6737"/>
    <n v="9219"/>
  </r>
  <r>
    <x v="123"/>
    <x v="6"/>
    <x v="6"/>
    <n v="8635"/>
    <n v="5661"/>
    <n v="8521"/>
    <n v="8708"/>
    <n v="7781"/>
  </r>
  <r>
    <x v="124"/>
    <x v="7"/>
    <x v="7"/>
    <n v="7614"/>
    <n v="8722"/>
    <n v="5274"/>
    <n v="6475"/>
    <n v="2159"/>
  </r>
  <r>
    <x v="125"/>
    <x v="8"/>
    <x v="8"/>
    <n v="3403"/>
    <n v="6746"/>
    <n v="7966"/>
    <n v="1866"/>
    <n v="9194"/>
  </r>
  <r>
    <x v="126"/>
    <x v="0"/>
    <x v="0"/>
    <n v="1388"/>
    <n v="5270"/>
    <n v="8531"/>
    <n v="3331"/>
    <n v="7465"/>
  </r>
  <r>
    <x v="127"/>
    <x v="1"/>
    <x v="1"/>
    <n v="3016"/>
    <n v="4426"/>
    <n v="2277"/>
    <n v="1881"/>
    <n v="7675"/>
  </r>
  <r>
    <x v="128"/>
    <x v="2"/>
    <x v="2"/>
    <n v="4917"/>
    <n v="5876"/>
    <n v="8196"/>
    <n v="8115"/>
    <n v="1189"/>
  </r>
  <r>
    <x v="129"/>
    <x v="3"/>
    <x v="3"/>
    <n v="1876"/>
    <n v="3868"/>
    <n v="8760"/>
    <n v="8865"/>
    <n v="8344"/>
  </r>
  <r>
    <x v="130"/>
    <x v="4"/>
    <x v="4"/>
    <n v="9546"/>
    <n v="9946"/>
    <n v="9869"/>
    <n v="1579"/>
    <n v="6856"/>
  </r>
  <r>
    <x v="131"/>
    <x v="5"/>
    <x v="5"/>
    <n v="4969"/>
    <n v="6530"/>
    <n v="2377"/>
    <n v="2252"/>
    <n v="4605"/>
  </r>
  <r>
    <x v="132"/>
    <x v="6"/>
    <x v="6"/>
    <n v="1468"/>
    <n v="8109"/>
    <n v="6828"/>
    <n v="7725"/>
    <n v="3535"/>
  </r>
  <r>
    <x v="133"/>
    <x v="7"/>
    <x v="7"/>
    <n v="6533"/>
    <n v="2632"/>
    <n v="7451"/>
    <n v="8260"/>
    <n v="7770"/>
  </r>
  <r>
    <x v="134"/>
    <x v="8"/>
    <x v="8"/>
    <n v="5732"/>
    <n v="7705"/>
    <n v="6964"/>
    <n v="8792"/>
    <n v="3064"/>
  </r>
  <r>
    <x v="135"/>
    <x v="0"/>
    <x v="0"/>
    <n v="2167"/>
    <n v="2551"/>
    <n v="8829"/>
    <n v="8756"/>
    <n v="3012"/>
  </r>
  <r>
    <x v="136"/>
    <x v="1"/>
    <x v="1"/>
    <n v="8369"/>
    <n v="9904"/>
    <n v="9529"/>
    <n v="8982"/>
    <n v="3097"/>
  </r>
  <r>
    <x v="137"/>
    <x v="2"/>
    <x v="2"/>
    <n v="9796"/>
    <n v="3264"/>
    <n v="9506"/>
    <n v="3114"/>
    <n v="2239"/>
  </r>
  <r>
    <x v="138"/>
    <x v="3"/>
    <x v="3"/>
    <n v="8181"/>
    <n v="5543"/>
    <n v="6874"/>
    <n v="8065"/>
    <n v="7924"/>
  </r>
  <r>
    <x v="139"/>
    <x v="4"/>
    <x v="4"/>
    <n v="2310"/>
    <n v="4726"/>
    <n v="1868"/>
    <n v="4395"/>
    <n v="5377"/>
  </r>
  <r>
    <x v="140"/>
    <x v="5"/>
    <x v="5"/>
    <n v="7956"/>
    <n v="5984"/>
    <n v="6516"/>
    <n v="8199"/>
    <n v="2375"/>
  </r>
  <r>
    <x v="141"/>
    <x v="6"/>
    <x v="6"/>
    <n v="2115"/>
    <n v="8574"/>
    <n v="4959"/>
    <n v="7598"/>
    <n v="8858"/>
  </r>
  <r>
    <x v="142"/>
    <x v="7"/>
    <x v="7"/>
    <n v="1183"/>
    <n v="2667"/>
    <n v="4484"/>
    <n v="8205"/>
    <n v="1212"/>
  </r>
  <r>
    <x v="143"/>
    <x v="8"/>
    <x v="8"/>
    <n v="3321"/>
    <n v="3918"/>
    <n v="2075"/>
    <n v="4667"/>
    <n v="4166"/>
  </r>
  <r>
    <x v="144"/>
    <x v="0"/>
    <x v="0"/>
    <n v="9676"/>
    <n v="6524"/>
    <n v="6891"/>
    <n v="4569"/>
    <n v="1338"/>
  </r>
  <r>
    <x v="145"/>
    <x v="1"/>
    <x v="1"/>
    <n v="1641"/>
    <n v="4039"/>
    <n v="2411"/>
    <n v="1784"/>
    <n v="8740"/>
  </r>
  <r>
    <x v="146"/>
    <x v="2"/>
    <x v="2"/>
    <n v="7306"/>
    <n v="3348"/>
    <n v="8817"/>
    <n v="2806"/>
    <n v="7607"/>
  </r>
  <r>
    <x v="147"/>
    <x v="3"/>
    <x v="3"/>
    <n v="8766"/>
    <n v="1697"/>
    <n v="7438"/>
    <n v="6636"/>
    <n v="9688"/>
  </r>
  <r>
    <x v="148"/>
    <x v="4"/>
    <x v="5"/>
    <n v="2006"/>
    <n v="9423"/>
    <n v="1762"/>
    <n v="9881"/>
    <n v="7643"/>
  </r>
  <r>
    <x v="149"/>
    <x v="5"/>
    <x v="5"/>
    <n v="2130"/>
    <n v="5985"/>
    <n v="2291"/>
    <n v="4230"/>
    <n v="3347"/>
  </r>
  <r>
    <x v="150"/>
    <x v="6"/>
    <x v="6"/>
    <n v="4671"/>
    <n v="6923"/>
    <n v="4195"/>
    <n v="7924"/>
    <n v="3614"/>
  </r>
  <r>
    <x v="151"/>
    <x v="7"/>
    <x v="7"/>
    <n v="5687"/>
    <n v="3298"/>
    <n v="9077"/>
    <n v="8475"/>
    <n v="3790"/>
  </r>
  <r>
    <x v="152"/>
    <x v="8"/>
    <x v="8"/>
    <n v="9735"/>
    <n v="6516"/>
    <n v="9437"/>
    <n v="6141"/>
    <n v="2745"/>
  </r>
  <r>
    <x v="153"/>
    <x v="0"/>
    <x v="0"/>
    <n v="8459"/>
    <n v="9679"/>
    <n v="6481"/>
    <n v="5551"/>
    <n v="2042"/>
  </r>
  <r>
    <x v="154"/>
    <x v="1"/>
    <x v="1"/>
    <n v="2211"/>
    <n v="8321"/>
    <n v="7816"/>
    <n v="8413"/>
    <n v="5040"/>
  </r>
  <r>
    <x v="155"/>
    <x v="2"/>
    <x v="2"/>
    <n v="4052"/>
    <n v="7989"/>
    <n v="7849"/>
    <n v="5181"/>
    <n v="4734"/>
  </r>
  <r>
    <x v="156"/>
    <x v="3"/>
    <x v="3"/>
    <n v="6049"/>
    <n v="5882"/>
    <n v="3902"/>
    <n v="7446"/>
    <n v="6184"/>
  </r>
  <r>
    <x v="157"/>
    <x v="4"/>
    <x v="4"/>
    <n v="2799"/>
    <n v="3878"/>
    <n v="1947"/>
    <n v="9353"/>
    <n v="5144"/>
  </r>
  <r>
    <x v="158"/>
    <x v="5"/>
    <x v="5"/>
    <n v="6261"/>
    <n v="6596"/>
    <n v="4446"/>
    <n v="2987"/>
    <n v="3259"/>
  </r>
  <r>
    <x v="159"/>
    <x v="6"/>
    <x v="6"/>
    <n v="7663"/>
    <n v="3663"/>
    <n v="5268"/>
    <n v="1788"/>
    <n v="1128"/>
  </r>
  <r>
    <x v="160"/>
    <x v="7"/>
    <x v="7"/>
    <n v="4805"/>
    <n v="6939"/>
    <n v="8652"/>
    <n v="3139"/>
    <n v="8069"/>
  </r>
  <r>
    <x v="161"/>
    <x v="8"/>
    <x v="8"/>
    <n v="3654"/>
    <n v="1482"/>
    <n v="3293"/>
    <n v="3550"/>
    <n v="6936"/>
  </r>
  <r>
    <x v="162"/>
    <x v="0"/>
    <x v="0"/>
    <n v="6189"/>
    <n v="7426"/>
    <n v="6111"/>
    <n v="3749"/>
    <n v="6060"/>
  </r>
  <r>
    <x v="163"/>
    <x v="1"/>
    <x v="1"/>
    <n v="7204"/>
    <n v="3313"/>
    <n v="8855"/>
    <n v="1106"/>
    <n v="5103"/>
  </r>
  <r>
    <x v="164"/>
    <x v="2"/>
    <x v="2"/>
    <n v="8611"/>
    <n v="8355"/>
    <n v="9835"/>
    <n v="1650"/>
    <n v="7855"/>
  </r>
  <r>
    <x v="165"/>
    <x v="3"/>
    <x v="3"/>
    <n v="4269"/>
    <n v="8331"/>
    <n v="1854"/>
    <n v="1823"/>
    <n v="8301"/>
  </r>
  <r>
    <x v="166"/>
    <x v="4"/>
    <x v="5"/>
    <n v="7052"/>
    <n v="3848"/>
    <n v="2838"/>
    <n v="3741"/>
    <n v="7063"/>
  </r>
  <r>
    <x v="167"/>
    <x v="5"/>
    <x v="5"/>
    <n v="4610"/>
    <n v="7669"/>
    <n v="2120"/>
    <n v="3201"/>
    <n v="5285"/>
  </r>
  <r>
    <x v="168"/>
    <x v="6"/>
    <x v="6"/>
    <n v="9161"/>
    <n v="6588"/>
    <n v="6898"/>
    <n v="7731"/>
    <n v="7027"/>
  </r>
  <r>
    <x v="169"/>
    <x v="7"/>
    <x v="7"/>
    <n v="9073"/>
    <n v="1553"/>
    <n v="5827"/>
    <n v="8211"/>
    <n v="7051"/>
  </r>
  <r>
    <x v="170"/>
    <x v="8"/>
    <x v="8"/>
    <n v="2002"/>
    <n v="8328"/>
    <n v="6110"/>
    <n v="9689"/>
    <n v="6426"/>
  </r>
  <r>
    <x v="171"/>
    <x v="0"/>
    <x v="0"/>
    <n v="2280"/>
    <n v="2282"/>
    <n v="6893"/>
    <n v="3761"/>
    <n v="3180"/>
  </r>
  <r>
    <x v="172"/>
    <x v="1"/>
    <x v="1"/>
    <n v="4325"/>
    <n v="9899"/>
    <n v="1866"/>
    <n v="2492"/>
    <n v="1154"/>
  </r>
  <r>
    <x v="173"/>
    <x v="2"/>
    <x v="2"/>
    <n v="5779"/>
    <n v="3957"/>
    <n v="9823"/>
    <n v="4538"/>
    <n v="6060"/>
  </r>
  <r>
    <x v="174"/>
    <x v="3"/>
    <x v="3"/>
    <n v="9141"/>
    <n v="4496"/>
    <n v="1259"/>
    <n v="2997"/>
    <n v="4293"/>
  </r>
  <r>
    <x v="175"/>
    <x v="4"/>
    <x v="4"/>
    <n v="8278"/>
    <n v="5365"/>
    <n v="5127"/>
    <n v="6646"/>
    <n v="6343"/>
  </r>
  <r>
    <x v="176"/>
    <x v="5"/>
    <x v="5"/>
    <n v="4885"/>
    <n v="5396"/>
    <n v="4148"/>
    <n v="9787"/>
    <n v="8209"/>
  </r>
  <r>
    <x v="177"/>
    <x v="6"/>
    <x v="6"/>
    <n v="1235"/>
    <n v="8780"/>
    <n v="5518"/>
    <n v="4639"/>
    <n v="6445"/>
  </r>
  <r>
    <x v="178"/>
    <x v="7"/>
    <x v="7"/>
    <n v="4974"/>
    <n v="8866"/>
    <n v="7141"/>
    <n v="6144"/>
    <n v="6682"/>
  </r>
  <r>
    <x v="179"/>
    <x v="8"/>
    <x v="8"/>
    <n v="8702"/>
    <n v="2730"/>
    <n v="4010"/>
    <n v="8537"/>
    <n v="9536"/>
  </r>
  <r>
    <x v="180"/>
    <x v="0"/>
    <x v="0"/>
    <n v="1695"/>
    <n v="2725"/>
    <n v="3807"/>
    <n v="3392"/>
    <n v="9810"/>
  </r>
  <r>
    <x v="181"/>
    <x v="1"/>
    <x v="1"/>
    <n v="7143"/>
    <n v="6885"/>
    <n v="9184"/>
    <n v="9799"/>
    <n v="3954"/>
  </r>
  <r>
    <x v="182"/>
    <x v="2"/>
    <x v="2"/>
    <n v="5040"/>
    <n v="9838"/>
    <n v="9637"/>
    <n v="9058"/>
    <n v="9314"/>
  </r>
  <r>
    <x v="183"/>
    <x v="3"/>
    <x v="3"/>
    <n v="6483"/>
    <n v="7724"/>
    <n v="5978"/>
    <n v="2511"/>
    <n v="1763"/>
  </r>
  <r>
    <x v="184"/>
    <x v="4"/>
    <x v="4"/>
    <n v="6860"/>
    <n v="8817"/>
    <n v="5615"/>
    <n v="9417"/>
    <n v="9683"/>
  </r>
  <r>
    <x v="185"/>
    <x v="5"/>
    <x v="5"/>
    <n v="1762"/>
    <n v="1149"/>
    <n v="4617"/>
    <n v="7405"/>
    <n v="1176"/>
  </r>
  <r>
    <x v="186"/>
    <x v="6"/>
    <x v="6"/>
    <n v="8557"/>
    <n v="8646"/>
    <n v="3035"/>
    <n v="7893"/>
    <n v="8298"/>
  </r>
  <r>
    <x v="187"/>
    <x v="7"/>
    <x v="7"/>
    <n v="4554"/>
    <n v="5831"/>
    <n v="6498"/>
    <n v="2461"/>
    <n v="5083"/>
  </r>
  <r>
    <x v="188"/>
    <x v="8"/>
    <x v="8"/>
    <n v="2426"/>
    <n v="2623"/>
    <n v="9414"/>
    <n v="9638"/>
    <n v="5803"/>
  </r>
  <r>
    <x v="189"/>
    <x v="0"/>
    <x v="0"/>
    <n v="6435"/>
    <n v="2068"/>
    <n v="7756"/>
    <n v="3446"/>
    <n v="6687"/>
  </r>
  <r>
    <x v="190"/>
    <x v="1"/>
    <x v="1"/>
    <n v="7286"/>
    <n v="3354"/>
    <n v="5223"/>
    <n v="9697"/>
    <n v="3137"/>
  </r>
  <r>
    <x v="191"/>
    <x v="2"/>
    <x v="2"/>
    <n v="9369"/>
    <n v="2956"/>
    <n v="6816"/>
    <n v="3792"/>
    <n v="4903"/>
  </r>
  <r>
    <x v="192"/>
    <x v="3"/>
    <x v="3"/>
    <n v="6374"/>
    <n v="1501"/>
    <n v="3108"/>
    <n v="3405"/>
    <n v="2157"/>
  </r>
  <r>
    <x v="193"/>
    <x v="4"/>
    <x v="4"/>
    <n v="5004"/>
    <n v="4718"/>
    <n v="6120"/>
    <n v="4933"/>
    <n v="1407"/>
  </r>
  <r>
    <x v="194"/>
    <x v="5"/>
    <x v="5"/>
    <n v="8105"/>
    <n v="2998"/>
    <n v="7070"/>
    <n v="5952"/>
    <n v="1999"/>
  </r>
  <r>
    <x v="195"/>
    <x v="6"/>
    <x v="6"/>
    <n v="8615"/>
    <n v="6438"/>
    <n v="8043"/>
    <n v="1357"/>
    <n v="8864"/>
  </r>
  <r>
    <x v="196"/>
    <x v="7"/>
    <x v="7"/>
    <n v="9360"/>
    <n v="1146"/>
    <n v="8012"/>
    <n v="9849"/>
    <n v="8177"/>
  </r>
  <r>
    <x v="197"/>
    <x v="8"/>
    <x v="8"/>
    <n v="2416"/>
    <n v="9805"/>
    <n v="2630"/>
    <n v="5515"/>
    <n v="5072"/>
  </r>
  <r>
    <x v="198"/>
    <x v="0"/>
    <x v="0"/>
    <n v="1142"/>
    <n v="8190"/>
    <n v="5766"/>
    <n v="3274"/>
    <n v="2839"/>
  </r>
  <r>
    <x v="199"/>
    <x v="1"/>
    <x v="1"/>
    <n v="3715"/>
    <n v="8120"/>
    <n v="6124"/>
    <n v="8544"/>
    <n v="5431"/>
  </r>
  <r>
    <x v="200"/>
    <x v="2"/>
    <x v="2"/>
    <n v="3486"/>
    <n v="4508"/>
    <n v="6027"/>
    <n v="7381"/>
    <n v="8834"/>
  </r>
  <r>
    <x v="201"/>
    <x v="3"/>
    <x v="3"/>
    <n v="2137"/>
    <n v="8811"/>
    <n v="9151"/>
    <n v="3700"/>
    <n v="1263"/>
  </r>
  <r>
    <x v="202"/>
    <x v="4"/>
    <x v="4"/>
    <n v="3516"/>
    <n v="9411"/>
    <n v="6448"/>
    <n v="4355"/>
    <n v="2782"/>
  </r>
  <r>
    <x v="203"/>
    <x v="5"/>
    <x v="5"/>
    <n v="4791"/>
    <n v="4200"/>
    <n v="2145"/>
    <n v="3076"/>
    <n v="6677"/>
  </r>
  <r>
    <x v="204"/>
    <x v="6"/>
    <x v="6"/>
    <n v="8576"/>
    <n v="6788"/>
    <n v="6233"/>
    <n v="2402"/>
    <n v="1392"/>
  </r>
  <r>
    <x v="205"/>
    <x v="7"/>
    <x v="7"/>
    <n v="6590"/>
    <n v="1218"/>
    <n v="1635"/>
    <n v="4104"/>
    <n v="7542"/>
  </r>
  <r>
    <x v="206"/>
    <x v="8"/>
    <x v="8"/>
    <n v="2706"/>
    <n v="9384"/>
    <n v="2932"/>
    <n v="5997"/>
    <n v="3436"/>
  </r>
  <r>
    <x v="207"/>
    <x v="0"/>
    <x v="0"/>
    <n v="3924"/>
    <n v="6419"/>
    <n v="6399"/>
    <n v="7400"/>
    <n v="4406"/>
  </r>
  <r>
    <x v="208"/>
    <x v="1"/>
    <x v="1"/>
    <n v="5601"/>
    <n v="9339"/>
    <n v="4551"/>
    <n v="8230"/>
    <n v="8944"/>
  </r>
  <r>
    <x v="209"/>
    <x v="2"/>
    <x v="2"/>
    <n v="8805"/>
    <n v="5609"/>
    <n v="7449"/>
    <n v="3117"/>
    <n v="8370"/>
  </r>
  <r>
    <x v="210"/>
    <x v="3"/>
    <x v="3"/>
    <n v="8816"/>
    <n v="5476"/>
    <n v="7412"/>
    <n v="5741"/>
    <n v="9361"/>
  </r>
  <r>
    <x v="211"/>
    <x v="4"/>
    <x v="4"/>
    <n v="3771"/>
    <n v="8674"/>
    <n v="1404"/>
    <n v="3748"/>
    <n v="8833"/>
  </r>
  <r>
    <x v="212"/>
    <x v="5"/>
    <x v="5"/>
    <n v="3400"/>
    <n v="8084"/>
    <n v="5403"/>
    <n v="1500"/>
    <n v="4969"/>
  </r>
  <r>
    <x v="213"/>
    <x v="6"/>
    <x v="6"/>
    <n v="6504"/>
    <n v="3657"/>
    <n v="8826"/>
    <n v="4343"/>
    <n v="2062"/>
  </r>
  <r>
    <x v="214"/>
    <x v="7"/>
    <x v="7"/>
    <n v="4882"/>
    <n v="5526"/>
    <n v="6521"/>
    <n v="3355"/>
    <n v="6232"/>
  </r>
  <r>
    <x v="215"/>
    <x v="8"/>
    <x v="8"/>
    <n v="3754"/>
    <n v="7663"/>
    <n v="2923"/>
    <n v="7177"/>
    <n v="4974"/>
  </r>
  <r>
    <x v="216"/>
    <x v="0"/>
    <x v="0"/>
    <n v="9019"/>
    <n v="4824"/>
    <n v="2306"/>
    <n v="3254"/>
    <n v="4948"/>
  </r>
  <r>
    <x v="217"/>
    <x v="1"/>
    <x v="1"/>
    <n v="2466"/>
    <n v="6667"/>
    <n v="6652"/>
    <n v="4371"/>
    <n v="9344"/>
  </r>
  <r>
    <x v="218"/>
    <x v="2"/>
    <x v="2"/>
    <n v="3270"/>
    <n v="8740"/>
    <n v="9237"/>
    <n v="3055"/>
    <n v="4889"/>
  </r>
  <r>
    <x v="219"/>
    <x v="3"/>
    <x v="3"/>
    <n v="1602"/>
    <n v="4582"/>
    <n v="7143"/>
    <n v="5461"/>
    <n v="6029"/>
  </r>
  <r>
    <x v="220"/>
    <x v="4"/>
    <x v="4"/>
    <n v="7437"/>
    <n v="4470"/>
    <n v="6256"/>
    <n v="3061"/>
    <n v="2163"/>
  </r>
  <r>
    <x v="221"/>
    <x v="5"/>
    <x v="5"/>
    <n v="2297"/>
    <n v="6835"/>
    <n v="5350"/>
    <n v="8205"/>
    <n v="3478"/>
  </r>
  <r>
    <x v="222"/>
    <x v="6"/>
    <x v="6"/>
    <n v="4683"/>
    <n v="8943"/>
    <n v="8733"/>
    <n v="2030"/>
    <n v="6653"/>
  </r>
  <r>
    <x v="223"/>
    <x v="7"/>
    <x v="7"/>
    <n v="1183"/>
    <n v="6412"/>
    <n v="9685"/>
    <n v="2748"/>
    <n v="6962"/>
  </r>
  <r>
    <x v="224"/>
    <x v="8"/>
    <x v="8"/>
    <n v="5227"/>
    <n v="2431"/>
    <n v="8207"/>
    <n v="6674"/>
    <n v="6590"/>
  </r>
  <r>
    <x v="225"/>
    <x v="0"/>
    <x v="0"/>
    <n v="8703"/>
    <n v="3370"/>
    <n v="9142"/>
    <n v="6910"/>
    <n v="3360"/>
  </r>
  <r>
    <x v="226"/>
    <x v="1"/>
    <x v="1"/>
    <n v="4244"/>
    <n v="6557"/>
    <n v="6181"/>
    <n v="2757"/>
    <n v="8397"/>
  </r>
  <r>
    <x v="227"/>
    <x v="2"/>
    <x v="2"/>
    <n v="9072"/>
    <n v="7259"/>
    <n v="6232"/>
    <n v="7464"/>
    <n v="8045"/>
  </r>
  <r>
    <x v="228"/>
    <x v="3"/>
    <x v="3"/>
    <n v="9976"/>
    <n v="1738"/>
    <n v="9855"/>
    <n v="7902"/>
    <n v="7521"/>
  </r>
  <r>
    <x v="229"/>
    <x v="4"/>
    <x v="4"/>
    <n v="1496"/>
    <n v="4008"/>
    <n v="4594"/>
    <n v="7282"/>
    <n v="5538"/>
  </r>
  <r>
    <x v="230"/>
    <x v="5"/>
    <x v="5"/>
    <n v="8069"/>
    <n v="4029"/>
    <n v="8479"/>
    <n v="6002"/>
    <n v="2369"/>
  </r>
  <r>
    <x v="231"/>
    <x v="6"/>
    <x v="6"/>
    <n v="3540"/>
    <n v="6082"/>
    <n v="6306"/>
    <n v="8598"/>
    <n v="9959"/>
  </r>
  <r>
    <x v="232"/>
    <x v="7"/>
    <x v="7"/>
    <n v="2562"/>
    <n v="8591"/>
    <n v="7023"/>
    <n v="8839"/>
    <n v="7527"/>
  </r>
  <r>
    <x v="233"/>
    <x v="8"/>
    <x v="8"/>
    <n v="5442"/>
    <n v="3767"/>
    <n v="2024"/>
    <n v="7192"/>
    <n v="8941"/>
  </r>
  <r>
    <x v="234"/>
    <x v="0"/>
    <x v="0"/>
    <n v="2692"/>
    <n v="9464"/>
    <n v="6232"/>
    <n v="5616"/>
    <n v="9763"/>
  </r>
  <r>
    <x v="235"/>
    <x v="1"/>
    <x v="1"/>
    <n v="2420"/>
    <n v="2479"/>
    <n v="7396"/>
    <n v="4141"/>
    <n v="5808"/>
  </r>
  <r>
    <x v="236"/>
    <x v="2"/>
    <x v="2"/>
    <n v="4331"/>
    <n v="2034"/>
    <n v="4853"/>
    <n v="2426"/>
    <n v="7423"/>
  </r>
  <r>
    <x v="237"/>
    <x v="3"/>
    <x v="3"/>
    <n v="8207"/>
    <n v="2067"/>
    <n v="3839"/>
    <n v="6825"/>
    <n v="8842"/>
  </r>
  <r>
    <x v="238"/>
    <x v="4"/>
    <x v="4"/>
    <n v="7903"/>
    <n v="6085"/>
    <n v="7981"/>
    <n v="1540"/>
    <n v="5892"/>
  </r>
  <r>
    <x v="239"/>
    <x v="5"/>
    <x v="5"/>
    <n v="1825"/>
    <n v="8569"/>
    <n v="6351"/>
    <n v="2860"/>
    <n v="3903"/>
  </r>
  <r>
    <x v="240"/>
    <x v="6"/>
    <x v="6"/>
    <n v="4360"/>
    <n v="3248"/>
    <n v="2665"/>
    <n v="1496"/>
    <n v="7234"/>
  </r>
  <r>
    <x v="241"/>
    <x v="7"/>
    <x v="7"/>
    <n v="7486"/>
    <n v="6417"/>
    <n v="8012"/>
    <n v="9571"/>
    <n v="2845"/>
  </r>
  <r>
    <x v="242"/>
    <x v="8"/>
    <x v="8"/>
    <n v="9543"/>
    <n v="5910"/>
    <n v="2788"/>
    <n v="3979"/>
    <n v="3005"/>
  </r>
  <r>
    <x v="243"/>
    <x v="0"/>
    <x v="0"/>
    <n v="2716"/>
    <n v="2116"/>
    <n v="6258"/>
    <n v="1132"/>
    <n v="9039"/>
  </r>
  <r>
    <x v="244"/>
    <x v="1"/>
    <x v="1"/>
    <n v="8900"/>
    <n v="5421"/>
    <n v="8580"/>
    <n v="8606"/>
    <n v="8713"/>
  </r>
  <r>
    <x v="245"/>
    <x v="2"/>
    <x v="2"/>
    <n v="2336"/>
    <n v="9974"/>
    <n v="6809"/>
    <n v="9112"/>
    <n v="9728"/>
  </r>
  <r>
    <x v="246"/>
    <x v="3"/>
    <x v="3"/>
    <n v="6862"/>
    <n v="7209"/>
    <n v="3612"/>
    <n v="1466"/>
    <n v="7389"/>
  </r>
  <r>
    <x v="247"/>
    <x v="4"/>
    <x v="4"/>
    <n v="2308"/>
    <n v="9362"/>
    <n v="8968"/>
    <n v="4742"/>
    <n v="2214"/>
  </r>
  <r>
    <x v="248"/>
    <x v="5"/>
    <x v="5"/>
    <n v="7114"/>
    <n v="7645"/>
    <n v="2857"/>
    <n v="8184"/>
    <n v="3826"/>
  </r>
  <r>
    <x v="249"/>
    <x v="6"/>
    <x v="6"/>
    <n v="3250"/>
    <n v="2042"/>
    <n v="2908"/>
    <n v="5421"/>
    <n v="8008"/>
  </r>
  <r>
    <x v="250"/>
    <x v="7"/>
    <x v="7"/>
    <n v="1305"/>
    <n v="8157"/>
    <n v="2362"/>
    <n v="3796"/>
    <n v="1229"/>
  </r>
  <r>
    <x v="251"/>
    <x v="8"/>
    <x v="8"/>
    <n v="3958"/>
    <n v="5126"/>
    <n v="1617"/>
    <n v="5664"/>
    <n v="3894"/>
  </r>
  <r>
    <x v="252"/>
    <x v="0"/>
    <x v="0"/>
    <n v="3843"/>
    <n v="2197"/>
    <n v="8568"/>
    <n v="5124"/>
    <n v="4204"/>
  </r>
  <r>
    <x v="253"/>
    <x v="1"/>
    <x v="1"/>
    <n v="2894"/>
    <n v="2154"/>
    <n v="8036"/>
    <n v="6268"/>
    <n v="6508"/>
  </r>
  <r>
    <x v="254"/>
    <x v="2"/>
    <x v="2"/>
    <n v="4401"/>
    <n v="9034"/>
    <n v="9796"/>
    <n v="3207"/>
    <n v="2325"/>
  </r>
  <r>
    <x v="255"/>
    <x v="3"/>
    <x v="3"/>
    <n v="1784"/>
    <n v="9761"/>
    <n v="8101"/>
    <n v="8822"/>
    <n v="1539"/>
  </r>
  <r>
    <x v="256"/>
    <x v="4"/>
    <x v="4"/>
    <n v="8172"/>
    <n v="5719"/>
    <n v="9053"/>
    <n v="4929"/>
    <n v="7015"/>
  </r>
  <r>
    <x v="257"/>
    <x v="5"/>
    <x v="5"/>
    <n v="4145"/>
    <n v="4295"/>
    <n v="1432"/>
    <n v="6687"/>
    <n v="1314"/>
  </r>
  <r>
    <x v="258"/>
    <x v="6"/>
    <x v="6"/>
    <n v="4679"/>
    <n v="5254"/>
    <n v="4367"/>
    <n v="8483"/>
    <n v="6032"/>
  </r>
  <r>
    <x v="259"/>
    <x v="7"/>
    <x v="7"/>
    <n v="5335"/>
    <n v="5374"/>
    <n v="6817"/>
    <n v="2198"/>
    <n v="9679"/>
  </r>
  <r>
    <x v="260"/>
    <x v="8"/>
    <x v="8"/>
    <n v="2038"/>
    <n v="9652"/>
    <n v="1510"/>
    <n v="9117"/>
    <n v="9286"/>
  </r>
  <r>
    <x v="261"/>
    <x v="0"/>
    <x v="0"/>
    <n v="3825"/>
    <n v="3989"/>
    <n v="7474"/>
    <n v="2783"/>
    <n v="5036"/>
  </r>
  <r>
    <x v="262"/>
    <x v="1"/>
    <x v="1"/>
    <n v="7343"/>
    <n v="8455"/>
    <n v="4024"/>
    <n v="1607"/>
    <n v="7608"/>
  </r>
  <r>
    <x v="263"/>
    <x v="2"/>
    <x v="2"/>
    <n v="2387"/>
    <n v="3233"/>
    <n v="2115"/>
    <n v="4200"/>
    <n v="4533"/>
  </r>
  <r>
    <x v="264"/>
    <x v="3"/>
    <x v="3"/>
    <n v="6569"/>
    <n v="1658"/>
    <n v="8879"/>
    <n v="4493"/>
    <n v="7193"/>
  </r>
  <r>
    <x v="265"/>
    <x v="4"/>
    <x v="4"/>
    <n v="3723"/>
    <n v="7981"/>
    <n v="1593"/>
    <n v="5820"/>
    <n v="2148"/>
  </r>
  <r>
    <x v="266"/>
    <x v="5"/>
    <x v="5"/>
    <n v="8283"/>
    <n v="6652"/>
    <n v="6401"/>
    <n v="7923"/>
    <n v="5804"/>
  </r>
  <r>
    <x v="267"/>
    <x v="6"/>
    <x v="6"/>
    <n v="8387"/>
    <n v="5740"/>
    <n v="6948"/>
    <n v="1282"/>
    <n v="2065"/>
  </r>
  <r>
    <x v="268"/>
    <x v="7"/>
    <x v="7"/>
    <n v="9851"/>
    <n v="2961"/>
    <n v="8179"/>
    <n v="6443"/>
    <n v="1823"/>
  </r>
  <r>
    <x v="269"/>
    <x v="8"/>
    <x v="8"/>
    <n v="2033"/>
    <n v="7334"/>
    <n v="7979"/>
    <n v="6089"/>
    <n v="4868"/>
  </r>
  <r>
    <x v="270"/>
    <x v="0"/>
    <x v="0"/>
    <n v="7742"/>
    <n v="2652"/>
    <n v="6996"/>
    <n v="6157"/>
    <n v="6292"/>
  </r>
  <r>
    <x v="271"/>
    <x v="1"/>
    <x v="1"/>
    <n v="4811"/>
    <n v="5113"/>
    <n v="4020"/>
    <n v="4539"/>
    <n v="7838"/>
  </r>
  <r>
    <x v="272"/>
    <x v="2"/>
    <x v="2"/>
    <n v="1333"/>
    <n v="5565"/>
    <n v="9024"/>
    <n v="7198"/>
    <n v="3359"/>
  </r>
  <r>
    <x v="273"/>
    <x v="3"/>
    <x v="3"/>
    <n v="9742"/>
    <n v="5884"/>
    <n v="1243"/>
    <n v="7047"/>
    <n v="7746"/>
  </r>
  <r>
    <x v="274"/>
    <x v="4"/>
    <x v="4"/>
    <n v="7416"/>
    <n v="4069"/>
    <n v="5880"/>
    <n v="8522"/>
    <n v="7785"/>
  </r>
  <r>
    <x v="275"/>
    <x v="5"/>
    <x v="5"/>
    <n v="5533"/>
    <n v="7506"/>
    <n v="3179"/>
    <n v="3672"/>
    <n v="5630"/>
  </r>
  <r>
    <x v="276"/>
    <x v="6"/>
    <x v="6"/>
    <n v="8618"/>
    <n v="5215"/>
    <n v="2985"/>
    <n v="6604"/>
    <n v="5279"/>
  </r>
  <r>
    <x v="277"/>
    <x v="7"/>
    <x v="7"/>
    <n v="7397"/>
    <n v="4286"/>
    <n v="2395"/>
    <n v="8460"/>
    <n v="8092"/>
  </r>
  <r>
    <x v="278"/>
    <x v="8"/>
    <x v="8"/>
    <n v="4466"/>
    <n v="4865"/>
    <n v="6597"/>
    <n v="2868"/>
    <n v="5198"/>
  </r>
  <r>
    <x v="279"/>
    <x v="0"/>
    <x v="0"/>
    <n v="4300"/>
    <n v="9666"/>
    <n v="5439"/>
    <n v="5964"/>
    <n v="4299"/>
  </r>
  <r>
    <x v="280"/>
    <x v="1"/>
    <x v="1"/>
    <n v="1465"/>
    <n v="3493"/>
    <n v="6462"/>
    <n v="8368"/>
    <n v="6606"/>
  </r>
  <r>
    <x v="281"/>
    <x v="2"/>
    <x v="2"/>
    <n v="6697"/>
    <n v="6143"/>
    <n v="7480"/>
    <n v="3079"/>
    <n v="6688"/>
  </r>
  <r>
    <x v="282"/>
    <x v="3"/>
    <x v="3"/>
    <n v="4995"/>
    <n v="8349"/>
    <n v="6738"/>
    <n v="9646"/>
    <n v="3413"/>
  </r>
  <r>
    <x v="283"/>
    <x v="4"/>
    <x v="4"/>
    <n v="2745"/>
    <n v="7069"/>
    <n v="8360"/>
    <n v="6026"/>
    <n v="6117"/>
  </r>
  <r>
    <x v="284"/>
    <x v="5"/>
    <x v="5"/>
    <n v="1355"/>
    <n v="1248"/>
    <n v="4129"/>
    <n v="6491"/>
    <n v="7013"/>
  </r>
  <r>
    <x v="285"/>
    <x v="6"/>
    <x v="6"/>
    <n v="6083"/>
    <n v="4962"/>
    <n v="5610"/>
    <n v="5052"/>
    <n v="8791"/>
  </r>
  <r>
    <x v="286"/>
    <x v="7"/>
    <x v="7"/>
    <n v="5019"/>
    <n v="6119"/>
    <n v="5309"/>
    <n v="6320"/>
    <n v="8549"/>
  </r>
  <r>
    <x v="287"/>
    <x v="8"/>
    <x v="8"/>
    <n v="9460"/>
    <n v="9791"/>
    <n v="2981"/>
    <n v="1617"/>
    <n v="7957"/>
  </r>
  <r>
    <x v="288"/>
    <x v="0"/>
    <x v="0"/>
    <n v="9997"/>
    <n v="5803"/>
    <n v="4181"/>
    <n v="4196"/>
    <n v="1685"/>
  </r>
  <r>
    <x v="289"/>
    <x v="1"/>
    <x v="1"/>
    <n v="9838"/>
    <n v="1463"/>
    <n v="1561"/>
    <n v="7080"/>
    <n v="2416"/>
  </r>
  <r>
    <x v="290"/>
    <x v="2"/>
    <x v="2"/>
    <n v="9865"/>
    <n v="6576"/>
    <n v="7180"/>
    <n v="8887"/>
    <n v="6617"/>
  </r>
  <r>
    <x v="291"/>
    <x v="3"/>
    <x v="3"/>
    <n v="2427"/>
    <n v="6813"/>
    <n v="2550"/>
    <n v="6983"/>
    <n v="2949"/>
  </r>
  <r>
    <x v="292"/>
    <x v="4"/>
    <x v="4"/>
    <n v="2211"/>
    <n v="4946"/>
    <n v="8093"/>
    <n v="5581"/>
    <n v="1129"/>
  </r>
  <r>
    <x v="293"/>
    <x v="5"/>
    <x v="5"/>
    <n v="3260"/>
    <n v="3532"/>
    <n v="9366"/>
    <n v="1946"/>
    <n v="8929"/>
  </r>
  <r>
    <x v="294"/>
    <x v="6"/>
    <x v="6"/>
    <n v="9110"/>
    <n v="7987"/>
    <n v="4038"/>
    <n v="9680"/>
    <n v="7002"/>
  </r>
  <r>
    <x v="295"/>
    <x v="7"/>
    <x v="7"/>
    <n v="9591"/>
    <n v="3226"/>
    <n v="9405"/>
    <n v="2264"/>
    <n v="6213"/>
  </r>
  <r>
    <x v="296"/>
    <x v="8"/>
    <x v="8"/>
    <n v="5453"/>
    <n v="1437"/>
    <n v="9974"/>
    <n v="7030"/>
    <n v="4993"/>
  </r>
  <r>
    <x v="297"/>
    <x v="0"/>
    <x v="0"/>
    <n v="9143"/>
    <n v="3882"/>
    <n v="4494"/>
    <n v="7868"/>
    <n v="1559"/>
  </r>
  <r>
    <x v="298"/>
    <x v="1"/>
    <x v="1"/>
    <n v="6019"/>
    <n v="6814"/>
    <n v="8825"/>
    <n v="2824"/>
    <n v="2154"/>
  </r>
  <r>
    <x v="299"/>
    <x v="2"/>
    <x v="2"/>
    <n v="6348"/>
    <n v="3200"/>
    <n v="5468"/>
    <n v="2243"/>
    <n v="6098"/>
  </r>
  <r>
    <x v="300"/>
    <x v="3"/>
    <x v="3"/>
    <n v="5472"/>
    <n v="5756"/>
    <n v="2254"/>
    <n v="2512"/>
    <n v="8875"/>
  </r>
  <r>
    <x v="301"/>
    <x v="4"/>
    <x v="4"/>
    <n v="5455"/>
    <n v="5953"/>
    <n v="6383"/>
    <n v="2485"/>
    <n v="7139"/>
  </r>
  <r>
    <x v="302"/>
    <x v="5"/>
    <x v="5"/>
    <n v="3471"/>
    <n v="4274"/>
    <n v="5912"/>
    <n v="1279"/>
    <n v="8629"/>
  </r>
  <r>
    <x v="303"/>
    <x v="6"/>
    <x v="6"/>
    <n v="9137"/>
    <n v="6963"/>
    <n v="2172"/>
    <n v="4702"/>
    <n v="6070"/>
  </r>
  <r>
    <x v="304"/>
    <x v="7"/>
    <x v="7"/>
    <n v="8803"/>
    <n v="5768"/>
    <n v="2356"/>
    <n v="5839"/>
    <n v="2515"/>
  </r>
  <r>
    <x v="305"/>
    <x v="8"/>
    <x v="8"/>
    <n v="3226"/>
    <n v="5499"/>
    <n v="7625"/>
    <n v="8886"/>
    <n v="4992"/>
  </r>
  <r>
    <x v="306"/>
    <x v="0"/>
    <x v="0"/>
    <n v="6699"/>
    <n v="9215"/>
    <n v="2576"/>
    <n v="5410"/>
    <n v="2338"/>
  </r>
  <r>
    <x v="307"/>
    <x v="1"/>
    <x v="1"/>
    <n v="8253"/>
    <n v="4338"/>
    <n v="8461"/>
    <n v="7124"/>
    <n v="1490"/>
  </r>
  <r>
    <x v="308"/>
    <x v="2"/>
    <x v="2"/>
    <n v="1341"/>
    <n v="6280"/>
    <n v="2949"/>
    <n v="2539"/>
    <n v="7281"/>
  </r>
  <r>
    <x v="309"/>
    <x v="3"/>
    <x v="3"/>
    <n v="8047"/>
    <n v="2856"/>
    <n v="2735"/>
    <n v="6619"/>
    <n v="9167"/>
  </r>
  <r>
    <x v="310"/>
    <x v="4"/>
    <x v="4"/>
    <n v="3360"/>
    <n v="3433"/>
    <n v="8754"/>
    <n v="2253"/>
    <n v="3225"/>
  </r>
  <r>
    <x v="311"/>
    <x v="5"/>
    <x v="5"/>
    <n v="5478"/>
    <n v="7387"/>
    <n v="5202"/>
    <n v="4228"/>
    <n v="4684"/>
  </r>
  <r>
    <x v="312"/>
    <x v="6"/>
    <x v="6"/>
    <n v="2158"/>
    <n v="8509"/>
    <n v="1743"/>
    <n v="4691"/>
    <n v="3279"/>
  </r>
  <r>
    <x v="313"/>
    <x v="7"/>
    <x v="7"/>
    <n v="2604"/>
    <n v="4106"/>
    <n v="4944"/>
    <n v="1755"/>
    <n v="7655"/>
  </r>
  <r>
    <x v="314"/>
    <x v="8"/>
    <x v="8"/>
    <n v="5603"/>
    <n v="3793"/>
    <n v="1891"/>
    <n v="2519"/>
    <n v="4263"/>
  </r>
  <r>
    <x v="315"/>
    <x v="0"/>
    <x v="0"/>
    <n v="7954"/>
    <n v="7658"/>
    <n v="4493"/>
    <n v="8966"/>
    <n v="9382"/>
  </r>
  <r>
    <x v="316"/>
    <x v="1"/>
    <x v="1"/>
    <n v="7358"/>
    <n v="7454"/>
    <n v="8404"/>
    <n v="6099"/>
    <n v="4856"/>
  </r>
  <r>
    <x v="317"/>
    <x v="2"/>
    <x v="2"/>
    <n v="2436"/>
    <n v="4500"/>
    <n v="6114"/>
    <n v="5071"/>
    <n v="5672"/>
  </r>
  <r>
    <x v="318"/>
    <x v="3"/>
    <x v="3"/>
    <n v="2256"/>
    <n v="6162"/>
    <n v="2063"/>
    <n v="2162"/>
    <n v="3101"/>
  </r>
  <r>
    <x v="319"/>
    <x v="4"/>
    <x v="4"/>
    <n v="8275"/>
    <n v="5551"/>
    <n v="1585"/>
    <n v="6159"/>
    <n v="3475"/>
  </r>
  <r>
    <x v="320"/>
    <x v="5"/>
    <x v="5"/>
    <n v="8905"/>
    <n v="7504"/>
    <n v="3217"/>
    <n v="2067"/>
    <n v="7638"/>
  </r>
  <r>
    <x v="321"/>
    <x v="6"/>
    <x v="6"/>
    <n v="4331"/>
    <n v="1399"/>
    <n v="6399"/>
    <n v="1605"/>
    <n v="5556"/>
  </r>
  <r>
    <x v="322"/>
    <x v="7"/>
    <x v="7"/>
    <n v="6641"/>
    <n v="6692"/>
    <n v="8421"/>
    <n v="4422"/>
    <n v="8689"/>
  </r>
  <r>
    <x v="323"/>
    <x v="8"/>
    <x v="8"/>
    <n v="7874"/>
    <n v="3336"/>
    <n v="6505"/>
    <n v="3841"/>
    <n v="6154"/>
  </r>
  <r>
    <x v="324"/>
    <x v="0"/>
    <x v="0"/>
    <n v="4278"/>
    <n v="5721"/>
    <n v="7118"/>
    <n v="6990"/>
    <n v="5050"/>
  </r>
  <r>
    <x v="325"/>
    <x v="1"/>
    <x v="1"/>
    <n v="7640"/>
    <n v="9234"/>
    <n v="4167"/>
    <n v="9054"/>
    <n v="4287"/>
  </r>
  <r>
    <x v="326"/>
    <x v="2"/>
    <x v="2"/>
    <n v="4355"/>
    <n v="1952"/>
    <n v="5801"/>
    <n v="6476"/>
    <n v="1627"/>
  </r>
  <r>
    <x v="327"/>
    <x v="3"/>
    <x v="3"/>
    <n v="3286"/>
    <n v="4171"/>
    <n v="9683"/>
    <n v="8832"/>
    <n v="5313"/>
  </r>
  <r>
    <x v="328"/>
    <x v="4"/>
    <x v="4"/>
    <n v="1716"/>
    <n v="6929"/>
    <n v="7734"/>
    <n v="4870"/>
    <n v="2607"/>
  </r>
  <r>
    <x v="329"/>
    <x v="5"/>
    <x v="5"/>
    <n v="1476"/>
    <n v="7089"/>
    <n v="4274"/>
    <n v="6459"/>
    <n v="1998"/>
  </r>
  <r>
    <x v="330"/>
    <x v="6"/>
    <x v="6"/>
    <n v="9704"/>
    <n v="5269"/>
    <n v="8078"/>
    <n v="2307"/>
    <n v="3656"/>
  </r>
  <r>
    <x v="331"/>
    <x v="7"/>
    <x v="7"/>
    <n v="8198"/>
    <n v="5749"/>
    <n v="2930"/>
    <n v="7047"/>
    <n v="5905"/>
  </r>
  <r>
    <x v="332"/>
    <x v="8"/>
    <x v="8"/>
    <n v="1887"/>
    <n v="2795"/>
    <n v="3327"/>
    <n v="4737"/>
    <n v="6909"/>
  </r>
  <r>
    <x v="333"/>
    <x v="0"/>
    <x v="0"/>
    <n v="1254"/>
    <n v="1758"/>
    <n v="9844"/>
    <n v="8453"/>
    <n v="4562"/>
  </r>
  <r>
    <x v="334"/>
    <x v="1"/>
    <x v="1"/>
    <n v="4118"/>
    <n v="5512"/>
    <n v="2481"/>
    <n v="2827"/>
    <n v="1769"/>
  </r>
  <r>
    <x v="335"/>
    <x v="2"/>
    <x v="2"/>
    <n v="9291"/>
    <n v="7418"/>
    <n v="6577"/>
    <n v="1737"/>
    <n v="6685"/>
  </r>
  <r>
    <x v="336"/>
    <x v="3"/>
    <x v="3"/>
    <n v="1337"/>
    <n v="7348"/>
    <n v="7927"/>
    <n v="6679"/>
    <n v="1942"/>
  </r>
  <r>
    <x v="337"/>
    <x v="4"/>
    <x v="4"/>
    <n v="3263"/>
    <n v="3627"/>
    <n v="8604"/>
    <n v="9437"/>
    <n v="4063"/>
  </r>
  <r>
    <x v="338"/>
    <x v="5"/>
    <x v="5"/>
    <n v="7180"/>
    <n v="1404"/>
    <n v="3780"/>
    <n v="4732"/>
    <n v="7616"/>
  </r>
  <r>
    <x v="339"/>
    <x v="6"/>
    <x v="6"/>
    <n v="2785"/>
    <n v="7566"/>
    <n v="3121"/>
    <n v="6369"/>
    <n v="7874"/>
  </r>
  <r>
    <x v="340"/>
    <x v="7"/>
    <x v="7"/>
    <n v="3641"/>
    <n v="5884"/>
    <n v="5060"/>
    <n v="9869"/>
    <n v="4321"/>
  </r>
  <r>
    <x v="341"/>
    <x v="8"/>
    <x v="8"/>
    <n v="9830"/>
    <n v="3914"/>
    <n v="6389"/>
    <n v="5819"/>
    <n v="5517"/>
  </r>
  <r>
    <x v="342"/>
    <x v="0"/>
    <x v="0"/>
    <n v="9027"/>
    <n v="1239"/>
    <n v="5539"/>
    <n v="8797"/>
    <n v="6453"/>
  </r>
  <r>
    <x v="343"/>
    <x v="1"/>
    <x v="1"/>
    <n v="6504"/>
    <n v="7062"/>
    <n v="5627"/>
    <n v="3395"/>
    <n v="7067"/>
  </r>
  <r>
    <x v="344"/>
    <x v="2"/>
    <x v="2"/>
    <n v="5357"/>
    <n v="3053"/>
    <n v="7522"/>
    <n v="5088"/>
    <n v="1159"/>
  </r>
  <r>
    <x v="345"/>
    <x v="3"/>
    <x v="3"/>
    <n v="2365"/>
    <n v="2485"/>
    <n v="1181"/>
    <n v="4213"/>
    <n v="2013"/>
  </r>
  <r>
    <x v="346"/>
    <x v="4"/>
    <x v="4"/>
    <n v="7241"/>
    <n v="4682"/>
    <n v="8170"/>
    <n v="3482"/>
    <n v="6607"/>
  </r>
  <r>
    <x v="347"/>
    <x v="5"/>
    <x v="5"/>
    <n v="7870"/>
    <n v="3682"/>
    <n v="2927"/>
    <n v="1413"/>
    <n v="8926"/>
  </r>
  <r>
    <x v="348"/>
    <x v="6"/>
    <x v="6"/>
    <n v="9974"/>
    <n v="6380"/>
    <n v="2100"/>
    <n v="3634"/>
    <n v="6959"/>
  </r>
  <r>
    <x v="349"/>
    <x v="7"/>
    <x v="7"/>
    <n v="9894"/>
    <n v="1897"/>
    <n v="2784"/>
    <n v="4143"/>
    <n v="1789"/>
  </r>
  <r>
    <x v="350"/>
    <x v="8"/>
    <x v="8"/>
    <n v="3065"/>
    <n v="4992"/>
    <n v="5198"/>
    <n v="4331"/>
    <n v="1339"/>
  </r>
  <r>
    <x v="351"/>
    <x v="0"/>
    <x v="0"/>
    <n v="7838"/>
    <n v="7633"/>
    <n v="2271"/>
    <n v="2406"/>
    <n v="4841"/>
  </r>
  <r>
    <x v="352"/>
    <x v="1"/>
    <x v="1"/>
    <n v="9982"/>
    <n v="3766"/>
    <n v="9751"/>
    <n v="7199"/>
    <n v="1561"/>
  </r>
  <r>
    <x v="353"/>
    <x v="2"/>
    <x v="2"/>
    <n v="6986"/>
    <n v="3964"/>
    <n v="3800"/>
    <n v="8346"/>
    <n v="1580"/>
  </r>
  <r>
    <x v="354"/>
    <x v="3"/>
    <x v="3"/>
    <n v="9583"/>
    <n v="5541"/>
    <n v="6062"/>
    <n v="9186"/>
    <n v="2287"/>
  </r>
  <r>
    <x v="355"/>
    <x v="4"/>
    <x v="4"/>
    <n v="1156"/>
    <n v="3291"/>
    <n v="5527"/>
    <n v="3959"/>
    <n v="5908"/>
  </r>
  <r>
    <x v="356"/>
    <x v="5"/>
    <x v="5"/>
    <n v="1346"/>
    <n v="5831"/>
    <n v="9562"/>
    <n v="5063"/>
    <n v="1469"/>
  </r>
  <r>
    <x v="357"/>
    <x v="6"/>
    <x v="6"/>
    <n v="9535"/>
    <n v="8230"/>
    <n v="8018"/>
    <n v="4208"/>
    <n v="6851"/>
  </r>
  <r>
    <x v="358"/>
    <x v="7"/>
    <x v="7"/>
    <n v="9939"/>
    <n v="3133"/>
    <n v="6103"/>
    <n v="5697"/>
    <n v="3975"/>
  </r>
  <r>
    <x v="359"/>
    <x v="8"/>
    <x v="8"/>
    <n v="3384"/>
    <n v="6427"/>
    <n v="3499"/>
    <n v="1583"/>
    <n v="2710"/>
  </r>
  <r>
    <x v="360"/>
    <x v="0"/>
    <x v="0"/>
    <n v="3580"/>
    <n v="2610"/>
    <n v="3519"/>
    <n v="1358"/>
    <n v="9975"/>
  </r>
  <r>
    <x v="361"/>
    <x v="1"/>
    <x v="1"/>
    <n v="1873"/>
    <n v="2007"/>
    <n v="2203"/>
    <n v="4931"/>
    <n v="8024"/>
  </r>
  <r>
    <x v="362"/>
    <x v="2"/>
    <x v="2"/>
    <n v="6244"/>
    <n v="8260"/>
    <n v="2110"/>
    <n v="3734"/>
    <n v="1759"/>
  </r>
  <r>
    <x v="363"/>
    <x v="3"/>
    <x v="3"/>
    <n v="1825"/>
    <n v="5881"/>
    <n v="4240"/>
    <n v="1917"/>
    <n v="8901"/>
  </r>
  <r>
    <x v="364"/>
    <x v="4"/>
    <x v="4"/>
    <n v="3886"/>
    <n v="9182"/>
    <n v="1663"/>
    <n v="8881"/>
    <n v="4323"/>
  </r>
  <r>
    <x v="365"/>
    <x v="5"/>
    <x v="5"/>
    <n v="2169"/>
    <n v="2330"/>
    <n v="5954"/>
    <n v="3390"/>
    <n v="4040"/>
  </r>
  <r>
    <x v="366"/>
    <x v="6"/>
    <x v="6"/>
    <n v="6867"/>
    <n v="2210"/>
    <n v="4932"/>
    <n v="1984"/>
    <n v="4639"/>
  </r>
  <r>
    <x v="367"/>
    <x v="7"/>
    <x v="7"/>
    <n v="5127"/>
    <n v="6279"/>
    <n v="3093"/>
    <n v="3892"/>
    <n v="8687"/>
  </r>
  <r>
    <x v="368"/>
    <x v="8"/>
    <x v="8"/>
    <n v="8902"/>
    <n v="3575"/>
    <n v="7385"/>
    <n v="1704"/>
    <n v="2657"/>
  </r>
  <r>
    <x v="369"/>
    <x v="0"/>
    <x v="0"/>
    <n v="4430"/>
    <n v="3304"/>
    <n v="7672"/>
    <n v="4623"/>
    <n v="4093"/>
  </r>
  <r>
    <x v="370"/>
    <x v="1"/>
    <x v="1"/>
    <n v="6128"/>
    <n v="5208"/>
    <n v="8710"/>
    <n v="8378"/>
    <n v="1898"/>
  </r>
  <r>
    <x v="371"/>
    <x v="2"/>
    <x v="2"/>
    <n v="3165"/>
    <n v="3013"/>
    <n v="6614"/>
    <n v="1217"/>
    <n v="4456"/>
  </r>
  <r>
    <x v="372"/>
    <x v="3"/>
    <x v="3"/>
    <n v="7193"/>
    <n v="1550"/>
    <n v="4134"/>
    <n v="7431"/>
    <n v="5336"/>
  </r>
  <r>
    <x v="373"/>
    <x v="4"/>
    <x v="4"/>
    <n v="8789"/>
    <n v="5731"/>
    <n v="4188"/>
    <n v="1829"/>
    <n v="2724"/>
  </r>
  <r>
    <x v="374"/>
    <x v="5"/>
    <x v="5"/>
    <n v="1776"/>
    <n v="4630"/>
    <n v="3468"/>
    <n v="5867"/>
    <n v="5669"/>
  </r>
  <r>
    <x v="375"/>
    <x v="6"/>
    <x v="6"/>
    <n v="6389"/>
    <n v="7668"/>
    <n v="6531"/>
    <n v="4329"/>
    <n v="9374"/>
  </r>
  <r>
    <x v="376"/>
    <x v="7"/>
    <x v="7"/>
    <n v="4229"/>
    <n v="6923"/>
    <n v="8343"/>
    <n v="3850"/>
    <n v="6277"/>
  </r>
  <r>
    <x v="377"/>
    <x v="8"/>
    <x v="8"/>
    <n v="2175"/>
    <n v="9770"/>
    <n v="6557"/>
    <n v="7381"/>
    <n v="5815"/>
  </r>
  <r>
    <x v="378"/>
    <x v="0"/>
    <x v="0"/>
    <n v="3907"/>
    <n v="6475"/>
    <n v="8924"/>
    <n v="5728"/>
    <n v="6879"/>
  </r>
  <r>
    <x v="379"/>
    <x v="1"/>
    <x v="1"/>
    <n v="8258"/>
    <n v="2269"/>
    <n v="3422"/>
    <n v="4618"/>
    <n v="4679"/>
  </r>
  <r>
    <x v="380"/>
    <x v="2"/>
    <x v="2"/>
    <n v="3425"/>
    <n v="2384"/>
    <n v="9541"/>
    <n v="9362"/>
    <n v="8972"/>
  </r>
  <r>
    <x v="381"/>
    <x v="3"/>
    <x v="3"/>
    <n v="4554"/>
    <n v="9805"/>
    <n v="4625"/>
    <n v="8104"/>
    <n v="8342"/>
  </r>
  <r>
    <x v="382"/>
    <x v="4"/>
    <x v="4"/>
    <n v="3827"/>
    <n v="6499"/>
    <n v="6731"/>
    <n v="5513"/>
    <n v="3164"/>
  </r>
  <r>
    <x v="383"/>
    <x v="5"/>
    <x v="5"/>
    <n v="5475"/>
    <n v="1737"/>
    <n v="5978"/>
    <n v="8176"/>
    <n v="4782"/>
  </r>
  <r>
    <x v="384"/>
    <x v="6"/>
    <x v="6"/>
    <n v="8372"/>
    <n v="7466"/>
    <n v="6733"/>
    <n v="3172"/>
    <n v="7379"/>
  </r>
  <r>
    <x v="385"/>
    <x v="7"/>
    <x v="7"/>
    <n v="6758"/>
    <n v="2296"/>
    <n v="2896"/>
    <n v="9640"/>
    <n v="4348"/>
  </r>
  <r>
    <x v="386"/>
    <x v="8"/>
    <x v="8"/>
    <n v="1451"/>
    <n v="9326"/>
    <n v="2365"/>
    <n v="3036"/>
    <n v="5481"/>
  </r>
  <r>
    <x v="387"/>
    <x v="0"/>
    <x v="0"/>
    <n v="4154"/>
    <n v="8611"/>
    <n v="6552"/>
    <n v="4062"/>
    <n v="5838"/>
  </r>
  <r>
    <x v="388"/>
    <x v="1"/>
    <x v="1"/>
    <n v="1795"/>
    <n v="6534"/>
    <n v="8310"/>
    <n v="2336"/>
    <n v="9434"/>
  </r>
  <r>
    <x v="389"/>
    <x v="2"/>
    <x v="2"/>
    <n v="1916"/>
    <n v="1475"/>
    <n v="9282"/>
    <n v="5616"/>
    <n v="2826"/>
  </r>
  <r>
    <x v="390"/>
    <x v="3"/>
    <x v="3"/>
    <n v="4030"/>
    <n v="4233"/>
    <n v="2686"/>
    <n v="9132"/>
    <n v="9350"/>
  </r>
  <r>
    <x v="391"/>
    <x v="4"/>
    <x v="4"/>
    <n v="1406"/>
    <n v="8608"/>
    <n v="5278"/>
    <n v="6667"/>
    <n v="1489"/>
  </r>
  <r>
    <x v="392"/>
    <x v="5"/>
    <x v="5"/>
    <n v="2878"/>
    <n v="1861"/>
    <n v="4349"/>
    <n v="8876"/>
    <n v="6184"/>
  </r>
  <r>
    <x v="393"/>
    <x v="6"/>
    <x v="6"/>
    <n v="5593"/>
    <n v="5136"/>
    <n v="6763"/>
    <n v="9803"/>
    <n v="7072"/>
  </r>
  <r>
    <x v="394"/>
    <x v="7"/>
    <x v="7"/>
    <n v="4228"/>
    <n v="3534"/>
    <n v="5670"/>
    <n v="5378"/>
    <n v="4770"/>
  </r>
  <r>
    <x v="395"/>
    <x v="8"/>
    <x v="8"/>
    <n v="8062"/>
    <n v="2821"/>
    <n v="9567"/>
    <n v="1524"/>
    <n v="9779"/>
  </r>
  <r>
    <x v="396"/>
    <x v="0"/>
    <x v="0"/>
    <n v="5377"/>
    <n v="6159"/>
    <n v="6448"/>
    <n v="9898"/>
    <n v="1222"/>
  </r>
  <r>
    <x v="397"/>
    <x v="1"/>
    <x v="1"/>
    <n v="7576"/>
    <n v="9386"/>
    <n v="7641"/>
    <n v="7497"/>
    <n v="3103"/>
  </r>
  <r>
    <x v="398"/>
    <x v="2"/>
    <x v="2"/>
    <n v="3509"/>
    <n v="8154"/>
    <n v="5009"/>
    <n v="7902"/>
    <n v="5335"/>
  </r>
  <r>
    <x v="399"/>
    <x v="3"/>
    <x v="3"/>
    <n v="4576"/>
    <n v="3062"/>
    <n v="2874"/>
    <n v="1656"/>
    <n v="8459"/>
  </r>
  <r>
    <x v="400"/>
    <x v="4"/>
    <x v="4"/>
    <n v="3322"/>
    <n v="9128"/>
    <n v="4719"/>
    <n v="6489"/>
    <n v="1479"/>
  </r>
  <r>
    <x v="401"/>
    <x v="5"/>
    <x v="5"/>
    <n v="3444"/>
    <n v="2961"/>
    <n v="1373"/>
    <n v="4149"/>
    <n v="1872"/>
  </r>
  <r>
    <x v="402"/>
    <x v="6"/>
    <x v="6"/>
    <n v="4435"/>
    <n v="5592"/>
    <n v="6633"/>
    <n v="1791"/>
    <n v="7244"/>
  </r>
  <r>
    <x v="403"/>
    <x v="7"/>
    <x v="7"/>
    <n v="9960"/>
    <n v="8794"/>
    <n v="1837"/>
    <n v="4799"/>
    <n v="6509"/>
  </r>
  <r>
    <x v="404"/>
    <x v="8"/>
    <x v="8"/>
    <n v="1336"/>
    <n v="1411"/>
    <n v="2879"/>
    <n v="7117"/>
    <n v="2911"/>
  </r>
  <r>
    <x v="405"/>
    <x v="0"/>
    <x v="0"/>
    <n v="4516"/>
    <n v="6362"/>
    <n v="6813"/>
    <n v="3523"/>
    <n v="1335"/>
  </r>
  <r>
    <x v="406"/>
    <x v="1"/>
    <x v="1"/>
    <n v="5149"/>
    <n v="5939"/>
    <n v="6828"/>
    <n v="4211"/>
    <n v="4620"/>
  </r>
  <r>
    <x v="407"/>
    <x v="2"/>
    <x v="2"/>
    <n v="3078"/>
    <n v="9930"/>
    <n v="5077"/>
    <n v="1876"/>
    <n v="4321"/>
  </r>
  <r>
    <x v="408"/>
    <x v="3"/>
    <x v="3"/>
    <n v="1391"/>
    <n v="3132"/>
    <n v="3536"/>
    <n v="4986"/>
    <n v="4558"/>
  </r>
  <r>
    <x v="409"/>
    <x v="4"/>
    <x v="4"/>
    <n v="6368"/>
    <n v="6868"/>
    <n v="5483"/>
    <n v="4234"/>
    <n v="6543"/>
  </r>
  <r>
    <x v="410"/>
    <x v="5"/>
    <x v="5"/>
    <n v="7602"/>
    <n v="1885"/>
    <n v="7742"/>
    <n v="5706"/>
    <n v="3392"/>
  </r>
  <r>
    <x v="411"/>
    <x v="6"/>
    <x v="6"/>
    <n v="8402"/>
    <n v="2493"/>
    <n v="9165"/>
    <n v="7514"/>
    <n v="5480"/>
  </r>
  <r>
    <x v="412"/>
    <x v="7"/>
    <x v="7"/>
    <n v="9493"/>
    <n v="1908"/>
    <n v="4387"/>
    <n v="5766"/>
    <n v="6176"/>
  </r>
  <r>
    <x v="413"/>
    <x v="8"/>
    <x v="8"/>
    <n v="5329"/>
    <n v="2194"/>
    <n v="3966"/>
    <n v="5995"/>
    <n v="7543"/>
  </r>
  <r>
    <x v="414"/>
    <x v="0"/>
    <x v="0"/>
    <n v="8738"/>
    <n v="9741"/>
    <n v="5984"/>
    <n v="6328"/>
    <n v="9785"/>
  </r>
  <r>
    <x v="415"/>
    <x v="1"/>
    <x v="1"/>
    <n v="1987"/>
    <n v="5705"/>
    <n v="2617"/>
    <n v="2013"/>
    <n v="7790"/>
  </r>
  <r>
    <x v="416"/>
    <x v="2"/>
    <x v="2"/>
    <n v="9546"/>
    <n v="8038"/>
    <n v="5666"/>
    <n v="9998"/>
    <n v="1464"/>
  </r>
  <r>
    <x v="417"/>
    <x v="3"/>
    <x v="3"/>
    <n v="2428"/>
    <n v="2639"/>
    <n v="6169"/>
    <n v="2878"/>
    <n v="3199"/>
  </r>
  <r>
    <x v="418"/>
    <x v="4"/>
    <x v="4"/>
    <n v="6631"/>
    <n v="9417"/>
    <n v="4479"/>
    <n v="9776"/>
    <n v="6490"/>
  </r>
  <r>
    <x v="419"/>
    <x v="5"/>
    <x v="5"/>
    <n v="2772"/>
    <n v="8797"/>
    <n v="5664"/>
    <n v="4778"/>
    <n v="8933"/>
  </r>
  <r>
    <x v="420"/>
    <x v="6"/>
    <x v="6"/>
    <n v="4611"/>
    <n v="7518"/>
    <n v="4433"/>
    <n v="5132"/>
    <n v="1273"/>
  </r>
  <r>
    <x v="421"/>
    <x v="7"/>
    <x v="7"/>
    <n v="2480"/>
    <n v="8359"/>
    <n v="3099"/>
    <n v="2072"/>
    <n v="1436"/>
  </r>
  <r>
    <x v="422"/>
    <x v="8"/>
    <x v="8"/>
    <n v="7816"/>
    <n v="3242"/>
    <n v="7400"/>
    <n v="6639"/>
    <n v="6866"/>
  </r>
  <r>
    <x v="423"/>
    <x v="0"/>
    <x v="0"/>
    <n v="5877"/>
    <n v="4057"/>
    <n v="4450"/>
    <n v="4736"/>
    <n v="7822"/>
  </r>
  <r>
    <x v="424"/>
    <x v="1"/>
    <x v="1"/>
    <n v="3944"/>
    <n v="1236"/>
    <n v="7059"/>
    <n v="8423"/>
    <n v="3649"/>
  </r>
  <r>
    <x v="425"/>
    <x v="2"/>
    <x v="2"/>
    <n v="1987"/>
    <n v="6858"/>
    <n v="3833"/>
    <n v="9354"/>
    <n v="3099"/>
  </r>
  <r>
    <x v="426"/>
    <x v="3"/>
    <x v="3"/>
    <n v="2368"/>
    <n v="2289"/>
    <n v="9112"/>
    <n v="2923"/>
    <n v="6629"/>
  </r>
  <r>
    <x v="427"/>
    <x v="4"/>
    <x v="4"/>
    <n v="6474"/>
    <n v="8006"/>
    <n v="1713"/>
    <n v="9905"/>
    <n v="8585"/>
  </r>
  <r>
    <x v="428"/>
    <x v="5"/>
    <x v="5"/>
    <n v="6605"/>
    <n v="8515"/>
    <n v="4801"/>
    <n v="2874"/>
    <n v="7867"/>
  </r>
  <r>
    <x v="429"/>
    <x v="6"/>
    <x v="6"/>
    <n v="4383"/>
    <n v="4849"/>
    <n v="6579"/>
    <n v="9465"/>
    <n v="2965"/>
  </r>
  <r>
    <x v="430"/>
    <x v="7"/>
    <x v="7"/>
    <n v="7825"/>
    <n v="9574"/>
    <n v="5731"/>
    <n v="4966"/>
    <n v="2252"/>
  </r>
  <r>
    <x v="431"/>
    <x v="8"/>
    <x v="8"/>
    <n v="7908"/>
    <n v="6283"/>
    <n v="2262"/>
    <n v="5420"/>
    <n v="2308"/>
  </r>
  <r>
    <x v="432"/>
    <x v="0"/>
    <x v="0"/>
    <n v="3267"/>
    <n v="1799"/>
    <n v="9804"/>
    <n v="2975"/>
    <n v="3933"/>
  </r>
  <r>
    <x v="433"/>
    <x v="1"/>
    <x v="1"/>
    <n v="6465"/>
    <n v="8289"/>
    <n v="5893"/>
    <n v="9374"/>
    <n v="7205"/>
  </r>
  <r>
    <x v="434"/>
    <x v="2"/>
    <x v="2"/>
    <n v="8196"/>
    <n v="4872"/>
    <n v="4375"/>
    <n v="3138"/>
    <n v="7531"/>
  </r>
  <r>
    <x v="435"/>
    <x v="3"/>
    <x v="3"/>
    <n v="3305"/>
    <n v="1970"/>
    <n v="5774"/>
    <n v="4633"/>
    <n v="7119"/>
  </r>
  <r>
    <x v="436"/>
    <x v="4"/>
    <x v="4"/>
    <n v="3019"/>
    <n v="9787"/>
    <n v="8622"/>
    <n v="4259"/>
    <n v="9686"/>
  </r>
  <r>
    <x v="437"/>
    <x v="5"/>
    <x v="5"/>
    <n v="5732"/>
    <n v="9769"/>
    <n v="6605"/>
    <n v="3125"/>
    <n v="6983"/>
  </r>
  <r>
    <x v="438"/>
    <x v="6"/>
    <x v="6"/>
    <n v="3680"/>
    <n v="9931"/>
    <n v="1571"/>
    <n v="1435"/>
    <n v="7197"/>
  </r>
  <r>
    <x v="439"/>
    <x v="7"/>
    <x v="7"/>
    <n v="7116"/>
    <n v="8862"/>
    <n v="3865"/>
    <n v="6947"/>
    <n v="1112"/>
  </r>
  <r>
    <x v="440"/>
    <x v="8"/>
    <x v="8"/>
    <n v="2882"/>
    <n v="2325"/>
    <n v="4154"/>
    <n v="4314"/>
    <n v="9086"/>
  </r>
  <r>
    <x v="441"/>
    <x v="0"/>
    <x v="0"/>
    <n v="6309"/>
    <n v="5009"/>
    <n v="4270"/>
    <n v="5816"/>
    <n v="8832"/>
  </r>
  <r>
    <x v="442"/>
    <x v="1"/>
    <x v="1"/>
    <n v="9016"/>
    <n v="5500"/>
    <n v="5512"/>
    <n v="4871"/>
    <n v="3155"/>
  </r>
  <r>
    <x v="443"/>
    <x v="2"/>
    <x v="2"/>
    <n v="7068"/>
    <n v="4208"/>
    <n v="7690"/>
    <n v="2004"/>
    <n v="6404"/>
  </r>
  <r>
    <x v="444"/>
    <x v="3"/>
    <x v="3"/>
    <n v="5727"/>
    <n v="6461"/>
    <n v="3737"/>
    <n v="8979"/>
    <n v="4326"/>
  </r>
  <r>
    <x v="445"/>
    <x v="4"/>
    <x v="4"/>
    <n v="4770"/>
    <n v="2987"/>
    <n v="5733"/>
    <n v="5511"/>
    <n v="9243"/>
  </r>
  <r>
    <x v="446"/>
    <x v="5"/>
    <x v="5"/>
    <n v="5446"/>
    <n v="4619"/>
    <n v="5792"/>
    <n v="6604"/>
    <n v="8563"/>
  </r>
  <r>
    <x v="447"/>
    <x v="6"/>
    <x v="6"/>
    <n v="8207"/>
    <n v="3441"/>
    <n v="5361"/>
    <n v="7627"/>
    <n v="4580"/>
  </r>
  <r>
    <x v="448"/>
    <x v="7"/>
    <x v="7"/>
    <n v="6475"/>
    <n v="6942"/>
    <n v="8069"/>
    <n v="6885"/>
    <n v="8226"/>
  </r>
  <r>
    <x v="449"/>
    <x v="8"/>
    <x v="8"/>
    <n v="3653"/>
    <n v="4903"/>
    <n v="2390"/>
    <n v="5180"/>
    <n v="2278"/>
  </r>
  <r>
    <x v="450"/>
    <x v="0"/>
    <x v="0"/>
    <n v="8687"/>
    <n v="1831"/>
    <n v="9686"/>
    <n v="2731"/>
    <n v="6196"/>
  </r>
  <r>
    <x v="451"/>
    <x v="1"/>
    <x v="1"/>
    <n v="2399"/>
    <n v="5214"/>
    <n v="5469"/>
    <n v="4959"/>
    <n v="7031"/>
  </r>
  <r>
    <x v="452"/>
    <x v="2"/>
    <x v="2"/>
    <n v="1662"/>
    <n v="1599"/>
    <n v="2640"/>
    <n v="7614"/>
    <n v="1404"/>
  </r>
  <r>
    <x v="453"/>
    <x v="3"/>
    <x v="3"/>
    <n v="4813"/>
    <n v="1812"/>
    <n v="3709"/>
    <n v="1206"/>
    <n v="8657"/>
  </r>
  <r>
    <x v="454"/>
    <x v="4"/>
    <x v="4"/>
    <n v="3805"/>
    <n v="4699"/>
    <n v="5122"/>
    <n v="2032"/>
    <n v="2338"/>
  </r>
  <r>
    <x v="455"/>
    <x v="5"/>
    <x v="5"/>
    <n v="9484"/>
    <n v="3585"/>
    <n v="5026"/>
    <n v="8954"/>
    <n v="2668"/>
  </r>
  <r>
    <x v="456"/>
    <x v="6"/>
    <x v="6"/>
    <n v="4508"/>
    <n v="4785"/>
    <n v="3552"/>
    <n v="2620"/>
    <n v="6211"/>
  </r>
  <r>
    <x v="457"/>
    <x v="7"/>
    <x v="7"/>
    <n v="5732"/>
    <n v="7876"/>
    <n v="2912"/>
    <n v="4047"/>
    <n v="8053"/>
  </r>
  <r>
    <x v="458"/>
    <x v="8"/>
    <x v="8"/>
    <n v="5683"/>
    <n v="1446"/>
    <n v="4693"/>
    <n v="9750"/>
    <n v="9264"/>
  </r>
  <r>
    <x v="459"/>
    <x v="0"/>
    <x v="0"/>
    <n v="1713"/>
    <n v="9955"/>
    <n v="5267"/>
    <n v="2839"/>
    <n v="1550"/>
  </r>
  <r>
    <x v="460"/>
    <x v="1"/>
    <x v="1"/>
    <n v="5988"/>
    <n v="4635"/>
    <n v="9807"/>
    <n v="3713"/>
    <n v="3584"/>
  </r>
  <r>
    <x v="461"/>
    <x v="2"/>
    <x v="2"/>
    <n v="9443"/>
    <n v="5235"/>
    <n v="6141"/>
    <n v="9407"/>
    <n v="1479"/>
  </r>
  <r>
    <x v="462"/>
    <x v="3"/>
    <x v="3"/>
    <n v="1980"/>
    <n v="6228"/>
    <n v="1450"/>
    <n v="8614"/>
    <n v="3718"/>
  </r>
  <r>
    <x v="463"/>
    <x v="4"/>
    <x v="4"/>
    <n v="5911"/>
    <n v="8363"/>
    <n v="8349"/>
    <n v="3261"/>
    <n v="4827"/>
  </r>
  <r>
    <x v="464"/>
    <x v="5"/>
    <x v="5"/>
    <n v="8598"/>
    <n v="7755"/>
    <n v="4498"/>
    <n v="2814"/>
    <n v="9353"/>
  </r>
  <r>
    <x v="465"/>
    <x v="6"/>
    <x v="6"/>
    <n v="7698"/>
    <n v="4278"/>
    <n v="5986"/>
    <n v="1870"/>
    <n v="2908"/>
  </r>
  <r>
    <x v="466"/>
    <x v="7"/>
    <x v="7"/>
    <n v="9441"/>
    <n v="7209"/>
    <n v="4211"/>
    <n v="3973"/>
    <n v="2381"/>
  </r>
  <r>
    <x v="467"/>
    <x v="8"/>
    <x v="8"/>
    <n v="7313"/>
    <n v="3805"/>
    <n v="5139"/>
    <n v="7489"/>
    <n v="3778"/>
  </r>
  <r>
    <x v="468"/>
    <x v="0"/>
    <x v="0"/>
    <n v="6866"/>
    <n v="5577"/>
    <n v="9121"/>
    <n v="6498"/>
    <n v="6563"/>
  </r>
  <r>
    <x v="469"/>
    <x v="1"/>
    <x v="1"/>
    <n v="6524"/>
    <n v="8003"/>
    <n v="3273"/>
    <n v="3430"/>
    <n v="8260"/>
  </r>
  <r>
    <x v="470"/>
    <x v="2"/>
    <x v="2"/>
    <n v="9181"/>
    <n v="3590"/>
    <n v="1259"/>
    <n v="3338"/>
    <n v="5857"/>
  </r>
  <r>
    <x v="471"/>
    <x v="3"/>
    <x v="3"/>
    <n v="2244"/>
    <n v="7521"/>
    <n v="3877"/>
    <n v="5449"/>
    <n v="2666"/>
  </r>
  <r>
    <x v="472"/>
    <x v="4"/>
    <x v="4"/>
    <n v="8663"/>
    <n v="7714"/>
    <n v="4056"/>
    <n v="7254"/>
    <n v="5941"/>
  </r>
  <r>
    <x v="473"/>
    <x v="5"/>
    <x v="5"/>
    <n v="4105"/>
    <n v="3030"/>
    <n v="2491"/>
    <n v="4281"/>
    <n v="4669"/>
  </r>
  <r>
    <x v="474"/>
    <x v="6"/>
    <x v="6"/>
    <n v="6777"/>
    <n v="4200"/>
    <n v="7167"/>
    <n v="7898"/>
    <n v="5462"/>
  </r>
  <r>
    <x v="475"/>
    <x v="7"/>
    <x v="7"/>
    <n v="5505"/>
    <n v="3676"/>
    <n v="3980"/>
    <n v="8988"/>
    <n v="1221"/>
  </r>
  <r>
    <x v="476"/>
    <x v="8"/>
    <x v="8"/>
    <n v="4948"/>
    <n v="2001"/>
    <n v="5546"/>
    <n v="6647"/>
    <n v="8750"/>
  </r>
  <r>
    <x v="477"/>
    <x v="0"/>
    <x v="0"/>
    <n v="1141"/>
    <n v="7225"/>
    <n v="6725"/>
    <n v="8935"/>
    <n v="3963"/>
  </r>
  <r>
    <x v="478"/>
    <x v="1"/>
    <x v="1"/>
    <n v="4353"/>
    <n v="4721"/>
    <n v="6996"/>
    <n v="4940"/>
    <n v="7844"/>
  </r>
  <r>
    <x v="479"/>
    <x v="2"/>
    <x v="2"/>
    <n v="2348"/>
    <n v="1295"/>
    <n v="9157"/>
    <n v="5127"/>
    <n v="8185"/>
  </r>
  <r>
    <x v="480"/>
    <x v="3"/>
    <x v="3"/>
    <n v="8815"/>
    <n v="5980"/>
    <n v="5131"/>
    <n v="9247"/>
    <n v="6080"/>
  </r>
  <r>
    <x v="481"/>
    <x v="4"/>
    <x v="4"/>
    <n v="8442"/>
    <n v="4523"/>
    <n v="7119"/>
    <n v="8609"/>
    <n v="5629"/>
  </r>
  <r>
    <x v="482"/>
    <x v="5"/>
    <x v="5"/>
    <n v="3949"/>
    <n v="3830"/>
    <n v="5339"/>
    <n v="7209"/>
    <n v="6185"/>
  </r>
  <r>
    <x v="483"/>
    <x v="6"/>
    <x v="6"/>
    <n v="4330"/>
    <n v="7476"/>
    <n v="8414"/>
    <n v="5341"/>
    <n v="6597"/>
  </r>
  <r>
    <x v="484"/>
    <x v="7"/>
    <x v="7"/>
    <n v="3672"/>
    <n v="8156"/>
    <n v="5181"/>
    <n v="8131"/>
    <n v="5009"/>
  </r>
  <r>
    <x v="485"/>
    <x v="8"/>
    <x v="8"/>
    <n v="9703"/>
    <n v="3504"/>
    <n v="9660"/>
    <n v="5523"/>
    <n v="5717"/>
  </r>
  <r>
    <x v="486"/>
    <x v="0"/>
    <x v="0"/>
    <n v="3912"/>
    <n v="3844"/>
    <n v="8902"/>
    <n v="7000"/>
    <n v="8537"/>
  </r>
  <r>
    <x v="487"/>
    <x v="1"/>
    <x v="1"/>
    <n v="6762"/>
    <n v="6563"/>
    <n v="3603"/>
    <n v="5598"/>
    <n v="8564"/>
  </r>
  <r>
    <x v="488"/>
    <x v="2"/>
    <x v="2"/>
    <n v="1820"/>
    <n v="1135"/>
    <n v="8734"/>
    <n v="4836"/>
    <n v="4260"/>
  </r>
  <r>
    <x v="489"/>
    <x v="3"/>
    <x v="3"/>
    <n v="3653"/>
    <n v="5439"/>
    <n v="1437"/>
    <n v="3500"/>
    <n v="6042"/>
  </r>
  <r>
    <x v="490"/>
    <x v="4"/>
    <x v="4"/>
    <n v="6009"/>
    <n v="7619"/>
    <n v="2164"/>
    <n v="8099"/>
    <n v="3327"/>
  </r>
  <r>
    <x v="491"/>
    <x v="5"/>
    <x v="5"/>
    <n v="3993"/>
    <n v="2404"/>
    <n v="4315"/>
    <n v="9688"/>
    <n v="3442"/>
  </r>
  <r>
    <x v="492"/>
    <x v="6"/>
    <x v="6"/>
    <n v="9826"/>
    <n v="8053"/>
    <n v="1333"/>
    <n v="5123"/>
    <n v="1213"/>
  </r>
  <r>
    <x v="493"/>
    <x v="7"/>
    <x v="7"/>
    <n v="8547"/>
    <n v="5038"/>
    <n v="1324"/>
    <n v="9551"/>
    <n v="8610"/>
  </r>
  <r>
    <x v="494"/>
    <x v="8"/>
    <x v="8"/>
    <n v="7110"/>
    <n v="7382"/>
    <n v="3797"/>
    <n v="3897"/>
    <n v="4805"/>
  </r>
  <r>
    <x v="495"/>
    <x v="0"/>
    <x v="0"/>
    <n v="9359"/>
    <n v="4761"/>
    <n v="2626"/>
    <n v="7000"/>
    <n v="7101"/>
  </r>
  <r>
    <x v="496"/>
    <x v="1"/>
    <x v="1"/>
    <n v="4465"/>
    <n v="4855"/>
    <n v="9131"/>
    <n v="2651"/>
    <n v="6479"/>
  </r>
  <r>
    <x v="497"/>
    <x v="2"/>
    <x v="2"/>
    <n v="5179"/>
    <n v="3321"/>
    <n v="6535"/>
    <n v="1940"/>
    <n v="8952"/>
  </r>
  <r>
    <x v="498"/>
    <x v="3"/>
    <x v="3"/>
    <n v="8251"/>
    <n v="5427"/>
    <n v="3116"/>
    <n v="2374"/>
    <n v="4674"/>
  </r>
  <r>
    <x v="499"/>
    <x v="4"/>
    <x v="4"/>
    <n v="9759"/>
    <n v="3598"/>
    <n v="5867"/>
    <n v="5263"/>
    <n v="11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46D6CF-CABC-48E4-8CB9-844076E9DB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0" firstHeaderRow="0" firstDataRow="1" firstDataCol="1" rowPageCount="2" colPageCount="1"/>
  <pivotFields count="8">
    <pivotField axis="axisPage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axis="axisPage" multipleItemSelectionAllowed="1" showAll="0">
      <items count="10">
        <item h="1" x="0"/>
        <item h="1" x="2"/>
        <item h="1" x="5"/>
        <item x="4"/>
        <item h="1" x="6"/>
        <item h="1" x="7"/>
        <item h="1" x="1"/>
        <item h="1" x="8"/>
        <item h="1" x="3"/>
        <item t="default"/>
      </items>
    </pivotField>
    <pivotField axis="axisRow" showAll="0">
      <items count="10">
        <item x="5"/>
        <item x="0"/>
        <item x="1"/>
        <item x="6"/>
        <item x="4"/>
        <item x="3"/>
        <item x="7"/>
        <item x="8"/>
        <item x="2"/>
        <item t="default"/>
      </items>
    </pivotField>
    <pivotField dataField="1" showAll="0"/>
    <pivotField dataField="1" showAll="0"/>
    <pivotField dataField="1"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Sum of Feb" fld="4" baseField="0" baseItem="0"/>
    <dataField name="Sum of Mar" fld="5" baseField="0" baseItem="0"/>
    <dataField name="Sum of Apr" fld="6" baseField="0" baseItem="0"/>
    <dataField name="Sum of Jan" fld="3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64AF0-F246-4FC7-B57E-22711171F058}" name="Table1" displayName="Table1" ref="A3:H52" totalsRowShown="0">
  <autoFilter ref="A3:H52" xr:uid="{96D64AF0-F246-4FC7-B57E-22711171F058}"/>
  <sortState xmlns:xlrd2="http://schemas.microsoft.com/office/spreadsheetml/2017/richdata2" ref="A4:H52">
    <sortCondition ref="D3:D52"/>
  </sortState>
  <tableColumns count="8">
    <tableColumn id="1" xr3:uid="{C0443A6C-470C-4521-8BA2-047E949A8AD2}" name="ID No."/>
    <tableColumn id="2" xr3:uid="{D1879F6E-D335-4B8F-A750-7C89B3E613CC}" name="Names"/>
    <tableColumn id="3" xr3:uid="{E9901158-5461-4E8D-AB99-FC754C99C7E7}" name="Product"/>
    <tableColumn id="4" xr3:uid="{AD947F85-D15C-4DD0-BA6A-C6D2EE0C3215}" name="Jan"/>
    <tableColumn id="5" xr3:uid="{6066EEDD-54F3-4A34-9F2E-CFE3FD490E2B}" name="Feb"/>
    <tableColumn id="6" xr3:uid="{337464DB-C170-440C-B902-8270356439A4}" name="Mar"/>
    <tableColumn id="7" xr3:uid="{6CD23A84-BF91-4AB7-B53B-050CE638DDDA}" name="Apr"/>
    <tableColumn id="8" xr3:uid="{3D584B86-6405-4EF0-9D1C-CB781D7A028A}" name="M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C462A-7ABE-4FCE-B8A2-CCD7ABB5603F}" name="Table2" displayName="Table2" ref="A1:H6" totalsRowShown="0" headerRowDxfId="18" dataDxfId="16" headerRowBorderDxfId="17" tableBorderDxfId="15" totalsRowBorderDxfId="14">
  <autoFilter ref="A1:H6" xr:uid="{B96C462A-7ABE-4FCE-B8A2-CCD7ABB5603F}"/>
  <tableColumns count="8">
    <tableColumn id="1" xr3:uid="{95CAB830-223C-44F0-A585-12A34D04DA76}" name="Roll No." dataDxfId="13"/>
    <tableColumn id="2" xr3:uid="{0292BB88-D2B7-45E4-866D-0F9CDC0D83B8}" name="Name " dataDxfId="12"/>
    <tableColumn id="3" xr3:uid="{767C82E2-DACF-44C2-9CFC-E1793237B953}" name="Math" dataDxfId="11"/>
    <tableColumn id="4" xr3:uid="{1C622636-F19D-47DD-8B0C-1A0E45CC1042}" name="Hindi" dataDxfId="10"/>
    <tableColumn id="5" xr3:uid="{F2B924B8-F191-43C0-A6DA-219593ED861C}" name="English" dataDxfId="9"/>
    <tableColumn id="6" xr3:uid="{94C5BAA5-1533-4B64-8363-E3A9EF8E1FCE}" name="Science" dataDxfId="8"/>
    <tableColumn id="7" xr3:uid="{030541C1-C7CD-4139-B421-073F7EDC9A15}" name="S.S.T" dataDxfId="7"/>
    <tableColumn id="8" xr3:uid="{F2D11AF1-842A-42CF-9FE5-8C1B32D2C26D}" name="Total" dataDxfId="6">
      <calculatedColumnFormula>SUM(C2:G2)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B9D5-4542-4045-BB1B-9EB09EDED659}">
  <dimension ref="A1:Q152"/>
  <sheetViews>
    <sheetView zoomScaleNormal="100" workbookViewId="0">
      <selection activeCell="E10" sqref="E10"/>
    </sheetView>
  </sheetViews>
  <sheetFormatPr defaultRowHeight="15" x14ac:dyDescent="0.25"/>
  <cols>
    <col min="3" max="13" width="10.42578125" bestFit="1" customWidth="1"/>
  </cols>
  <sheetData>
    <row r="1" spans="1:17" x14ac:dyDescent="0.25">
      <c r="B1" s="87" t="s">
        <v>239</v>
      </c>
      <c r="C1" s="87"/>
      <c r="D1" s="87"/>
      <c r="E1" s="87"/>
      <c r="F1" s="87"/>
      <c r="G1" s="87"/>
      <c r="H1" s="87"/>
    </row>
    <row r="3" spans="1:17" x14ac:dyDescent="0.25">
      <c r="A3">
        <v>1</v>
      </c>
      <c r="B3">
        <v>1</v>
      </c>
      <c r="C3" t="s">
        <v>0</v>
      </c>
    </row>
    <row r="4" spans="1:17" x14ac:dyDescent="0.25">
      <c r="A4">
        <v>2</v>
      </c>
      <c r="B4">
        <v>2</v>
      </c>
    </row>
    <row r="5" spans="1:17" x14ac:dyDescent="0.25">
      <c r="A5">
        <v>3</v>
      </c>
      <c r="B5">
        <v>3</v>
      </c>
      <c r="C5" s="1">
        <v>45597</v>
      </c>
      <c r="D5" s="1">
        <v>45597</v>
      </c>
      <c r="E5" s="1">
        <v>45598</v>
      </c>
      <c r="F5" s="1">
        <v>45599</v>
      </c>
      <c r="G5" s="1">
        <v>45600</v>
      </c>
      <c r="H5" s="1">
        <v>45601</v>
      </c>
      <c r="I5" s="1">
        <v>45602</v>
      </c>
      <c r="J5" s="1">
        <v>45603</v>
      </c>
      <c r="K5" s="1">
        <v>45604</v>
      </c>
      <c r="L5" s="1">
        <v>45605</v>
      </c>
      <c r="M5" s="1">
        <v>45606</v>
      </c>
    </row>
    <row r="6" spans="1:17" x14ac:dyDescent="0.25">
      <c r="A6">
        <v>4</v>
      </c>
      <c r="B6">
        <v>4</v>
      </c>
      <c r="C6" s="1">
        <v>45598</v>
      </c>
    </row>
    <row r="7" spans="1:17" ht="50.25" customHeight="1" x14ac:dyDescent="0.25">
      <c r="A7">
        <v>5</v>
      </c>
      <c r="B7">
        <v>5</v>
      </c>
      <c r="C7" s="1">
        <v>45599</v>
      </c>
      <c r="E7">
        <v>25</v>
      </c>
      <c r="F7">
        <v>85</v>
      </c>
      <c r="G7" s="3">
        <v>45</v>
      </c>
      <c r="H7">
        <v>78</v>
      </c>
      <c r="I7">
        <v>78</v>
      </c>
      <c r="J7">
        <v>46</v>
      </c>
      <c r="K7">
        <v>79</v>
      </c>
      <c r="L7">
        <f>SUM(E7:K7)</f>
        <v>436</v>
      </c>
    </row>
    <row r="8" spans="1:17" x14ac:dyDescent="0.25">
      <c r="A8">
        <v>6</v>
      </c>
      <c r="B8">
        <v>6</v>
      </c>
      <c r="C8" s="1">
        <v>45600</v>
      </c>
    </row>
    <row r="9" spans="1:17" x14ac:dyDescent="0.25">
      <c r="A9">
        <v>7</v>
      </c>
      <c r="B9">
        <v>7</v>
      </c>
      <c r="C9" s="1">
        <v>45601</v>
      </c>
      <c r="E9">
        <v>45</v>
      </c>
      <c r="F9">
        <v>25</v>
      </c>
      <c r="G9">
        <f>E9-F9</f>
        <v>20</v>
      </c>
    </row>
    <row r="10" spans="1:17" x14ac:dyDescent="0.25">
      <c r="A10">
        <v>8</v>
      </c>
      <c r="B10">
        <v>8</v>
      </c>
      <c r="C10" s="1">
        <v>45602</v>
      </c>
    </row>
    <row r="11" spans="1:17" x14ac:dyDescent="0.25">
      <c r="A11">
        <v>9</v>
      </c>
      <c r="B11">
        <v>9</v>
      </c>
      <c r="C11" s="1">
        <v>45603</v>
      </c>
      <c r="E11">
        <v>2000</v>
      </c>
      <c r="F11" s="2">
        <v>0.2</v>
      </c>
      <c r="G11">
        <f>E11*F11</f>
        <v>400</v>
      </c>
    </row>
    <row r="12" spans="1:17" x14ac:dyDescent="0.25">
      <c r="A12">
        <v>10</v>
      </c>
      <c r="B12">
        <v>10</v>
      </c>
      <c r="C12" s="1">
        <v>45604</v>
      </c>
      <c r="E12">
        <v>2000</v>
      </c>
      <c r="F12">
        <f>E12*30%</f>
        <v>600</v>
      </c>
    </row>
    <row r="13" spans="1:17" x14ac:dyDescent="0.25">
      <c r="B13">
        <v>11</v>
      </c>
      <c r="C13" s="1">
        <v>45605</v>
      </c>
    </row>
    <row r="14" spans="1:17" x14ac:dyDescent="0.25">
      <c r="B14">
        <v>12</v>
      </c>
      <c r="C14" s="1">
        <v>45606</v>
      </c>
    </row>
    <row r="15" spans="1:17" x14ac:dyDescent="0.25">
      <c r="B15">
        <v>13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  <c r="Q15">
        <v>10</v>
      </c>
    </row>
    <row r="16" spans="1:17" x14ac:dyDescent="0.25">
      <c r="B16">
        <v>14</v>
      </c>
      <c r="I16">
        <v>4</v>
      </c>
      <c r="J16">
        <v>6</v>
      </c>
      <c r="K16">
        <v>8</v>
      </c>
      <c r="L16">
        <v>10</v>
      </c>
      <c r="M16">
        <v>12</v>
      </c>
      <c r="N16">
        <v>14</v>
      </c>
      <c r="O16">
        <v>16</v>
      </c>
      <c r="P16">
        <v>18</v>
      </c>
      <c r="Q16">
        <v>20</v>
      </c>
    </row>
    <row r="17" spans="2:17" x14ac:dyDescent="0.25">
      <c r="B17">
        <v>15</v>
      </c>
      <c r="I17">
        <v>6</v>
      </c>
      <c r="J17">
        <v>9</v>
      </c>
      <c r="K17">
        <v>12</v>
      </c>
      <c r="L17">
        <v>15</v>
      </c>
      <c r="M17">
        <v>18</v>
      </c>
      <c r="N17">
        <v>21</v>
      </c>
      <c r="O17">
        <v>24</v>
      </c>
      <c r="P17">
        <v>27</v>
      </c>
      <c r="Q17">
        <v>30</v>
      </c>
    </row>
    <row r="18" spans="2:17" x14ac:dyDescent="0.25">
      <c r="B18">
        <v>16</v>
      </c>
      <c r="I18">
        <v>8</v>
      </c>
      <c r="J18">
        <v>12</v>
      </c>
      <c r="K18">
        <v>16</v>
      </c>
      <c r="L18">
        <v>20</v>
      </c>
      <c r="M18">
        <v>24</v>
      </c>
      <c r="N18">
        <v>28</v>
      </c>
      <c r="O18">
        <v>32</v>
      </c>
      <c r="P18">
        <v>36</v>
      </c>
      <c r="Q18">
        <v>40</v>
      </c>
    </row>
    <row r="19" spans="2:17" x14ac:dyDescent="0.25">
      <c r="B19">
        <v>17</v>
      </c>
      <c r="I19">
        <v>10</v>
      </c>
      <c r="J19">
        <v>15</v>
      </c>
      <c r="K19">
        <v>20</v>
      </c>
      <c r="L19">
        <v>25</v>
      </c>
      <c r="M19">
        <v>30</v>
      </c>
      <c r="N19">
        <v>35</v>
      </c>
      <c r="O19">
        <v>40</v>
      </c>
      <c r="P19">
        <v>45</v>
      </c>
      <c r="Q19">
        <v>50</v>
      </c>
    </row>
    <row r="20" spans="2:17" x14ac:dyDescent="0.25">
      <c r="B20">
        <v>18</v>
      </c>
      <c r="I20">
        <v>12</v>
      </c>
      <c r="J20">
        <v>18</v>
      </c>
      <c r="K20">
        <v>24</v>
      </c>
      <c r="L20">
        <v>30</v>
      </c>
      <c r="M20">
        <v>36</v>
      </c>
      <c r="N20">
        <v>42</v>
      </c>
      <c r="O20">
        <v>48</v>
      </c>
      <c r="P20">
        <v>54</v>
      </c>
      <c r="Q20">
        <v>60</v>
      </c>
    </row>
    <row r="21" spans="2:17" x14ac:dyDescent="0.25">
      <c r="B21">
        <v>19</v>
      </c>
      <c r="I21">
        <v>14</v>
      </c>
      <c r="J21">
        <v>21</v>
      </c>
      <c r="K21">
        <v>28</v>
      </c>
      <c r="L21">
        <v>35</v>
      </c>
      <c r="M21">
        <v>42</v>
      </c>
      <c r="N21">
        <v>49</v>
      </c>
      <c r="O21">
        <v>56</v>
      </c>
      <c r="P21">
        <v>63</v>
      </c>
      <c r="Q21">
        <v>70</v>
      </c>
    </row>
    <row r="22" spans="2:17" x14ac:dyDescent="0.25">
      <c r="B22">
        <v>20</v>
      </c>
      <c r="I22">
        <v>16</v>
      </c>
      <c r="J22">
        <v>24</v>
      </c>
      <c r="K22">
        <v>32</v>
      </c>
      <c r="L22">
        <v>40</v>
      </c>
      <c r="M22">
        <v>48</v>
      </c>
      <c r="N22">
        <v>56</v>
      </c>
      <c r="O22">
        <v>64</v>
      </c>
      <c r="P22">
        <v>72</v>
      </c>
      <c r="Q22">
        <v>80</v>
      </c>
    </row>
    <row r="23" spans="2:17" x14ac:dyDescent="0.25">
      <c r="B23">
        <v>21</v>
      </c>
      <c r="I23">
        <v>18</v>
      </c>
      <c r="J23">
        <v>27</v>
      </c>
      <c r="K23">
        <v>36</v>
      </c>
      <c r="L23">
        <v>45</v>
      </c>
      <c r="M23">
        <v>54</v>
      </c>
      <c r="N23">
        <v>63</v>
      </c>
      <c r="O23">
        <v>72</v>
      </c>
      <c r="P23">
        <v>81</v>
      </c>
      <c r="Q23">
        <v>90</v>
      </c>
    </row>
    <row r="24" spans="2:17" x14ac:dyDescent="0.25">
      <c r="B24">
        <v>22</v>
      </c>
      <c r="I24">
        <v>20</v>
      </c>
      <c r="J24">
        <v>30</v>
      </c>
      <c r="K24">
        <v>40</v>
      </c>
      <c r="L24">
        <v>50</v>
      </c>
      <c r="M24">
        <v>60</v>
      </c>
      <c r="N24">
        <v>70</v>
      </c>
      <c r="O24">
        <v>80</v>
      </c>
      <c r="P24">
        <v>90</v>
      </c>
      <c r="Q24">
        <v>100</v>
      </c>
    </row>
    <row r="25" spans="2:17" x14ac:dyDescent="0.25">
      <c r="B25">
        <v>23</v>
      </c>
    </row>
    <row r="26" spans="2:17" x14ac:dyDescent="0.25">
      <c r="B26">
        <v>24</v>
      </c>
    </row>
    <row r="27" spans="2:17" x14ac:dyDescent="0.25">
      <c r="B27">
        <v>25</v>
      </c>
    </row>
    <row r="28" spans="2:17" x14ac:dyDescent="0.25">
      <c r="B28">
        <v>26</v>
      </c>
    </row>
    <row r="29" spans="2:17" x14ac:dyDescent="0.25">
      <c r="B29">
        <v>27</v>
      </c>
    </row>
    <row r="30" spans="2:17" x14ac:dyDescent="0.25">
      <c r="B30">
        <v>28</v>
      </c>
    </row>
    <row r="31" spans="2:17" x14ac:dyDescent="0.25">
      <c r="B31">
        <v>29</v>
      </c>
    </row>
    <row r="32" spans="2:17" x14ac:dyDescent="0.25">
      <c r="B32">
        <v>30</v>
      </c>
    </row>
    <row r="33" spans="2:2" x14ac:dyDescent="0.25">
      <c r="B33">
        <v>31</v>
      </c>
    </row>
    <row r="34" spans="2:2" x14ac:dyDescent="0.25">
      <c r="B34">
        <v>32</v>
      </c>
    </row>
    <row r="35" spans="2:2" x14ac:dyDescent="0.25">
      <c r="B35">
        <v>33</v>
      </c>
    </row>
    <row r="36" spans="2:2" x14ac:dyDescent="0.25">
      <c r="B36">
        <v>34</v>
      </c>
    </row>
    <row r="37" spans="2:2" x14ac:dyDescent="0.25">
      <c r="B37">
        <v>35</v>
      </c>
    </row>
    <row r="38" spans="2:2" x14ac:dyDescent="0.25">
      <c r="B38">
        <v>36</v>
      </c>
    </row>
    <row r="39" spans="2:2" x14ac:dyDescent="0.25">
      <c r="B39">
        <v>37</v>
      </c>
    </row>
    <row r="40" spans="2:2" x14ac:dyDescent="0.25">
      <c r="B40">
        <v>38</v>
      </c>
    </row>
    <row r="41" spans="2:2" x14ac:dyDescent="0.25">
      <c r="B41">
        <v>39</v>
      </c>
    </row>
    <row r="42" spans="2:2" x14ac:dyDescent="0.25">
      <c r="B42">
        <v>40</v>
      </c>
    </row>
    <row r="43" spans="2:2" x14ac:dyDescent="0.25">
      <c r="B43">
        <v>41</v>
      </c>
    </row>
    <row r="44" spans="2:2" x14ac:dyDescent="0.25">
      <c r="B44">
        <v>42</v>
      </c>
    </row>
    <row r="45" spans="2:2" x14ac:dyDescent="0.25">
      <c r="B45">
        <v>43</v>
      </c>
    </row>
    <row r="46" spans="2:2" x14ac:dyDescent="0.25">
      <c r="B46">
        <v>44</v>
      </c>
    </row>
    <row r="47" spans="2:2" x14ac:dyDescent="0.25">
      <c r="B47">
        <v>45</v>
      </c>
    </row>
    <row r="48" spans="2:2" x14ac:dyDescent="0.25">
      <c r="B48">
        <v>46</v>
      </c>
    </row>
    <row r="49" spans="2:2" x14ac:dyDescent="0.25">
      <c r="B49">
        <v>47</v>
      </c>
    </row>
    <row r="50" spans="2:2" x14ac:dyDescent="0.25">
      <c r="B50">
        <v>48</v>
      </c>
    </row>
    <row r="51" spans="2:2" x14ac:dyDescent="0.25">
      <c r="B51">
        <v>49</v>
      </c>
    </row>
    <row r="52" spans="2:2" x14ac:dyDescent="0.25">
      <c r="B52">
        <v>50</v>
      </c>
    </row>
    <row r="53" spans="2:2" x14ac:dyDescent="0.25">
      <c r="B53">
        <v>51</v>
      </c>
    </row>
    <row r="54" spans="2:2" x14ac:dyDescent="0.25">
      <c r="B54">
        <v>52</v>
      </c>
    </row>
    <row r="55" spans="2:2" x14ac:dyDescent="0.25">
      <c r="B55">
        <v>53</v>
      </c>
    </row>
    <row r="56" spans="2:2" x14ac:dyDescent="0.25">
      <c r="B56">
        <v>54</v>
      </c>
    </row>
    <row r="57" spans="2:2" x14ac:dyDescent="0.25">
      <c r="B57">
        <v>55</v>
      </c>
    </row>
    <row r="58" spans="2:2" x14ac:dyDescent="0.25">
      <c r="B58">
        <v>56</v>
      </c>
    </row>
    <row r="59" spans="2:2" x14ac:dyDescent="0.25">
      <c r="B59">
        <v>57</v>
      </c>
    </row>
    <row r="60" spans="2:2" x14ac:dyDescent="0.25">
      <c r="B60">
        <v>58</v>
      </c>
    </row>
    <row r="61" spans="2:2" x14ac:dyDescent="0.25">
      <c r="B61">
        <v>59</v>
      </c>
    </row>
    <row r="62" spans="2:2" x14ac:dyDescent="0.25">
      <c r="B62">
        <v>60</v>
      </c>
    </row>
    <row r="63" spans="2:2" x14ac:dyDescent="0.25">
      <c r="B63">
        <v>61</v>
      </c>
    </row>
    <row r="64" spans="2:2" x14ac:dyDescent="0.25">
      <c r="B64">
        <v>62</v>
      </c>
    </row>
    <row r="65" spans="2:2" x14ac:dyDescent="0.25">
      <c r="B65">
        <v>63</v>
      </c>
    </row>
    <row r="66" spans="2:2" x14ac:dyDescent="0.25">
      <c r="B66">
        <v>64</v>
      </c>
    </row>
    <row r="67" spans="2:2" x14ac:dyDescent="0.25">
      <c r="B67">
        <v>65</v>
      </c>
    </row>
    <row r="68" spans="2:2" x14ac:dyDescent="0.25">
      <c r="B68">
        <v>66</v>
      </c>
    </row>
    <row r="69" spans="2:2" x14ac:dyDescent="0.25">
      <c r="B69">
        <v>67</v>
      </c>
    </row>
    <row r="70" spans="2:2" x14ac:dyDescent="0.25">
      <c r="B70">
        <v>68</v>
      </c>
    </row>
    <row r="71" spans="2:2" x14ac:dyDescent="0.25">
      <c r="B71">
        <v>69</v>
      </c>
    </row>
    <row r="72" spans="2:2" x14ac:dyDescent="0.25">
      <c r="B72">
        <v>70</v>
      </c>
    </row>
    <row r="73" spans="2:2" x14ac:dyDescent="0.25">
      <c r="B73">
        <v>71</v>
      </c>
    </row>
    <row r="74" spans="2:2" x14ac:dyDescent="0.25">
      <c r="B74">
        <v>72</v>
      </c>
    </row>
    <row r="75" spans="2:2" x14ac:dyDescent="0.25">
      <c r="B75">
        <v>73</v>
      </c>
    </row>
    <row r="76" spans="2:2" x14ac:dyDescent="0.25">
      <c r="B76">
        <v>74</v>
      </c>
    </row>
    <row r="77" spans="2:2" x14ac:dyDescent="0.25">
      <c r="B77">
        <v>75</v>
      </c>
    </row>
    <row r="78" spans="2:2" x14ac:dyDescent="0.25">
      <c r="B78">
        <v>76</v>
      </c>
    </row>
    <row r="79" spans="2:2" x14ac:dyDescent="0.25">
      <c r="B79">
        <v>77</v>
      </c>
    </row>
    <row r="80" spans="2:2" x14ac:dyDescent="0.25">
      <c r="B80">
        <v>78</v>
      </c>
    </row>
    <row r="81" spans="2:2" x14ac:dyDescent="0.25">
      <c r="B81">
        <v>79</v>
      </c>
    </row>
    <row r="82" spans="2:2" x14ac:dyDescent="0.25">
      <c r="B82">
        <v>80</v>
      </c>
    </row>
    <row r="83" spans="2:2" x14ac:dyDescent="0.25">
      <c r="B83">
        <v>81</v>
      </c>
    </row>
    <row r="84" spans="2:2" x14ac:dyDescent="0.25">
      <c r="B84">
        <v>82</v>
      </c>
    </row>
    <row r="85" spans="2:2" x14ac:dyDescent="0.25">
      <c r="B85">
        <v>83</v>
      </c>
    </row>
    <row r="86" spans="2:2" x14ac:dyDescent="0.25">
      <c r="B86">
        <v>84</v>
      </c>
    </row>
    <row r="87" spans="2:2" x14ac:dyDescent="0.25">
      <c r="B87">
        <v>85</v>
      </c>
    </row>
    <row r="88" spans="2:2" x14ac:dyDescent="0.25">
      <c r="B88">
        <v>86</v>
      </c>
    </row>
    <row r="89" spans="2:2" x14ac:dyDescent="0.25">
      <c r="B89">
        <v>87</v>
      </c>
    </row>
    <row r="90" spans="2:2" x14ac:dyDescent="0.25">
      <c r="B90">
        <v>88</v>
      </c>
    </row>
    <row r="91" spans="2:2" x14ac:dyDescent="0.25">
      <c r="B91">
        <v>89</v>
      </c>
    </row>
    <row r="92" spans="2:2" x14ac:dyDescent="0.25">
      <c r="B92">
        <v>90</v>
      </c>
    </row>
    <row r="93" spans="2:2" x14ac:dyDescent="0.25">
      <c r="B93">
        <v>91</v>
      </c>
    </row>
    <row r="94" spans="2:2" x14ac:dyDescent="0.25">
      <c r="B94">
        <v>92</v>
      </c>
    </row>
    <row r="95" spans="2:2" x14ac:dyDescent="0.25">
      <c r="B95">
        <v>93</v>
      </c>
    </row>
    <row r="96" spans="2:2" x14ac:dyDescent="0.25">
      <c r="B96">
        <v>94</v>
      </c>
    </row>
    <row r="97" spans="2:2" x14ac:dyDescent="0.25">
      <c r="B97">
        <v>95</v>
      </c>
    </row>
    <row r="98" spans="2:2" x14ac:dyDescent="0.25">
      <c r="B98">
        <v>96</v>
      </c>
    </row>
    <row r="99" spans="2:2" x14ac:dyDescent="0.25">
      <c r="B99">
        <v>97</v>
      </c>
    </row>
    <row r="100" spans="2:2" x14ac:dyDescent="0.25">
      <c r="B100">
        <v>98</v>
      </c>
    </row>
    <row r="101" spans="2:2" x14ac:dyDescent="0.25">
      <c r="B101">
        <v>99</v>
      </c>
    </row>
    <row r="102" spans="2:2" x14ac:dyDescent="0.25">
      <c r="B102">
        <v>100</v>
      </c>
    </row>
    <row r="103" spans="2:2" x14ac:dyDescent="0.25">
      <c r="B103">
        <v>101</v>
      </c>
    </row>
    <row r="104" spans="2:2" x14ac:dyDescent="0.25">
      <c r="B104">
        <v>102</v>
      </c>
    </row>
    <row r="105" spans="2:2" x14ac:dyDescent="0.25">
      <c r="B105">
        <v>103</v>
      </c>
    </row>
    <row r="106" spans="2:2" x14ac:dyDescent="0.25">
      <c r="B106">
        <v>104</v>
      </c>
    </row>
    <row r="107" spans="2:2" x14ac:dyDescent="0.25">
      <c r="B107">
        <v>105</v>
      </c>
    </row>
    <row r="108" spans="2:2" x14ac:dyDescent="0.25">
      <c r="B108">
        <v>106</v>
      </c>
    </row>
    <row r="109" spans="2:2" x14ac:dyDescent="0.25">
      <c r="B109">
        <v>107</v>
      </c>
    </row>
    <row r="110" spans="2:2" x14ac:dyDescent="0.25">
      <c r="B110">
        <v>108</v>
      </c>
    </row>
    <row r="111" spans="2:2" x14ac:dyDescent="0.25">
      <c r="B111">
        <v>109</v>
      </c>
    </row>
    <row r="112" spans="2:2" x14ac:dyDescent="0.25">
      <c r="B112">
        <v>110</v>
      </c>
    </row>
    <row r="113" spans="2:2" x14ac:dyDescent="0.25">
      <c r="B113">
        <v>111</v>
      </c>
    </row>
    <row r="114" spans="2:2" x14ac:dyDescent="0.25">
      <c r="B114">
        <v>112</v>
      </c>
    </row>
    <row r="115" spans="2:2" x14ac:dyDescent="0.25">
      <c r="B115">
        <v>113</v>
      </c>
    </row>
    <row r="116" spans="2:2" x14ac:dyDescent="0.25">
      <c r="B116">
        <v>114</v>
      </c>
    </row>
    <row r="117" spans="2:2" x14ac:dyDescent="0.25">
      <c r="B117">
        <v>115</v>
      </c>
    </row>
    <row r="118" spans="2:2" x14ac:dyDescent="0.25">
      <c r="B118">
        <v>116</v>
      </c>
    </row>
    <row r="119" spans="2:2" x14ac:dyDescent="0.25">
      <c r="B119">
        <v>117</v>
      </c>
    </row>
    <row r="120" spans="2:2" x14ac:dyDescent="0.25">
      <c r="B120">
        <v>118</v>
      </c>
    </row>
    <row r="121" spans="2:2" x14ac:dyDescent="0.25">
      <c r="B121">
        <v>119</v>
      </c>
    </row>
    <row r="122" spans="2:2" x14ac:dyDescent="0.25">
      <c r="B122">
        <v>120</v>
      </c>
    </row>
    <row r="123" spans="2:2" x14ac:dyDescent="0.25">
      <c r="B123">
        <v>121</v>
      </c>
    </row>
    <row r="124" spans="2:2" x14ac:dyDescent="0.25">
      <c r="B124">
        <v>122</v>
      </c>
    </row>
    <row r="125" spans="2:2" x14ac:dyDescent="0.25">
      <c r="B125">
        <v>123</v>
      </c>
    </row>
    <row r="126" spans="2:2" x14ac:dyDescent="0.25">
      <c r="B126">
        <v>124</v>
      </c>
    </row>
    <row r="127" spans="2:2" x14ac:dyDescent="0.25">
      <c r="B127">
        <v>125</v>
      </c>
    </row>
    <row r="128" spans="2:2" x14ac:dyDescent="0.25">
      <c r="B128">
        <v>126</v>
      </c>
    </row>
    <row r="129" spans="2:2" x14ac:dyDescent="0.25">
      <c r="B129">
        <v>127</v>
      </c>
    </row>
    <row r="130" spans="2:2" x14ac:dyDescent="0.25">
      <c r="B130">
        <v>128</v>
      </c>
    </row>
    <row r="131" spans="2:2" x14ac:dyDescent="0.25">
      <c r="B131">
        <v>129</v>
      </c>
    </row>
    <row r="132" spans="2:2" x14ac:dyDescent="0.25">
      <c r="B132">
        <v>130</v>
      </c>
    </row>
    <row r="133" spans="2:2" x14ac:dyDescent="0.25">
      <c r="B133">
        <v>131</v>
      </c>
    </row>
    <row r="134" spans="2:2" x14ac:dyDescent="0.25">
      <c r="B134">
        <v>132</v>
      </c>
    </row>
    <row r="135" spans="2:2" x14ac:dyDescent="0.25">
      <c r="B135">
        <v>133</v>
      </c>
    </row>
    <row r="136" spans="2:2" x14ac:dyDescent="0.25">
      <c r="B136">
        <v>134</v>
      </c>
    </row>
    <row r="137" spans="2:2" x14ac:dyDescent="0.25">
      <c r="B137">
        <v>135</v>
      </c>
    </row>
    <row r="138" spans="2:2" x14ac:dyDescent="0.25">
      <c r="B138">
        <v>136</v>
      </c>
    </row>
    <row r="139" spans="2:2" x14ac:dyDescent="0.25">
      <c r="B139">
        <v>137</v>
      </c>
    </row>
    <row r="140" spans="2:2" x14ac:dyDescent="0.25">
      <c r="B140">
        <v>138</v>
      </c>
    </row>
    <row r="141" spans="2:2" x14ac:dyDescent="0.25">
      <c r="B141">
        <v>139</v>
      </c>
    </row>
    <row r="142" spans="2:2" x14ac:dyDescent="0.25">
      <c r="B142">
        <v>140</v>
      </c>
    </row>
    <row r="143" spans="2:2" x14ac:dyDescent="0.25">
      <c r="B143">
        <v>141</v>
      </c>
    </row>
    <row r="144" spans="2:2" x14ac:dyDescent="0.25">
      <c r="B144">
        <v>142</v>
      </c>
    </row>
    <row r="145" spans="2:2" x14ac:dyDescent="0.25">
      <c r="B145">
        <v>143</v>
      </c>
    </row>
    <row r="146" spans="2:2" x14ac:dyDescent="0.25">
      <c r="B146">
        <v>144</v>
      </c>
    </row>
    <row r="147" spans="2:2" x14ac:dyDescent="0.25">
      <c r="B147">
        <v>145</v>
      </c>
    </row>
    <row r="148" spans="2:2" x14ac:dyDescent="0.25">
      <c r="B148">
        <v>146</v>
      </c>
    </row>
    <row r="149" spans="2:2" x14ac:dyDescent="0.25">
      <c r="B149">
        <v>147</v>
      </c>
    </row>
    <row r="150" spans="2:2" x14ac:dyDescent="0.25">
      <c r="B150">
        <v>148</v>
      </c>
    </row>
    <row r="151" spans="2:2" x14ac:dyDescent="0.25">
      <c r="B151">
        <v>149</v>
      </c>
    </row>
    <row r="152" spans="2:2" x14ac:dyDescent="0.25">
      <c r="B152">
        <v>150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92FB-F481-4F0A-9558-929E0D1F32F9}">
  <dimension ref="A1:S15"/>
  <sheetViews>
    <sheetView zoomScale="86" workbookViewId="0">
      <selection activeCell="M1" sqref="M1:S1"/>
    </sheetView>
  </sheetViews>
  <sheetFormatPr defaultRowHeight="15" x14ac:dyDescent="0.25"/>
  <sheetData>
    <row r="1" spans="1:19" ht="15.75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M1" s="87" t="s">
        <v>240</v>
      </c>
      <c r="N1" s="87"/>
      <c r="O1" s="87"/>
      <c r="P1" s="87"/>
      <c r="Q1" s="87"/>
      <c r="R1" s="87"/>
      <c r="S1" s="87"/>
    </row>
    <row r="2" spans="1:19" x14ac:dyDescent="0.25">
      <c r="A2" s="4">
        <v>101</v>
      </c>
      <c r="B2" s="4" t="s">
        <v>9</v>
      </c>
      <c r="C2" s="4">
        <v>65</v>
      </c>
      <c r="D2" s="4">
        <v>65</v>
      </c>
      <c r="E2" s="4">
        <v>45</v>
      </c>
      <c r="F2" s="4">
        <v>60</v>
      </c>
      <c r="G2" s="4">
        <v>68</v>
      </c>
      <c r="H2" s="4">
        <f>SUM(C2:G2)</f>
        <v>303</v>
      </c>
      <c r="J2" t="s">
        <v>10</v>
      </c>
    </row>
    <row r="3" spans="1:19" x14ac:dyDescent="0.25">
      <c r="A3" s="4">
        <v>102</v>
      </c>
      <c r="B3" s="4" t="s">
        <v>11</v>
      </c>
      <c r="C3" s="4">
        <v>60</v>
      </c>
      <c r="D3" s="4">
        <v>94</v>
      </c>
      <c r="E3" s="4">
        <v>54</v>
      </c>
      <c r="F3" s="4">
        <v>43</v>
      </c>
      <c r="G3" s="4">
        <v>49</v>
      </c>
      <c r="H3" s="4">
        <f t="shared" ref="H3:H6" si="0">SUM(C3:G3)</f>
        <v>300</v>
      </c>
      <c r="J3" t="s">
        <v>12</v>
      </c>
    </row>
    <row r="4" spans="1:19" x14ac:dyDescent="0.25">
      <c r="A4" s="4">
        <v>103</v>
      </c>
      <c r="B4" s="4" t="s">
        <v>13</v>
      </c>
      <c r="C4" s="4">
        <v>46</v>
      </c>
      <c r="D4" s="4">
        <v>72</v>
      </c>
      <c r="E4" s="4">
        <v>65</v>
      </c>
      <c r="F4" s="4">
        <v>89</v>
      </c>
      <c r="G4" s="4">
        <v>45</v>
      </c>
      <c r="H4" s="4">
        <f t="shared" si="0"/>
        <v>317</v>
      </c>
      <c r="J4" t="s">
        <v>14</v>
      </c>
    </row>
    <row r="5" spans="1:19" x14ac:dyDescent="0.25">
      <c r="A5" s="4">
        <v>104</v>
      </c>
      <c r="B5" s="4" t="s">
        <v>15</v>
      </c>
      <c r="C5" s="4">
        <v>59</v>
      </c>
      <c r="D5" s="4">
        <v>57</v>
      </c>
      <c r="E5" s="4">
        <v>45</v>
      </c>
      <c r="F5" s="4">
        <v>46</v>
      </c>
      <c r="G5" s="4">
        <v>38</v>
      </c>
      <c r="H5" s="4">
        <f t="shared" si="0"/>
        <v>245</v>
      </c>
    </row>
    <row r="6" spans="1:19" x14ac:dyDescent="0.25">
      <c r="A6" s="4">
        <v>105</v>
      </c>
      <c r="B6" s="4" t="s">
        <v>16</v>
      </c>
      <c r="C6" s="4">
        <v>47</v>
      </c>
      <c r="D6" s="4">
        <v>81</v>
      </c>
      <c r="E6" s="4">
        <v>82</v>
      </c>
      <c r="F6" s="4">
        <v>53</v>
      </c>
      <c r="G6" s="4">
        <v>60</v>
      </c>
      <c r="H6" s="4">
        <f t="shared" si="0"/>
        <v>323</v>
      </c>
      <c r="J6" t="s">
        <v>17</v>
      </c>
      <c r="K6" t="s">
        <v>18</v>
      </c>
      <c r="L6" t="s">
        <v>19</v>
      </c>
    </row>
    <row r="7" spans="1:19" x14ac:dyDescent="0.25">
      <c r="J7" t="s">
        <v>20</v>
      </c>
      <c r="K7" t="s">
        <v>21</v>
      </c>
    </row>
    <row r="9" spans="1:19" x14ac:dyDescent="0.25">
      <c r="B9">
        <v>1048576</v>
      </c>
      <c r="C9" t="s">
        <v>22</v>
      </c>
    </row>
    <row r="10" spans="1:19" ht="15.75" x14ac:dyDescent="0.3">
      <c r="B10">
        <v>16384</v>
      </c>
      <c r="C10" t="s">
        <v>23</v>
      </c>
      <c r="D10" s="5" t="s">
        <v>1</v>
      </c>
      <c r="E10" s="5" t="s">
        <v>2</v>
      </c>
      <c r="I10" s="5"/>
      <c r="J10" s="5"/>
      <c r="K10" s="5"/>
      <c r="L10" s="5"/>
      <c r="M10" s="5"/>
      <c r="N10" s="5"/>
      <c r="O10" s="5"/>
      <c r="P10" s="5"/>
    </row>
    <row r="11" spans="1:19" x14ac:dyDescent="0.25">
      <c r="D11" s="4">
        <v>101</v>
      </c>
      <c r="E11" s="4" t="s">
        <v>9</v>
      </c>
      <c r="I11" s="4"/>
      <c r="J11" s="4"/>
      <c r="K11" s="4"/>
      <c r="L11" s="4"/>
      <c r="M11" s="4"/>
      <c r="N11" s="4"/>
      <c r="O11" s="4"/>
      <c r="P11" s="4"/>
    </row>
    <row r="12" spans="1:19" x14ac:dyDescent="0.25">
      <c r="D12" s="4">
        <v>102</v>
      </c>
      <c r="E12" s="4" t="s">
        <v>11</v>
      </c>
      <c r="I12" s="4"/>
      <c r="J12" s="4"/>
      <c r="K12" s="4"/>
      <c r="L12" s="4"/>
      <c r="M12" s="4"/>
      <c r="N12" s="4"/>
      <c r="O12" s="4"/>
      <c r="P12" s="4"/>
    </row>
    <row r="13" spans="1:19" x14ac:dyDescent="0.25">
      <c r="D13" s="4">
        <v>103</v>
      </c>
      <c r="E13" s="4" t="s">
        <v>13</v>
      </c>
      <c r="I13" s="4"/>
      <c r="J13" s="4"/>
      <c r="K13" s="4"/>
      <c r="L13" s="4"/>
      <c r="M13" s="4"/>
      <c r="N13" s="4"/>
      <c r="O13" s="4"/>
      <c r="P13" s="4"/>
    </row>
    <row r="14" spans="1:19" x14ac:dyDescent="0.25">
      <c r="D14" s="4">
        <v>104</v>
      </c>
      <c r="E14" s="4" t="s">
        <v>15</v>
      </c>
      <c r="I14" s="4"/>
      <c r="J14" s="4"/>
      <c r="K14" s="4"/>
      <c r="L14" s="4"/>
      <c r="M14" s="4"/>
      <c r="N14" s="4"/>
      <c r="O14" s="4"/>
      <c r="P14" s="4"/>
    </row>
    <row r="15" spans="1:19" x14ac:dyDescent="0.25">
      <c r="D15" s="4">
        <v>105</v>
      </c>
      <c r="E15" s="4" t="s">
        <v>16</v>
      </c>
      <c r="I15" s="4"/>
      <c r="J15" s="4"/>
      <c r="K15" s="4"/>
      <c r="L15" s="4"/>
      <c r="M15" s="4"/>
      <c r="N15" s="4"/>
      <c r="O15" s="4"/>
      <c r="P15" s="4"/>
    </row>
  </sheetData>
  <mergeCells count="1">
    <mergeCell ref="M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E34A-2FC8-404F-B0A1-5FC11A9150F8}">
  <dimension ref="A1:L15"/>
  <sheetViews>
    <sheetView topLeftCell="D1" workbookViewId="0">
      <selection activeCell="G15" sqref="G15:L15"/>
    </sheetView>
  </sheetViews>
  <sheetFormatPr defaultRowHeight="15" x14ac:dyDescent="0.25"/>
  <cols>
    <col min="1" max="1" width="7.42578125" bestFit="1" customWidth="1"/>
    <col min="2" max="2" width="10.85546875" bestFit="1" customWidth="1"/>
    <col min="3" max="3" width="13.28515625" bestFit="1" customWidth="1"/>
    <col min="4" max="4" width="13.85546875" bestFit="1" customWidth="1"/>
    <col min="5" max="5" width="13.140625" bestFit="1" customWidth="1"/>
    <col min="6" max="6" width="14" bestFit="1" customWidth="1"/>
    <col min="7" max="7" width="12.85546875" bestFit="1" customWidth="1"/>
    <col min="9" max="9" width="10.28515625" bestFit="1" customWidth="1"/>
    <col min="10" max="10" width="12.5703125" bestFit="1" customWidth="1"/>
    <col min="11" max="11" width="13.140625" bestFit="1" customWidth="1"/>
    <col min="12" max="12" width="9.7109375" bestFit="1" customWidth="1"/>
  </cols>
  <sheetData>
    <row r="1" spans="1:12" x14ac:dyDescent="0.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</row>
    <row r="2" spans="1:12" x14ac:dyDescent="0.25">
      <c r="A2" s="4">
        <v>1</v>
      </c>
      <c r="B2" s="4" t="s">
        <v>36</v>
      </c>
      <c r="C2" s="4" t="s">
        <v>37</v>
      </c>
      <c r="D2" s="4">
        <v>100</v>
      </c>
      <c r="E2" s="4">
        <v>150</v>
      </c>
      <c r="F2" s="4">
        <f>D2*E2</f>
        <v>15000</v>
      </c>
      <c r="G2" s="4">
        <v>80</v>
      </c>
      <c r="H2" s="4">
        <v>170</v>
      </c>
      <c r="I2" s="4">
        <f>G2*H2</f>
        <v>13600</v>
      </c>
      <c r="J2" s="4">
        <f>D2-G2</f>
        <v>20</v>
      </c>
      <c r="K2" s="4">
        <f>J2*E2</f>
        <v>3000</v>
      </c>
      <c r="L2" s="4">
        <f>K2+I2-F2</f>
        <v>1600</v>
      </c>
    </row>
    <row r="3" spans="1:12" x14ac:dyDescent="0.25">
      <c r="A3" s="4">
        <v>2</v>
      </c>
      <c r="B3" s="4" t="s">
        <v>38</v>
      </c>
      <c r="C3" s="4" t="s">
        <v>39</v>
      </c>
      <c r="D3" s="4">
        <v>200</v>
      </c>
      <c r="E3" s="4">
        <v>300</v>
      </c>
      <c r="F3" s="4">
        <f t="shared" ref="F3:F11" si="0">D3*E3</f>
        <v>60000</v>
      </c>
      <c r="G3" s="4">
        <v>150</v>
      </c>
      <c r="H3" s="4">
        <v>600</v>
      </c>
      <c r="I3" s="4">
        <f t="shared" ref="I3:I11" si="1">G3*H3</f>
        <v>90000</v>
      </c>
      <c r="J3" s="4">
        <f t="shared" ref="J3:J11" si="2">D3-G3</f>
        <v>50</v>
      </c>
      <c r="K3" s="4">
        <f t="shared" ref="K3:K11" si="3">J3*E3</f>
        <v>15000</v>
      </c>
      <c r="L3" s="4">
        <f t="shared" ref="L3:L11" si="4">K3+I3-F3</f>
        <v>45000</v>
      </c>
    </row>
    <row r="4" spans="1:12" x14ac:dyDescent="0.25">
      <c r="A4" s="4">
        <v>3</v>
      </c>
      <c r="B4" s="4" t="s">
        <v>40</v>
      </c>
      <c r="C4" s="4" t="s">
        <v>41</v>
      </c>
      <c r="D4" s="4">
        <v>600</v>
      </c>
      <c r="E4" s="4">
        <v>400</v>
      </c>
      <c r="F4" s="4">
        <f t="shared" si="0"/>
        <v>240000</v>
      </c>
      <c r="G4" s="4">
        <v>300</v>
      </c>
      <c r="H4" s="4">
        <v>480</v>
      </c>
      <c r="I4" s="4">
        <f t="shared" si="1"/>
        <v>144000</v>
      </c>
      <c r="J4" s="4">
        <f t="shared" si="2"/>
        <v>300</v>
      </c>
      <c r="K4" s="4">
        <f t="shared" si="3"/>
        <v>120000</v>
      </c>
      <c r="L4" s="4">
        <f t="shared" si="4"/>
        <v>24000</v>
      </c>
    </row>
    <row r="5" spans="1:12" x14ac:dyDescent="0.25">
      <c r="A5" s="4">
        <v>4</v>
      </c>
      <c r="B5" s="4" t="s">
        <v>11</v>
      </c>
      <c r="C5" s="4" t="s">
        <v>42</v>
      </c>
      <c r="D5" s="4">
        <v>400</v>
      </c>
      <c r="E5" s="4">
        <v>500</v>
      </c>
      <c r="F5" s="4">
        <f t="shared" si="0"/>
        <v>200000</v>
      </c>
      <c r="G5" s="4">
        <v>350</v>
      </c>
      <c r="H5" s="4">
        <v>800</v>
      </c>
      <c r="I5" s="4">
        <f t="shared" si="1"/>
        <v>280000</v>
      </c>
      <c r="J5" s="4">
        <f t="shared" si="2"/>
        <v>50</v>
      </c>
      <c r="K5" s="4">
        <f t="shared" si="3"/>
        <v>25000</v>
      </c>
      <c r="L5" s="4">
        <f t="shared" si="4"/>
        <v>105000</v>
      </c>
    </row>
    <row r="6" spans="1:12" x14ac:dyDescent="0.25">
      <c r="A6" s="4">
        <v>5</v>
      </c>
      <c r="B6" s="4" t="s">
        <v>13</v>
      </c>
      <c r="C6" s="4" t="s">
        <v>43</v>
      </c>
      <c r="D6" s="4">
        <v>500</v>
      </c>
      <c r="E6" s="4">
        <v>180</v>
      </c>
      <c r="F6" s="4">
        <f t="shared" si="0"/>
        <v>90000</v>
      </c>
      <c r="G6" s="4">
        <v>40</v>
      </c>
      <c r="H6" s="4">
        <v>690</v>
      </c>
      <c r="I6" s="4">
        <f t="shared" si="1"/>
        <v>27600</v>
      </c>
      <c r="J6" s="4">
        <f t="shared" si="2"/>
        <v>460</v>
      </c>
      <c r="K6" s="4">
        <f t="shared" si="3"/>
        <v>82800</v>
      </c>
      <c r="L6" s="4">
        <f t="shared" si="4"/>
        <v>20400</v>
      </c>
    </row>
    <row r="7" spans="1:12" x14ac:dyDescent="0.25">
      <c r="A7" s="4">
        <v>6</v>
      </c>
      <c r="B7" s="4" t="s">
        <v>44</v>
      </c>
      <c r="C7" s="4" t="s">
        <v>45</v>
      </c>
      <c r="D7" s="4">
        <v>800</v>
      </c>
      <c r="E7" s="4">
        <v>620</v>
      </c>
      <c r="F7" s="4">
        <f t="shared" si="0"/>
        <v>496000</v>
      </c>
      <c r="G7" s="4">
        <v>500</v>
      </c>
      <c r="H7" s="4">
        <v>740</v>
      </c>
      <c r="I7" s="4">
        <f t="shared" si="1"/>
        <v>370000</v>
      </c>
      <c r="J7" s="4">
        <f t="shared" si="2"/>
        <v>300</v>
      </c>
      <c r="K7" s="4">
        <f t="shared" si="3"/>
        <v>186000</v>
      </c>
      <c r="L7" s="4">
        <f t="shared" si="4"/>
        <v>60000</v>
      </c>
    </row>
    <row r="8" spans="1:12" x14ac:dyDescent="0.25">
      <c r="A8" s="4">
        <v>7</v>
      </c>
      <c r="B8" s="4" t="s">
        <v>46</v>
      </c>
      <c r="C8" s="4" t="s">
        <v>47</v>
      </c>
      <c r="D8" s="4">
        <v>200</v>
      </c>
      <c r="E8" s="4">
        <v>540</v>
      </c>
      <c r="F8" s="4">
        <f t="shared" si="0"/>
        <v>108000</v>
      </c>
      <c r="G8" s="4">
        <v>150</v>
      </c>
      <c r="H8" s="4">
        <v>480</v>
      </c>
      <c r="I8" s="4">
        <f t="shared" si="1"/>
        <v>72000</v>
      </c>
      <c r="J8" s="4">
        <f t="shared" si="2"/>
        <v>50</v>
      </c>
      <c r="K8" s="4">
        <f t="shared" si="3"/>
        <v>27000</v>
      </c>
      <c r="L8" s="4">
        <f t="shared" si="4"/>
        <v>-9000</v>
      </c>
    </row>
    <row r="9" spans="1:12" x14ac:dyDescent="0.25">
      <c r="A9" s="4">
        <v>8</v>
      </c>
      <c r="B9" s="4" t="s">
        <v>48</v>
      </c>
      <c r="C9" s="4" t="s">
        <v>49</v>
      </c>
      <c r="D9" s="4">
        <v>400</v>
      </c>
      <c r="E9" s="4">
        <v>480</v>
      </c>
      <c r="F9" s="4">
        <f t="shared" si="0"/>
        <v>192000</v>
      </c>
      <c r="G9" s="4">
        <v>180</v>
      </c>
      <c r="H9" s="4">
        <v>940</v>
      </c>
      <c r="I9" s="4">
        <f t="shared" si="1"/>
        <v>169200</v>
      </c>
      <c r="J9" s="4">
        <f t="shared" si="2"/>
        <v>220</v>
      </c>
      <c r="K9" s="4">
        <f t="shared" si="3"/>
        <v>105600</v>
      </c>
      <c r="L9" s="4">
        <f t="shared" si="4"/>
        <v>82800</v>
      </c>
    </row>
    <row r="10" spans="1:12" x14ac:dyDescent="0.25">
      <c r="A10" s="4">
        <v>9</v>
      </c>
      <c r="B10" s="4" t="s">
        <v>50</v>
      </c>
      <c r="C10" s="4" t="s">
        <v>51</v>
      </c>
      <c r="D10" s="4">
        <v>900</v>
      </c>
      <c r="E10" s="4">
        <v>200</v>
      </c>
      <c r="F10" s="4">
        <f t="shared" si="0"/>
        <v>180000</v>
      </c>
      <c r="G10" s="4">
        <v>170</v>
      </c>
      <c r="H10" s="4">
        <v>620</v>
      </c>
      <c r="I10" s="4">
        <f t="shared" si="1"/>
        <v>105400</v>
      </c>
      <c r="J10" s="4">
        <f t="shared" si="2"/>
        <v>730</v>
      </c>
      <c r="K10" s="4">
        <f t="shared" si="3"/>
        <v>146000</v>
      </c>
      <c r="L10" s="4">
        <f t="shared" si="4"/>
        <v>71400</v>
      </c>
    </row>
    <row r="11" spans="1:12" x14ac:dyDescent="0.25">
      <c r="A11" s="4">
        <v>10</v>
      </c>
      <c r="B11" s="4" t="s">
        <v>52</v>
      </c>
      <c r="C11" s="4" t="s">
        <v>53</v>
      </c>
      <c r="D11" s="4">
        <v>400</v>
      </c>
      <c r="E11" s="4">
        <v>250</v>
      </c>
      <c r="F11" s="4">
        <f t="shared" si="0"/>
        <v>100000</v>
      </c>
      <c r="G11" s="4">
        <v>150</v>
      </c>
      <c r="H11" s="4">
        <v>290</v>
      </c>
      <c r="I11" s="4">
        <f t="shared" si="1"/>
        <v>43500</v>
      </c>
      <c r="J11" s="4">
        <f t="shared" si="2"/>
        <v>250</v>
      </c>
      <c r="K11" s="4">
        <f t="shared" si="3"/>
        <v>62500</v>
      </c>
      <c r="L11" s="4">
        <f t="shared" si="4"/>
        <v>6000</v>
      </c>
    </row>
    <row r="13" spans="1:12" x14ac:dyDescent="0.25">
      <c r="E13" t="s">
        <v>54</v>
      </c>
      <c r="F13" t="s">
        <v>55</v>
      </c>
    </row>
    <row r="15" spans="1:12" x14ac:dyDescent="0.25">
      <c r="G15" s="88" t="s">
        <v>241</v>
      </c>
      <c r="H15" s="88"/>
      <c r="I15" s="88"/>
      <c r="J15" s="88"/>
      <c r="K15" s="88"/>
      <c r="L15" s="88"/>
    </row>
  </sheetData>
  <mergeCells count="1">
    <mergeCell ref="G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4079-0CF8-4E1E-8B43-2772A236B939}">
  <dimension ref="A1:O17"/>
  <sheetViews>
    <sheetView workbookViewId="0">
      <selection activeCell="G1" sqref="G1:O1"/>
    </sheetView>
  </sheetViews>
  <sheetFormatPr defaultRowHeight="15" x14ac:dyDescent="0.25"/>
  <cols>
    <col min="1" max="1" width="14.28515625" customWidth="1"/>
    <col min="2" max="2" width="19.28515625" customWidth="1"/>
    <col min="3" max="3" width="19.140625" customWidth="1"/>
    <col min="4" max="4" width="21.28515625" customWidth="1"/>
  </cols>
  <sheetData>
    <row r="1" spans="1:15" ht="68.25" customHeight="1" x14ac:dyDescent="0.25">
      <c r="A1" s="89" t="s">
        <v>56</v>
      </c>
      <c r="B1" s="90"/>
      <c r="C1" s="90"/>
      <c r="D1" s="91"/>
      <c r="G1" s="96" t="s">
        <v>242</v>
      </c>
      <c r="H1" s="96"/>
      <c r="I1" s="96"/>
      <c r="J1" s="96"/>
      <c r="K1" s="96"/>
      <c r="L1" s="96"/>
      <c r="M1" s="96"/>
      <c r="N1" s="96"/>
      <c r="O1" s="96"/>
    </row>
    <row r="2" spans="1:15" ht="60.75" customHeight="1" x14ac:dyDescent="0.25">
      <c r="A2" s="92" t="s">
        <v>57</v>
      </c>
      <c r="B2" s="93"/>
      <c r="C2" s="93"/>
      <c r="D2" s="94"/>
    </row>
    <row r="3" spans="1:15" x14ac:dyDescent="0.25">
      <c r="A3" s="7" t="s">
        <v>58</v>
      </c>
      <c r="B3" s="4"/>
      <c r="C3" s="7" t="s">
        <v>59</v>
      </c>
      <c r="D3" s="4"/>
    </row>
    <row r="4" spans="1:15" x14ac:dyDescent="0.25">
      <c r="A4" s="4" t="s">
        <v>60</v>
      </c>
      <c r="B4" s="8">
        <v>12000</v>
      </c>
      <c r="C4" s="4" t="s">
        <v>61</v>
      </c>
      <c r="D4" s="4">
        <f>B4*12%</f>
        <v>1440</v>
      </c>
    </row>
    <row r="5" spans="1:15" x14ac:dyDescent="0.25">
      <c r="A5" s="4" t="s">
        <v>62</v>
      </c>
      <c r="B5" s="8">
        <v>4000</v>
      </c>
      <c r="C5" s="4" t="s">
        <v>63</v>
      </c>
      <c r="D5" s="4">
        <f>B4*1.75%</f>
        <v>210.00000000000003</v>
      </c>
    </row>
    <row r="6" spans="1:15" x14ac:dyDescent="0.25">
      <c r="A6" s="4" t="s">
        <v>64</v>
      </c>
      <c r="B6" s="8">
        <v>1000</v>
      </c>
      <c r="C6" s="4" t="s">
        <v>65</v>
      </c>
      <c r="D6" s="4">
        <v>200</v>
      </c>
    </row>
    <row r="7" spans="1:15" x14ac:dyDescent="0.25">
      <c r="A7" s="4"/>
      <c r="B7" s="4"/>
      <c r="C7" s="4" t="s">
        <v>66</v>
      </c>
      <c r="D7" s="4"/>
    </row>
    <row r="8" spans="1:15" x14ac:dyDescent="0.25">
      <c r="A8" s="4"/>
      <c r="B8" s="4"/>
      <c r="C8" s="4"/>
      <c r="D8" s="4"/>
    </row>
    <row r="9" spans="1:15" x14ac:dyDescent="0.25">
      <c r="A9" s="4"/>
      <c r="B9" s="4"/>
      <c r="C9" s="4"/>
      <c r="D9" s="4"/>
    </row>
    <row r="10" spans="1:15" x14ac:dyDescent="0.25">
      <c r="A10" s="4"/>
      <c r="B10" s="4"/>
      <c r="C10" s="4"/>
      <c r="D10" s="4"/>
    </row>
    <row r="11" spans="1:15" x14ac:dyDescent="0.25">
      <c r="A11" s="7" t="s">
        <v>67</v>
      </c>
      <c r="B11" s="8">
        <f>SUM(B4:B6)</f>
        <v>17000</v>
      </c>
      <c r="C11" s="7" t="s">
        <v>68</v>
      </c>
      <c r="D11" s="4">
        <f>SUM(D4:D6)</f>
        <v>1850</v>
      </c>
    </row>
    <row r="12" spans="1:15" x14ac:dyDescent="0.25">
      <c r="A12" s="95"/>
      <c r="B12" s="95"/>
      <c r="C12" s="7" t="s">
        <v>69</v>
      </c>
      <c r="D12" s="8">
        <f>B11-D11</f>
        <v>15150</v>
      </c>
    </row>
    <row r="13" spans="1:15" x14ac:dyDescent="0.25">
      <c r="A13" s="9"/>
      <c r="B13" s="10"/>
      <c r="C13" s="10"/>
      <c r="D13" s="11"/>
    </row>
    <row r="14" spans="1:15" x14ac:dyDescent="0.25">
      <c r="A14" s="12" t="s">
        <v>70</v>
      </c>
      <c r="C14" t="s">
        <v>71</v>
      </c>
      <c r="D14" s="13"/>
    </row>
    <row r="15" spans="1:15" x14ac:dyDescent="0.25">
      <c r="A15" s="12" t="s">
        <v>72</v>
      </c>
      <c r="D15" s="13"/>
    </row>
    <row r="16" spans="1:15" x14ac:dyDescent="0.25">
      <c r="A16" s="12"/>
      <c r="C16" t="s">
        <v>73</v>
      </c>
      <c r="D16" s="13"/>
    </row>
    <row r="17" spans="1:4" x14ac:dyDescent="0.25">
      <c r="A17" s="14" t="s">
        <v>74</v>
      </c>
      <c r="B17" s="15"/>
      <c r="C17" s="15"/>
      <c r="D17" s="16"/>
    </row>
  </sheetData>
  <mergeCells count="4">
    <mergeCell ref="A1:D1"/>
    <mergeCell ref="A2:D2"/>
    <mergeCell ref="A12:B12"/>
    <mergeCell ref="G1:O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BAA0-43A5-4342-88DF-4032F9328FF7}">
  <dimension ref="A1:H11"/>
  <sheetViews>
    <sheetView zoomScale="118" workbookViewId="0">
      <selection activeCell="C3" sqref="C3"/>
    </sheetView>
  </sheetViews>
  <sheetFormatPr defaultRowHeight="15" x14ac:dyDescent="0.25"/>
  <cols>
    <col min="1" max="8" width="15.7109375" customWidth="1"/>
  </cols>
  <sheetData>
    <row r="1" spans="1:8" x14ac:dyDescent="0.25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</row>
    <row r="2" spans="1:8" x14ac:dyDescent="0.25">
      <c r="A2" s="4">
        <v>101</v>
      </c>
      <c r="B2" s="4" t="s">
        <v>9</v>
      </c>
      <c r="C2" s="4">
        <v>65</v>
      </c>
      <c r="D2" s="4">
        <v>65</v>
      </c>
      <c r="E2" s="4">
        <v>45</v>
      </c>
      <c r="F2" s="4">
        <v>45</v>
      </c>
      <c r="G2" s="4">
        <v>68</v>
      </c>
      <c r="H2" s="4">
        <f>SUM(C2:G2)</f>
        <v>288</v>
      </c>
    </row>
    <row r="3" spans="1:8" x14ac:dyDescent="0.25">
      <c r="A3" s="4">
        <v>102</v>
      </c>
      <c r="B3" s="4" t="s">
        <v>11</v>
      </c>
      <c r="C3" s="4">
        <v>75</v>
      </c>
      <c r="D3" s="4">
        <v>94</v>
      </c>
      <c r="E3" s="4">
        <v>54</v>
      </c>
      <c r="F3" s="4">
        <v>43</v>
      </c>
      <c r="G3" s="4">
        <v>49</v>
      </c>
      <c r="H3" s="4">
        <f>SUM(C3:G3)</f>
        <v>315</v>
      </c>
    </row>
    <row r="4" spans="1:8" x14ac:dyDescent="0.25">
      <c r="A4" s="4">
        <v>103</v>
      </c>
      <c r="B4" s="4" t="s">
        <v>9</v>
      </c>
      <c r="C4" s="4">
        <v>46</v>
      </c>
      <c r="D4" s="4">
        <v>72</v>
      </c>
      <c r="E4" s="4">
        <v>65</v>
      </c>
      <c r="F4" s="4">
        <v>89</v>
      </c>
      <c r="G4" s="4">
        <v>45</v>
      </c>
      <c r="H4" s="4">
        <f>SUM(C4:G4)</f>
        <v>317</v>
      </c>
    </row>
    <row r="5" spans="1:8" x14ac:dyDescent="0.25">
      <c r="A5" s="4">
        <v>104</v>
      </c>
      <c r="B5" s="4" t="s">
        <v>15</v>
      </c>
      <c r="C5" s="4">
        <v>35</v>
      </c>
      <c r="D5" s="4">
        <v>57</v>
      </c>
      <c r="E5" s="4">
        <v>45</v>
      </c>
      <c r="F5" s="4">
        <v>46</v>
      </c>
      <c r="G5" s="4">
        <v>38</v>
      </c>
      <c r="H5" s="4">
        <f>SUM(C5:G5)</f>
        <v>221</v>
      </c>
    </row>
    <row r="6" spans="1:8" x14ac:dyDescent="0.25">
      <c r="A6" s="4">
        <v>105</v>
      </c>
      <c r="B6" s="4" t="s">
        <v>16</v>
      </c>
      <c r="C6" s="4">
        <v>47</v>
      </c>
      <c r="D6" s="4">
        <v>81</v>
      </c>
      <c r="E6" s="4">
        <v>82</v>
      </c>
      <c r="F6" s="4">
        <v>53</v>
      </c>
      <c r="G6" s="4">
        <v>60</v>
      </c>
      <c r="H6" s="4">
        <f t="shared" ref="H6" si="0">SUM(C6:G6)</f>
        <v>323</v>
      </c>
    </row>
    <row r="9" spans="1:8" ht="48.75" customHeight="1" x14ac:dyDescent="0.25">
      <c r="C9" s="97" t="s">
        <v>243</v>
      </c>
      <c r="D9" s="97"/>
      <c r="E9" s="97"/>
      <c r="F9" s="97"/>
    </row>
    <row r="11" spans="1:8" x14ac:dyDescent="0.25">
      <c r="F11" s="18"/>
    </row>
  </sheetData>
  <mergeCells count="1">
    <mergeCell ref="C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FC50-7C17-49A0-961D-2489BE424FD4}">
  <dimension ref="A1"/>
  <sheetViews>
    <sheetView topLeftCell="A10" workbookViewId="0"/>
  </sheetViews>
  <sheetFormatPr defaultColWidth="20.710937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5917-E2A8-49A4-B326-DA941BEED2FE}">
  <dimension ref="A1:I6"/>
  <sheetViews>
    <sheetView topLeftCell="D1" workbookViewId="0">
      <selection activeCell="J11" sqref="J11"/>
    </sheetView>
  </sheetViews>
  <sheetFormatPr defaultRowHeight="15" x14ac:dyDescent="0.25"/>
  <cols>
    <col min="1" max="1" width="14.42578125" bestFit="1" customWidth="1"/>
    <col min="9" max="9" width="18" customWidth="1"/>
  </cols>
  <sheetData>
    <row r="1" spans="1:9" x14ac:dyDescent="0.25">
      <c r="A1" s="19" t="s">
        <v>75</v>
      </c>
      <c r="B1" s="19" t="s">
        <v>76</v>
      </c>
      <c r="C1" s="19" t="s">
        <v>77</v>
      </c>
      <c r="D1" s="19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</row>
    <row r="2" spans="1:9" x14ac:dyDescent="0.25">
      <c r="A2" s="4" t="s">
        <v>84</v>
      </c>
      <c r="B2" s="4">
        <v>71</v>
      </c>
      <c r="C2" s="4">
        <v>90</v>
      </c>
      <c r="D2" s="4">
        <v>91</v>
      </c>
      <c r="E2" s="4">
        <v>77</v>
      </c>
      <c r="F2" s="4">
        <v>40</v>
      </c>
      <c r="G2" s="4">
        <v>45</v>
      </c>
      <c r="H2" s="4">
        <f>SUM(B2:G2)</f>
        <v>414</v>
      </c>
      <c r="I2" s="4" t="s">
        <v>85</v>
      </c>
    </row>
    <row r="3" spans="1:9" x14ac:dyDescent="0.25">
      <c r="A3" s="4" t="s">
        <v>86</v>
      </c>
      <c r="B3" s="4">
        <v>71</v>
      </c>
      <c r="C3" s="4">
        <v>90</v>
      </c>
      <c r="D3" s="4">
        <v>91</v>
      </c>
      <c r="E3" s="4">
        <v>77</v>
      </c>
      <c r="F3" s="4">
        <v>40</v>
      </c>
      <c r="G3" s="4">
        <v>45</v>
      </c>
      <c r="H3" s="4">
        <f>AVERAGE(B3:G3)</f>
        <v>69</v>
      </c>
      <c r="I3" s="4" t="s">
        <v>87</v>
      </c>
    </row>
    <row r="4" spans="1:9" x14ac:dyDescent="0.25">
      <c r="A4" s="4" t="s">
        <v>88</v>
      </c>
      <c r="B4" s="4">
        <v>71</v>
      </c>
      <c r="C4" s="4">
        <v>90</v>
      </c>
      <c r="D4" s="4">
        <v>91</v>
      </c>
      <c r="E4" s="4">
        <v>77</v>
      </c>
      <c r="F4" s="4">
        <v>40</v>
      </c>
      <c r="G4" s="4">
        <v>45</v>
      </c>
      <c r="H4" s="4">
        <f>COUNT(B4:G4)</f>
        <v>6</v>
      </c>
      <c r="I4" s="4" t="s">
        <v>89</v>
      </c>
    </row>
    <row r="5" spans="1:9" x14ac:dyDescent="0.25">
      <c r="A5" s="4" t="s">
        <v>90</v>
      </c>
      <c r="B5" s="4">
        <v>71</v>
      </c>
      <c r="C5" s="4">
        <v>90</v>
      </c>
      <c r="D5" s="4">
        <v>91</v>
      </c>
      <c r="E5" s="4">
        <v>77</v>
      </c>
      <c r="F5" s="4">
        <v>40</v>
      </c>
      <c r="G5" s="4">
        <v>45</v>
      </c>
      <c r="H5" s="4">
        <f>MAX(B5:G5)</f>
        <v>91</v>
      </c>
      <c r="I5" s="4" t="s">
        <v>91</v>
      </c>
    </row>
    <row r="6" spans="1:9" x14ac:dyDescent="0.25">
      <c r="A6" s="4" t="s">
        <v>92</v>
      </c>
      <c r="B6" s="4">
        <v>71</v>
      </c>
      <c r="C6" s="4">
        <v>90</v>
      </c>
      <c r="D6" s="4">
        <v>91</v>
      </c>
      <c r="E6" s="4">
        <v>77</v>
      </c>
      <c r="F6" s="4">
        <v>40</v>
      </c>
      <c r="G6" s="4">
        <v>45</v>
      </c>
      <c r="H6" s="4">
        <f>MIN(B6:G6)</f>
        <v>40</v>
      </c>
      <c r="I6" s="4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08E8-CB28-48D9-8D44-1EE5C701BD08}">
  <dimension ref="A1:I54"/>
  <sheetViews>
    <sheetView workbookViewId="0">
      <selection sqref="A1:H1"/>
    </sheetView>
  </sheetViews>
  <sheetFormatPr defaultRowHeight="15" x14ac:dyDescent="0.25"/>
  <cols>
    <col min="2" max="2" width="14.7109375" customWidth="1"/>
    <col min="4" max="4" width="14.7109375" customWidth="1"/>
  </cols>
  <sheetData>
    <row r="1" spans="1:8" x14ac:dyDescent="0.25">
      <c r="A1" s="100" t="s">
        <v>244</v>
      </c>
      <c r="B1" s="100"/>
      <c r="C1" s="100"/>
      <c r="D1" s="100"/>
      <c r="E1" s="100"/>
      <c r="F1" s="100"/>
      <c r="G1" s="100"/>
      <c r="H1" s="100"/>
    </row>
    <row r="2" spans="1:8" x14ac:dyDescent="0.25">
      <c r="A2" s="21" t="s">
        <v>94</v>
      </c>
      <c r="H2" s="20" t="s">
        <v>82</v>
      </c>
    </row>
    <row r="4" spans="1:8" x14ac:dyDescent="0.25">
      <c r="A4" t="s">
        <v>95</v>
      </c>
      <c r="C4">
        <v>45</v>
      </c>
      <c r="D4">
        <v>26</v>
      </c>
      <c r="E4">
        <v>25</v>
      </c>
      <c r="F4">
        <v>85</v>
      </c>
      <c r="G4">
        <v>16</v>
      </c>
      <c r="H4">
        <f>SUM(C4:G4)</f>
        <v>197</v>
      </c>
    </row>
    <row r="6" spans="1:8" x14ac:dyDescent="0.25">
      <c r="A6" t="s">
        <v>96</v>
      </c>
      <c r="C6">
        <v>-500</v>
      </c>
      <c r="H6">
        <f>ABS(C6)</f>
        <v>500</v>
      </c>
    </row>
    <row r="8" spans="1:8" x14ac:dyDescent="0.25">
      <c r="A8" t="s">
        <v>97</v>
      </c>
      <c r="C8">
        <v>26</v>
      </c>
      <c r="D8">
        <v>10</v>
      </c>
      <c r="H8">
        <f>MOD(C8,D8)</f>
        <v>6</v>
      </c>
    </row>
    <row r="10" spans="1:8" x14ac:dyDescent="0.25">
      <c r="A10" t="s">
        <v>98</v>
      </c>
      <c r="C10">
        <v>32.3658</v>
      </c>
      <c r="H10">
        <f>INT(C10)</f>
        <v>32</v>
      </c>
    </row>
    <row r="12" spans="1:8" x14ac:dyDescent="0.25">
      <c r="A12" t="s">
        <v>99</v>
      </c>
      <c r="C12">
        <v>98.456829999999997</v>
      </c>
      <c r="H12">
        <f>ROUND(C12,2)</f>
        <v>98.46</v>
      </c>
    </row>
    <row r="14" spans="1:8" x14ac:dyDescent="0.25">
      <c r="A14" t="s">
        <v>100</v>
      </c>
      <c r="C14">
        <v>2</v>
      </c>
      <c r="H14">
        <f>POWER(C14,3)</f>
        <v>8</v>
      </c>
    </row>
    <row r="16" spans="1:8" x14ac:dyDescent="0.25">
      <c r="A16" t="s">
        <v>101</v>
      </c>
      <c r="C16">
        <v>25</v>
      </c>
      <c r="H16">
        <f>SQRT(C16)</f>
        <v>5</v>
      </c>
    </row>
    <row r="18" spans="1:9" x14ac:dyDescent="0.25">
      <c r="A18" t="s">
        <v>102</v>
      </c>
      <c r="C18">
        <v>6</v>
      </c>
      <c r="D18">
        <v>5</v>
      </c>
      <c r="E18">
        <v>7</v>
      </c>
      <c r="F18">
        <v>2</v>
      </c>
      <c r="G18">
        <v>3</v>
      </c>
      <c r="H18">
        <f>AVERAGE(C18:G18)</f>
        <v>4.5999999999999996</v>
      </c>
    </row>
    <row r="20" spans="1:9" x14ac:dyDescent="0.25">
      <c r="A20" t="s">
        <v>103</v>
      </c>
      <c r="C20">
        <v>3</v>
      </c>
      <c r="D20">
        <v>8</v>
      </c>
      <c r="E20">
        <v>1</v>
      </c>
      <c r="F20">
        <v>2</v>
      </c>
      <c r="G20">
        <v>4</v>
      </c>
      <c r="H20">
        <f>MAX(C20:G20)</f>
        <v>8</v>
      </c>
    </row>
    <row r="21" spans="1:9" x14ac:dyDescent="0.25">
      <c r="A21" t="s">
        <v>104</v>
      </c>
      <c r="C21">
        <v>4</v>
      </c>
      <c r="D21">
        <v>2</v>
      </c>
      <c r="E21">
        <v>8</v>
      </c>
      <c r="F21">
        <v>9</v>
      </c>
      <c r="G21">
        <v>10</v>
      </c>
      <c r="H21">
        <f>MIN(C21:G21)</f>
        <v>2</v>
      </c>
    </row>
    <row r="22" spans="1:9" x14ac:dyDescent="0.25">
      <c r="A22" t="s">
        <v>105</v>
      </c>
      <c r="C22">
        <v>6</v>
      </c>
      <c r="D22">
        <v>9</v>
      </c>
      <c r="F22">
        <v>2</v>
      </c>
      <c r="G22">
        <v>7</v>
      </c>
      <c r="H22">
        <f>COUNT(C22:G22)</f>
        <v>4</v>
      </c>
    </row>
    <row r="24" spans="1:9" x14ac:dyDescent="0.25">
      <c r="A24" t="s">
        <v>106</v>
      </c>
      <c r="C24">
        <v>5</v>
      </c>
      <c r="D24">
        <v>6</v>
      </c>
      <c r="E24">
        <v>5</v>
      </c>
      <c r="F24">
        <v>4</v>
      </c>
      <c r="G24">
        <v>2</v>
      </c>
      <c r="H24">
        <f>COUNTIF(C24:G24,"5")</f>
        <v>2</v>
      </c>
    </row>
    <row r="26" spans="1:9" x14ac:dyDescent="0.25">
      <c r="A26" s="98" t="s">
        <v>107</v>
      </c>
      <c r="B26" s="98"/>
      <c r="C26" s="98"/>
      <c r="D26" s="98"/>
      <c r="E26" s="98"/>
      <c r="F26" s="98"/>
      <c r="G26" s="98"/>
      <c r="H26" s="98"/>
      <c r="I26" s="98"/>
    </row>
    <row r="27" spans="1:9" x14ac:dyDescent="0.25">
      <c r="A27" t="s">
        <v>108</v>
      </c>
    </row>
    <row r="28" spans="1:9" x14ac:dyDescent="0.25">
      <c r="C28">
        <v>250</v>
      </c>
      <c r="D28">
        <v>200</v>
      </c>
      <c r="G28" t="str">
        <f>IF(C28&gt;D28,"Right","Wrong")</f>
        <v>Right</v>
      </c>
    </row>
    <row r="29" spans="1:9" x14ac:dyDescent="0.25">
      <c r="A29" t="s">
        <v>109</v>
      </c>
    </row>
    <row r="30" spans="1:9" x14ac:dyDescent="0.25">
      <c r="C30">
        <v>45</v>
      </c>
      <c r="D30">
        <v>25</v>
      </c>
      <c r="G30" t="b">
        <f>AND(C30&gt;D30,C31&gt;D31)</f>
        <v>1</v>
      </c>
    </row>
    <row r="31" spans="1:9" x14ac:dyDescent="0.25">
      <c r="C31">
        <v>65</v>
      </c>
      <c r="D31">
        <v>26</v>
      </c>
    </row>
    <row r="32" spans="1:9" x14ac:dyDescent="0.25">
      <c r="A32" t="s">
        <v>110</v>
      </c>
      <c r="C32">
        <v>15</v>
      </c>
      <c r="D32">
        <v>25</v>
      </c>
      <c r="G32" t="b">
        <f>OR(C32&gt;D32,C33&gt;D33)</f>
        <v>1</v>
      </c>
    </row>
    <row r="33" spans="1:9" x14ac:dyDescent="0.25">
      <c r="C33">
        <v>45</v>
      </c>
      <c r="D33">
        <v>35</v>
      </c>
    </row>
    <row r="34" spans="1:9" x14ac:dyDescent="0.25">
      <c r="A34" t="s">
        <v>111</v>
      </c>
      <c r="C34">
        <v>200</v>
      </c>
      <c r="D34">
        <v>300</v>
      </c>
      <c r="G34" t="b">
        <f>NOT(C34&gt;D34)</f>
        <v>1</v>
      </c>
    </row>
    <row r="36" spans="1:9" x14ac:dyDescent="0.25">
      <c r="A36" s="99" t="s">
        <v>112</v>
      </c>
      <c r="B36" s="99"/>
      <c r="C36" s="99"/>
      <c r="D36" s="99"/>
      <c r="E36" s="99"/>
      <c r="F36" s="99"/>
      <c r="G36" s="99"/>
      <c r="H36" s="99"/>
      <c r="I36" s="99"/>
    </row>
    <row r="38" spans="1:9" x14ac:dyDescent="0.25">
      <c r="B38" t="s">
        <v>130</v>
      </c>
      <c r="D38" t="s">
        <v>122</v>
      </c>
      <c r="H38">
        <f>LEN(D38)</f>
        <v>9</v>
      </c>
    </row>
    <row r="40" spans="1:9" x14ac:dyDescent="0.25">
      <c r="B40" t="s">
        <v>113</v>
      </c>
      <c r="D40" t="s">
        <v>121</v>
      </c>
      <c r="F40" t="s">
        <v>123</v>
      </c>
      <c r="H40" t="str">
        <f>CONCATENATE(D40,F40)</f>
        <v>ramkumar</v>
      </c>
    </row>
    <row r="42" spans="1:9" x14ac:dyDescent="0.25">
      <c r="B42" t="s">
        <v>114</v>
      </c>
      <c r="D42" t="s">
        <v>125</v>
      </c>
      <c r="F42" t="s">
        <v>124</v>
      </c>
      <c r="H42" t="b">
        <f>EXACT(D42,F42)</f>
        <v>0</v>
      </c>
    </row>
    <row r="44" spans="1:9" x14ac:dyDescent="0.25">
      <c r="B44" t="s">
        <v>115</v>
      </c>
      <c r="D44" t="s">
        <v>126</v>
      </c>
      <c r="H44" t="str">
        <f>UPPER(D44)</f>
        <v>ARVIND SINGH</v>
      </c>
    </row>
    <row r="46" spans="1:9" x14ac:dyDescent="0.25">
      <c r="B46" t="s">
        <v>116</v>
      </c>
      <c r="D46" t="s">
        <v>127</v>
      </c>
      <c r="H46" t="str">
        <f>LOWER(D46)</f>
        <v>arvind singh</v>
      </c>
    </row>
    <row r="48" spans="1:9" x14ac:dyDescent="0.25">
      <c r="B48" t="s">
        <v>117</v>
      </c>
      <c r="D48" t="s">
        <v>128</v>
      </c>
      <c r="H48" t="str">
        <f>PROPER(D48)</f>
        <v>Arvind Singh</v>
      </c>
    </row>
    <row r="50" spans="2:8" x14ac:dyDescent="0.25">
      <c r="B50" t="s">
        <v>118</v>
      </c>
      <c r="D50" t="s">
        <v>129</v>
      </c>
      <c r="H50" t="str">
        <f>LEFT(D50,3)</f>
        <v>Sun</v>
      </c>
    </row>
    <row r="52" spans="2:8" x14ac:dyDescent="0.25">
      <c r="B52" t="s">
        <v>119</v>
      </c>
      <c r="D52" t="s">
        <v>129</v>
      </c>
      <c r="H52" t="str">
        <f>RIGHT(D52,3)</f>
        <v>day</v>
      </c>
    </row>
    <row r="54" spans="2:8" x14ac:dyDescent="0.25">
      <c r="B54" t="s">
        <v>120</v>
      </c>
      <c r="D54" t="s">
        <v>131</v>
      </c>
      <c r="H54" t="str">
        <f>TRIM(D54)</f>
        <v>Manish Kumar</v>
      </c>
    </row>
  </sheetData>
  <mergeCells count="3">
    <mergeCell ref="A26:I26"/>
    <mergeCell ref="A36:I36"/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675-A8A0-4A21-B08E-E0A246642891}">
  <dimension ref="A1:R18"/>
  <sheetViews>
    <sheetView topLeftCell="D1" workbookViewId="0">
      <selection activeCell="H16" sqref="H16"/>
    </sheetView>
  </sheetViews>
  <sheetFormatPr defaultRowHeight="15" x14ac:dyDescent="0.25"/>
  <cols>
    <col min="1" max="1" width="8" bestFit="1" customWidth="1"/>
    <col min="2" max="2" width="7.85546875" bestFit="1" customWidth="1"/>
    <col min="3" max="3" width="5.42578125" bestFit="1" customWidth="1"/>
    <col min="4" max="4" width="7.5703125" bestFit="1" customWidth="1"/>
    <col min="5" max="9" width="10.42578125" bestFit="1" customWidth="1"/>
    <col min="10" max="10" width="11.42578125" bestFit="1" customWidth="1"/>
    <col min="11" max="14" width="10.42578125" bestFit="1" customWidth="1"/>
    <col min="15" max="15" width="7.85546875" bestFit="1" customWidth="1"/>
    <col min="16" max="16" width="7.28515625" bestFit="1" customWidth="1"/>
    <col min="17" max="17" width="11" bestFit="1" customWidth="1"/>
    <col min="18" max="18" width="5.42578125" bestFit="1" customWidth="1"/>
  </cols>
  <sheetData>
    <row r="1" spans="1:18" x14ac:dyDescent="0.25">
      <c r="A1" s="101" t="s">
        <v>141</v>
      </c>
      <c r="B1" s="101"/>
      <c r="C1" s="101"/>
      <c r="D1" s="101"/>
      <c r="E1" s="22" t="str">
        <f>TEXT(E2,"DDDD")</f>
        <v>Friday</v>
      </c>
      <c r="F1" s="22" t="str">
        <f t="shared" ref="F1:N1" si="0">TEXT(F2,"DDDD")</f>
        <v>Saturday</v>
      </c>
      <c r="G1" s="22" t="str">
        <f t="shared" si="0"/>
        <v>Sunday</v>
      </c>
      <c r="H1" s="22" t="str">
        <f t="shared" si="0"/>
        <v>Monday</v>
      </c>
      <c r="I1" s="22" t="str">
        <f t="shared" si="0"/>
        <v>Tuesday</v>
      </c>
      <c r="J1" s="22" t="str">
        <f t="shared" si="0"/>
        <v>Wednesday</v>
      </c>
      <c r="K1" s="22" t="str">
        <f t="shared" si="0"/>
        <v>Thursday</v>
      </c>
      <c r="L1" s="22" t="str">
        <f t="shared" si="0"/>
        <v>Friday</v>
      </c>
      <c r="M1" s="22" t="str">
        <f t="shared" si="0"/>
        <v>Saturday</v>
      </c>
      <c r="N1" s="22" t="str">
        <f t="shared" si="0"/>
        <v>Sunday</v>
      </c>
      <c r="O1" s="23"/>
      <c r="P1" s="23"/>
      <c r="Q1" s="23"/>
      <c r="R1" s="23"/>
    </row>
    <row r="2" spans="1:18" x14ac:dyDescent="0.25">
      <c r="A2" s="4" t="s">
        <v>1</v>
      </c>
      <c r="B2" s="4" t="s">
        <v>132</v>
      </c>
      <c r="C2" s="4" t="s">
        <v>133</v>
      </c>
      <c r="D2" s="4" t="s">
        <v>134</v>
      </c>
      <c r="E2" s="24">
        <v>45597</v>
      </c>
      <c r="F2" s="24">
        <v>45598</v>
      </c>
      <c r="G2" s="24">
        <v>45599</v>
      </c>
      <c r="H2" s="24">
        <v>45600</v>
      </c>
      <c r="I2" s="24">
        <v>45601</v>
      </c>
      <c r="J2" s="24">
        <v>45602</v>
      </c>
      <c r="K2" s="24">
        <v>45603</v>
      </c>
      <c r="L2" s="24">
        <v>45604</v>
      </c>
      <c r="M2" s="24">
        <v>45605</v>
      </c>
      <c r="N2" s="24">
        <v>45606</v>
      </c>
      <c r="O2" s="22" t="s">
        <v>146</v>
      </c>
      <c r="P2" s="22" t="s">
        <v>147</v>
      </c>
      <c r="Q2" s="22" t="s">
        <v>148</v>
      </c>
      <c r="R2" s="22" t="s">
        <v>8</v>
      </c>
    </row>
    <row r="3" spans="1:18" x14ac:dyDescent="0.25">
      <c r="A3" s="4">
        <v>1</v>
      </c>
      <c r="B3" s="4" t="s">
        <v>36</v>
      </c>
      <c r="C3" s="4" t="s">
        <v>139</v>
      </c>
      <c r="D3" s="4" t="s">
        <v>140</v>
      </c>
      <c r="E3" s="4" t="s">
        <v>143</v>
      </c>
      <c r="F3" s="4" t="s">
        <v>143</v>
      </c>
      <c r="G3" s="4" t="s">
        <v>144</v>
      </c>
      <c r="H3" s="4" t="s">
        <v>143</v>
      </c>
      <c r="I3" s="4" t="s">
        <v>143</v>
      </c>
      <c r="J3" s="4" t="s">
        <v>143</v>
      </c>
      <c r="K3" s="4" t="s">
        <v>143</v>
      </c>
      <c r="L3" s="4" t="s">
        <v>143</v>
      </c>
      <c r="M3" s="4" t="s">
        <v>143</v>
      </c>
      <c r="N3" s="4" t="s">
        <v>144</v>
      </c>
      <c r="O3" s="4">
        <f>COUNTIF(E3:N3,"P")</f>
        <v>8</v>
      </c>
      <c r="P3" s="4">
        <f>COUNTIF(E3:N3,"A")</f>
        <v>0</v>
      </c>
      <c r="Q3" s="4">
        <f>COUNTIF(E3:N3,"SUNDAY")</f>
        <v>2</v>
      </c>
      <c r="R3" s="4">
        <f>SUM(O3:Q3)</f>
        <v>10</v>
      </c>
    </row>
    <row r="4" spans="1:18" x14ac:dyDescent="0.25">
      <c r="A4" s="4">
        <v>2</v>
      </c>
      <c r="B4" s="4" t="s">
        <v>40</v>
      </c>
      <c r="C4" s="4" t="s">
        <v>139</v>
      </c>
      <c r="D4" s="4" t="s">
        <v>140</v>
      </c>
      <c r="E4" s="4" t="s">
        <v>143</v>
      </c>
      <c r="F4" s="4" t="s">
        <v>143</v>
      </c>
      <c r="G4" s="4" t="s">
        <v>144</v>
      </c>
      <c r="H4" s="4" t="s">
        <v>145</v>
      </c>
      <c r="I4" s="4" t="s">
        <v>143</v>
      </c>
      <c r="J4" s="4" t="s">
        <v>143</v>
      </c>
      <c r="K4" s="4" t="s">
        <v>143</v>
      </c>
      <c r="L4" s="4" t="s">
        <v>145</v>
      </c>
      <c r="M4" s="4" t="s">
        <v>143</v>
      </c>
      <c r="N4" s="4" t="s">
        <v>144</v>
      </c>
      <c r="O4" s="4">
        <f t="shared" ref="O4:O12" si="1">COUNTIF(E4:N4,"P")</f>
        <v>6</v>
      </c>
      <c r="P4" s="4">
        <f t="shared" ref="P4:P12" si="2">COUNTIF(E4:N4,"A")</f>
        <v>2</v>
      </c>
      <c r="Q4" s="4">
        <f t="shared" ref="Q4:Q12" si="3">COUNTIF(E4:N4,"SUNDAY")</f>
        <v>2</v>
      </c>
      <c r="R4" s="4">
        <f t="shared" ref="R4:R12" si="4">SUM(O4:Q4)</f>
        <v>10</v>
      </c>
    </row>
    <row r="5" spans="1:18" x14ac:dyDescent="0.25">
      <c r="A5" s="4">
        <v>3</v>
      </c>
      <c r="B5" s="4" t="s">
        <v>135</v>
      </c>
      <c r="C5" s="4" t="s">
        <v>139</v>
      </c>
      <c r="D5" s="4" t="s">
        <v>140</v>
      </c>
      <c r="E5" s="4" t="s">
        <v>145</v>
      </c>
      <c r="F5" s="4" t="s">
        <v>143</v>
      </c>
      <c r="G5" s="4" t="s">
        <v>144</v>
      </c>
      <c r="H5" s="4" t="s">
        <v>143</v>
      </c>
      <c r="I5" s="4" t="s">
        <v>143</v>
      </c>
      <c r="J5" s="4" t="s">
        <v>145</v>
      </c>
      <c r="K5" s="4" t="s">
        <v>143</v>
      </c>
      <c r="L5" s="4" t="s">
        <v>143</v>
      </c>
      <c r="M5" s="4" t="s">
        <v>143</v>
      </c>
      <c r="N5" s="4" t="s">
        <v>144</v>
      </c>
      <c r="O5" s="4">
        <f t="shared" si="1"/>
        <v>6</v>
      </c>
      <c r="P5" s="4">
        <f t="shared" si="2"/>
        <v>2</v>
      </c>
      <c r="Q5" s="4">
        <f t="shared" si="3"/>
        <v>2</v>
      </c>
      <c r="R5" s="4">
        <f t="shared" si="4"/>
        <v>10</v>
      </c>
    </row>
    <row r="6" spans="1:18" x14ac:dyDescent="0.25">
      <c r="A6" s="4">
        <v>4</v>
      </c>
      <c r="B6" s="4" t="s">
        <v>13</v>
      </c>
      <c r="C6" s="4" t="s">
        <v>139</v>
      </c>
      <c r="D6" s="4" t="s">
        <v>140</v>
      </c>
      <c r="E6" s="4" t="s">
        <v>143</v>
      </c>
      <c r="F6" s="4" t="s">
        <v>143</v>
      </c>
      <c r="G6" s="4" t="s">
        <v>144</v>
      </c>
      <c r="H6" s="4" t="s">
        <v>143</v>
      </c>
      <c r="I6" s="4" t="s">
        <v>145</v>
      </c>
      <c r="J6" s="4" t="s">
        <v>143</v>
      </c>
      <c r="K6" s="4" t="s">
        <v>143</v>
      </c>
      <c r="L6" s="4" t="s">
        <v>143</v>
      </c>
      <c r="M6" s="4" t="s">
        <v>145</v>
      </c>
      <c r="N6" s="4" t="s">
        <v>144</v>
      </c>
      <c r="O6" s="4">
        <f t="shared" si="1"/>
        <v>6</v>
      </c>
      <c r="P6" s="4">
        <f t="shared" si="2"/>
        <v>2</v>
      </c>
      <c r="Q6" s="4">
        <f t="shared" si="3"/>
        <v>2</v>
      </c>
      <c r="R6" s="4">
        <f t="shared" si="4"/>
        <v>10</v>
      </c>
    </row>
    <row r="7" spans="1:18" x14ac:dyDescent="0.25">
      <c r="A7" s="4">
        <v>5</v>
      </c>
      <c r="B7" s="4" t="s">
        <v>44</v>
      </c>
      <c r="C7" s="4" t="s">
        <v>139</v>
      </c>
      <c r="D7" s="4" t="s">
        <v>140</v>
      </c>
      <c r="E7" s="4" t="s">
        <v>143</v>
      </c>
      <c r="F7" s="4" t="s">
        <v>145</v>
      </c>
      <c r="G7" s="4" t="s">
        <v>144</v>
      </c>
      <c r="H7" s="4" t="s">
        <v>143</v>
      </c>
      <c r="I7" s="4" t="s">
        <v>143</v>
      </c>
      <c r="J7" s="4" t="s">
        <v>143</v>
      </c>
      <c r="K7" s="4" t="s">
        <v>145</v>
      </c>
      <c r="L7" s="4" t="s">
        <v>143</v>
      </c>
      <c r="M7" s="4" t="s">
        <v>143</v>
      </c>
      <c r="N7" s="4" t="s">
        <v>144</v>
      </c>
      <c r="O7" s="4">
        <f t="shared" si="1"/>
        <v>6</v>
      </c>
      <c r="P7" s="4">
        <f t="shared" si="2"/>
        <v>2</v>
      </c>
      <c r="Q7" s="4">
        <f t="shared" si="3"/>
        <v>2</v>
      </c>
      <c r="R7" s="4">
        <f t="shared" si="4"/>
        <v>10</v>
      </c>
    </row>
    <row r="8" spans="1:18" x14ac:dyDescent="0.25">
      <c r="A8" s="4">
        <v>6</v>
      </c>
      <c r="B8" s="4" t="s">
        <v>136</v>
      </c>
      <c r="C8" s="4" t="s">
        <v>139</v>
      </c>
      <c r="D8" s="4" t="s">
        <v>140</v>
      </c>
      <c r="E8" s="4" t="s">
        <v>143</v>
      </c>
      <c r="F8" s="4" t="s">
        <v>143</v>
      </c>
      <c r="G8" s="4" t="s">
        <v>144</v>
      </c>
      <c r="H8" s="4" t="s">
        <v>143</v>
      </c>
      <c r="I8" s="4" t="s">
        <v>143</v>
      </c>
      <c r="J8" s="4" t="s">
        <v>143</v>
      </c>
      <c r="K8" s="4" t="s">
        <v>143</v>
      </c>
      <c r="L8" s="4" t="s">
        <v>143</v>
      </c>
      <c r="M8" s="4" t="s">
        <v>143</v>
      </c>
      <c r="N8" s="4" t="s">
        <v>144</v>
      </c>
      <c r="O8" s="4">
        <f t="shared" si="1"/>
        <v>8</v>
      </c>
      <c r="P8" s="4">
        <f t="shared" si="2"/>
        <v>0</v>
      </c>
      <c r="Q8" s="4">
        <f t="shared" si="3"/>
        <v>2</v>
      </c>
      <c r="R8" s="4">
        <f t="shared" si="4"/>
        <v>10</v>
      </c>
    </row>
    <row r="9" spans="1:18" x14ac:dyDescent="0.25">
      <c r="A9" s="4">
        <v>7</v>
      </c>
      <c r="B9" s="4" t="s">
        <v>38</v>
      </c>
      <c r="C9" s="4" t="s">
        <v>139</v>
      </c>
      <c r="D9" s="4" t="s">
        <v>140</v>
      </c>
      <c r="E9" s="4" t="s">
        <v>145</v>
      </c>
      <c r="F9" s="4" t="s">
        <v>143</v>
      </c>
      <c r="G9" s="4" t="s">
        <v>144</v>
      </c>
      <c r="H9" s="4" t="s">
        <v>143</v>
      </c>
      <c r="I9" s="4" t="s">
        <v>143</v>
      </c>
      <c r="J9" s="4" t="s">
        <v>143</v>
      </c>
      <c r="K9" s="4" t="s">
        <v>143</v>
      </c>
      <c r="L9" s="4" t="s">
        <v>143</v>
      </c>
      <c r="M9" s="4" t="s">
        <v>143</v>
      </c>
      <c r="N9" s="4" t="s">
        <v>144</v>
      </c>
      <c r="O9" s="4">
        <f t="shared" si="1"/>
        <v>7</v>
      </c>
      <c r="P9" s="4">
        <f t="shared" si="2"/>
        <v>1</v>
      </c>
      <c r="Q9" s="4">
        <f t="shared" si="3"/>
        <v>2</v>
      </c>
      <c r="R9" s="4">
        <f t="shared" si="4"/>
        <v>10</v>
      </c>
    </row>
    <row r="10" spans="1:18" x14ac:dyDescent="0.25">
      <c r="A10" s="4">
        <v>8</v>
      </c>
      <c r="B10" s="4" t="s">
        <v>137</v>
      </c>
      <c r="C10" s="4" t="s">
        <v>139</v>
      </c>
      <c r="D10" s="4" t="s">
        <v>140</v>
      </c>
      <c r="E10" s="4" t="s">
        <v>143</v>
      </c>
      <c r="F10" s="4" t="s">
        <v>143</v>
      </c>
      <c r="G10" s="4" t="s">
        <v>144</v>
      </c>
      <c r="H10" s="4" t="s">
        <v>145</v>
      </c>
      <c r="I10" s="4" t="s">
        <v>143</v>
      </c>
      <c r="J10" s="4" t="s">
        <v>143</v>
      </c>
      <c r="K10" s="4" t="s">
        <v>143</v>
      </c>
      <c r="L10" s="4" t="s">
        <v>143</v>
      </c>
      <c r="M10" s="4" t="s">
        <v>143</v>
      </c>
      <c r="N10" s="4" t="s">
        <v>144</v>
      </c>
      <c r="O10" s="4">
        <f t="shared" si="1"/>
        <v>7</v>
      </c>
      <c r="P10" s="4">
        <f t="shared" si="2"/>
        <v>1</v>
      </c>
      <c r="Q10" s="4">
        <f t="shared" si="3"/>
        <v>2</v>
      </c>
      <c r="R10" s="4">
        <f t="shared" si="4"/>
        <v>10</v>
      </c>
    </row>
    <row r="11" spans="1:18" x14ac:dyDescent="0.25">
      <c r="A11" s="4">
        <v>9</v>
      </c>
      <c r="B11" s="4" t="s">
        <v>50</v>
      </c>
      <c r="C11" s="4" t="s">
        <v>139</v>
      </c>
      <c r="D11" s="4" t="s">
        <v>140</v>
      </c>
      <c r="E11" s="4" t="s">
        <v>143</v>
      </c>
      <c r="F11" s="4" t="s">
        <v>143</v>
      </c>
      <c r="G11" s="4" t="s">
        <v>144</v>
      </c>
      <c r="H11" s="4" t="s">
        <v>143</v>
      </c>
      <c r="I11" s="4" t="s">
        <v>145</v>
      </c>
      <c r="J11" s="4" t="s">
        <v>143</v>
      </c>
      <c r="K11" s="4" t="s">
        <v>143</v>
      </c>
      <c r="L11" s="4" t="s">
        <v>145</v>
      </c>
      <c r="M11" s="4" t="s">
        <v>143</v>
      </c>
      <c r="N11" s="4" t="s">
        <v>144</v>
      </c>
      <c r="O11" s="4">
        <f t="shared" si="1"/>
        <v>6</v>
      </c>
      <c r="P11" s="4">
        <f t="shared" si="2"/>
        <v>2</v>
      </c>
      <c r="Q11" s="4">
        <f t="shared" si="3"/>
        <v>2</v>
      </c>
      <c r="R11" s="4">
        <f t="shared" si="4"/>
        <v>10</v>
      </c>
    </row>
    <row r="12" spans="1:18" x14ac:dyDescent="0.25">
      <c r="A12" s="4">
        <v>10</v>
      </c>
      <c r="B12" s="4" t="s">
        <v>138</v>
      </c>
      <c r="C12" s="4" t="s">
        <v>139</v>
      </c>
      <c r="D12" s="4" t="s">
        <v>140</v>
      </c>
      <c r="E12" s="4" t="s">
        <v>143</v>
      </c>
      <c r="F12" s="4" t="s">
        <v>145</v>
      </c>
      <c r="G12" s="4" t="s">
        <v>144</v>
      </c>
      <c r="H12" s="4" t="s">
        <v>143</v>
      </c>
      <c r="I12" s="4" t="s">
        <v>143</v>
      </c>
      <c r="J12" s="4" t="s">
        <v>145</v>
      </c>
      <c r="K12" s="4" t="s">
        <v>143</v>
      </c>
      <c r="L12" s="4" t="s">
        <v>143</v>
      </c>
      <c r="M12" s="4" t="s">
        <v>145</v>
      </c>
      <c r="N12" s="4" t="s">
        <v>144</v>
      </c>
      <c r="O12" s="4">
        <f t="shared" si="1"/>
        <v>5</v>
      </c>
      <c r="P12" s="4">
        <f t="shared" si="2"/>
        <v>3</v>
      </c>
      <c r="Q12" s="4">
        <f t="shared" si="3"/>
        <v>2</v>
      </c>
      <c r="R12" s="4">
        <f t="shared" si="4"/>
        <v>10</v>
      </c>
    </row>
    <row r="15" spans="1:18" x14ac:dyDescent="0.25">
      <c r="E15" t="str">
        <f>TEXT(E2,"dddd")</f>
        <v>Friday</v>
      </c>
      <c r="L15">
        <f>SUM(O3:Q3)</f>
        <v>10</v>
      </c>
    </row>
    <row r="16" spans="1:18" x14ac:dyDescent="0.25">
      <c r="C16" t="s">
        <v>142</v>
      </c>
    </row>
    <row r="18" spans="3:11" x14ac:dyDescent="0.25">
      <c r="C18" s="102" t="s">
        <v>245</v>
      </c>
      <c r="D18" s="102"/>
      <c r="E18" s="102"/>
      <c r="F18" s="102"/>
      <c r="G18" s="102"/>
      <c r="H18" s="102"/>
      <c r="I18" s="102"/>
      <c r="J18" s="102"/>
      <c r="K18" s="102"/>
    </row>
  </sheetData>
  <mergeCells count="2">
    <mergeCell ref="A1:D1"/>
    <mergeCell ref="C18:K18"/>
  </mergeCells>
  <conditionalFormatting sqref="E3:N12">
    <cfRule type="containsText" priority="1" operator="containsText" text="SUNDAY">
      <formula>NOT(ISERROR(SEARCH("SUNDAY",E3)))</formula>
    </cfRule>
    <cfRule type="containsText" dxfId="5" priority="2" operator="containsText" text="A">
      <formula>NOT(ISERROR(SEARCH("A",E3)))</formula>
    </cfRule>
    <cfRule type="containsText" dxfId="4" priority="3" operator="containsText" text="P">
      <formula>NOT(ISERROR(SEARCH("P",E3)))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2A9-6C10-43C8-98F7-99CA742387F3}">
  <dimension ref="A1:T12"/>
  <sheetViews>
    <sheetView topLeftCell="C1" workbookViewId="0">
      <selection activeCell="A2" sqref="A2:Q2"/>
    </sheetView>
  </sheetViews>
  <sheetFormatPr defaultRowHeight="15" x14ac:dyDescent="0.25"/>
  <cols>
    <col min="1" max="1" width="15.5703125" bestFit="1" customWidth="1"/>
    <col min="2" max="2" width="14.140625" customWidth="1"/>
    <col min="3" max="3" width="20.5703125" customWidth="1"/>
    <col min="4" max="4" width="13.28515625" bestFit="1" customWidth="1"/>
    <col min="8" max="8" width="13.7109375" bestFit="1" customWidth="1"/>
    <col min="16" max="16" width="13.5703125" customWidth="1"/>
  </cols>
  <sheetData>
    <row r="1" spans="1:20" ht="39.75" customHeight="1" x14ac:dyDescent="0.45">
      <c r="A1" s="103" t="s">
        <v>149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25"/>
      <c r="S1" s="25"/>
      <c r="T1" s="25"/>
    </row>
    <row r="2" spans="1:20" x14ac:dyDescent="0.25">
      <c r="A2" s="26" t="s">
        <v>164</v>
      </c>
      <c r="B2" s="26" t="s">
        <v>165</v>
      </c>
      <c r="C2" s="26" t="s">
        <v>166</v>
      </c>
      <c r="D2" s="26" t="s">
        <v>150</v>
      </c>
      <c r="E2" s="26" t="s">
        <v>151</v>
      </c>
      <c r="F2" s="26" t="s">
        <v>152</v>
      </c>
      <c r="G2" s="26" t="s">
        <v>153</v>
      </c>
      <c r="H2" s="26" t="s">
        <v>154</v>
      </c>
      <c r="I2" s="26" t="s">
        <v>155</v>
      </c>
      <c r="J2" s="26" t="s">
        <v>156</v>
      </c>
      <c r="K2" s="26" t="s">
        <v>157</v>
      </c>
      <c r="L2" s="26" t="s">
        <v>158</v>
      </c>
      <c r="M2" s="26" t="s">
        <v>159</v>
      </c>
      <c r="N2" s="26" t="s">
        <v>160</v>
      </c>
      <c r="O2" s="26" t="s">
        <v>161</v>
      </c>
      <c r="P2" s="26" t="s">
        <v>162</v>
      </c>
      <c r="Q2" s="26" t="s">
        <v>163</v>
      </c>
    </row>
    <row r="3" spans="1:20" x14ac:dyDescent="0.25">
      <c r="A3" s="4">
        <v>1001</v>
      </c>
      <c r="B3" s="4" t="s">
        <v>167</v>
      </c>
      <c r="C3" s="4" t="s">
        <v>176</v>
      </c>
      <c r="D3" s="4">
        <v>50000</v>
      </c>
      <c r="E3" s="4">
        <f>D3*10%</f>
        <v>5000</v>
      </c>
      <c r="F3" s="4">
        <f>D3*5%</f>
        <v>2500</v>
      </c>
      <c r="G3" s="4">
        <f>D3*6%</f>
        <v>3000</v>
      </c>
      <c r="H3" s="4">
        <f>SUM(D3:G3)</f>
        <v>60500</v>
      </c>
      <c r="I3" s="4">
        <f>D3*12%</f>
        <v>6000</v>
      </c>
      <c r="J3" s="4">
        <f>D3*1.75%</f>
        <v>875.00000000000011</v>
      </c>
      <c r="K3" s="4">
        <v>4</v>
      </c>
      <c r="L3" s="4">
        <f>D3/26*K3</f>
        <v>7692.3076923076924</v>
      </c>
      <c r="M3" s="4">
        <v>8</v>
      </c>
      <c r="N3" s="4">
        <f>D3/26/8*M3</f>
        <v>1923.0769230769231</v>
      </c>
      <c r="O3" s="4">
        <f>H3-I3-J3-L3+N3</f>
        <v>47855.769230769227</v>
      </c>
      <c r="P3" s="4">
        <f>O3*12</f>
        <v>574269.23076923075</v>
      </c>
      <c r="Q3" s="4">
        <f>P3*5%</f>
        <v>28713.461538461539</v>
      </c>
    </row>
    <row r="4" spans="1:20" x14ac:dyDescent="0.25">
      <c r="A4" s="4">
        <v>1002</v>
      </c>
      <c r="B4" s="4" t="s">
        <v>168</v>
      </c>
      <c r="C4" s="4" t="s">
        <v>177</v>
      </c>
      <c r="D4" s="4">
        <v>15000</v>
      </c>
      <c r="E4" s="4">
        <f t="shared" ref="E4:E12" si="0">D4*10%</f>
        <v>1500</v>
      </c>
      <c r="F4" s="4">
        <f t="shared" ref="F4:F12" si="1">D4*5%</f>
        <v>750</v>
      </c>
      <c r="G4" s="4">
        <f t="shared" ref="G4:G12" si="2">D4*6%</f>
        <v>900</v>
      </c>
      <c r="H4" s="4">
        <f t="shared" ref="H4:H12" si="3">SUM(D4:G4)</f>
        <v>18150</v>
      </c>
      <c r="I4" s="4">
        <f t="shared" ref="I4:I12" si="4">D4*12%</f>
        <v>1800</v>
      </c>
      <c r="J4" s="4">
        <f t="shared" ref="J4:J12" si="5">D4*1.75%</f>
        <v>262.5</v>
      </c>
      <c r="K4" s="4">
        <v>2</v>
      </c>
      <c r="L4" s="4">
        <f t="shared" ref="L4:L12" si="6">D4/26*K4</f>
        <v>1153.8461538461538</v>
      </c>
      <c r="M4" s="4">
        <v>4</v>
      </c>
      <c r="N4" s="4">
        <f t="shared" ref="N4:N12" si="7">D4/26/8*M4</f>
        <v>288.46153846153845</v>
      </c>
      <c r="O4" s="4">
        <f t="shared" ref="O4:O12" si="8">H4-I4-J4-L4+N4</f>
        <v>15222.115384615385</v>
      </c>
      <c r="P4" s="4">
        <f t="shared" ref="P4:P12" si="9">O4*12</f>
        <v>182665.38461538462</v>
      </c>
      <c r="Q4" s="4">
        <f t="shared" ref="Q4:Q12" si="10">P4*5%</f>
        <v>9133.2692307692323</v>
      </c>
    </row>
    <row r="5" spans="1:20" x14ac:dyDescent="0.25">
      <c r="A5" s="4">
        <v>1003</v>
      </c>
      <c r="B5" s="4" t="s">
        <v>169</v>
      </c>
      <c r="C5" s="4" t="s">
        <v>178</v>
      </c>
      <c r="D5" s="4">
        <v>35000</v>
      </c>
      <c r="E5" s="4">
        <f t="shared" si="0"/>
        <v>3500</v>
      </c>
      <c r="F5" s="4">
        <f t="shared" si="1"/>
        <v>1750</v>
      </c>
      <c r="G5" s="4">
        <f t="shared" si="2"/>
        <v>2100</v>
      </c>
      <c r="H5" s="4">
        <f t="shared" si="3"/>
        <v>42350</v>
      </c>
      <c r="I5" s="4">
        <f t="shared" si="4"/>
        <v>4200</v>
      </c>
      <c r="J5" s="4">
        <f t="shared" si="5"/>
        <v>612.50000000000011</v>
      </c>
      <c r="K5" s="4">
        <v>3</v>
      </c>
      <c r="L5" s="4">
        <f t="shared" si="6"/>
        <v>4038.4615384615386</v>
      </c>
      <c r="M5" s="4">
        <v>5</v>
      </c>
      <c r="N5" s="4">
        <f t="shared" si="7"/>
        <v>841.34615384615381</v>
      </c>
      <c r="O5" s="4">
        <f t="shared" si="8"/>
        <v>34340.384615384617</v>
      </c>
      <c r="P5" s="4">
        <f t="shared" si="9"/>
        <v>412084.61538461538</v>
      </c>
      <c r="Q5" s="4">
        <f t="shared" si="10"/>
        <v>20604.23076923077</v>
      </c>
    </row>
    <row r="6" spans="1:20" x14ac:dyDescent="0.25">
      <c r="A6" s="4">
        <v>1004</v>
      </c>
      <c r="B6" s="4" t="s">
        <v>170</v>
      </c>
      <c r="C6" s="4" t="s">
        <v>179</v>
      </c>
      <c r="D6" s="4">
        <v>12000</v>
      </c>
      <c r="E6" s="4">
        <f t="shared" si="0"/>
        <v>1200</v>
      </c>
      <c r="F6" s="4">
        <f t="shared" si="1"/>
        <v>600</v>
      </c>
      <c r="G6" s="4">
        <f t="shared" si="2"/>
        <v>720</v>
      </c>
      <c r="H6" s="4">
        <f t="shared" si="3"/>
        <v>14520</v>
      </c>
      <c r="I6" s="4">
        <f t="shared" si="4"/>
        <v>1440</v>
      </c>
      <c r="J6" s="4">
        <f t="shared" si="5"/>
        <v>210.00000000000003</v>
      </c>
      <c r="K6" s="4">
        <v>4</v>
      </c>
      <c r="L6" s="4">
        <f t="shared" si="6"/>
        <v>1846.1538461538462</v>
      </c>
      <c r="M6" s="4">
        <v>6</v>
      </c>
      <c r="N6" s="4">
        <f t="shared" si="7"/>
        <v>346.15384615384619</v>
      </c>
      <c r="O6" s="4">
        <f t="shared" si="8"/>
        <v>11370</v>
      </c>
      <c r="P6" s="4">
        <f t="shared" si="9"/>
        <v>136440</v>
      </c>
      <c r="Q6" s="4">
        <f t="shared" si="10"/>
        <v>6822</v>
      </c>
    </row>
    <row r="7" spans="1:20" x14ac:dyDescent="0.25">
      <c r="A7" s="4">
        <v>1005</v>
      </c>
      <c r="B7" s="4" t="s">
        <v>171</v>
      </c>
      <c r="C7" s="4" t="s">
        <v>180</v>
      </c>
      <c r="D7" s="4">
        <v>9500</v>
      </c>
      <c r="E7" s="4">
        <f t="shared" si="0"/>
        <v>950</v>
      </c>
      <c r="F7" s="4">
        <f t="shared" si="1"/>
        <v>475</v>
      </c>
      <c r="G7" s="4">
        <f t="shared" si="2"/>
        <v>570</v>
      </c>
      <c r="H7" s="4">
        <f t="shared" si="3"/>
        <v>11495</v>
      </c>
      <c r="I7" s="4">
        <f t="shared" si="4"/>
        <v>1140</v>
      </c>
      <c r="J7" s="4">
        <f t="shared" si="5"/>
        <v>166.25000000000003</v>
      </c>
      <c r="K7" s="4">
        <v>5</v>
      </c>
      <c r="L7" s="4">
        <f t="shared" si="6"/>
        <v>1826.9230769230767</v>
      </c>
      <c r="M7" s="4">
        <v>3</v>
      </c>
      <c r="N7" s="4">
        <f t="shared" si="7"/>
        <v>137.01923076923077</v>
      </c>
      <c r="O7" s="4">
        <f t="shared" si="8"/>
        <v>8498.8461538461543</v>
      </c>
      <c r="P7" s="4">
        <f t="shared" si="9"/>
        <v>101986.15384615384</v>
      </c>
      <c r="Q7" s="4">
        <f t="shared" si="10"/>
        <v>5099.3076923076924</v>
      </c>
    </row>
    <row r="8" spans="1:20" x14ac:dyDescent="0.25">
      <c r="A8" s="4">
        <v>1006</v>
      </c>
      <c r="B8" s="4" t="s">
        <v>172</v>
      </c>
      <c r="C8" s="4" t="s">
        <v>181</v>
      </c>
      <c r="D8" s="4">
        <v>8500</v>
      </c>
      <c r="E8" s="4">
        <f t="shared" si="0"/>
        <v>850</v>
      </c>
      <c r="F8" s="4">
        <f t="shared" si="1"/>
        <v>425</v>
      </c>
      <c r="G8" s="4">
        <f t="shared" si="2"/>
        <v>510</v>
      </c>
      <c r="H8" s="4">
        <f t="shared" si="3"/>
        <v>10285</v>
      </c>
      <c r="I8" s="4">
        <f t="shared" si="4"/>
        <v>1020</v>
      </c>
      <c r="J8" s="4">
        <f t="shared" si="5"/>
        <v>148.75</v>
      </c>
      <c r="K8" s="4">
        <v>8</v>
      </c>
      <c r="L8" s="4">
        <f t="shared" si="6"/>
        <v>2615.3846153846152</v>
      </c>
      <c r="M8" s="4">
        <v>2</v>
      </c>
      <c r="N8" s="4">
        <f t="shared" si="7"/>
        <v>81.730769230769226</v>
      </c>
      <c r="O8" s="4">
        <f t="shared" si="8"/>
        <v>6582.5961538461543</v>
      </c>
      <c r="P8" s="4">
        <f t="shared" si="9"/>
        <v>78991.153846153844</v>
      </c>
      <c r="Q8" s="4">
        <f t="shared" si="10"/>
        <v>3949.5576923076924</v>
      </c>
    </row>
    <row r="9" spans="1:20" x14ac:dyDescent="0.25">
      <c r="A9" s="4">
        <v>1007</v>
      </c>
      <c r="B9" s="4" t="s">
        <v>169</v>
      </c>
      <c r="C9" s="4" t="s">
        <v>182</v>
      </c>
      <c r="D9" s="4">
        <v>18000</v>
      </c>
      <c r="E9" s="4">
        <f t="shared" si="0"/>
        <v>1800</v>
      </c>
      <c r="F9" s="4">
        <f t="shared" si="1"/>
        <v>900</v>
      </c>
      <c r="G9" s="4">
        <f t="shared" si="2"/>
        <v>1080</v>
      </c>
      <c r="H9" s="4">
        <f t="shared" si="3"/>
        <v>21780</v>
      </c>
      <c r="I9" s="4">
        <f t="shared" si="4"/>
        <v>2160</v>
      </c>
      <c r="J9" s="4">
        <f t="shared" si="5"/>
        <v>315.00000000000006</v>
      </c>
      <c r="K9" s="4">
        <v>6</v>
      </c>
      <c r="L9" s="4">
        <f t="shared" si="6"/>
        <v>4153.8461538461534</v>
      </c>
      <c r="M9" s="4">
        <v>4</v>
      </c>
      <c r="N9" s="4">
        <f t="shared" si="7"/>
        <v>346.15384615384613</v>
      </c>
      <c r="O9" s="4">
        <f t="shared" si="8"/>
        <v>15497.307692307693</v>
      </c>
      <c r="P9" s="4">
        <f t="shared" si="9"/>
        <v>185967.69230769231</v>
      </c>
      <c r="Q9" s="4">
        <f t="shared" si="10"/>
        <v>9298.3846153846152</v>
      </c>
    </row>
    <row r="10" spans="1:20" x14ac:dyDescent="0.25">
      <c r="A10" s="4">
        <v>1008</v>
      </c>
      <c r="B10" s="4" t="s">
        <v>173</v>
      </c>
      <c r="C10" s="4" t="s">
        <v>183</v>
      </c>
      <c r="D10" s="4">
        <v>11500</v>
      </c>
      <c r="E10" s="4">
        <f t="shared" si="0"/>
        <v>1150</v>
      </c>
      <c r="F10" s="4">
        <f t="shared" si="1"/>
        <v>575</v>
      </c>
      <c r="G10" s="4">
        <f t="shared" si="2"/>
        <v>690</v>
      </c>
      <c r="H10" s="4">
        <f t="shared" si="3"/>
        <v>13915</v>
      </c>
      <c r="I10" s="4">
        <f t="shared" si="4"/>
        <v>1380</v>
      </c>
      <c r="J10" s="4">
        <f t="shared" si="5"/>
        <v>201.25000000000003</v>
      </c>
      <c r="K10" s="4">
        <v>3</v>
      </c>
      <c r="L10" s="4">
        <f t="shared" si="6"/>
        <v>1326.9230769230769</v>
      </c>
      <c r="M10" s="4">
        <v>3</v>
      </c>
      <c r="N10" s="4">
        <f t="shared" si="7"/>
        <v>165.86538461538461</v>
      </c>
      <c r="O10" s="4">
        <f t="shared" si="8"/>
        <v>11172.692307692309</v>
      </c>
      <c r="P10" s="4">
        <f t="shared" si="9"/>
        <v>134072.30769230769</v>
      </c>
      <c r="Q10" s="4">
        <f t="shared" si="10"/>
        <v>6703.6153846153848</v>
      </c>
    </row>
    <row r="11" spans="1:20" x14ac:dyDescent="0.25">
      <c r="A11" s="4">
        <v>1009</v>
      </c>
      <c r="B11" s="4" t="s">
        <v>174</v>
      </c>
      <c r="C11" s="4" t="s">
        <v>184</v>
      </c>
      <c r="D11" s="4">
        <v>18000</v>
      </c>
      <c r="E11" s="4">
        <f t="shared" si="0"/>
        <v>1800</v>
      </c>
      <c r="F11" s="4">
        <f t="shared" si="1"/>
        <v>900</v>
      </c>
      <c r="G11" s="4">
        <f t="shared" si="2"/>
        <v>1080</v>
      </c>
      <c r="H11" s="4">
        <f t="shared" si="3"/>
        <v>21780</v>
      </c>
      <c r="I11" s="4">
        <f t="shared" si="4"/>
        <v>2160</v>
      </c>
      <c r="J11" s="4">
        <f t="shared" si="5"/>
        <v>315.00000000000006</v>
      </c>
      <c r="K11" s="4">
        <v>1</v>
      </c>
      <c r="L11" s="4">
        <f t="shared" si="6"/>
        <v>692.30769230769226</v>
      </c>
      <c r="M11" s="4">
        <v>7</v>
      </c>
      <c r="N11" s="4">
        <f t="shared" si="7"/>
        <v>605.76923076923072</v>
      </c>
      <c r="O11" s="4">
        <f t="shared" si="8"/>
        <v>19218.461538461539</v>
      </c>
      <c r="P11" s="4">
        <f t="shared" si="9"/>
        <v>230621.53846153847</v>
      </c>
      <c r="Q11" s="4">
        <f t="shared" si="10"/>
        <v>11531.076923076924</v>
      </c>
    </row>
    <row r="12" spans="1:20" x14ac:dyDescent="0.25">
      <c r="A12" s="4">
        <v>1010</v>
      </c>
      <c r="B12" s="4" t="s">
        <v>175</v>
      </c>
      <c r="C12" s="4" t="s">
        <v>185</v>
      </c>
      <c r="D12" s="4">
        <v>22000</v>
      </c>
      <c r="E12" s="4">
        <f t="shared" si="0"/>
        <v>2200</v>
      </c>
      <c r="F12" s="4">
        <f t="shared" si="1"/>
        <v>1100</v>
      </c>
      <c r="G12" s="4">
        <f t="shared" si="2"/>
        <v>1320</v>
      </c>
      <c r="H12" s="4">
        <f t="shared" si="3"/>
        <v>26620</v>
      </c>
      <c r="I12" s="4">
        <f t="shared" si="4"/>
        <v>2640</v>
      </c>
      <c r="J12" s="4">
        <f t="shared" si="5"/>
        <v>385.00000000000006</v>
      </c>
      <c r="K12" s="4">
        <v>0</v>
      </c>
      <c r="L12" s="4">
        <f t="shared" si="6"/>
        <v>0</v>
      </c>
      <c r="M12" s="4">
        <v>5</v>
      </c>
      <c r="N12" s="4">
        <f t="shared" si="7"/>
        <v>528.84615384615381</v>
      </c>
      <c r="O12" s="4">
        <f t="shared" si="8"/>
        <v>24123.846153846152</v>
      </c>
      <c r="P12" s="4">
        <f t="shared" si="9"/>
        <v>289486.15384615381</v>
      </c>
      <c r="Q12" s="4">
        <f t="shared" si="10"/>
        <v>14474.307692307691</v>
      </c>
    </row>
  </sheetData>
  <mergeCells count="1">
    <mergeCell ref="A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F22D-D8E2-4CE2-9D97-E8C84CB7489E}">
  <dimension ref="A1:L19"/>
  <sheetViews>
    <sheetView workbookViewId="0">
      <selection activeCell="B17" sqref="B17"/>
    </sheetView>
  </sheetViews>
  <sheetFormatPr defaultRowHeight="15" x14ac:dyDescent="0.25"/>
  <cols>
    <col min="1" max="1" width="19.28515625" customWidth="1"/>
    <col min="2" max="2" width="30" customWidth="1"/>
  </cols>
  <sheetData>
    <row r="1" spans="1:12" x14ac:dyDescent="0.25">
      <c r="A1" s="28">
        <v>45614</v>
      </c>
      <c r="B1" s="29">
        <v>0.14296296296296296</v>
      </c>
      <c r="E1" s="105" t="s">
        <v>246</v>
      </c>
      <c r="F1" s="106"/>
      <c r="G1" s="106"/>
      <c r="H1" s="106"/>
      <c r="I1" s="106"/>
      <c r="J1" s="106"/>
      <c r="K1" s="106"/>
      <c r="L1" s="106"/>
    </row>
    <row r="2" spans="1:12" x14ac:dyDescent="0.25">
      <c r="E2" s="106"/>
      <c r="F2" s="106"/>
      <c r="G2" s="106"/>
      <c r="H2" s="106"/>
      <c r="I2" s="106"/>
      <c r="J2" s="106"/>
      <c r="K2" s="106"/>
      <c r="L2" s="106"/>
    </row>
    <row r="3" spans="1:12" x14ac:dyDescent="0.25">
      <c r="A3" s="19">
        <f>YEAR(A1)</f>
        <v>2024</v>
      </c>
      <c r="B3" s="4">
        <f>HOUR(B1)</f>
        <v>3</v>
      </c>
      <c r="H3" s="35" t="s">
        <v>94</v>
      </c>
    </row>
    <row r="4" spans="1:12" x14ac:dyDescent="0.25">
      <c r="A4" s="19">
        <f>MONTH(A1)</f>
        <v>11</v>
      </c>
      <c r="B4" s="4">
        <f>MINUTE(B1)</f>
        <v>25</v>
      </c>
      <c r="H4" s="4" t="s">
        <v>186</v>
      </c>
    </row>
    <row r="5" spans="1:12" x14ac:dyDescent="0.25">
      <c r="A5" s="19">
        <f>DAY(A1)</f>
        <v>18</v>
      </c>
      <c r="B5" s="4">
        <f>SECOND(B1)</f>
        <v>52</v>
      </c>
      <c r="H5" s="4" t="s">
        <v>187</v>
      </c>
    </row>
    <row r="6" spans="1:12" x14ac:dyDescent="0.25">
      <c r="H6" s="4" t="s">
        <v>188</v>
      </c>
    </row>
    <row r="7" spans="1:12" x14ac:dyDescent="0.25">
      <c r="H7" s="4" t="s">
        <v>189</v>
      </c>
    </row>
    <row r="8" spans="1:12" x14ac:dyDescent="0.25">
      <c r="H8" s="4" t="s">
        <v>190</v>
      </c>
    </row>
    <row r="9" spans="1:12" x14ac:dyDescent="0.25">
      <c r="A9" s="104" t="s">
        <v>192</v>
      </c>
      <c r="B9" s="104"/>
      <c r="H9" s="4" t="s">
        <v>191</v>
      </c>
    </row>
    <row r="10" spans="1:12" x14ac:dyDescent="0.25">
      <c r="A10" s="27" t="s">
        <v>193</v>
      </c>
      <c r="B10" s="30">
        <v>35989</v>
      </c>
      <c r="H10" s="4" t="s">
        <v>197</v>
      </c>
    </row>
    <row r="11" spans="1:12" x14ac:dyDescent="0.25">
      <c r="H11" s="4" t="s">
        <v>196</v>
      </c>
    </row>
    <row r="12" spans="1:12" x14ac:dyDescent="0.25">
      <c r="A12" s="27" t="s">
        <v>194</v>
      </c>
      <c r="B12" s="4">
        <f ca="1">DATEDIF(B10,TODAY(),"Y")</f>
        <v>26</v>
      </c>
      <c r="C12" t="s">
        <v>199</v>
      </c>
    </row>
    <row r="13" spans="1:12" x14ac:dyDescent="0.25">
      <c r="A13" s="27" t="s">
        <v>187</v>
      </c>
      <c r="B13" s="4">
        <f ca="1">DATEDIF(B10,TODAY(),"YM")</f>
        <v>5</v>
      </c>
    </row>
    <row r="14" spans="1:12" x14ac:dyDescent="0.25">
      <c r="A14" s="27" t="s">
        <v>195</v>
      </c>
      <c r="B14" s="4">
        <f ca="1">DATEDIF(B10,TODAY(),"MD")</f>
        <v>27</v>
      </c>
    </row>
    <row r="15" spans="1:12" x14ac:dyDescent="0.25">
      <c r="C15" t="str">
        <f ca="1">DATEDIF(B10,TODAY(),"Y") &amp;" ,"&amp; DATEDIF(B10,TODAY(),"YM") &amp;", "&amp; DATEDIF(B10,TODAY(),"MD")</f>
        <v>26 ,5, 27</v>
      </c>
    </row>
    <row r="17" spans="1:2" x14ac:dyDescent="0.25">
      <c r="A17" s="27" t="s">
        <v>198</v>
      </c>
      <c r="B17" s="4" t="str">
        <f ca="1">B12&amp;" "&amp; "YEARS" &amp;" "&amp;B13&amp;" "&amp; "MONTHS"&amp;" "&amp;B14&amp;""&amp;"DAYS"</f>
        <v>26 YEARS 5 MONTHS 27DAYS</v>
      </c>
    </row>
    <row r="19" spans="1:2" x14ac:dyDescent="0.25">
      <c r="B19">
        <f ca="1">DATEDIF(B10,TODAY(),"Y")</f>
        <v>26</v>
      </c>
    </row>
  </sheetData>
  <mergeCells count="2">
    <mergeCell ref="A9:B9"/>
    <mergeCell ref="E1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CAAA-459A-454E-AF24-98F502B86C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C999-4E41-4308-8C4A-1B784240EAA8}">
  <dimension ref="A1:L14"/>
  <sheetViews>
    <sheetView workbookViewId="0">
      <selection activeCell="E1" sqref="E1:L2"/>
    </sheetView>
  </sheetViews>
  <sheetFormatPr defaultRowHeight="15" x14ac:dyDescent="0.25"/>
  <cols>
    <col min="1" max="1" width="29.7109375" customWidth="1"/>
    <col min="2" max="2" width="21.85546875" customWidth="1"/>
  </cols>
  <sheetData>
    <row r="1" spans="1:12" x14ac:dyDescent="0.25">
      <c r="A1" s="88" t="s">
        <v>202</v>
      </c>
      <c r="B1" s="88"/>
      <c r="E1" s="109" t="s">
        <v>247</v>
      </c>
      <c r="F1" s="110"/>
      <c r="G1" s="110"/>
      <c r="H1" s="110"/>
      <c r="I1" s="110"/>
      <c r="J1" s="110"/>
      <c r="K1" s="110"/>
      <c r="L1" s="110"/>
    </row>
    <row r="2" spans="1:12" x14ac:dyDescent="0.25">
      <c r="E2" s="110"/>
      <c r="F2" s="110"/>
      <c r="G2" s="110"/>
      <c r="H2" s="110"/>
      <c r="I2" s="110"/>
      <c r="J2" s="110"/>
      <c r="K2" s="110"/>
      <c r="L2" s="110"/>
    </row>
    <row r="3" spans="1:12" x14ac:dyDescent="0.25">
      <c r="A3" s="107" t="s">
        <v>200</v>
      </c>
      <c r="B3" s="107"/>
    </row>
    <row r="4" spans="1:12" x14ac:dyDescent="0.25">
      <c r="A4" s="4" t="s">
        <v>203</v>
      </c>
      <c r="B4" s="4">
        <v>2000000</v>
      </c>
      <c r="J4" t="s">
        <v>200</v>
      </c>
    </row>
    <row r="5" spans="1:12" x14ac:dyDescent="0.25">
      <c r="A5" s="4" t="s">
        <v>204</v>
      </c>
      <c r="B5" s="31">
        <v>0.14499999999999999</v>
      </c>
      <c r="J5" t="s">
        <v>201</v>
      </c>
    </row>
    <row r="6" spans="1:12" x14ac:dyDescent="0.25">
      <c r="A6" s="4" t="s">
        <v>205</v>
      </c>
      <c r="B6" s="4">
        <v>15</v>
      </c>
    </row>
    <row r="7" spans="1:12" x14ac:dyDescent="0.25">
      <c r="A7" s="4" t="s">
        <v>206</v>
      </c>
      <c r="B7" s="32">
        <f>-PMT(B5/12,B6*12,B4,0,)</f>
        <v>27310.017219631165</v>
      </c>
    </row>
    <row r="10" spans="1:12" x14ac:dyDescent="0.25">
      <c r="A10" s="108" t="s">
        <v>201</v>
      </c>
      <c r="B10" s="108"/>
    </row>
    <row r="11" spans="1:12" x14ac:dyDescent="0.25">
      <c r="A11" s="4" t="s">
        <v>207</v>
      </c>
      <c r="B11" s="4">
        <v>1000</v>
      </c>
    </row>
    <row r="12" spans="1:12" x14ac:dyDescent="0.25">
      <c r="A12" s="4" t="s">
        <v>204</v>
      </c>
      <c r="B12" s="33">
        <v>0.08</v>
      </c>
    </row>
    <row r="13" spans="1:12" x14ac:dyDescent="0.25">
      <c r="A13" s="4" t="s">
        <v>208</v>
      </c>
      <c r="B13" s="4">
        <v>15</v>
      </c>
    </row>
    <row r="14" spans="1:12" x14ac:dyDescent="0.25">
      <c r="A14" s="4" t="s">
        <v>209</v>
      </c>
      <c r="B14" s="32">
        <f>-FV(B12/12,B13*12,B11,0,0)</f>
        <v>346038.22161150188</v>
      </c>
    </row>
  </sheetData>
  <mergeCells count="4">
    <mergeCell ref="A1:B1"/>
    <mergeCell ref="A3:B3"/>
    <mergeCell ref="A10:B10"/>
    <mergeCell ref="E1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B8E8-F107-4912-B8A8-5F32F7B778CF}">
  <dimension ref="A1:I7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</cols>
  <sheetData>
    <row r="1" spans="1:9" x14ac:dyDescent="0.25">
      <c r="A1" s="111" t="s">
        <v>210</v>
      </c>
      <c r="B1" s="111"/>
      <c r="C1" s="111"/>
      <c r="D1" s="111"/>
      <c r="F1" s="112" t="s">
        <v>248</v>
      </c>
      <c r="G1" s="112"/>
      <c r="H1" s="112"/>
      <c r="I1" s="112"/>
    </row>
    <row r="2" spans="1:9" x14ac:dyDescent="0.25">
      <c r="A2" s="4" t="s">
        <v>211</v>
      </c>
      <c r="B2" s="4" t="s">
        <v>212</v>
      </c>
      <c r="C2" s="4" t="s">
        <v>213</v>
      </c>
      <c r="D2" s="4" t="s">
        <v>214</v>
      </c>
    </row>
    <row r="3" spans="1:9" x14ac:dyDescent="0.25">
      <c r="A3" s="30">
        <v>45292</v>
      </c>
      <c r="B3" s="4">
        <v>1000</v>
      </c>
      <c r="C3" s="4">
        <v>500</v>
      </c>
      <c r="D3" s="4">
        <f>B3-C3</f>
        <v>500</v>
      </c>
    </row>
    <row r="4" spans="1:9" x14ac:dyDescent="0.25">
      <c r="A4" s="30">
        <v>45293</v>
      </c>
      <c r="B4" s="4">
        <v>600</v>
      </c>
      <c r="C4" s="4">
        <v>400</v>
      </c>
      <c r="D4" s="4">
        <f t="shared" ref="D4:D7" si="0">B4-C4</f>
        <v>200</v>
      </c>
    </row>
    <row r="5" spans="1:9" x14ac:dyDescent="0.25">
      <c r="A5" s="30">
        <v>45294</v>
      </c>
      <c r="B5" s="4">
        <v>1200</v>
      </c>
      <c r="C5" s="4">
        <v>650</v>
      </c>
      <c r="D5" s="4">
        <f t="shared" si="0"/>
        <v>550</v>
      </c>
    </row>
    <row r="6" spans="1:9" x14ac:dyDescent="0.25">
      <c r="A6" s="30">
        <v>45295</v>
      </c>
      <c r="B6" s="4">
        <v>900</v>
      </c>
      <c r="C6" s="4">
        <v>300</v>
      </c>
      <c r="D6" s="4">
        <f t="shared" si="0"/>
        <v>600</v>
      </c>
    </row>
    <row r="7" spans="1:9" x14ac:dyDescent="0.25">
      <c r="A7" s="30">
        <v>45296</v>
      </c>
      <c r="B7" s="4">
        <v>1100</v>
      </c>
      <c r="C7" s="4">
        <v>750</v>
      </c>
      <c r="D7" s="4">
        <f t="shared" si="0"/>
        <v>350</v>
      </c>
    </row>
  </sheetData>
  <dataConsolidate link="1">
    <dataRefs count="4">
      <dataRef ref="B3:D7" sheet="Sheet14"/>
      <dataRef ref="B3:D7" sheet="Sheet15"/>
      <dataRef ref="B3:D7" sheet="Sheet16"/>
      <dataRef ref="B3:D7" sheet="Sheet17"/>
    </dataRefs>
  </dataConsolidate>
  <mergeCells count="2">
    <mergeCell ref="A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0F07-76FE-476B-8859-9FE3CC211BAB}">
  <dimension ref="A1:D7"/>
  <sheetViews>
    <sheetView workbookViewId="0">
      <selection activeCell="D4" sqref="D4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11" t="s">
        <v>215</v>
      </c>
      <c r="B1" s="111"/>
      <c r="C1" s="111"/>
      <c r="D1" s="111"/>
    </row>
    <row r="2" spans="1:4" x14ac:dyDescent="0.25">
      <c r="A2" s="4" t="s">
        <v>211</v>
      </c>
      <c r="B2" s="4" t="s">
        <v>212</v>
      </c>
      <c r="C2" s="4" t="s">
        <v>213</v>
      </c>
      <c r="D2" s="4" t="s">
        <v>214</v>
      </c>
    </row>
    <row r="3" spans="1:4" x14ac:dyDescent="0.25">
      <c r="A3" s="30">
        <v>45323</v>
      </c>
      <c r="B3" s="4">
        <v>1100</v>
      </c>
      <c r="C3" s="4">
        <v>500</v>
      </c>
      <c r="D3" s="4">
        <f>B3-C3</f>
        <v>600</v>
      </c>
    </row>
    <row r="4" spans="1:4" x14ac:dyDescent="0.25">
      <c r="A4" s="30">
        <v>45324</v>
      </c>
      <c r="B4" s="4">
        <v>600</v>
      </c>
      <c r="C4" s="4">
        <v>400</v>
      </c>
      <c r="D4" s="4">
        <f t="shared" ref="D4:D7" si="0">B4-C4</f>
        <v>200</v>
      </c>
    </row>
    <row r="5" spans="1:4" x14ac:dyDescent="0.25">
      <c r="A5" s="30">
        <v>45325</v>
      </c>
      <c r="B5" s="4">
        <v>1200</v>
      </c>
      <c r="C5" s="4">
        <v>650</v>
      </c>
      <c r="D5" s="4">
        <f t="shared" si="0"/>
        <v>550</v>
      </c>
    </row>
    <row r="6" spans="1:4" x14ac:dyDescent="0.25">
      <c r="A6" s="30">
        <v>45326</v>
      </c>
      <c r="B6" s="4">
        <v>900</v>
      </c>
      <c r="C6" s="4">
        <v>300</v>
      </c>
      <c r="D6" s="4">
        <f t="shared" si="0"/>
        <v>600</v>
      </c>
    </row>
    <row r="7" spans="1:4" x14ac:dyDescent="0.25">
      <c r="A7" s="30">
        <v>45327</v>
      </c>
      <c r="B7" s="4">
        <v>1100</v>
      </c>
      <c r="C7" s="4">
        <v>750</v>
      </c>
      <c r="D7" s="4">
        <f t="shared" si="0"/>
        <v>350</v>
      </c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CA43-E60F-4274-930C-30DDF021EE1B}">
  <dimension ref="A1:D7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11" t="s">
        <v>216</v>
      </c>
      <c r="B1" s="111"/>
      <c r="C1" s="111"/>
      <c r="D1" s="111"/>
    </row>
    <row r="2" spans="1:4" x14ac:dyDescent="0.25">
      <c r="A2" s="4" t="s">
        <v>211</v>
      </c>
      <c r="B2" s="4" t="s">
        <v>212</v>
      </c>
      <c r="C2" s="4" t="s">
        <v>213</v>
      </c>
      <c r="D2" s="4" t="s">
        <v>214</v>
      </c>
    </row>
    <row r="3" spans="1:4" x14ac:dyDescent="0.25">
      <c r="A3" s="30">
        <v>45352</v>
      </c>
      <c r="B3" s="4">
        <v>600</v>
      </c>
      <c r="C3" s="4">
        <v>500</v>
      </c>
      <c r="D3" s="4">
        <f>B3-C3</f>
        <v>100</v>
      </c>
    </row>
    <row r="4" spans="1:4" x14ac:dyDescent="0.25">
      <c r="A4" s="30">
        <v>45353</v>
      </c>
      <c r="B4" s="4">
        <v>600</v>
      </c>
      <c r="C4" s="4">
        <v>400</v>
      </c>
      <c r="D4" s="4">
        <f t="shared" ref="D4:D7" si="0">B4-C4</f>
        <v>200</v>
      </c>
    </row>
    <row r="5" spans="1:4" x14ac:dyDescent="0.25">
      <c r="A5" s="30">
        <v>45354</v>
      </c>
      <c r="B5" s="4">
        <v>1200</v>
      </c>
      <c r="C5" s="4">
        <v>650</v>
      </c>
      <c r="D5" s="4">
        <f t="shared" si="0"/>
        <v>550</v>
      </c>
    </row>
    <row r="6" spans="1:4" x14ac:dyDescent="0.25">
      <c r="A6" s="30">
        <v>45355</v>
      </c>
      <c r="B6" s="4">
        <v>900</v>
      </c>
      <c r="C6" s="4">
        <v>300</v>
      </c>
      <c r="D6" s="4">
        <f t="shared" si="0"/>
        <v>600</v>
      </c>
    </row>
    <row r="7" spans="1:4" x14ac:dyDescent="0.25">
      <c r="A7" s="30">
        <v>45356</v>
      </c>
      <c r="B7" s="4">
        <v>1100</v>
      </c>
      <c r="C7" s="4">
        <v>750</v>
      </c>
      <c r="D7" s="4">
        <f t="shared" si="0"/>
        <v>350</v>
      </c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26C-4523-4176-8E73-57D0389A5F44}">
  <dimension ref="A1:I82"/>
  <sheetViews>
    <sheetView topLeftCell="G1" workbookViewId="0">
      <selection activeCell="A11" sqref="A11"/>
    </sheetView>
  </sheetViews>
  <sheetFormatPr defaultRowHeight="15" x14ac:dyDescent="0.25"/>
  <sheetData>
    <row r="1" spans="1:3" x14ac:dyDescent="0.25">
      <c r="A1" s="113" t="s">
        <v>217</v>
      </c>
      <c r="B1" s="114"/>
      <c r="C1" s="115"/>
    </row>
    <row r="2" spans="1:3" ht="20.25" customHeight="1" x14ac:dyDescent="0.25">
      <c r="A2" s="4" t="s">
        <v>218</v>
      </c>
      <c r="B2" s="4" t="s">
        <v>219</v>
      </c>
      <c r="C2" s="4" t="s">
        <v>220</v>
      </c>
    </row>
    <row r="3" spans="1:3" hidden="1" x14ac:dyDescent="0.25">
      <c r="A3" s="4"/>
      <c r="B3" s="4"/>
      <c r="C3" s="4"/>
    </row>
    <row r="4" spans="1:3" hidden="1" collapsed="1" x14ac:dyDescent="0.25">
      <c r="A4" s="4"/>
      <c r="B4" s="4"/>
      <c r="C4" s="4"/>
    </row>
    <row r="5" spans="1:3" hidden="1" collapsed="1" x14ac:dyDescent="0.25">
      <c r="A5" s="4"/>
      <c r="B5" s="4"/>
      <c r="C5" s="4"/>
    </row>
    <row r="6" spans="1:3" hidden="1" x14ac:dyDescent="0.25">
      <c r="A6" s="4"/>
      <c r="B6" s="4"/>
      <c r="C6" s="4"/>
    </row>
    <row r="7" spans="1:3" hidden="1" x14ac:dyDescent="0.25">
      <c r="A7" s="4"/>
      <c r="B7" s="4"/>
      <c r="C7" s="4"/>
    </row>
    <row r="8" spans="1:3" hidden="1" x14ac:dyDescent="0.25">
      <c r="A8" s="4"/>
      <c r="B8" s="4"/>
      <c r="C8" s="4"/>
    </row>
    <row r="9" spans="1:3" hidden="1" x14ac:dyDescent="0.25">
      <c r="A9" s="4">
        <f>Sheet14!$B$3</f>
        <v>1000</v>
      </c>
      <c r="B9" s="4">
        <f>Sheet14!$C$3</f>
        <v>500</v>
      </c>
      <c r="C9" s="4">
        <f>Sheet14!$D$3</f>
        <v>500</v>
      </c>
    </row>
    <row r="10" spans="1:3" ht="11.25" customHeight="1" x14ac:dyDescent="0.25"/>
    <row r="11" spans="1:3" ht="9" customHeight="1" x14ac:dyDescent="0.25"/>
    <row r="12" spans="1:3" collapsed="1" x14ac:dyDescent="0.25"/>
    <row r="13" spans="1:3" hidden="1" x14ac:dyDescent="0.25"/>
    <row r="14" spans="1:3" hidden="1" collapsed="1" x14ac:dyDescent="0.25"/>
    <row r="15" spans="1:3" hidden="1" collapsed="1" x14ac:dyDescent="0.25"/>
    <row r="16" spans="1:3" hidden="1" collapsed="1" x14ac:dyDescent="0.25"/>
    <row r="17" hidden="1" x14ac:dyDescent="0.25"/>
    <row r="18" hidden="1" collapsed="1" x14ac:dyDescent="0.25"/>
    <row r="19" hidden="1" collapsed="1" x14ac:dyDescent="0.25"/>
    <row r="20" hidden="1" collapsed="1" x14ac:dyDescent="0.25"/>
    <row r="21" hidden="1" x14ac:dyDescent="0.25"/>
    <row r="22" hidden="1" collapsed="1" x14ac:dyDescent="0.25"/>
    <row r="23" hidden="1" collapsed="1" x14ac:dyDescent="0.25"/>
    <row r="24" hidden="1" collapsed="1" x14ac:dyDescent="0.25"/>
    <row r="25" hidden="1" x14ac:dyDescent="0.25"/>
    <row r="26" hidden="1" x14ac:dyDescent="0.25"/>
    <row r="27" hidden="1" x14ac:dyDescent="0.25"/>
    <row r="28" hidden="1" collapsed="1" x14ac:dyDescent="0.25"/>
    <row r="29" hidden="1" x14ac:dyDescent="0.25"/>
    <row r="30" hidden="1" collapsed="1" x14ac:dyDescent="0.25"/>
    <row r="31" hidden="1" collapsed="1" x14ac:dyDescent="0.25"/>
    <row r="32" hidden="1" collapsed="1" x14ac:dyDescent="0.25"/>
    <row r="33" hidden="1" x14ac:dyDescent="0.25"/>
    <row r="34" hidden="1" collapsed="1" x14ac:dyDescent="0.25"/>
    <row r="35" hidden="1" collapsed="1" x14ac:dyDescent="0.25"/>
    <row r="36" hidden="1" collapsed="1" x14ac:dyDescent="0.25"/>
    <row r="37" hidden="1" x14ac:dyDescent="0.25"/>
    <row r="38" hidden="1" x14ac:dyDescent="0.25"/>
    <row r="39" hidden="1" x14ac:dyDescent="0.25"/>
    <row r="40" hidden="1" collapsed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collapsed="1" x14ac:dyDescent="0.25"/>
    <row r="47" hidden="1" x14ac:dyDescent="0.25"/>
    <row r="48" hidden="1" collapsed="1" x14ac:dyDescent="0.25"/>
    <row r="49" hidden="1" collapsed="1" x14ac:dyDescent="0.25"/>
    <row r="50" hidden="1" collapsed="1" x14ac:dyDescent="0.25"/>
    <row r="51" hidden="1" x14ac:dyDescent="0.25"/>
    <row r="52" hidden="1" collapsed="1" x14ac:dyDescent="0.25"/>
    <row r="53" hidden="1" collapsed="1" x14ac:dyDescent="0.25"/>
    <row r="54" hidden="1" collapsed="1" x14ac:dyDescent="0.25"/>
    <row r="55" hidden="1" x14ac:dyDescent="0.25"/>
    <row r="56" hidden="1" collapsed="1" x14ac:dyDescent="0.25"/>
    <row r="57" hidden="1" collapsed="1" x14ac:dyDescent="0.25"/>
    <row r="58" hidden="1" collapsed="1" x14ac:dyDescent="0.25"/>
    <row r="59" hidden="1" x14ac:dyDescent="0.25"/>
    <row r="60" hidden="1" x14ac:dyDescent="0.25"/>
    <row r="61" hidden="1" x14ac:dyDescent="0.25"/>
    <row r="62" hidden="1" collapsed="1" x14ac:dyDescent="0.25"/>
    <row r="63" hidden="1" x14ac:dyDescent="0.25"/>
    <row r="64" hidden="1" collapsed="1" x14ac:dyDescent="0.25"/>
    <row r="65" spans="7:9" hidden="1" collapsed="1" x14ac:dyDescent="0.25"/>
    <row r="66" spans="7:9" hidden="1" collapsed="1" x14ac:dyDescent="0.25"/>
    <row r="67" spans="7:9" hidden="1" x14ac:dyDescent="0.25"/>
    <row r="68" spans="7:9" hidden="1" collapsed="1" x14ac:dyDescent="0.25"/>
    <row r="69" spans="7:9" hidden="1" collapsed="1" x14ac:dyDescent="0.25"/>
    <row r="70" spans="7:9" hidden="1" collapsed="1" x14ac:dyDescent="0.25"/>
    <row r="71" spans="7:9" hidden="1" x14ac:dyDescent="0.25">
      <c r="G71">
        <f>Sheet14!$B$3</f>
        <v>1000</v>
      </c>
      <c r="H71">
        <f>Sheet14!$C$3</f>
        <v>500</v>
      </c>
      <c r="I71">
        <f>Sheet14!$D$3</f>
        <v>500</v>
      </c>
    </row>
    <row r="72" spans="7:9" hidden="1" x14ac:dyDescent="0.25">
      <c r="G72">
        <f>Sheet15!$B$3</f>
        <v>1100</v>
      </c>
      <c r="H72">
        <f>Sheet15!$C$3</f>
        <v>500</v>
      </c>
      <c r="I72">
        <f>Sheet15!$D$3</f>
        <v>600</v>
      </c>
    </row>
    <row r="73" spans="7:9" hidden="1" x14ac:dyDescent="0.25">
      <c r="G73">
        <f>Sheet16!$B$3</f>
        <v>600</v>
      </c>
      <c r="H73">
        <f>Sheet16!$C$3</f>
        <v>500</v>
      </c>
      <c r="I73">
        <f>Sheet16!$D$3</f>
        <v>100</v>
      </c>
    </row>
    <row r="74" spans="7:9" collapsed="1" x14ac:dyDescent="0.25"/>
    <row r="75" spans="7:9" hidden="1" x14ac:dyDescent="0.25"/>
    <row r="76" spans="7:9" hidden="1" collapsed="1" x14ac:dyDescent="0.25"/>
    <row r="77" spans="7:9" hidden="1" collapsed="1" x14ac:dyDescent="0.25"/>
    <row r="78" spans="7:9" collapsed="1" x14ac:dyDescent="0.25"/>
    <row r="79" spans="7:9" hidden="1" x14ac:dyDescent="0.25"/>
    <row r="80" spans="7:9" hidden="1" collapsed="1" x14ac:dyDescent="0.25"/>
    <row r="81" hidden="1" collapsed="1" x14ac:dyDescent="0.25"/>
    <row r="82" collapsed="1" x14ac:dyDescent="0.25"/>
  </sheetData>
  <dataConsolidate link="1">
    <dataRefs count="3">
      <dataRef ref="B3:D7" sheet="Sheet14"/>
      <dataRef ref="B3:D7" sheet="Sheet15"/>
      <dataRef ref="B3:D7" sheet="Sheet16"/>
    </dataRefs>
  </dataConsolidate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BD63-44EB-4906-85DA-5B0A77B69A5D}">
  <dimension ref="A1:L14"/>
  <sheetViews>
    <sheetView workbookViewId="0">
      <selection activeCell="B13" sqref="B13:E14"/>
    </sheetView>
  </sheetViews>
  <sheetFormatPr defaultRowHeight="15" x14ac:dyDescent="0.25"/>
  <cols>
    <col min="1" max="1" width="7.42578125" bestFit="1" customWidth="1"/>
    <col min="2" max="2" width="14.42578125" customWidth="1"/>
    <col min="3" max="3" width="15.28515625" customWidth="1"/>
    <col min="4" max="4" width="13.5703125" bestFit="1" customWidth="1"/>
    <col min="5" max="5" width="12.7109375" bestFit="1" customWidth="1"/>
    <col min="6" max="6" width="14" bestFit="1" customWidth="1"/>
    <col min="7" max="7" width="12.85546875" bestFit="1" customWidth="1"/>
    <col min="8" max="8" width="9" bestFit="1" customWidth="1"/>
    <col min="9" max="9" width="10" bestFit="1" customWidth="1"/>
    <col min="10" max="10" width="12.5703125" bestFit="1" customWidth="1"/>
    <col min="11" max="11" width="12.7109375" bestFit="1" customWidth="1"/>
    <col min="12" max="12" width="9.7109375" bestFit="1" customWidth="1"/>
  </cols>
  <sheetData>
    <row r="1" spans="1:12" x14ac:dyDescent="0.25">
      <c r="A1" s="34" t="s">
        <v>24</v>
      </c>
      <c r="B1" s="34" t="s">
        <v>2</v>
      </c>
      <c r="C1" s="34" t="s">
        <v>221</v>
      </c>
      <c r="D1" s="34" t="s">
        <v>222</v>
      </c>
      <c r="E1" s="34" t="s">
        <v>223</v>
      </c>
      <c r="F1" s="34" t="s">
        <v>29</v>
      </c>
      <c r="G1" s="34" t="s">
        <v>30</v>
      </c>
      <c r="H1" s="34" t="s">
        <v>224</v>
      </c>
      <c r="I1" s="34" t="s">
        <v>225</v>
      </c>
      <c r="J1" s="34" t="s">
        <v>33</v>
      </c>
      <c r="K1" s="34" t="s">
        <v>226</v>
      </c>
      <c r="L1" s="34" t="s">
        <v>35</v>
      </c>
    </row>
    <row r="2" spans="1:12" x14ac:dyDescent="0.25">
      <c r="A2" s="4">
        <v>107</v>
      </c>
      <c r="B2" s="4" t="s">
        <v>44</v>
      </c>
      <c r="C2" s="4"/>
      <c r="D2" s="4" t="s">
        <v>230</v>
      </c>
      <c r="E2" s="4">
        <v>50</v>
      </c>
      <c r="F2" s="4">
        <v>2</v>
      </c>
      <c r="G2" s="4">
        <f t="shared" ref="G2:G10" si="0">E2*F2</f>
        <v>100</v>
      </c>
      <c r="H2" s="4">
        <v>13</v>
      </c>
      <c r="I2" s="4">
        <v>3</v>
      </c>
      <c r="J2" s="4">
        <v>4</v>
      </c>
      <c r="K2" s="4">
        <v>45</v>
      </c>
      <c r="L2" s="4">
        <v>13</v>
      </c>
    </row>
    <row r="3" spans="1:12" x14ac:dyDescent="0.25">
      <c r="A3" s="4">
        <v>110</v>
      </c>
      <c r="B3" s="4" t="s">
        <v>38</v>
      </c>
      <c r="C3" s="4"/>
      <c r="D3" s="4" t="s">
        <v>231</v>
      </c>
      <c r="E3" s="4">
        <v>31</v>
      </c>
      <c r="F3" s="4">
        <v>20</v>
      </c>
      <c r="G3" s="4">
        <f t="shared" si="0"/>
        <v>620</v>
      </c>
      <c r="H3" s="4">
        <v>15</v>
      </c>
      <c r="I3" s="4">
        <v>25</v>
      </c>
      <c r="J3" s="4">
        <v>45</v>
      </c>
      <c r="K3" s="4">
        <v>40</v>
      </c>
      <c r="L3" s="4">
        <v>75</v>
      </c>
    </row>
    <row r="4" spans="1:12" x14ac:dyDescent="0.25">
      <c r="A4" s="4">
        <v>109</v>
      </c>
      <c r="B4" s="4" t="s">
        <v>16</v>
      </c>
      <c r="C4" s="4"/>
      <c r="D4" s="4" t="s">
        <v>233</v>
      </c>
      <c r="E4" s="4">
        <v>40</v>
      </c>
      <c r="F4" s="4">
        <v>15</v>
      </c>
      <c r="G4" s="4">
        <f t="shared" si="0"/>
        <v>600</v>
      </c>
      <c r="H4" s="4">
        <v>8</v>
      </c>
      <c r="I4" s="4">
        <v>7</v>
      </c>
      <c r="J4" s="4">
        <v>40</v>
      </c>
      <c r="K4" s="4">
        <v>5</v>
      </c>
      <c r="L4" s="4">
        <v>16</v>
      </c>
    </row>
    <row r="5" spans="1:12" x14ac:dyDescent="0.25">
      <c r="A5" s="4">
        <v>104</v>
      </c>
      <c r="B5" s="4" t="s">
        <v>228</v>
      </c>
      <c r="C5" s="4"/>
      <c r="D5" s="4" t="s">
        <v>234</v>
      </c>
      <c r="E5" s="4">
        <v>42</v>
      </c>
      <c r="F5" s="4">
        <v>15</v>
      </c>
      <c r="G5" s="4">
        <f t="shared" si="0"/>
        <v>630</v>
      </c>
      <c r="H5" s="4">
        <v>25</v>
      </c>
      <c r="I5" s="4">
        <v>18</v>
      </c>
      <c r="J5" s="4">
        <v>75</v>
      </c>
      <c r="K5" s="4">
        <v>12</v>
      </c>
      <c r="L5" s="4">
        <v>75</v>
      </c>
    </row>
    <row r="6" spans="1:12" x14ac:dyDescent="0.25">
      <c r="A6" s="4">
        <v>108</v>
      </c>
      <c r="B6" s="4" t="s">
        <v>50</v>
      </c>
      <c r="C6" s="4"/>
      <c r="D6" s="4" t="s">
        <v>236</v>
      </c>
      <c r="E6" s="4">
        <v>40</v>
      </c>
      <c r="F6" s="4">
        <v>50</v>
      </c>
      <c r="G6" s="4">
        <f t="shared" si="0"/>
        <v>2000</v>
      </c>
      <c r="H6" s="4">
        <v>15</v>
      </c>
      <c r="I6" s="4">
        <v>12</v>
      </c>
      <c r="J6" s="4">
        <v>5</v>
      </c>
      <c r="K6" s="4">
        <v>12</v>
      </c>
      <c r="L6" s="4">
        <v>65</v>
      </c>
    </row>
    <row r="7" spans="1:12" x14ac:dyDescent="0.25">
      <c r="A7" s="4">
        <v>101</v>
      </c>
      <c r="B7" s="4" t="s">
        <v>36</v>
      </c>
      <c r="C7" s="4"/>
      <c r="D7" s="4" t="s">
        <v>237</v>
      </c>
      <c r="E7" s="4">
        <v>15</v>
      </c>
      <c r="F7" s="4">
        <v>5</v>
      </c>
      <c r="G7" s="4">
        <f t="shared" si="0"/>
        <v>75</v>
      </c>
      <c r="H7" s="4">
        <v>15</v>
      </c>
      <c r="I7" s="4">
        <v>5</v>
      </c>
      <c r="J7" s="4">
        <v>8</v>
      </c>
      <c r="K7" s="4">
        <v>52</v>
      </c>
      <c r="L7" s="4">
        <v>90</v>
      </c>
    </row>
    <row r="8" spans="1:12" x14ac:dyDescent="0.25">
      <c r="A8" s="4">
        <v>102</v>
      </c>
      <c r="B8" s="4" t="s">
        <v>36</v>
      </c>
      <c r="C8" s="4"/>
      <c r="D8" s="4" t="s">
        <v>232</v>
      </c>
      <c r="E8" s="4">
        <v>14</v>
      </c>
      <c r="F8" s="4">
        <v>2</v>
      </c>
      <c r="G8" s="4">
        <f t="shared" si="0"/>
        <v>28</v>
      </c>
      <c r="H8" s="4">
        <v>9</v>
      </c>
      <c r="I8" s="4">
        <v>5</v>
      </c>
      <c r="J8" s="4">
        <v>75</v>
      </c>
      <c r="K8" s="4">
        <v>32</v>
      </c>
      <c r="L8" s="4">
        <v>18</v>
      </c>
    </row>
    <row r="9" spans="1:12" x14ac:dyDescent="0.25">
      <c r="A9" s="4">
        <v>103</v>
      </c>
      <c r="B9" s="4" t="s">
        <v>227</v>
      </c>
      <c r="C9" s="4"/>
      <c r="D9" s="4" t="s">
        <v>229</v>
      </c>
      <c r="E9" s="4">
        <v>17</v>
      </c>
      <c r="F9" s="4">
        <v>8</v>
      </c>
      <c r="G9" s="4">
        <f t="shared" si="0"/>
        <v>136</v>
      </c>
      <c r="H9" s="4">
        <v>18</v>
      </c>
      <c r="I9" s="4">
        <v>11</v>
      </c>
      <c r="J9" s="4">
        <v>11</v>
      </c>
      <c r="K9" s="4">
        <v>9</v>
      </c>
      <c r="L9" s="4">
        <v>54</v>
      </c>
    </row>
    <row r="10" spans="1:12" x14ac:dyDescent="0.25">
      <c r="A10" s="4">
        <v>105</v>
      </c>
      <c r="B10" s="4" t="s">
        <v>11</v>
      </c>
      <c r="C10" s="4"/>
      <c r="D10" s="4" t="s">
        <v>235</v>
      </c>
      <c r="E10" s="4">
        <v>26</v>
      </c>
      <c r="F10" s="4">
        <v>10</v>
      </c>
      <c r="G10" s="4">
        <f t="shared" si="0"/>
        <v>260</v>
      </c>
      <c r="H10" s="4">
        <v>7</v>
      </c>
      <c r="I10" s="4">
        <v>20</v>
      </c>
      <c r="J10" s="4">
        <v>24</v>
      </c>
      <c r="K10" s="4">
        <v>45</v>
      </c>
      <c r="L10" s="4">
        <v>35</v>
      </c>
    </row>
    <row r="12" spans="1:12" x14ac:dyDescent="0.25">
      <c r="L12" t="s">
        <v>35</v>
      </c>
    </row>
    <row r="13" spans="1:12" x14ac:dyDescent="0.25">
      <c r="B13" s="98" t="s">
        <v>249</v>
      </c>
      <c r="C13" s="98"/>
      <c r="D13" s="98"/>
      <c r="E13" s="98"/>
      <c r="L13" t="s">
        <v>238</v>
      </c>
    </row>
    <row r="14" spans="1:12" x14ac:dyDescent="0.25">
      <c r="B14" s="98"/>
      <c r="C14" s="98"/>
      <c r="D14" s="98"/>
      <c r="E14" s="98"/>
    </row>
  </sheetData>
  <autoFilter ref="A1:L10" xr:uid="{3D5EBD63-44EB-4906-85DA-5B0A77B69A5D}"/>
  <sortState xmlns:xlrd2="http://schemas.microsoft.com/office/spreadsheetml/2017/richdata2" ref="A2:L10">
    <sortCondition ref="B2:B10"/>
  </sortState>
  <mergeCells count="1">
    <mergeCell ref="B13:E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F2D3-6E76-4D67-9726-AEF6A6CC8F8E}">
  <dimension ref="A1:L5"/>
  <sheetViews>
    <sheetView workbookViewId="0"/>
  </sheetViews>
  <sheetFormatPr defaultRowHeight="15" x14ac:dyDescent="0.25"/>
  <sheetData>
    <row r="1" spans="1:12" x14ac:dyDescent="0.25">
      <c r="A1" s="34" t="s">
        <v>24</v>
      </c>
      <c r="B1" s="34" t="s">
        <v>2</v>
      </c>
      <c r="C1" s="34" t="s">
        <v>221</v>
      </c>
      <c r="D1" s="34" t="s">
        <v>222</v>
      </c>
      <c r="E1" s="34" t="s">
        <v>223</v>
      </c>
      <c r="F1" s="34" t="s">
        <v>29</v>
      </c>
      <c r="G1" s="34" t="s">
        <v>30</v>
      </c>
      <c r="H1" s="34" t="s">
        <v>224</v>
      </c>
      <c r="I1" s="34" t="s">
        <v>225</v>
      </c>
      <c r="J1" s="34" t="s">
        <v>33</v>
      </c>
      <c r="K1" s="34" t="s">
        <v>226</v>
      </c>
      <c r="L1" s="34" t="s">
        <v>35</v>
      </c>
    </row>
    <row r="2" spans="1:12" x14ac:dyDescent="0.25">
      <c r="A2" s="4">
        <v>110</v>
      </c>
      <c r="B2" s="4" t="s">
        <v>38</v>
      </c>
      <c r="C2" s="4"/>
      <c r="D2" s="4" t="s">
        <v>231</v>
      </c>
      <c r="E2" s="4">
        <v>31</v>
      </c>
      <c r="F2" s="4">
        <v>20</v>
      </c>
      <c r="G2" s="4">
        <v>620</v>
      </c>
      <c r="H2" s="4">
        <v>15</v>
      </c>
      <c r="I2" s="4">
        <v>25</v>
      </c>
      <c r="J2" s="4">
        <v>45</v>
      </c>
      <c r="K2" s="4">
        <v>40</v>
      </c>
      <c r="L2" s="4">
        <v>75</v>
      </c>
    </row>
    <row r="3" spans="1:12" x14ac:dyDescent="0.25">
      <c r="A3" s="4">
        <v>104</v>
      </c>
      <c r="B3" s="4" t="s">
        <v>228</v>
      </c>
      <c r="C3" s="4"/>
      <c r="D3" s="4" t="s">
        <v>234</v>
      </c>
      <c r="E3" s="4">
        <v>42</v>
      </c>
      <c r="F3" s="4">
        <v>15</v>
      </c>
      <c r="G3" s="4">
        <v>630</v>
      </c>
      <c r="H3" s="4">
        <v>25</v>
      </c>
      <c r="I3" s="4">
        <v>18</v>
      </c>
      <c r="J3" s="4">
        <v>75</v>
      </c>
      <c r="K3" s="4">
        <v>12</v>
      </c>
      <c r="L3" s="4">
        <v>75</v>
      </c>
    </row>
    <row r="4" spans="1:12" x14ac:dyDescent="0.25">
      <c r="A4" s="4">
        <v>101</v>
      </c>
      <c r="B4" s="4" t="s">
        <v>36</v>
      </c>
      <c r="C4" s="4"/>
      <c r="D4" s="4" t="s">
        <v>237</v>
      </c>
      <c r="E4" s="4">
        <v>15</v>
      </c>
      <c r="F4" s="4">
        <v>5</v>
      </c>
      <c r="G4" s="4">
        <v>75</v>
      </c>
      <c r="H4" s="4">
        <v>15</v>
      </c>
      <c r="I4" s="4">
        <v>5</v>
      </c>
      <c r="J4" s="4">
        <v>8</v>
      </c>
      <c r="K4" s="4">
        <v>52</v>
      </c>
      <c r="L4" s="4">
        <v>90</v>
      </c>
    </row>
    <row r="5" spans="1:12" x14ac:dyDescent="0.25">
      <c r="A5" s="4">
        <v>103</v>
      </c>
      <c r="B5" s="4" t="s">
        <v>227</v>
      </c>
      <c r="C5" s="4"/>
      <c r="D5" s="4" t="s">
        <v>229</v>
      </c>
      <c r="E5" s="4">
        <v>17</v>
      </c>
      <c r="F5" s="4">
        <v>8</v>
      </c>
      <c r="G5" s="4">
        <v>136</v>
      </c>
      <c r="H5" s="4">
        <v>18</v>
      </c>
      <c r="I5" s="4">
        <v>11</v>
      </c>
      <c r="J5" s="4">
        <v>11</v>
      </c>
      <c r="K5" s="4">
        <v>9</v>
      </c>
      <c r="L5" s="4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F7A8-52AB-4077-A4D4-D4068B6B1D0B}">
  <dimension ref="A1:C22"/>
  <sheetViews>
    <sheetView workbookViewId="0">
      <selection activeCell="A10" sqref="A10"/>
    </sheetView>
  </sheetViews>
  <sheetFormatPr defaultRowHeight="15" outlineLevelRow="1" x14ac:dyDescent="0.25"/>
  <sheetData>
    <row r="1" spans="1:3" x14ac:dyDescent="0.25">
      <c r="A1" s="111" t="s">
        <v>217</v>
      </c>
      <c r="B1" s="111"/>
      <c r="C1" s="111"/>
    </row>
    <row r="2" spans="1:3" x14ac:dyDescent="0.25">
      <c r="A2" s="4" t="s">
        <v>218</v>
      </c>
      <c r="B2" s="4" t="s">
        <v>219</v>
      </c>
      <c r="C2" s="4" t="s">
        <v>220</v>
      </c>
    </row>
    <row r="3" spans="1:3" hidden="1" outlineLevel="1" x14ac:dyDescent="0.25">
      <c r="A3">
        <f>Sheet14!$B$3</f>
        <v>1000</v>
      </c>
      <c r="B3">
        <f>Sheet14!$C$3</f>
        <v>500</v>
      </c>
      <c r="C3">
        <f>Sheet14!$D$3</f>
        <v>500</v>
      </c>
    </row>
    <row r="4" spans="1:3" hidden="1" outlineLevel="1" collapsed="1" x14ac:dyDescent="0.25">
      <c r="A4">
        <f>Sheet15!$B$3</f>
        <v>1100</v>
      </c>
      <c r="B4">
        <f>Sheet15!$C$3</f>
        <v>500</v>
      </c>
      <c r="C4">
        <f>Sheet15!$D$3</f>
        <v>600</v>
      </c>
    </row>
    <row r="5" spans="1:3" hidden="1" outlineLevel="1" collapsed="1" x14ac:dyDescent="0.25">
      <c r="A5">
        <f>Sheet16!$B$3</f>
        <v>600</v>
      </c>
      <c r="B5">
        <f>Sheet16!$C$3</f>
        <v>500</v>
      </c>
      <c r="C5">
        <f>Sheet16!$D$3</f>
        <v>100</v>
      </c>
    </row>
    <row r="6" spans="1:3" collapsed="1" x14ac:dyDescent="0.25">
      <c r="A6">
        <f>SUM(A3:A5)</f>
        <v>2700</v>
      </c>
      <c r="B6">
        <f>SUM(B3:B5)</f>
        <v>1500</v>
      </c>
      <c r="C6">
        <f>SUM(C3:C5)</f>
        <v>1200</v>
      </c>
    </row>
    <row r="7" spans="1:3" hidden="1" outlineLevel="1" x14ac:dyDescent="0.25">
      <c r="A7">
        <f>Sheet14!$B$4</f>
        <v>600</v>
      </c>
      <c r="B7">
        <f>Sheet14!$C$4</f>
        <v>400</v>
      </c>
      <c r="C7">
        <f>Sheet14!$D$4</f>
        <v>200</v>
      </c>
    </row>
    <row r="8" spans="1:3" hidden="1" outlineLevel="1" collapsed="1" x14ac:dyDescent="0.25">
      <c r="A8">
        <f>Sheet15!$B$4</f>
        <v>600</v>
      </c>
      <c r="B8">
        <f>Sheet15!$C$4</f>
        <v>400</v>
      </c>
      <c r="C8">
        <f>Sheet15!$D$4</f>
        <v>200</v>
      </c>
    </row>
    <row r="9" spans="1:3" hidden="1" outlineLevel="1" collapsed="1" x14ac:dyDescent="0.25">
      <c r="A9">
        <f>Sheet16!$B$4</f>
        <v>600</v>
      </c>
      <c r="B9">
        <f>Sheet16!$C$4</f>
        <v>400</v>
      </c>
      <c r="C9">
        <f>Sheet16!$D$4</f>
        <v>200</v>
      </c>
    </row>
    <row r="10" spans="1:3" collapsed="1" x14ac:dyDescent="0.25">
      <c r="A10">
        <f>SUM(A7:A9)</f>
        <v>1800</v>
      </c>
      <c r="B10">
        <f>SUM(B7:B9)</f>
        <v>1200</v>
      </c>
      <c r="C10">
        <f>SUM(C7:C9)</f>
        <v>600</v>
      </c>
    </row>
    <row r="11" spans="1:3" hidden="1" outlineLevel="1" x14ac:dyDescent="0.25">
      <c r="A11">
        <f>Sheet14!$B$5</f>
        <v>1200</v>
      </c>
      <c r="B11">
        <f>Sheet14!$C$5</f>
        <v>650</v>
      </c>
      <c r="C11">
        <f>Sheet14!$D$5</f>
        <v>550</v>
      </c>
    </row>
    <row r="12" spans="1:3" hidden="1" outlineLevel="1" collapsed="1" x14ac:dyDescent="0.25">
      <c r="A12">
        <f>Sheet15!$B$5</f>
        <v>1200</v>
      </c>
      <c r="B12">
        <f>Sheet15!$C$5</f>
        <v>650</v>
      </c>
      <c r="C12">
        <f>Sheet15!$D$5</f>
        <v>550</v>
      </c>
    </row>
    <row r="13" spans="1:3" hidden="1" outlineLevel="1" collapsed="1" x14ac:dyDescent="0.25">
      <c r="A13">
        <f>Sheet16!$B$5</f>
        <v>1200</v>
      </c>
      <c r="B13">
        <f>Sheet16!$C$5</f>
        <v>650</v>
      </c>
      <c r="C13">
        <f>Sheet16!$D$5</f>
        <v>550</v>
      </c>
    </row>
    <row r="14" spans="1:3" collapsed="1" x14ac:dyDescent="0.25">
      <c r="A14">
        <f>SUM(A11:A13)</f>
        <v>3600</v>
      </c>
      <c r="B14">
        <f>SUM(B11:B13)</f>
        <v>1950</v>
      </c>
      <c r="C14">
        <f>SUM(C11:C13)</f>
        <v>1650</v>
      </c>
    </row>
    <row r="15" spans="1:3" hidden="1" outlineLevel="1" x14ac:dyDescent="0.25">
      <c r="A15">
        <f>Sheet14!$B$6</f>
        <v>900</v>
      </c>
      <c r="B15">
        <f>Sheet14!$C$6</f>
        <v>300</v>
      </c>
      <c r="C15">
        <f>Sheet14!$D$6</f>
        <v>600</v>
      </c>
    </row>
    <row r="16" spans="1:3" hidden="1" outlineLevel="1" collapsed="1" x14ac:dyDescent="0.25">
      <c r="A16">
        <f>Sheet15!$B$6</f>
        <v>900</v>
      </c>
      <c r="B16">
        <f>Sheet15!$C$6</f>
        <v>300</v>
      </c>
      <c r="C16">
        <f>Sheet15!$D$6</f>
        <v>600</v>
      </c>
    </row>
    <row r="17" spans="1:3" hidden="1" outlineLevel="1" collapsed="1" x14ac:dyDescent="0.25">
      <c r="A17">
        <f>Sheet16!$B$6</f>
        <v>900</v>
      </c>
      <c r="B17">
        <f>Sheet16!$C$6</f>
        <v>300</v>
      </c>
      <c r="C17">
        <f>Sheet16!$D$6</f>
        <v>600</v>
      </c>
    </row>
    <row r="18" spans="1:3" collapsed="1" x14ac:dyDescent="0.25">
      <c r="A18">
        <f>SUM(A15:A17)</f>
        <v>2700</v>
      </c>
      <c r="B18">
        <f>SUM(B15:B17)</f>
        <v>900</v>
      </c>
      <c r="C18">
        <f>SUM(C15:C17)</f>
        <v>1800</v>
      </c>
    </row>
    <row r="19" spans="1:3" hidden="1" outlineLevel="1" x14ac:dyDescent="0.25">
      <c r="A19">
        <f>Sheet14!$B$7</f>
        <v>1100</v>
      </c>
      <c r="B19">
        <f>Sheet14!$C$7</f>
        <v>750</v>
      </c>
      <c r="C19">
        <f>Sheet14!$D$7</f>
        <v>350</v>
      </c>
    </row>
    <row r="20" spans="1:3" hidden="1" outlineLevel="1" collapsed="1" x14ac:dyDescent="0.25">
      <c r="A20">
        <f>Sheet15!$B$7</f>
        <v>1100</v>
      </c>
      <c r="B20">
        <f>Sheet15!$C$7</f>
        <v>750</v>
      </c>
      <c r="C20">
        <f>Sheet15!$D$7</f>
        <v>350</v>
      </c>
    </row>
    <row r="21" spans="1:3" hidden="1" outlineLevel="1" collapsed="1" x14ac:dyDescent="0.25">
      <c r="A21">
        <f>Sheet16!$B$7</f>
        <v>1100</v>
      </c>
      <c r="B21">
        <f>Sheet16!$C$7</f>
        <v>750</v>
      </c>
      <c r="C21">
        <f>Sheet16!$D$7</f>
        <v>350</v>
      </c>
    </row>
    <row r="22" spans="1:3" collapsed="1" x14ac:dyDescent="0.25">
      <c r="A22">
        <f>SUM(A19:A21)</f>
        <v>3300</v>
      </c>
      <c r="B22">
        <f>SUM(B19:B21)</f>
        <v>2250</v>
      </c>
      <c r="C22">
        <f>SUM(C19:C21)</f>
        <v>1050</v>
      </c>
    </row>
  </sheetData>
  <dataConsolidate link="1">
    <dataRefs count="3">
      <dataRef ref="B3:D7" sheet="Sheet14"/>
      <dataRef ref="B3:D7" sheet="Sheet15"/>
      <dataRef ref="B3:D7" sheet="Sheet16"/>
    </dataRefs>
  </dataConsolidate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A5C-E544-4378-84E7-0053BD6A4E40}">
  <dimension ref="A1:J15"/>
  <sheetViews>
    <sheetView topLeftCell="A10" workbookViewId="0">
      <selection activeCell="D14" sqref="D14:F14"/>
    </sheetView>
  </sheetViews>
  <sheetFormatPr defaultRowHeight="15" x14ac:dyDescent="0.25"/>
  <cols>
    <col min="6" max="6" width="22.28515625" customWidth="1"/>
    <col min="7" max="7" width="21.140625" customWidth="1"/>
    <col min="9" max="9" width="19.140625" customWidth="1"/>
    <col min="10" max="10" width="16.42578125" customWidth="1"/>
  </cols>
  <sheetData>
    <row r="1" spans="1:10" ht="24" customHeight="1" x14ac:dyDescent="0.25">
      <c r="A1" s="116" t="s">
        <v>250</v>
      </c>
      <c r="B1" s="117"/>
      <c r="C1" s="117"/>
      <c r="D1" s="117"/>
      <c r="E1" s="117"/>
      <c r="F1" s="117"/>
      <c r="G1" s="117"/>
      <c r="H1" s="117"/>
      <c r="I1" s="117"/>
    </row>
    <row r="2" spans="1:10" x14ac:dyDescent="0.25">
      <c r="A2" s="34" t="s">
        <v>253</v>
      </c>
      <c r="B2" s="34" t="s">
        <v>254</v>
      </c>
      <c r="F2" s="34" t="s">
        <v>260</v>
      </c>
      <c r="G2" s="34" t="s">
        <v>261</v>
      </c>
    </row>
    <row r="3" spans="1:10" x14ac:dyDescent="0.25">
      <c r="A3" s="4" t="s">
        <v>255</v>
      </c>
      <c r="B3" s="4">
        <v>45</v>
      </c>
      <c r="F3" s="4" t="s">
        <v>167</v>
      </c>
      <c r="G3" s="4">
        <v>7898556612</v>
      </c>
      <c r="I3" s="34" t="s">
        <v>260</v>
      </c>
      <c r="J3" s="34" t="s">
        <v>261</v>
      </c>
    </row>
    <row r="4" spans="1:10" x14ac:dyDescent="0.25">
      <c r="A4" s="4" t="s">
        <v>256</v>
      </c>
      <c r="B4" s="4">
        <v>100</v>
      </c>
      <c r="F4" s="4" t="s">
        <v>169</v>
      </c>
      <c r="G4" s="4">
        <v>7866557812</v>
      </c>
      <c r="I4" s="4" t="s">
        <v>174</v>
      </c>
      <c r="J4" s="4">
        <f>VLOOKUP(I4,F3:G10,2,FALSE)</f>
        <v>6689256484</v>
      </c>
    </row>
    <row r="5" spans="1:10" x14ac:dyDescent="0.25">
      <c r="A5" s="4" t="s">
        <v>257</v>
      </c>
      <c r="B5" s="4"/>
      <c r="F5" s="4" t="s">
        <v>170</v>
      </c>
      <c r="G5" s="4">
        <v>9425167832</v>
      </c>
    </row>
    <row r="6" spans="1:10" x14ac:dyDescent="0.25">
      <c r="A6" s="4" t="s">
        <v>258</v>
      </c>
      <c r="B6" s="4"/>
      <c r="F6" s="4" t="s">
        <v>171</v>
      </c>
      <c r="G6" s="4">
        <v>9998527756</v>
      </c>
      <c r="I6" s="37" t="s">
        <v>165</v>
      </c>
      <c r="J6" s="37" t="s">
        <v>270</v>
      </c>
    </row>
    <row r="7" spans="1:10" x14ac:dyDescent="0.25">
      <c r="A7" s="4" t="s">
        <v>259</v>
      </c>
      <c r="B7" s="4"/>
      <c r="F7" s="4" t="s">
        <v>174</v>
      </c>
      <c r="G7" s="4">
        <v>6689256484</v>
      </c>
      <c r="I7" s="4" t="s">
        <v>169</v>
      </c>
      <c r="J7" s="4">
        <f>VLOOKUP(I7,F3:G10,2,FALSE)</f>
        <v>7866557812</v>
      </c>
    </row>
    <row r="8" spans="1:10" x14ac:dyDescent="0.25">
      <c r="F8" s="4" t="s">
        <v>171</v>
      </c>
      <c r="G8" s="4">
        <v>7826589124</v>
      </c>
    </row>
    <row r="9" spans="1:10" x14ac:dyDescent="0.25">
      <c r="F9" s="4" t="s">
        <v>262</v>
      </c>
      <c r="G9" s="4">
        <v>9425668599</v>
      </c>
    </row>
    <row r="10" spans="1:10" x14ac:dyDescent="0.25">
      <c r="F10" s="4" t="s">
        <v>263</v>
      </c>
      <c r="G10" s="4">
        <v>7866335625</v>
      </c>
    </row>
    <row r="14" spans="1:10" x14ac:dyDescent="0.25">
      <c r="D14" s="117" t="s">
        <v>273</v>
      </c>
      <c r="E14" s="117"/>
      <c r="F14" s="117"/>
    </row>
    <row r="15" spans="1:10" x14ac:dyDescent="0.25">
      <c r="D15" t="s">
        <v>264</v>
      </c>
      <c r="E15" t="s">
        <v>254</v>
      </c>
      <c r="F15" t="s">
        <v>265</v>
      </c>
      <c r="G15" t="s">
        <v>266</v>
      </c>
    </row>
  </sheetData>
  <dataConsolidate/>
  <mergeCells count="2">
    <mergeCell ref="A1:I1"/>
    <mergeCell ref="D14:F14"/>
  </mergeCells>
  <dataValidations count="4">
    <dataValidation type="whole" allowBlank="1" showInputMessage="1" showErrorMessage="1" error="1 TO 100 DIGIT ONLY" prompt="1 TO 100 DIGIT ONLY" sqref="B3:B7" xr:uid="{667C01E0-77FB-4C7F-8801-B190CB631030}">
      <formula1>1</formula1>
      <formula2>100</formula2>
    </dataValidation>
    <dataValidation type="textLength" operator="equal" allowBlank="1" showInputMessage="1" showErrorMessage="1" sqref="G3 G5:G10" xr:uid="{858A585F-DD50-47C4-BD90-A7E5AA86CB2F}">
      <formula1>10</formula1>
    </dataValidation>
    <dataValidation type="textLength" operator="equal" allowBlank="1" showInputMessage="1" showErrorMessage="1" error="1 TO 10 DIGIT ONLY" sqref="G4" xr:uid="{595F82D4-A757-47D2-A8D1-3E6530322E7A}">
      <formula1>10</formula1>
    </dataValidation>
    <dataValidation type="list" allowBlank="1" showInputMessage="1" showErrorMessage="1" sqref="I4 I7" xr:uid="{C1B77907-7FDA-4A50-AC44-A0F4C26C2550}">
      <formula1>$F$3:$F$10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2761-043F-468C-A153-FAF39E2FF3F1}">
  <dimension ref="A1:R20"/>
  <sheetViews>
    <sheetView workbookViewId="0">
      <selection activeCell="M9" sqref="M9:P9"/>
    </sheetView>
  </sheetViews>
  <sheetFormatPr defaultRowHeight="15" x14ac:dyDescent="0.25"/>
  <cols>
    <col min="1" max="1" width="12.85546875" customWidth="1"/>
  </cols>
  <sheetData>
    <row r="1" spans="1:18" x14ac:dyDescent="0.25">
      <c r="A1" s="36" t="s">
        <v>267</v>
      </c>
      <c r="B1" s="36" t="s">
        <v>254</v>
      </c>
      <c r="C1" s="36" t="s">
        <v>265</v>
      </c>
      <c r="D1" s="36" t="s">
        <v>266</v>
      </c>
      <c r="M1" s="95" t="s">
        <v>251</v>
      </c>
      <c r="N1" s="95"/>
      <c r="O1" s="95"/>
      <c r="P1" s="95"/>
      <c r="Q1" s="95"/>
      <c r="R1" s="95"/>
    </row>
    <row r="2" spans="1:18" x14ac:dyDescent="0.25">
      <c r="A2" s="4" t="s">
        <v>268</v>
      </c>
      <c r="B2" s="4">
        <v>119.99999999999999</v>
      </c>
      <c r="C2" s="4">
        <v>70.833333333333343</v>
      </c>
      <c r="D2" s="4">
        <f>B2*C2</f>
        <v>8500</v>
      </c>
    </row>
    <row r="3" spans="1:18" x14ac:dyDescent="0.25">
      <c r="A3" s="4" t="s">
        <v>269</v>
      </c>
      <c r="B3" s="4">
        <v>100</v>
      </c>
      <c r="C3" s="4">
        <v>120</v>
      </c>
      <c r="D3" s="4">
        <f>B3*C3</f>
        <v>12000</v>
      </c>
    </row>
    <row r="5" spans="1:18" x14ac:dyDescent="0.25">
      <c r="A5" s="117" t="s">
        <v>271</v>
      </c>
      <c r="B5" s="117"/>
      <c r="C5" s="117"/>
    </row>
    <row r="9" spans="1:18" x14ac:dyDescent="0.25">
      <c r="K9">
        <v>2</v>
      </c>
      <c r="M9" s="117" t="s">
        <v>272</v>
      </c>
      <c r="N9" s="117"/>
      <c r="O9" s="117"/>
      <c r="P9" s="117"/>
    </row>
    <row r="10" spans="1:18" x14ac:dyDescent="0.25">
      <c r="K10">
        <v>3</v>
      </c>
    </row>
    <row r="11" spans="1:18" x14ac:dyDescent="0.25">
      <c r="K11">
        <f>K9*K10</f>
        <v>6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</row>
    <row r="12" spans="1:18" x14ac:dyDescent="0.25">
      <c r="K12">
        <v>2</v>
      </c>
      <c r="L12">
        <f t="dataTable" ref="L12:Q20" dt2D="1" dtr="1" r1="K9" r2="K10"/>
        <v>22</v>
      </c>
      <c r="M12">
        <v>24</v>
      </c>
      <c r="N12">
        <v>26</v>
      </c>
      <c r="O12">
        <v>28</v>
      </c>
      <c r="P12">
        <v>30</v>
      </c>
      <c r="Q12">
        <v>32</v>
      </c>
    </row>
    <row r="13" spans="1:18" x14ac:dyDescent="0.25">
      <c r="K13">
        <v>3</v>
      </c>
      <c r="L13">
        <v>33</v>
      </c>
      <c r="M13">
        <v>36</v>
      </c>
      <c r="N13">
        <v>39</v>
      </c>
      <c r="O13">
        <v>42</v>
      </c>
      <c r="P13">
        <v>45</v>
      </c>
      <c r="Q13">
        <v>48</v>
      </c>
    </row>
    <row r="14" spans="1:18" x14ac:dyDescent="0.25">
      <c r="K14">
        <v>4</v>
      </c>
      <c r="L14">
        <v>44</v>
      </c>
      <c r="M14">
        <v>48</v>
      </c>
      <c r="N14">
        <v>52</v>
      </c>
      <c r="O14">
        <v>56</v>
      </c>
      <c r="P14">
        <v>60</v>
      </c>
      <c r="Q14">
        <v>64</v>
      </c>
    </row>
    <row r="15" spans="1:18" x14ac:dyDescent="0.25">
      <c r="K15">
        <v>5</v>
      </c>
      <c r="L15">
        <v>55</v>
      </c>
      <c r="M15">
        <v>60</v>
      </c>
      <c r="N15">
        <v>65</v>
      </c>
      <c r="O15">
        <v>70</v>
      </c>
      <c r="P15">
        <v>75</v>
      </c>
      <c r="Q15">
        <v>80</v>
      </c>
    </row>
    <row r="16" spans="1:18" x14ac:dyDescent="0.25">
      <c r="K16">
        <v>6</v>
      </c>
      <c r="L16">
        <v>66</v>
      </c>
      <c r="M16">
        <v>72</v>
      </c>
      <c r="N16">
        <v>78</v>
      </c>
      <c r="O16">
        <v>84</v>
      </c>
      <c r="P16">
        <v>90</v>
      </c>
      <c r="Q16">
        <v>96</v>
      </c>
    </row>
    <row r="17" spans="11:17" x14ac:dyDescent="0.25">
      <c r="K17">
        <v>7</v>
      </c>
      <c r="L17">
        <v>77</v>
      </c>
      <c r="M17">
        <v>84</v>
      </c>
      <c r="N17">
        <v>91</v>
      </c>
      <c r="O17">
        <v>98</v>
      </c>
      <c r="P17">
        <v>105</v>
      </c>
      <c r="Q17">
        <v>112</v>
      </c>
    </row>
    <row r="18" spans="11:17" x14ac:dyDescent="0.25">
      <c r="K18">
        <v>8</v>
      </c>
      <c r="L18">
        <v>88</v>
      </c>
      <c r="M18">
        <v>96</v>
      </c>
      <c r="N18">
        <v>104</v>
      </c>
      <c r="O18">
        <v>112</v>
      </c>
      <c r="P18">
        <v>120</v>
      </c>
      <c r="Q18">
        <v>128</v>
      </c>
    </row>
    <row r="19" spans="11:17" x14ac:dyDescent="0.25">
      <c r="K19">
        <v>9</v>
      </c>
      <c r="L19">
        <v>99</v>
      </c>
      <c r="M19">
        <v>108</v>
      </c>
      <c r="N19">
        <v>117</v>
      </c>
      <c r="O19">
        <v>126</v>
      </c>
      <c r="P19">
        <v>135</v>
      </c>
      <c r="Q19">
        <v>144</v>
      </c>
    </row>
    <row r="20" spans="11:17" x14ac:dyDescent="0.25">
      <c r="K20">
        <v>10</v>
      </c>
      <c r="L20">
        <v>110</v>
      </c>
      <c r="M20">
        <v>120</v>
      </c>
      <c r="N20">
        <v>130</v>
      </c>
      <c r="O20">
        <v>140</v>
      </c>
      <c r="P20">
        <v>150</v>
      </c>
      <c r="Q20">
        <v>160</v>
      </c>
    </row>
  </sheetData>
  <dataConsolidate/>
  <mergeCells count="3">
    <mergeCell ref="M1:R1"/>
    <mergeCell ref="A5:C5"/>
    <mergeCell ref="M9:P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B0B6-2AF2-4360-8508-63A506DBCC3F}">
  <dimension ref="A1:L20"/>
  <sheetViews>
    <sheetView workbookViewId="0">
      <selection activeCell="B13" sqref="B13"/>
    </sheetView>
  </sheetViews>
  <sheetFormatPr defaultRowHeight="15" x14ac:dyDescent="0.25"/>
  <cols>
    <col min="2" max="2" width="15.42578125" customWidth="1"/>
    <col min="9" max="9" width="14.85546875" customWidth="1"/>
    <col min="12" max="12" width="19" customWidth="1"/>
  </cols>
  <sheetData>
    <row r="1" spans="1:12" x14ac:dyDescent="0.25">
      <c r="A1" s="34" t="s">
        <v>1</v>
      </c>
      <c r="B1" s="34" t="s">
        <v>132</v>
      </c>
      <c r="C1" s="34" t="s">
        <v>3</v>
      </c>
      <c r="D1" s="34" t="s">
        <v>4</v>
      </c>
      <c r="E1" s="34" t="s">
        <v>5</v>
      </c>
      <c r="F1" s="34" t="s">
        <v>286</v>
      </c>
      <c r="G1" s="34" t="s">
        <v>6</v>
      </c>
      <c r="H1" s="34" t="s">
        <v>8</v>
      </c>
      <c r="I1" s="34" t="s">
        <v>287</v>
      </c>
      <c r="J1" s="34" t="s">
        <v>82</v>
      </c>
      <c r="K1" s="34" t="s">
        <v>288</v>
      </c>
      <c r="L1" s="34" t="s">
        <v>289</v>
      </c>
    </row>
    <row r="2" spans="1:12" x14ac:dyDescent="0.25">
      <c r="A2" s="4">
        <v>101</v>
      </c>
      <c r="B2" s="4" t="s">
        <v>36</v>
      </c>
      <c r="C2" s="4">
        <v>48</v>
      </c>
      <c r="D2" s="4">
        <v>74</v>
      </c>
      <c r="E2" s="4">
        <v>90</v>
      </c>
      <c r="F2" s="4">
        <v>87</v>
      </c>
      <c r="G2" s="4">
        <v>78</v>
      </c>
      <c r="H2" s="4">
        <f>SUM(C2:G2)</f>
        <v>377</v>
      </c>
      <c r="I2" s="4">
        <f>H2/500*100</f>
        <v>75.400000000000006</v>
      </c>
      <c r="J2" s="4" t="str">
        <f>IF(AND(C2&gt;=33,D2&gt;=33,E2&gt;=33,F2&gt;=33,G2&gt;=33),"PASS","FAIL")</f>
        <v>PASS</v>
      </c>
      <c r="K2" s="4" t="str">
        <f>IF(I2&gt;=90,"A",IF(I2&gt;=80,"B",IF(I2&gt;=70,"C",IF(I2&gt;=60,"D",IF(I2&lt;60,"E")))))</f>
        <v>C</v>
      </c>
      <c r="L2" s="4" t="str">
        <f>IF(I2&gt;=80,"FIRST DIVISION",IF(I2&gt;=60,"SECOND DIVISION",IF(I2&gt;=50,"THIRD DIVISION","PASS")))</f>
        <v>SECOND DIVISION</v>
      </c>
    </row>
    <row r="3" spans="1:12" x14ac:dyDescent="0.25">
      <c r="A3" s="4">
        <v>102</v>
      </c>
      <c r="B3" s="4" t="s">
        <v>40</v>
      </c>
      <c r="C3" s="4">
        <v>91</v>
      </c>
      <c r="D3" s="4">
        <v>69</v>
      </c>
      <c r="E3" s="4">
        <v>76</v>
      </c>
      <c r="F3" s="4">
        <v>52</v>
      </c>
      <c r="G3" s="4">
        <v>67</v>
      </c>
      <c r="H3" s="4">
        <f t="shared" ref="H3:H11" si="0">SUM(C3:G3)</f>
        <v>355</v>
      </c>
      <c r="I3" s="4">
        <f t="shared" ref="I3:I11" si="1">H3/500*100</f>
        <v>71</v>
      </c>
      <c r="J3" s="4" t="str">
        <f t="shared" ref="J3:J11" si="2">IF(AND(C3&gt;=33,D3&gt;=33,E3&gt;=33,F3&gt;=33,G3&gt;=33),"PASS","FAIL")</f>
        <v>PASS</v>
      </c>
      <c r="K3" s="4" t="str">
        <f t="shared" ref="K3:K11" si="3">IF(I3&gt;=90,"A",IF(I3&gt;=80,"B",IF(I3&gt;=70,"C",IF(I3&gt;=60,"D",IF(I3&lt;60,"E")))))</f>
        <v>C</v>
      </c>
      <c r="L3" s="4" t="str">
        <f t="shared" ref="L3:L11" si="4">IF(I3&gt;=80,"FIRST DIVISION",IF(I3&gt;=60,"SECOND DIVISION",IF(I3&gt;=50,"THIRD DIVISION","PASS")))</f>
        <v>SECOND DIVISION</v>
      </c>
    </row>
    <row r="4" spans="1:12" x14ac:dyDescent="0.25">
      <c r="A4" s="4">
        <v>103</v>
      </c>
      <c r="B4" s="4" t="s">
        <v>11</v>
      </c>
      <c r="C4" s="4">
        <v>68</v>
      </c>
      <c r="D4" s="4">
        <v>75</v>
      </c>
      <c r="E4" s="4">
        <v>61</v>
      </c>
      <c r="F4" s="4">
        <v>82</v>
      </c>
      <c r="G4" s="4">
        <v>36</v>
      </c>
      <c r="H4" s="4">
        <f t="shared" si="0"/>
        <v>322</v>
      </c>
      <c r="I4" s="4">
        <f t="shared" si="1"/>
        <v>64.400000000000006</v>
      </c>
      <c r="J4" s="4" t="str">
        <f t="shared" si="2"/>
        <v>PASS</v>
      </c>
      <c r="K4" s="4" t="str">
        <f t="shared" si="3"/>
        <v>D</v>
      </c>
      <c r="L4" s="4" t="str">
        <f t="shared" si="4"/>
        <v>SECOND DIVISION</v>
      </c>
    </row>
    <row r="5" spans="1:12" x14ac:dyDescent="0.25">
      <c r="A5" s="4">
        <v>104</v>
      </c>
      <c r="B5" s="4" t="s">
        <v>13</v>
      </c>
      <c r="C5" s="4">
        <v>85</v>
      </c>
      <c r="D5" s="4">
        <v>67</v>
      </c>
      <c r="E5" s="4">
        <v>74</v>
      </c>
      <c r="F5" s="4">
        <v>64</v>
      </c>
      <c r="G5" s="4">
        <v>87</v>
      </c>
      <c r="H5" s="4">
        <f t="shared" si="0"/>
        <v>377</v>
      </c>
      <c r="I5" s="4">
        <f t="shared" si="1"/>
        <v>75.400000000000006</v>
      </c>
      <c r="J5" s="4" t="str">
        <f t="shared" si="2"/>
        <v>PASS</v>
      </c>
      <c r="K5" s="4" t="str">
        <f t="shared" si="3"/>
        <v>C</v>
      </c>
      <c r="L5" s="4" t="str">
        <f t="shared" si="4"/>
        <v>SECOND DIVISION</v>
      </c>
    </row>
    <row r="6" spans="1:12" x14ac:dyDescent="0.25">
      <c r="A6" s="4">
        <v>105</v>
      </c>
      <c r="B6" s="4" t="s">
        <v>44</v>
      </c>
      <c r="C6" s="4">
        <v>45</v>
      </c>
      <c r="D6" s="4">
        <v>84</v>
      </c>
      <c r="E6" s="4">
        <v>48</v>
      </c>
      <c r="F6" s="4">
        <v>47</v>
      </c>
      <c r="G6" s="4">
        <v>60</v>
      </c>
      <c r="H6" s="4">
        <f t="shared" si="0"/>
        <v>284</v>
      </c>
      <c r="I6" s="4">
        <f t="shared" si="1"/>
        <v>56.8</v>
      </c>
      <c r="J6" s="4" t="str">
        <f t="shared" si="2"/>
        <v>PASS</v>
      </c>
      <c r="K6" s="4" t="str">
        <f t="shared" si="3"/>
        <v>E</v>
      </c>
      <c r="L6" s="4" t="str">
        <f t="shared" si="4"/>
        <v>THIRD DIVISION</v>
      </c>
    </row>
    <row r="7" spans="1:12" x14ac:dyDescent="0.25">
      <c r="A7" s="4">
        <v>106</v>
      </c>
      <c r="B7" s="4" t="s">
        <v>16</v>
      </c>
      <c r="C7" s="4">
        <v>67</v>
      </c>
      <c r="D7" s="4">
        <v>78</v>
      </c>
      <c r="E7" s="4">
        <v>43</v>
      </c>
      <c r="F7" s="4">
        <v>43</v>
      </c>
      <c r="G7" s="4">
        <v>55</v>
      </c>
      <c r="H7" s="4">
        <f t="shared" si="0"/>
        <v>286</v>
      </c>
      <c r="I7" s="4">
        <f t="shared" si="1"/>
        <v>57.199999999999996</v>
      </c>
      <c r="J7" s="4" t="str">
        <f t="shared" si="2"/>
        <v>PASS</v>
      </c>
      <c r="K7" s="4" t="str">
        <f t="shared" si="3"/>
        <v>E</v>
      </c>
      <c r="L7" s="4" t="str">
        <f t="shared" si="4"/>
        <v>THIRD DIVISION</v>
      </c>
    </row>
    <row r="8" spans="1:12" x14ac:dyDescent="0.25">
      <c r="A8" s="4">
        <v>107</v>
      </c>
      <c r="B8" s="4" t="s">
        <v>228</v>
      </c>
      <c r="C8" s="4">
        <v>70</v>
      </c>
      <c r="D8" s="4">
        <v>47</v>
      </c>
      <c r="E8" s="4">
        <v>56</v>
      </c>
      <c r="F8" s="4">
        <v>95</v>
      </c>
      <c r="G8" s="4">
        <v>76</v>
      </c>
      <c r="H8" s="4">
        <f t="shared" si="0"/>
        <v>344</v>
      </c>
      <c r="I8" s="4">
        <f t="shared" si="1"/>
        <v>68.8</v>
      </c>
      <c r="J8" s="4" t="str">
        <f t="shared" si="2"/>
        <v>PASS</v>
      </c>
      <c r="K8" s="4" t="str">
        <f t="shared" si="3"/>
        <v>D</v>
      </c>
      <c r="L8" s="4" t="str">
        <f t="shared" si="4"/>
        <v>SECOND DIVISION</v>
      </c>
    </row>
    <row r="9" spans="1:12" x14ac:dyDescent="0.25">
      <c r="A9" s="4">
        <v>108</v>
      </c>
      <c r="B9" s="4" t="s">
        <v>290</v>
      </c>
      <c r="C9" s="4">
        <v>52</v>
      </c>
      <c r="D9" s="4">
        <v>89</v>
      </c>
      <c r="E9" s="4">
        <v>76</v>
      </c>
      <c r="F9" s="4">
        <v>43</v>
      </c>
      <c r="G9" s="4">
        <v>80</v>
      </c>
      <c r="H9" s="4">
        <f t="shared" si="0"/>
        <v>340</v>
      </c>
      <c r="I9" s="4">
        <f t="shared" si="1"/>
        <v>68</v>
      </c>
      <c r="J9" s="4" t="str">
        <f t="shared" si="2"/>
        <v>PASS</v>
      </c>
      <c r="K9" s="4" t="str">
        <f t="shared" si="3"/>
        <v>D</v>
      </c>
      <c r="L9" s="4" t="str">
        <f t="shared" si="4"/>
        <v>SECOND DIVISION</v>
      </c>
    </row>
    <row r="10" spans="1:12" x14ac:dyDescent="0.25">
      <c r="A10" s="4">
        <v>109</v>
      </c>
      <c r="B10" s="4" t="s">
        <v>52</v>
      </c>
      <c r="C10" s="4">
        <v>92</v>
      </c>
      <c r="D10" s="4">
        <v>36</v>
      </c>
      <c r="E10" s="4">
        <v>74</v>
      </c>
      <c r="F10" s="4">
        <v>47</v>
      </c>
      <c r="G10" s="4">
        <v>80</v>
      </c>
      <c r="H10" s="4">
        <f t="shared" si="0"/>
        <v>329</v>
      </c>
      <c r="I10" s="4">
        <f t="shared" si="1"/>
        <v>65.8</v>
      </c>
      <c r="J10" s="4" t="str">
        <f t="shared" si="2"/>
        <v>PASS</v>
      </c>
      <c r="K10" s="4" t="str">
        <f t="shared" si="3"/>
        <v>D</v>
      </c>
      <c r="L10" s="4" t="str">
        <f t="shared" si="4"/>
        <v>SECOND DIVISION</v>
      </c>
    </row>
    <row r="11" spans="1:12" x14ac:dyDescent="0.25">
      <c r="A11" s="4">
        <v>110</v>
      </c>
      <c r="B11" s="4" t="s">
        <v>291</v>
      </c>
      <c r="C11" s="4">
        <v>45</v>
      </c>
      <c r="D11" s="4">
        <v>87</v>
      </c>
      <c r="E11" s="4">
        <v>44</v>
      </c>
      <c r="F11" s="4">
        <v>54</v>
      </c>
      <c r="G11" s="4">
        <v>38</v>
      </c>
      <c r="H11" s="4">
        <f t="shared" si="0"/>
        <v>268</v>
      </c>
      <c r="I11" s="4">
        <f t="shared" si="1"/>
        <v>53.6</v>
      </c>
      <c r="J11" s="4" t="str">
        <f t="shared" si="2"/>
        <v>PASS</v>
      </c>
      <c r="K11" s="4" t="str">
        <f t="shared" si="3"/>
        <v>E</v>
      </c>
      <c r="L11" s="4" t="str">
        <f t="shared" si="4"/>
        <v>THIRD DIVISION</v>
      </c>
    </row>
    <row r="13" spans="1:12" x14ac:dyDescent="0.25">
      <c r="A13" s="4" t="s">
        <v>1</v>
      </c>
      <c r="B13" s="4" t="s">
        <v>3</v>
      </c>
      <c r="E13" s="4" t="s">
        <v>306</v>
      </c>
      <c r="F13" s="4" t="str">
        <f>INDEX(A2:L11,5,2)</f>
        <v>Arvind</v>
      </c>
      <c r="H13" s="4" t="s">
        <v>307</v>
      </c>
      <c r="I13" s="4">
        <f>MATCH(F13,B2:B11,0)</f>
        <v>5</v>
      </c>
    </row>
    <row r="14" spans="1:12" x14ac:dyDescent="0.25">
      <c r="A14" s="4">
        <v>105</v>
      </c>
      <c r="B14" s="4">
        <f>INDEX(A2:L11,MATCH(A14,A2:A11,0),MATCH(B13,A1:L1,0))</f>
        <v>45</v>
      </c>
    </row>
    <row r="16" spans="1:12" x14ac:dyDescent="0.25">
      <c r="I16" t="s">
        <v>292</v>
      </c>
      <c r="J16" t="s">
        <v>145</v>
      </c>
      <c r="K16" t="s">
        <v>293</v>
      </c>
      <c r="L16" t="s">
        <v>300</v>
      </c>
    </row>
    <row r="17" spans="1:12" x14ac:dyDescent="0.25">
      <c r="I17" t="s">
        <v>293</v>
      </c>
      <c r="J17" t="s">
        <v>297</v>
      </c>
      <c r="K17" t="s">
        <v>295</v>
      </c>
      <c r="L17" t="s">
        <v>301</v>
      </c>
    </row>
    <row r="18" spans="1:12" ht="46.5" customHeight="1" x14ac:dyDescent="0.25">
      <c r="A18" s="118" t="s">
        <v>274</v>
      </c>
      <c r="B18" s="118"/>
      <c r="C18" s="118"/>
      <c r="D18" s="118"/>
      <c r="E18" s="118"/>
      <c r="F18" s="118"/>
      <c r="G18" s="118"/>
      <c r="H18" s="118"/>
      <c r="I18" t="s">
        <v>294</v>
      </c>
      <c r="J18" t="s">
        <v>298</v>
      </c>
      <c r="K18" t="s">
        <v>302</v>
      </c>
      <c r="L18" t="s">
        <v>303</v>
      </c>
    </row>
    <row r="19" spans="1:12" x14ac:dyDescent="0.25">
      <c r="I19" t="s">
        <v>295</v>
      </c>
      <c r="J19" t="s">
        <v>140</v>
      </c>
      <c r="K19" t="s">
        <v>304</v>
      </c>
      <c r="L19" t="s">
        <v>305</v>
      </c>
    </row>
    <row r="20" spans="1:12" x14ac:dyDescent="0.25">
      <c r="I20" t="s">
        <v>296</v>
      </c>
      <c r="J20" t="s">
        <v>299</v>
      </c>
    </row>
  </sheetData>
  <mergeCells count="1">
    <mergeCell ref="A18:H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0813-6BC1-414D-AC91-B9343B471EF6}">
  <dimension ref="A1:Q59"/>
  <sheetViews>
    <sheetView topLeftCell="A37" workbookViewId="0">
      <selection activeCell="I41" sqref="I41"/>
    </sheetView>
  </sheetViews>
  <sheetFormatPr defaultRowHeight="15" x14ac:dyDescent="0.25"/>
  <cols>
    <col min="1" max="1" width="12.7109375" customWidth="1"/>
    <col min="2" max="2" width="14.28515625" customWidth="1"/>
    <col min="5" max="5" width="15" customWidth="1"/>
    <col min="8" max="8" width="22.140625" customWidth="1"/>
  </cols>
  <sheetData>
    <row r="1" spans="1:17" x14ac:dyDescent="0.25">
      <c r="A1" s="38" t="s">
        <v>276</v>
      </c>
      <c r="B1" s="38" t="s">
        <v>277</v>
      </c>
      <c r="C1" s="38" t="s">
        <v>278</v>
      </c>
      <c r="D1" s="38" t="s">
        <v>279</v>
      </c>
      <c r="E1" s="38" t="s">
        <v>33</v>
      </c>
      <c r="M1" s="95" t="s">
        <v>252</v>
      </c>
      <c r="N1" s="95"/>
      <c r="O1" s="95"/>
      <c r="P1" s="95"/>
      <c r="Q1" s="95"/>
    </row>
    <row r="2" spans="1:17" hidden="1" x14ac:dyDescent="0.25">
      <c r="A2" s="30">
        <v>45600</v>
      </c>
      <c r="B2" s="4" t="s">
        <v>42</v>
      </c>
      <c r="C2" s="4">
        <v>500</v>
      </c>
      <c r="D2" s="4">
        <v>300</v>
      </c>
      <c r="E2" s="4">
        <f t="shared" ref="E2:E7" si="0">C2-D2</f>
        <v>200</v>
      </c>
    </row>
    <row r="3" spans="1:17" hidden="1" x14ac:dyDescent="0.25">
      <c r="A3" s="30">
        <v>45605</v>
      </c>
      <c r="B3" s="4" t="s">
        <v>42</v>
      </c>
      <c r="C3" s="4">
        <v>180</v>
      </c>
      <c r="D3" s="4">
        <v>120</v>
      </c>
      <c r="E3" s="4">
        <f t="shared" si="0"/>
        <v>60</v>
      </c>
    </row>
    <row r="4" spans="1:17" hidden="1" x14ac:dyDescent="0.25">
      <c r="A4" s="30">
        <v>45610</v>
      </c>
      <c r="B4" s="4" t="s">
        <v>42</v>
      </c>
      <c r="C4" s="4">
        <v>400</v>
      </c>
      <c r="D4" s="4">
        <v>150</v>
      </c>
      <c r="E4" s="4">
        <f t="shared" si="0"/>
        <v>250</v>
      </c>
    </row>
    <row r="5" spans="1:17" hidden="1" x14ac:dyDescent="0.25">
      <c r="A5" s="30">
        <v>45615</v>
      </c>
      <c r="B5" s="4" t="s">
        <v>42</v>
      </c>
      <c r="C5" s="4">
        <v>120</v>
      </c>
      <c r="D5" s="4">
        <v>70</v>
      </c>
      <c r="E5" s="4">
        <f t="shared" si="0"/>
        <v>50</v>
      </c>
    </row>
    <row r="6" spans="1:17" hidden="1" x14ac:dyDescent="0.25">
      <c r="A6" s="30">
        <v>45620</v>
      </c>
      <c r="B6" s="4" t="s">
        <v>42</v>
      </c>
      <c r="C6" s="4">
        <v>300</v>
      </c>
      <c r="D6" s="4">
        <v>185</v>
      </c>
      <c r="E6" s="4">
        <f t="shared" si="0"/>
        <v>115</v>
      </c>
    </row>
    <row r="7" spans="1:17" hidden="1" x14ac:dyDescent="0.25">
      <c r="A7" s="30">
        <v>45625</v>
      </c>
      <c r="B7" s="4" t="s">
        <v>42</v>
      </c>
      <c r="C7" s="4">
        <v>350</v>
      </c>
      <c r="D7" s="4">
        <v>160</v>
      </c>
      <c r="E7" s="4">
        <f t="shared" si="0"/>
        <v>190</v>
      </c>
    </row>
    <row r="8" spans="1:17" collapsed="1" x14ac:dyDescent="0.25">
      <c r="A8" s="30"/>
      <c r="B8" s="7" t="s">
        <v>280</v>
      </c>
      <c r="C8" s="4">
        <f>SUBTOTAL(9,C2:C7)</f>
        <v>1850</v>
      </c>
      <c r="D8" s="4">
        <f>SUBTOTAL(9,D2:D7)</f>
        <v>985</v>
      </c>
      <c r="E8" s="4">
        <f>SUBTOTAL(9,E2:E7)</f>
        <v>865</v>
      </c>
    </row>
    <row r="9" spans="1:17" hidden="1" x14ac:dyDescent="0.25">
      <c r="A9" s="30">
        <v>45598</v>
      </c>
      <c r="B9" s="4" t="s">
        <v>39</v>
      </c>
      <c r="C9" s="4">
        <v>200</v>
      </c>
      <c r="D9" s="4">
        <v>150</v>
      </c>
      <c r="E9" s="4">
        <f t="shared" ref="E9:E14" si="1">C9-D9</f>
        <v>50</v>
      </c>
    </row>
    <row r="10" spans="1:17" hidden="1" x14ac:dyDescent="0.25">
      <c r="A10" s="30">
        <v>45603</v>
      </c>
      <c r="B10" s="4" t="s">
        <v>39</v>
      </c>
      <c r="C10" s="4">
        <v>120</v>
      </c>
      <c r="D10" s="4">
        <v>70</v>
      </c>
      <c r="E10" s="4">
        <f t="shared" si="1"/>
        <v>50</v>
      </c>
    </row>
    <row r="11" spans="1:17" hidden="1" x14ac:dyDescent="0.25">
      <c r="A11" s="30">
        <v>45608</v>
      </c>
      <c r="B11" s="4" t="s">
        <v>39</v>
      </c>
      <c r="C11" s="4">
        <v>500</v>
      </c>
      <c r="D11" s="4">
        <v>320</v>
      </c>
      <c r="E11" s="4">
        <f t="shared" si="1"/>
        <v>180</v>
      </c>
    </row>
    <row r="12" spans="1:17" hidden="1" x14ac:dyDescent="0.25">
      <c r="A12" s="30">
        <v>45613</v>
      </c>
      <c r="B12" s="4" t="s">
        <v>39</v>
      </c>
      <c r="C12" s="4">
        <v>300</v>
      </c>
      <c r="D12" s="4">
        <v>80</v>
      </c>
      <c r="E12" s="4">
        <f t="shared" si="1"/>
        <v>220</v>
      </c>
    </row>
    <row r="13" spans="1:17" hidden="1" x14ac:dyDescent="0.25">
      <c r="A13" s="30">
        <v>45618</v>
      </c>
      <c r="B13" s="4" t="s">
        <v>39</v>
      </c>
      <c r="C13" s="4">
        <v>120</v>
      </c>
      <c r="D13" s="4">
        <v>65</v>
      </c>
      <c r="E13" s="4">
        <f t="shared" si="1"/>
        <v>55</v>
      </c>
    </row>
    <row r="14" spans="1:17" hidden="1" x14ac:dyDescent="0.25">
      <c r="A14" s="30">
        <v>45623</v>
      </c>
      <c r="B14" s="4" t="s">
        <v>39</v>
      </c>
      <c r="C14" s="4">
        <v>400</v>
      </c>
      <c r="D14" s="4">
        <v>280</v>
      </c>
      <c r="E14" s="4">
        <f t="shared" si="1"/>
        <v>120</v>
      </c>
    </row>
    <row r="15" spans="1:17" collapsed="1" x14ac:dyDescent="0.25">
      <c r="A15" s="30"/>
      <c r="B15" s="7" t="s">
        <v>281</v>
      </c>
      <c r="C15" s="4">
        <f>SUBTOTAL(9,C9:C14)</f>
        <v>1640</v>
      </c>
      <c r="D15" s="4">
        <f>SUBTOTAL(9,D9:D14)</f>
        <v>965</v>
      </c>
      <c r="E15" s="4">
        <f>SUBTOTAL(9,E9:E14)</f>
        <v>675</v>
      </c>
    </row>
    <row r="16" spans="1:17" hidden="1" x14ac:dyDescent="0.25">
      <c r="A16" s="30">
        <v>45599</v>
      </c>
      <c r="B16" s="4" t="s">
        <v>41</v>
      </c>
      <c r="C16" s="4">
        <v>300</v>
      </c>
      <c r="D16" s="4">
        <v>150</v>
      </c>
      <c r="E16" s="4">
        <f t="shared" ref="E16:E21" si="2">C16-D16</f>
        <v>150</v>
      </c>
    </row>
    <row r="17" spans="1:5" hidden="1" x14ac:dyDescent="0.25">
      <c r="A17" s="30">
        <v>45604</v>
      </c>
      <c r="B17" s="4" t="s">
        <v>41</v>
      </c>
      <c r="C17" s="4">
        <v>400</v>
      </c>
      <c r="D17" s="4">
        <v>130</v>
      </c>
      <c r="E17" s="4">
        <f t="shared" si="2"/>
        <v>270</v>
      </c>
    </row>
    <row r="18" spans="1:5" hidden="1" x14ac:dyDescent="0.25">
      <c r="A18" s="30">
        <v>45609</v>
      </c>
      <c r="B18" s="4" t="s">
        <v>41</v>
      </c>
      <c r="C18" s="4">
        <v>120</v>
      </c>
      <c r="D18" s="4">
        <v>90</v>
      </c>
      <c r="E18" s="4">
        <f t="shared" si="2"/>
        <v>30</v>
      </c>
    </row>
    <row r="19" spans="1:5" hidden="1" x14ac:dyDescent="0.25">
      <c r="A19" s="30">
        <v>45614</v>
      </c>
      <c r="B19" s="4" t="s">
        <v>41</v>
      </c>
      <c r="C19" s="4">
        <v>500</v>
      </c>
      <c r="D19" s="4">
        <v>320</v>
      </c>
      <c r="E19" s="4">
        <f t="shared" si="2"/>
        <v>180</v>
      </c>
    </row>
    <row r="20" spans="1:5" hidden="1" x14ac:dyDescent="0.25">
      <c r="A20" s="30">
        <v>45619</v>
      </c>
      <c r="B20" s="4" t="s">
        <v>41</v>
      </c>
      <c r="C20" s="4">
        <v>400</v>
      </c>
      <c r="D20" s="4">
        <v>280</v>
      </c>
      <c r="E20" s="4">
        <f t="shared" si="2"/>
        <v>120</v>
      </c>
    </row>
    <row r="21" spans="1:5" hidden="1" x14ac:dyDescent="0.25">
      <c r="A21" s="30">
        <v>45624</v>
      </c>
      <c r="B21" s="4" t="s">
        <v>41</v>
      </c>
      <c r="C21" s="4">
        <v>450</v>
      </c>
      <c r="D21" s="4">
        <v>350</v>
      </c>
      <c r="E21" s="4">
        <f t="shared" si="2"/>
        <v>100</v>
      </c>
    </row>
    <row r="22" spans="1:5" collapsed="1" x14ac:dyDescent="0.25">
      <c r="A22" s="30"/>
      <c r="B22" s="7" t="s">
        <v>282</v>
      </c>
      <c r="C22" s="4">
        <f>SUBTOTAL(9,C16:C21)</f>
        <v>2170</v>
      </c>
      <c r="D22" s="4">
        <f>SUBTOTAL(9,D16:D21)</f>
        <v>1320</v>
      </c>
      <c r="E22" s="4">
        <f>SUBTOTAL(9,E16:E21)</f>
        <v>850</v>
      </c>
    </row>
    <row r="23" spans="1:5" hidden="1" x14ac:dyDescent="0.25">
      <c r="A23" s="30">
        <v>45597</v>
      </c>
      <c r="B23" s="4" t="s">
        <v>37</v>
      </c>
      <c r="C23" s="4">
        <v>150</v>
      </c>
      <c r="D23" s="4">
        <v>90</v>
      </c>
      <c r="E23" s="4">
        <f t="shared" ref="E23:E28" si="3">C23-D23</f>
        <v>60</v>
      </c>
    </row>
    <row r="24" spans="1:5" hidden="1" x14ac:dyDescent="0.25">
      <c r="A24" s="30">
        <v>45602</v>
      </c>
      <c r="B24" s="4" t="s">
        <v>37</v>
      </c>
      <c r="C24" s="4">
        <v>400</v>
      </c>
      <c r="D24" s="4">
        <v>320</v>
      </c>
      <c r="E24" s="4">
        <f t="shared" si="3"/>
        <v>80</v>
      </c>
    </row>
    <row r="25" spans="1:5" hidden="1" x14ac:dyDescent="0.25">
      <c r="A25" s="30">
        <v>45607</v>
      </c>
      <c r="B25" s="4" t="s">
        <v>37</v>
      </c>
      <c r="C25" s="4">
        <v>290</v>
      </c>
      <c r="D25" s="4">
        <v>80</v>
      </c>
      <c r="E25" s="4">
        <f t="shared" si="3"/>
        <v>210</v>
      </c>
    </row>
    <row r="26" spans="1:5" hidden="1" x14ac:dyDescent="0.25">
      <c r="A26" s="30">
        <v>45612</v>
      </c>
      <c r="B26" s="4" t="s">
        <v>37</v>
      </c>
      <c r="C26" s="4">
        <v>200</v>
      </c>
      <c r="D26" s="4">
        <v>300</v>
      </c>
      <c r="E26" s="4">
        <f t="shared" si="3"/>
        <v>-100</v>
      </c>
    </row>
    <row r="27" spans="1:5" hidden="1" x14ac:dyDescent="0.25">
      <c r="A27" s="30">
        <v>45617</v>
      </c>
      <c r="B27" s="4" t="s">
        <v>37</v>
      </c>
      <c r="C27" s="4">
        <v>150</v>
      </c>
      <c r="D27" s="4">
        <v>80</v>
      </c>
      <c r="E27" s="4">
        <f t="shared" si="3"/>
        <v>70</v>
      </c>
    </row>
    <row r="28" spans="1:5" hidden="1" x14ac:dyDescent="0.25">
      <c r="A28" s="30">
        <v>45622</v>
      </c>
      <c r="B28" s="4" t="s">
        <v>37</v>
      </c>
      <c r="C28" s="4">
        <v>120</v>
      </c>
      <c r="D28" s="4">
        <v>80</v>
      </c>
      <c r="E28" s="4">
        <f t="shared" si="3"/>
        <v>40</v>
      </c>
    </row>
    <row r="29" spans="1:5" collapsed="1" x14ac:dyDescent="0.25">
      <c r="A29" s="30"/>
      <c r="B29" s="7" t="s">
        <v>283</v>
      </c>
      <c r="C29" s="4">
        <f>SUBTOTAL(9,C23:C28)</f>
        <v>1310</v>
      </c>
      <c r="D29" s="4">
        <f>SUBTOTAL(9,D23:D28)</f>
        <v>950</v>
      </c>
      <c r="E29" s="4">
        <f>SUBTOTAL(9,E23:E28)</f>
        <v>360</v>
      </c>
    </row>
    <row r="30" spans="1:5" hidden="1" x14ac:dyDescent="0.25">
      <c r="A30" s="30">
        <v>45601</v>
      </c>
      <c r="B30" s="4" t="s">
        <v>45</v>
      </c>
      <c r="C30" s="4">
        <v>120</v>
      </c>
      <c r="D30" s="4">
        <v>80</v>
      </c>
      <c r="E30" s="4">
        <f t="shared" ref="E30:E35" si="4">C30-D30</f>
        <v>40</v>
      </c>
    </row>
    <row r="31" spans="1:5" hidden="1" x14ac:dyDescent="0.25">
      <c r="A31" s="30">
        <v>45606</v>
      </c>
      <c r="B31" s="4" t="s">
        <v>45</v>
      </c>
      <c r="C31" s="4">
        <v>220</v>
      </c>
      <c r="D31" s="4">
        <v>300</v>
      </c>
      <c r="E31" s="4">
        <f t="shared" si="4"/>
        <v>-80</v>
      </c>
    </row>
    <row r="32" spans="1:5" hidden="1" x14ac:dyDescent="0.25">
      <c r="A32" s="30">
        <v>45611</v>
      </c>
      <c r="B32" s="4" t="s">
        <v>45</v>
      </c>
      <c r="C32" s="4">
        <v>150</v>
      </c>
      <c r="D32" s="4">
        <v>150</v>
      </c>
      <c r="E32" s="4">
        <f t="shared" si="4"/>
        <v>0</v>
      </c>
    </row>
    <row r="33" spans="1:8" hidden="1" x14ac:dyDescent="0.25">
      <c r="A33" s="30">
        <v>45616</v>
      </c>
      <c r="B33" s="4" t="s">
        <v>45</v>
      </c>
      <c r="C33" s="4">
        <v>400</v>
      </c>
      <c r="D33" s="4">
        <v>250</v>
      </c>
      <c r="E33" s="4">
        <f t="shared" si="4"/>
        <v>150</v>
      </c>
    </row>
    <row r="34" spans="1:8" hidden="1" x14ac:dyDescent="0.25">
      <c r="A34" s="30">
        <v>45621</v>
      </c>
      <c r="B34" s="4" t="s">
        <v>45</v>
      </c>
      <c r="C34" s="4">
        <v>500</v>
      </c>
      <c r="D34" s="4">
        <v>350</v>
      </c>
      <c r="E34" s="4">
        <f t="shared" si="4"/>
        <v>150</v>
      </c>
    </row>
    <row r="35" spans="1:8" hidden="1" x14ac:dyDescent="0.25">
      <c r="A35" s="30">
        <v>45626</v>
      </c>
      <c r="B35" s="4" t="s">
        <v>45</v>
      </c>
      <c r="C35" s="4">
        <v>420</v>
      </c>
      <c r="D35" s="4">
        <v>260</v>
      </c>
      <c r="E35" s="4">
        <f t="shared" si="4"/>
        <v>160</v>
      </c>
    </row>
    <row r="36" spans="1:8" collapsed="1" x14ac:dyDescent="0.25">
      <c r="A36" s="1"/>
      <c r="B36" s="39" t="s">
        <v>284</v>
      </c>
      <c r="C36">
        <f>SUBTOTAL(9,C30:C35)</f>
        <v>1810</v>
      </c>
      <c r="D36">
        <f>SUBTOTAL(9,D30:D35)</f>
        <v>1390</v>
      </c>
      <c r="E36">
        <f>SUBTOTAL(9,E30:E35)</f>
        <v>420</v>
      </c>
    </row>
    <row r="37" spans="1:8" x14ac:dyDescent="0.25">
      <c r="A37" s="1"/>
      <c r="B37" s="39" t="s">
        <v>285</v>
      </c>
      <c r="C37">
        <f>SUBTOTAL(9,C2:C35)</f>
        <v>8780</v>
      </c>
      <c r="D37">
        <f>SUBTOTAL(9,D2:D35)</f>
        <v>5610</v>
      </c>
      <c r="E37">
        <f>SUBTOTAL(9,E2:E35)</f>
        <v>3170</v>
      </c>
    </row>
    <row r="38" spans="1:8" x14ac:dyDescent="0.25">
      <c r="A38" s="1"/>
      <c r="B38" s="39"/>
    </row>
    <row r="39" spans="1:8" x14ac:dyDescent="0.25">
      <c r="A39" s="38" t="s">
        <v>276</v>
      </c>
      <c r="B39" s="38" t="s">
        <v>277</v>
      </c>
      <c r="C39" s="38" t="s">
        <v>278</v>
      </c>
      <c r="D39" s="38" t="s">
        <v>279</v>
      </c>
      <c r="E39" s="38" t="s">
        <v>33</v>
      </c>
      <c r="G39" s="40" t="s">
        <v>308</v>
      </c>
      <c r="H39" t="s">
        <v>309</v>
      </c>
    </row>
    <row r="40" spans="1:8" x14ac:dyDescent="0.25">
      <c r="A40" s="30">
        <v>45597</v>
      </c>
      <c r="B40" s="4" t="s">
        <v>37</v>
      </c>
      <c r="C40" s="4">
        <v>400</v>
      </c>
      <c r="D40" s="4">
        <v>350</v>
      </c>
      <c r="E40" s="4">
        <f>C40-D40</f>
        <v>50</v>
      </c>
    </row>
    <row r="41" spans="1:8" x14ac:dyDescent="0.25">
      <c r="A41" s="30">
        <v>45598</v>
      </c>
      <c r="B41" s="4" t="s">
        <v>39</v>
      </c>
      <c r="C41" s="4">
        <v>429</v>
      </c>
      <c r="D41" s="4">
        <v>280</v>
      </c>
      <c r="E41" s="4">
        <f t="shared" ref="E41:E59" si="5">C41-D41</f>
        <v>149</v>
      </c>
      <c r="G41" t="s">
        <v>310</v>
      </c>
      <c r="H41" t="s">
        <v>316</v>
      </c>
    </row>
    <row r="42" spans="1:8" x14ac:dyDescent="0.25">
      <c r="A42" s="30">
        <v>45599</v>
      </c>
      <c r="B42" s="4" t="s">
        <v>41</v>
      </c>
      <c r="C42" s="4">
        <v>339</v>
      </c>
      <c r="D42" s="4">
        <v>150</v>
      </c>
      <c r="E42" s="4">
        <f t="shared" si="5"/>
        <v>189</v>
      </c>
    </row>
    <row r="43" spans="1:8" x14ac:dyDescent="0.25">
      <c r="A43" s="30">
        <v>45600</v>
      </c>
      <c r="B43" s="4" t="s">
        <v>42</v>
      </c>
      <c r="C43" s="4">
        <v>118</v>
      </c>
      <c r="D43" s="4">
        <v>70</v>
      </c>
      <c r="E43" s="4">
        <f t="shared" si="5"/>
        <v>48</v>
      </c>
      <c r="H43" t="s">
        <v>311</v>
      </c>
    </row>
    <row r="44" spans="1:8" x14ac:dyDescent="0.25">
      <c r="A44" s="30">
        <v>45601</v>
      </c>
      <c r="B44" s="4" t="s">
        <v>45</v>
      </c>
      <c r="C44" s="4">
        <v>333</v>
      </c>
      <c r="D44" s="4">
        <v>250</v>
      </c>
      <c r="E44" s="4">
        <f t="shared" si="5"/>
        <v>83</v>
      </c>
    </row>
    <row r="45" spans="1:8" x14ac:dyDescent="0.25">
      <c r="A45" s="30">
        <v>45602</v>
      </c>
      <c r="B45" s="4" t="s">
        <v>43</v>
      </c>
      <c r="C45" s="4">
        <v>201</v>
      </c>
      <c r="D45" s="4">
        <v>110</v>
      </c>
      <c r="E45" s="4">
        <f t="shared" si="5"/>
        <v>91</v>
      </c>
      <c r="H45" t="s">
        <v>313</v>
      </c>
    </row>
    <row r="46" spans="1:8" x14ac:dyDescent="0.25">
      <c r="A46" s="30">
        <v>45603</v>
      </c>
      <c r="B46" s="4" t="s">
        <v>37</v>
      </c>
      <c r="C46" s="4">
        <v>272</v>
      </c>
      <c r="D46" s="4">
        <v>120</v>
      </c>
      <c r="E46" s="4">
        <f t="shared" si="5"/>
        <v>152</v>
      </c>
    </row>
    <row r="47" spans="1:8" x14ac:dyDescent="0.25">
      <c r="A47" s="30">
        <v>45604</v>
      </c>
      <c r="B47" s="4" t="s">
        <v>39</v>
      </c>
      <c r="C47" s="4">
        <v>338</v>
      </c>
      <c r="D47" s="4">
        <v>180</v>
      </c>
      <c r="E47" s="4">
        <f t="shared" si="5"/>
        <v>158</v>
      </c>
      <c r="H47" t="s">
        <v>314</v>
      </c>
    </row>
    <row r="48" spans="1:8" x14ac:dyDescent="0.25">
      <c r="A48" s="30">
        <v>45605</v>
      </c>
      <c r="B48" s="4" t="s">
        <v>41</v>
      </c>
      <c r="C48" s="4">
        <v>311</v>
      </c>
      <c r="D48" s="4">
        <v>250</v>
      </c>
      <c r="E48" s="4">
        <f t="shared" si="5"/>
        <v>61</v>
      </c>
    </row>
    <row r="49" spans="1:8" x14ac:dyDescent="0.25">
      <c r="A49" s="30">
        <v>45606</v>
      </c>
      <c r="B49" s="4" t="s">
        <v>42</v>
      </c>
      <c r="C49" s="4">
        <v>364</v>
      </c>
      <c r="D49" s="4">
        <v>210</v>
      </c>
      <c r="E49" s="4">
        <f t="shared" si="5"/>
        <v>154</v>
      </c>
      <c r="H49" t="s">
        <v>315</v>
      </c>
    </row>
    <row r="50" spans="1:8" x14ac:dyDescent="0.25">
      <c r="A50" s="30">
        <v>45607</v>
      </c>
      <c r="B50" s="4" t="s">
        <v>45</v>
      </c>
      <c r="C50" s="4">
        <v>215</v>
      </c>
      <c r="D50" s="4">
        <v>100</v>
      </c>
      <c r="E50" s="4">
        <f t="shared" si="5"/>
        <v>115</v>
      </c>
    </row>
    <row r="51" spans="1:8" x14ac:dyDescent="0.25">
      <c r="A51" s="30">
        <v>45608</v>
      </c>
      <c r="B51" s="4" t="s">
        <v>43</v>
      </c>
      <c r="C51" s="4">
        <v>376</v>
      </c>
      <c r="D51" s="4">
        <v>290</v>
      </c>
      <c r="E51" s="4">
        <f t="shared" si="5"/>
        <v>86</v>
      </c>
      <c r="H51" t="s">
        <v>312</v>
      </c>
    </row>
    <row r="52" spans="1:8" x14ac:dyDescent="0.25">
      <c r="A52" s="30">
        <v>45609</v>
      </c>
      <c r="B52" s="4" t="s">
        <v>37</v>
      </c>
      <c r="C52" s="4">
        <v>300</v>
      </c>
      <c r="D52" s="4">
        <v>80</v>
      </c>
      <c r="E52" s="4">
        <f t="shared" si="5"/>
        <v>220</v>
      </c>
    </row>
    <row r="53" spans="1:8" x14ac:dyDescent="0.25">
      <c r="A53" s="30">
        <v>45610</v>
      </c>
      <c r="B53" s="4" t="s">
        <v>39</v>
      </c>
      <c r="C53" s="4">
        <v>282</v>
      </c>
      <c r="D53" s="4">
        <v>156</v>
      </c>
      <c r="E53" s="4">
        <f t="shared" si="5"/>
        <v>126</v>
      </c>
    </row>
    <row r="54" spans="1:8" x14ac:dyDescent="0.25">
      <c r="A54" s="30">
        <v>45611</v>
      </c>
      <c r="B54" s="4" t="s">
        <v>41</v>
      </c>
      <c r="C54" s="4">
        <v>114</v>
      </c>
      <c r="D54" s="4">
        <v>60</v>
      </c>
      <c r="E54" s="4">
        <f t="shared" si="5"/>
        <v>54</v>
      </c>
    </row>
    <row r="55" spans="1:8" x14ac:dyDescent="0.25">
      <c r="A55" s="30">
        <v>45612</v>
      </c>
      <c r="B55" s="4" t="s">
        <v>42</v>
      </c>
      <c r="C55" s="4">
        <v>221</v>
      </c>
      <c r="D55" s="4">
        <v>120</v>
      </c>
      <c r="E55" s="4">
        <f t="shared" si="5"/>
        <v>101</v>
      </c>
    </row>
    <row r="56" spans="1:8" x14ac:dyDescent="0.25">
      <c r="A56" s="30">
        <v>45613</v>
      </c>
      <c r="B56" s="4" t="s">
        <v>45</v>
      </c>
      <c r="C56" s="4">
        <v>338</v>
      </c>
      <c r="D56" s="4">
        <v>130</v>
      </c>
      <c r="E56" s="4">
        <f t="shared" si="5"/>
        <v>208</v>
      </c>
    </row>
    <row r="57" spans="1:8" x14ac:dyDescent="0.25">
      <c r="A57" s="30">
        <v>45614</v>
      </c>
      <c r="B57" s="4" t="s">
        <v>43</v>
      </c>
      <c r="C57" s="4">
        <v>394</v>
      </c>
      <c r="D57" s="4">
        <v>230</v>
      </c>
      <c r="E57" s="4">
        <f t="shared" si="5"/>
        <v>164</v>
      </c>
    </row>
    <row r="58" spans="1:8" x14ac:dyDescent="0.25">
      <c r="A58" s="30">
        <v>45615</v>
      </c>
      <c r="B58" s="4" t="s">
        <v>37</v>
      </c>
      <c r="C58" s="4">
        <v>362</v>
      </c>
      <c r="D58" s="4">
        <v>195</v>
      </c>
      <c r="E58" s="4">
        <f t="shared" si="5"/>
        <v>167</v>
      </c>
    </row>
    <row r="59" spans="1:8" x14ac:dyDescent="0.25">
      <c r="A59" s="30">
        <v>45616</v>
      </c>
      <c r="B59" s="4" t="s">
        <v>39</v>
      </c>
      <c r="C59" s="4">
        <v>361</v>
      </c>
      <c r="D59" s="4">
        <v>220</v>
      </c>
      <c r="E59" s="4">
        <f t="shared" si="5"/>
        <v>141</v>
      </c>
    </row>
  </sheetData>
  <sortState xmlns:xlrd2="http://schemas.microsoft.com/office/spreadsheetml/2017/richdata2" ref="A2:E35">
    <sortCondition ref="B2:B35"/>
  </sortState>
  <dataConsolidate/>
  <mergeCells count="1">
    <mergeCell ref="M1:Q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1D-3CE2-4A3F-A76F-8889EA72BAE7}">
  <dimension ref="A1:T17"/>
  <sheetViews>
    <sheetView workbookViewId="0">
      <selection activeCell="B2" sqref="B2"/>
    </sheetView>
  </sheetViews>
  <sheetFormatPr defaultRowHeight="15" x14ac:dyDescent="0.25"/>
  <cols>
    <col min="1" max="1" width="14.28515625" customWidth="1"/>
    <col min="2" max="2" width="17.7109375" customWidth="1"/>
    <col min="3" max="3" width="14.42578125" customWidth="1"/>
    <col min="4" max="4" width="17.85546875" customWidth="1"/>
    <col min="5" max="5" width="14.42578125" customWidth="1"/>
    <col min="6" max="6" width="18" customWidth="1"/>
    <col min="7" max="7" width="14.7109375" customWidth="1"/>
    <col min="8" max="8" width="31.5703125" customWidth="1"/>
    <col min="9" max="9" width="11" bestFit="1" customWidth="1"/>
  </cols>
  <sheetData>
    <row r="1" spans="1:20" x14ac:dyDescent="0.25">
      <c r="A1" s="4" t="s">
        <v>165</v>
      </c>
      <c r="B1" s="4" t="s">
        <v>270</v>
      </c>
      <c r="D1" s="4" t="s">
        <v>165</v>
      </c>
      <c r="E1" s="4" t="s">
        <v>270</v>
      </c>
      <c r="G1" s="19" t="s">
        <v>318</v>
      </c>
      <c r="H1" s="41" t="s">
        <v>319</v>
      </c>
      <c r="P1" s="117" t="s">
        <v>275</v>
      </c>
      <c r="Q1" s="117"/>
      <c r="R1" s="117"/>
      <c r="S1" s="117"/>
      <c r="T1" s="117"/>
    </row>
    <row r="2" spans="1:20" x14ac:dyDescent="0.25">
      <c r="A2" s="4" t="s">
        <v>167</v>
      </c>
      <c r="B2" s="4">
        <v>7588565257</v>
      </c>
      <c r="D2" s="4" t="s">
        <v>263</v>
      </c>
      <c r="E2" s="4">
        <f>VLOOKUP(D2,A2:B9,2,FALSE)</f>
        <v>9425127845</v>
      </c>
      <c r="G2" s="19" t="s">
        <v>317</v>
      </c>
      <c r="H2" s="41" t="s">
        <v>320</v>
      </c>
      <c r="P2" s="117"/>
      <c r="Q2" s="117"/>
      <c r="R2" s="117"/>
      <c r="S2" s="117"/>
      <c r="T2" s="117"/>
    </row>
    <row r="3" spans="1:20" x14ac:dyDescent="0.25">
      <c r="A3" s="4" t="s">
        <v>169</v>
      </c>
      <c r="B3" s="4">
        <v>9893758211</v>
      </c>
    </row>
    <row r="4" spans="1:20" x14ac:dyDescent="0.25">
      <c r="A4" s="4" t="s">
        <v>170</v>
      </c>
      <c r="B4" s="4">
        <v>7888455689</v>
      </c>
    </row>
    <row r="5" spans="1:20" x14ac:dyDescent="0.25">
      <c r="A5" s="4" t="s">
        <v>171</v>
      </c>
      <c r="B5" s="4">
        <v>9845651245</v>
      </c>
    </row>
    <row r="6" spans="1:20" x14ac:dyDescent="0.25">
      <c r="A6" s="4" t="s">
        <v>174</v>
      </c>
      <c r="B6" s="4">
        <v>9425564512</v>
      </c>
    </row>
    <row r="7" spans="1:20" x14ac:dyDescent="0.25">
      <c r="A7" s="4" t="s">
        <v>175</v>
      </c>
      <c r="B7" s="4">
        <v>6662589458</v>
      </c>
    </row>
    <row r="8" spans="1:20" x14ac:dyDescent="0.25">
      <c r="A8" s="4" t="s">
        <v>172</v>
      </c>
      <c r="B8" s="4">
        <v>7845896582</v>
      </c>
    </row>
    <row r="9" spans="1:20" x14ac:dyDescent="0.25">
      <c r="A9" s="4" t="s">
        <v>263</v>
      </c>
      <c r="B9" s="4">
        <v>9425127845</v>
      </c>
    </row>
    <row r="13" spans="1:20" x14ac:dyDescent="0.25">
      <c r="A13" s="4" t="s">
        <v>321</v>
      </c>
      <c r="B13" s="4" t="s">
        <v>167</v>
      </c>
      <c r="C13" s="4" t="s">
        <v>169</v>
      </c>
      <c r="D13" s="4" t="s">
        <v>170</v>
      </c>
      <c r="E13" s="4" t="s">
        <v>171</v>
      </c>
      <c r="F13" s="4" t="s">
        <v>174</v>
      </c>
      <c r="G13" s="4" t="s">
        <v>175</v>
      </c>
      <c r="H13" s="4" t="s">
        <v>172</v>
      </c>
      <c r="I13" s="4" t="s">
        <v>263</v>
      </c>
    </row>
    <row r="14" spans="1:20" x14ac:dyDescent="0.25">
      <c r="A14" s="4" t="s">
        <v>270</v>
      </c>
      <c r="B14" s="4">
        <v>7566818912</v>
      </c>
      <c r="C14" s="4">
        <v>7845652554</v>
      </c>
      <c r="D14" s="4">
        <v>9416456678</v>
      </c>
      <c r="E14" s="4">
        <v>9478256478</v>
      </c>
      <c r="F14" s="4">
        <v>9998524455</v>
      </c>
      <c r="G14" s="4">
        <v>9407052909</v>
      </c>
      <c r="H14" s="4">
        <v>7855457845</v>
      </c>
      <c r="I14" s="4">
        <v>9985471235</v>
      </c>
    </row>
    <row r="16" spans="1:20" x14ac:dyDescent="0.25">
      <c r="A16" s="4" t="s">
        <v>165</v>
      </c>
      <c r="B16" s="4" t="s">
        <v>169</v>
      </c>
    </row>
    <row r="17" spans="1:2" x14ac:dyDescent="0.25">
      <c r="A17" s="4" t="s">
        <v>270</v>
      </c>
      <c r="B17" s="4">
        <f>HLOOKUP(B16,B13:I14,2,0)</f>
        <v>7845652554</v>
      </c>
    </row>
  </sheetData>
  <mergeCells count="1">
    <mergeCell ref="P1:T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E2DA-81AF-4064-8391-CC05AC9C0D00}">
  <dimension ref="A1:L11"/>
  <sheetViews>
    <sheetView workbookViewId="0">
      <selection activeCell="M1" sqref="M1"/>
    </sheetView>
  </sheetViews>
  <sheetFormatPr defaultRowHeight="15" x14ac:dyDescent="0.25"/>
  <cols>
    <col min="5" max="5" width="17.42578125" customWidth="1"/>
    <col min="6" max="6" width="16.28515625" customWidth="1"/>
  </cols>
  <sheetData>
    <row r="1" spans="1:12" x14ac:dyDescent="0.25">
      <c r="A1" s="4" t="s">
        <v>322</v>
      </c>
      <c r="B1" s="4" t="s">
        <v>260</v>
      </c>
      <c r="C1" s="4" t="s">
        <v>323</v>
      </c>
      <c r="E1" s="4" t="s">
        <v>325</v>
      </c>
      <c r="F1" s="4" t="s">
        <v>323</v>
      </c>
      <c r="H1" s="119" t="s">
        <v>353</v>
      </c>
      <c r="I1" s="119"/>
      <c r="J1" s="119"/>
      <c r="K1" s="119"/>
      <c r="L1" s="119"/>
    </row>
    <row r="2" spans="1:12" x14ac:dyDescent="0.25">
      <c r="A2" s="4">
        <v>1</v>
      </c>
      <c r="B2" s="4" t="s">
        <v>262</v>
      </c>
      <c r="C2" s="4">
        <v>4500</v>
      </c>
      <c r="E2" s="4">
        <v>8</v>
      </c>
      <c r="F2" s="4">
        <f>IFERROR(VLOOKUP(E2,A2:C11,3,0),VLOOKUP(E2,B2:C11,2,0))</f>
        <v>11146</v>
      </c>
    </row>
    <row r="3" spans="1:12" x14ac:dyDescent="0.25">
      <c r="A3" s="4">
        <v>2</v>
      </c>
      <c r="B3" s="4"/>
      <c r="C3" s="4">
        <v>5535</v>
      </c>
    </row>
    <row r="4" spans="1:12" x14ac:dyDescent="0.25">
      <c r="A4" s="4"/>
      <c r="B4" s="4" t="s">
        <v>167</v>
      </c>
      <c r="C4" s="4">
        <v>10624</v>
      </c>
    </row>
    <row r="5" spans="1:12" x14ac:dyDescent="0.25">
      <c r="A5" s="4">
        <v>4</v>
      </c>
      <c r="B5" s="4"/>
      <c r="C5" s="4">
        <v>10146</v>
      </c>
    </row>
    <row r="6" spans="1:12" x14ac:dyDescent="0.25">
      <c r="A6" s="4"/>
      <c r="B6" s="4" t="s">
        <v>324</v>
      </c>
      <c r="C6" s="4">
        <v>10455</v>
      </c>
    </row>
    <row r="7" spans="1:12" x14ac:dyDescent="0.25">
      <c r="A7" s="4">
        <v>6</v>
      </c>
      <c r="B7" s="4"/>
      <c r="C7" s="4">
        <v>4032</v>
      </c>
    </row>
    <row r="8" spans="1:12" x14ac:dyDescent="0.25">
      <c r="A8" s="4"/>
      <c r="B8" s="4" t="s">
        <v>169</v>
      </c>
      <c r="C8" s="4">
        <v>9762</v>
      </c>
    </row>
    <row r="9" spans="1:12" x14ac:dyDescent="0.25">
      <c r="A9" s="4">
        <v>8</v>
      </c>
      <c r="B9" s="4"/>
      <c r="C9" s="4">
        <v>11146</v>
      </c>
    </row>
    <row r="10" spans="1:12" x14ac:dyDescent="0.25">
      <c r="A10" s="4"/>
      <c r="B10" s="4" t="s">
        <v>168</v>
      </c>
      <c r="C10" s="4">
        <v>8149</v>
      </c>
    </row>
    <row r="11" spans="1:12" x14ac:dyDescent="0.25">
      <c r="A11" s="4">
        <v>10</v>
      </c>
      <c r="B11" s="4"/>
      <c r="C11" s="4">
        <v>10060</v>
      </c>
    </row>
  </sheetData>
  <mergeCells count="1">
    <mergeCell ref="H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DD06-75E6-4D26-8907-FA29CDA42C76}">
  <dimension ref="A1:O9"/>
  <sheetViews>
    <sheetView workbookViewId="0">
      <selection activeCell="L1" sqref="L1:O1"/>
    </sheetView>
  </sheetViews>
  <sheetFormatPr defaultRowHeight="15" x14ac:dyDescent="0.25"/>
  <cols>
    <col min="1" max="1" width="15" customWidth="1"/>
    <col min="3" max="3" width="14.7109375" customWidth="1"/>
    <col min="7" max="7" width="16.5703125" customWidth="1"/>
    <col min="8" max="8" width="18.7109375" customWidth="1"/>
    <col min="12" max="12" width="15.42578125" customWidth="1"/>
    <col min="13" max="13" width="20.85546875" customWidth="1"/>
  </cols>
  <sheetData>
    <row r="1" spans="1:15" x14ac:dyDescent="0.25">
      <c r="A1" s="34" t="s">
        <v>165</v>
      </c>
      <c r="B1" s="34" t="s">
        <v>322</v>
      </c>
      <c r="C1" s="34" t="s">
        <v>267</v>
      </c>
      <c r="D1" s="34" t="s">
        <v>323</v>
      </c>
      <c r="G1" s="34" t="s">
        <v>322</v>
      </c>
      <c r="H1" s="34" t="s">
        <v>165</v>
      </c>
      <c r="L1" s="120" t="s">
        <v>331</v>
      </c>
      <c r="M1" s="120"/>
      <c r="N1" s="120"/>
      <c r="O1" s="120"/>
    </row>
    <row r="2" spans="1:15" x14ac:dyDescent="0.25">
      <c r="A2" s="4" t="s">
        <v>167</v>
      </c>
      <c r="B2" s="4">
        <v>1</v>
      </c>
      <c r="C2" s="4" t="s">
        <v>269</v>
      </c>
      <c r="D2" s="4">
        <v>400</v>
      </c>
      <c r="G2" s="4">
        <v>8</v>
      </c>
      <c r="H2" s="4" t="str">
        <f>VLOOKUP(G2,CHOOSE({1,2},B2:B9,A2:A9),2,0)</f>
        <v>AKASH</v>
      </c>
    </row>
    <row r="3" spans="1:15" x14ac:dyDescent="0.25">
      <c r="A3" s="4" t="s">
        <v>169</v>
      </c>
      <c r="B3" s="4">
        <v>2</v>
      </c>
      <c r="C3" s="4" t="s">
        <v>326</v>
      </c>
      <c r="D3" s="4">
        <v>200</v>
      </c>
      <c r="L3" s="4" t="s">
        <v>322</v>
      </c>
      <c r="M3" s="4" t="s">
        <v>165</v>
      </c>
    </row>
    <row r="4" spans="1:15" x14ac:dyDescent="0.25">
      <c r="A4" s="4" t="s">
        <v>170</v>
      </c>
      <c r="B4" s="4">
        <v>3</v>
      </c>
      <c r="C4" s="4" t="s">
        <v>268</v>
      </c>
      <c r="D4" s="4">
        <v>1000</v>
      </c>
      <c r="L4" s="4">
        <v>6</v>
      </c>
      <c r="M4" s="4" t="str">
        <f>VLOOKUP(L4,IF({1,0},B2:B9,A2:A9),2,0)</f>
        <v>DEVENDER</v>
      </c>
    </row>
    <row r="5" spans="1:15" x14ac:dyDescent="0.25">
      <c r="A5" s="4" t="s">
        <v>171</v>
      </c>
      <c r="B5" s="4">
        <v>4</v>
      </c>
      <c r="C5" s="4" t="s">
        <v>42</v>
      </c>
      <c r="D5" s="4">
        <v>2000</v>
      </c>
    </row>
    <row r="6" spans="1:15" x14ac:dyDescent="0.25">
      <c r="A6" s="4" t="s">
        <v>174</v>
      </c>
      <c r="B6" s="4">
        <v>5</v>
      </c>
      <c r="C6" s="4" t="s">
        <v>327</v>
      </c>
      <c r="D6" s="4">
        <v>1300</v>
      </c>
    </row>
    <row r="7" spans="1:15" x14ac:dyDescent="0.25">
      <c r="A7" s="4" t="s">
        <v>175</v>
      </c>
      <c r="B7" s="4">
        <v>6</v>
      </c>
      <c r="C7" s="4" t="s">
        <v>45</v>
      </c>
      <c r="D7" s="4">
        <v>600</v>
      </c>
    </row>
    <row r="8" spans="1:15" x14ac:dyDescent="0.25">
      <c r="A8" s="4" t="s">
        <v>172</v>
      </c>
      <c r="B8" s="4">
        <v>7</v>
      </c>
      <c r="C8" s="4" t="s">
        <v>328</v>
      </c>
      <c r="D8" s="4">
        <v>500</v>
      </c>
      <c r="G8" s="95" t="s">
        <v>330</v>
      </c>
      <c r="H8" s="95"/>
      <c r="I8" s="95"/>
      <c r="J8" s="95"/>
    </row>
    <row r="9" spans="1:15" x14ac:dyDescent="0.25">
      <c r="A9" s="4" t="s">
        <v>263</v>
      </c>
      <c r="B9" s="4">
        <v>8</v>
      </c>
      <c r="C9" s="4" t="s">
        <v>329</v>
      </c>
      <c r="D9" s="4">
        <v>400</v>
      </c>
      <c r="G9" s="95">
        <v>1</v>
      </c>
      <c r="H9" s="95"/>
      <c r="I9" s="95" t="str">
        <f>CHOOSE(G9,"A","B","C")</f>
        <v>A</v>
      </c>
      <c r="J9" s="95"/>
    </row>
  </sheetData>
  <mergeCells count="4">
    <mergeCell ref="G8:J8"/>
    <mergeCell ref="G9:H9"/>
    <mergeCell ref="I9:J9"/>
    <mergeCell ref="L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CC24-58D3-4528-ACA8-2479DE2BFB5E}">
  <dimension ref="A1:O10"/>
  <sheetViews>
    <sheetView workbookViewId="0">
      <selection activeCell="K1" sqref="K1:O1"/>
    </sheetView>
  </sheetViews>
  <sheetFormatPr defaultRowHeight="15" x14ac:dyDescent="0.25"/>
  <cols>
    <col min="1" max="1" width="13.42578125" customWidth="1"/>
    <col min="2" max="2" width="14.140625" customWidth="1"/>
  </cols>
  <sheetData>
    <row r="1" spans="1:15" x14ac:dyDescent="0.25">
      <c r="A1" s="42" t="s">
        <v>332</v>
      </c>
      <c r="B1" s="42" t="s">
        <v>260</v>
      </c>
      <c r="C1" s="42" t="s">
        <v>333</v>
      </c>
      <c r="D1" s="42" t="s">
        <v>334</v>
      </c>
      <c r="E1" s="42" t="s">
        <v>335</v>
      </c>
      <c r="F1" s="42" t="s">
        <v>336</v>
      </c>
      <c r="G1" s="42" t="s">
        <v>6</v>
      </c>
      <c r="H1" s="42" t="s">
        <v>266</v>
      </c>
      <c r="K1" s="101" t="s">
        <v>339</v>
      </c>
      <c r="L1" s="101"/>
      <c r="M1" s="101"/>
      <c r="N1" s="101"/>
      <c r="O1" s="101"/>
    </row>
    <row r="2" spans="1:15" x14ac:dyDescent="0.25">
      <c r="A2" s="4">
        <v>1</v>
      </c>
      <c r="B2" s="4" t="s">
        <v>167</v>
      </c>
      <c r="C2" s="4">
        <v>80</v>
      </c>
      <c r="D2" s="4">
        <v>56</v>
      </c>
      <c r="E2" s="4">
        <v>51</v>
      </c>
      <c r="F2" s="4">
        <v>82</v>
      </c>
      <c r="G2" s="4">
        <v>65</v>
      </c>
      <c r="H2" s="4">
        <f>SUM(C2:G2)</f>
        <v>334</v>
      </c>
    </row>
    <row r="3" spans="1:15" x14ac:dyDescent="0.25">
      <c r="A3" s="4">
        <v>2</v>
      </c>
      <c r="B3" s="4" t="s">
        <v>337</v>
      </c>
      <c r="C3" s="4">
        <v>53</v>
      </c>
      <c r="D3" s="4">
        <v>38</v>
      </c>
      <c r="E3" s="4">
        <v>48</v>
      </c>
      <c r="F3" s="4">
        <v>38</v>
      </c>
      <c r="G3" s="4">
        <v>34</v>
      </c>
      <c r="H3" s="4">
        <f t="shared" ref="H3:H6" si="0">SUM(C3:G3)</f>
        <v>211</v>
      </c>
    </row>
    <row r="4" spans="1:15" x14ac:dyDescent="0.25">
      <c r="A4" s="4">
        <v>3</v>
      </c>
      <c r="B4" s="4" t="s">
        <v>338</v>
      </c>
      <c r="C4" s="4">
        <v>35</v>
      </c>
      <c r="D4" s="4">
        <v>35</v>
      </c>
      <c r="E4" s="4">
        <v>33</v>
      </c>
      <c r="F4" s="4">
        <v>72</v>
      </c>
      <c r="G4" s="4">
        <v>84</v>
      </c>
      <c r="H4" s="4">
        <f t="shared" si="0"/>
        <v>259</v>
      </c>
    </row>
    <row r="5" spans="1:15" x14ac:dyDescent="0.25">
      <c r="A5" s="4">
        <v>4</v>
      </c>
      <c r="B5" s="4" t="s">
        <v>170</v>
      </c>
      <c r="C5" s="4">
        <v>59</v>
      </c>
      <c r="D5" s="4">
        <v>50</v>
      </c>
      <c r="E5" s="4">
        <v>57</v>
      </c>
      <c r="F5" s="4">
        <v>86</v>
      </c>
      <c r="G5" s="4">
        <v>60</v>
      </c>
      <c r="H5" s="4">
        <f t="shared" si="0"/>
        <v>312</v>
      </c>
    </row>
    <row r="6" spans="1:15" x14ac:dyDescent="0.25">
      <c r="A6" s="4">
        <v>5</v>
      </c>
      <c r="B6" s="4" t="s">
        <v>168</v>
      </c>
      <c r="C6" s="4">
        <v>35</v>
      </c>
      <c r="D6" s="4">
        <v>55</v>
      </c>
      <c r="E6" s="4">
        <v>38</v>
      </c>
      <c r="F6" s="4">
        <v>88</v>
      </c>
      <c r="G6" s="4">
        <v>81</v>
      </c>
      <c r="H6" s="4">
        <f t="shared" si="0"/>
        <v>297</v>
      </c>
    </row>
    <row r="9" spans="1:15" x14ac:dyDescent="0.25">
      <c r="A9" s="4" t="s">
        <v>165</v>
      </c>
      <c r="B9" s="4" t="s">
        <v>6</v>
      </c>
    </row>
    <row r="10" spans="1:15" x14ac:dyDescent="0.25">
      <c r="A10" s="4" t="s">
        <v>168</v>
      </c>
      <c r="B10" s="4">
        <f>VLOOKUP(A10,B2:H6,MATCH(B9,B1:H1,0),0)</f>
        <v>81</v>
      </c>
    </row>
  </sheetData>
  <mergeCells count="1">
    <mergeCell ref="K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ABB-F2C1-4747-B70E-6273FEC09974}">
  <dimension ref="A1:N14"/>
  <sheetViews>
    <sheetView workbookViewId="0">
      <selection activeCell="B15" sqref="B15"/>
    </sheetView>
  </sheetViews>
  <sheetFormatPr defaultRowHeight="15" x14ac:dyDescent="0.25"/>
  <cols>
    <col min="1" max="1" width="11.85546875" customWidth="1"/>
    <col min="3" max="3" width="12.85546875" customWidth="1"/>
    <col min="4" max="4" width="13.7109375" customWidth="1"/>
    <col min="5" max="5" width="12" customWidth="1"/>
  </cols>
  <sheetData>
    <row r="1" spans="1:14" x14ac:dyDescent="0.25">
      <c r="A1" s="36" t="s">
        <v>340</v>
      </c>
      <c r="B1" s="36" t="s">
        <v>260</v>
      </c>
      <c r="C1" s="36" t="s">
        <v>267</v>
      </c>
      <c r="D1" s="36" t="s">
        <v>341</v>
      </c>
      <c r="E1" s="36" t="s">
        <v>342</v>
      </c>
      <c r="I1" s="98" t="s">
        <v>352</v>
      </c>
      <c r="J1" s="98"/>
      <c r="K1" s="98"/>
      <c r="L1" s="98"/>
      <c r="M1" s="98"/>
      <c r="N1" s="98"/>
    </row>
    <row r="2" spans="1:14" x14ac:dyDescent="0.25">
      <c r="A2" s="4">
        <v>1</v>
      </c>
      <c r="B2" s="4" t="s">
        <v>343</v>
      </c>
      <c r="C2" s="4" t="s">
        <v>268</v>
      </c>
      <c r="D2" s="4" t="s">
        <v>347</v>
      </c>
      <c r="E2" s="4">
        <v>69</v>
      </c>
    </row>
    <row r="3" spans="1:14" x14ac:dyDescent="0.25">
      <c r="A3" s="4">
        <v>2</v>
      </c>
      <c r="B3" s="4" t="s">
        <v>344</v>
      </c>
      <c r="C3" s="4" t="s">
        <v>43</v>
      </c>
      <c r="D3" s="4" t="s">
        <v>348</v>
      </c>
      <c r="E3" s="4">
        <v>61</v>
      </c>
      <c r="J3" s="95" t="s">
        <v>351</v>
      </c>
      <c r="K3" s="95"/>
    </row>
    <row r="4" spans="1:14" x14ac:dyDescent="0.25">
      <c r="A4" s="4">
        <v>1</v>
      </c>
      <c r="B4" s="4" t="s">
        <v>343</v>
      </c>
      <c r="C4" s="4" t="s">
        <v>268</v>
      </c>
      <c r="D4" s="4" t="s">
        <v>349</v>
      </c>
      <c r="E4" s="4">
        <v>69</v>
      </c>
      <c r="J4" s="4">
        <v>1</v>
      </c>
      <c r="K4" s="4" t="str">
        <f>CHOOSE(J4,"A","B","C")</f>
        <v>A</v>
      </c>
    </row>
    <row r="5" spans="1:14" x14ac:dyDescent="0.25">
      <c r="A5" s="4">
        <v>4</v>
      </c>
      <c r="B5" s="4" t="s">
        <v>345</v>
      </c>
      <c r="C5" s="4" t="s">
        <v>45</v>
      </c>
      <c r="D5" s="4" t="s">
        <v>350</v>
      </c>
      <c r="E5" s="4">
        <v>80</v>
      </c>
      <c r="J5" s="4">
        <v>2</v>
      </c>
      <c r="K5" s="4" t="str">
        <f t="shared" ref="K5:K6" si="0">CHOOSE(J5,"A","B","C")</f>
        <v>B</v>
      </c>
    </row>
    <row r="6" spans="1:14" x14ac:dyDescent="0.25">
      <c r="A6" s="4">
        <v>1</v>
      </c>
      <c r="B6" s="4" t="s">
        <v>343</v>
      </c>
      <c r="C6" s="4" t="s">
        <v>268</v>
      </c>
      <c r="D6" s="4" t="s">
        <v>349</v>
      </c>
      <c r="E6" s="4">
        <v>65</v>
      </c>
      <c r="J6" s="4">
        <v>1</v>
      </c>
      <c r="K6" s="4" t="str">
        <f t="shared" si="0"/>
        <v>A</v>
      </c>
    </row>
    <row r="7" spans="1:14" x14ac:dyDescent="0.25">
      <c r="A7" s="4">
        <v>2</v>
      </c>
      <c r="B7" s="4" t="s">
        <v>338</v>
      </c>
      <c r="C7" s="4" t="s">
        <v>346</v>
      </c>
      <c r="D7" s="4" t="s">
        <v>347</v>
      </c>
      <c r="E7" s="4">
        <v>75</v>
      </c>
    </row>
    <row r="10" spans="1:14" x14ac:dyDescent="0.25">
      <c r="A10" s="43" t="s">
        <v>340</v>
      </c>
      <c r="B10" s="4">
        <v>1</v>
      </c>
    </row>
    <row r="11" spans="1:14" x14ac:dyDescent="0.25">
      <c r="A11" s="43" t="s">
        <v>260</v>
      </c>
      <c r="B11" s="4" t="s">
        <v>343</v>
      </c>
    </row>
    <row r="12" spans="1:14" x14ac:dyDescent="0.25">
      <c r="A12" s="43" t="s">
        <v>267</v>
      </c>
      <c r="B12" s="4" t="s">
        <v>268</v>
      </c>
    </row>
    <row r="13" spans="1:14" x14ac:dyDescent="0.25">
      <c r="A13" s="43" t="s">
        <v>341</v>
      </c>
      <c r="B13" s="4" t="s">
        <v>347</v>
      </c>
    </row>
    <row r="14" spans="1:14" x14ac:dyDescent="0.25">
      <c r="A14" s="43" t="s">
        <v>342</v>
      </c>
      <c r="B14" s="4" cm="1">
        <f t="array" ref="B14">VLOOKUP(B10&amp;B11&amp;B12&amp;B13,CHOOSE({1,2},A2:A7&amp;B2:B7&amp;C2:C7&amp;D2:D7,E2:E7),2,0)</f>
        <v>69</v>
      </c>
    </row>
  </sheetData>
  <mergeCells count="2">
    <mergeCell ref="J3:K3"/>
    <mergeCell ref="I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33EE-F2AC-49E5-B736-F9508A630775}">
  <dimension ref="A1:I19"/>
  <sheetViews>
    <sheetView workbookViewId="0">
      <selection activeCell="A2" sqref="A2:A7"/>
    </sheetView>
  </sheetViews>
  <sheetFormatPr defaultRowHeight="15" x14ac:dyDescent="0.25"/>
  <cols>
    <col min="3" max="3" width="13.28515625" customWidth="1"/>
    <col min="6" max="6" width="13.5703125" customWidth="1"/>
    <col min="7" max="7" width="14.140625" customWidth="1"/>
    <col min="8" max="8" width="12.42578125" customWidth="1"/>
  </cols>
  <sheetData>
    <row r="1" spans="1:9" x14ac:dyDescent="0.25">
      <c r="A1" s="26" t="s">
        <v>165</v>
      </c>
      <c r="B1" s="26" t="s">
        <v>333</v>
      </c>
      <c r="C1" s="26" t="s">
        <v>354</v>
      </c>
      <c r="E1" s="26" t="s">
        <v>165</v>
      </c>
      <c r="F1" s="26" t="s">
        <v>355</v>
      </c>
      <c r="G1" s="26" t="s">
        <v>356</v>
      </c>
      <c r="H1" s="26" t="s">
        <v>357</v>
      </c>
    </row>
    <row r="2" spans="1:9" x14ac:dyDescent="0.25">
      <c r="A2" s="4" t="s">
        <v>167</v>
      </c>
      <c r="B2" s="4">
        <v>85</v>
      </c>
      <c r="C2" s="4" t="s">
        <v>355</v>
      </c>
      <c r="E2" s="4" t="s">
        <v>167</v>
      </c>
      <c r="F2" s="4" cm="1">
        <f t="array" ref="F2">VLOOKUP($E2&amp;F$1,CHOOSE({1,2},$A$2:$A$19&amp;$C$2:$C$19,$B$2:$B$19),2,0)</f>
        <v>85</v>
      </c>
      <c r="G2" s="4" cm="1">
        <f t="array" ref="G2">VLOOKUP($E2&amp;G$1,CHOOSE({1,2},$A$2:$A$19&amp;$C$2:$C$19,$B$2:$B$19),2,0)</f>
        <v>76</v>
      </c>
      <c r="H2" s="4" cm="1">
        <f t="array" ref="H2">VLOOKUP($E2&amp;H$1,CHOOSE({1,2},$A$2:$A$19&amp;$C$2:$C$19,$B$2:$B$19),2,0)</f>
        <v>58</v>
      </c>
    </row>
    <row r="3" spans="1:9" x14ac:dyDescent="0.25">
      <c r="A3" s="4" t="s">
        <v>168</v>
      </c>
      <c r="B3" s="4">
        <v>70</v>
      </c>
      <c r="C3" s="4" t="s">
        <v>355</v>
      </c>
      <c r="E3" s="4" t="s">
        <v>168</v>
      </c>
      <c r="F3" s="4" cm="1">
        <f t="array" ref="F3">VLOOKUP($E3&amp;F$1,CHOOSE({1,2},$A$2:$A$19&amp;$C$2:$C$19,$B$2:$B$19),2,0)</f>
        <v>70</v>
      </c>
      <c r="G3" s="4" cm="1">
        <f t="array" ref="G3">VLOOKUP($E3&amp;G$1,CHOOSE({1,2},$A$2:$A$19&amp;$C$2:$C$19,$B$2:$B$19),2,0)</f>
        <v>54</v>
      </c>
      <c r="H3" s="4" cm="1">
        <f t="array" ref="H3">VLOOKUP($E3&amp;H$1,CHOOSE({1,2},$A$2:$A$19&amp;$C$2:$C$19,$B$2:$B$19),2,0)</f>
        <v>40</v>
      </c>
    </row>
    <row r="4" spans="1:9" x14ac:dyDescent="0.25">
      <c r="A4" s="4" t="s">
        <v>169</v>
      </c>
      <c r="B4" s="4">
        <v>73</v>
      </c>
      <c r="C4" s="4" t="s">
        <v>355</v>
      </c>
      <c r="E4" s="4" t="s">
        <v>169</v>
      </c>
      <c r="F4" s="4" cm="1">
        <f t="array" ref="F4">VLOOKUP($E4&amp;F$1,CHOOSE({1,2},$A$2:$A$19&amp;$C$2:$C$19,$B$2:$B$19),2,0)</f>
        <v>73</v>
      </c>
      <c r="G4" s="4" cm="1">
        <f t="array" ref="G4">VLOOKUP($E4&amp;G$1,CHOOSE({1,2},$A$2:$A$19&amp;$C$2:$C$19,$B$2:$B$19),2,0)</f>
        <v>58</v>
      </c>
      <c r="H4" s="4" cm="1">
        <f t="array" ref="H4">VLOOKUP($E4&amp;H$1,CHOOSE({1,2},$A$2:$A$19&amp;$C$2:$C$19,$B$2:$B$19),2,0)</f>
        <v>48</v>
      </c>
    </row>
    <row r="5" spans="1:9" x14ac:dyDescent="0.25">
      <c r="A5" s="4" t="s">
        <v>170</v>
      </c>
      <c r="B5" s="4">
        <v>55</v>
      </c>
      <c r="C5" s="4" t="s">
        <v>355</v>
      </c>
      <c r="E5" s="4" t="s">
        <v>170</v>
      </c>
      <c r="F5" s="4" cm="1">
        <f t="array" ref="F5">VLOOKUP($E5&amp;F$1,CHOOSE({1,2},$A$2:$A$19&amp;$C$2:$C$19,$B$2:$B$19),2,0)</f>
        <v>55</v>
      </c>
      <c r="G5" s="4" cm="1">
        <f t="array" ref="G5">VLOOKUP($E5&amp;G$1,CHOOSE({1,2},$A$2:$A$19&amp;$C$2:$C$19,$B$2:$B$19),2,0)</f>
        <v>48</v>
      </c>
      <c r="H5" s="4" cm="1">
        <f t="array" ref="H5">VLOOKUP($E5&amp;H$1,CHOOSE({1,2},$A$2:$A$19&amp;$C$2:$C$19,$B$2:$B$19),2,0)</f>
        <v>51</v>
      </c>
    </row>
    <row r="6" spans="1:9" x14ac:dyDescent="0.25">
      <c r="A6" s="4" t="s">
        <v>337</v>
      </c>
      <c r="B6" s="4">
        <v>73</v>
      </c>
      <c r="C6" s="4" t="s">
        <v>355</v>
      </c>
      <c r="E6" s="4" t="s">
        <v>337</v>
      </c>
      <c r="F6" s="4" cm="1">
        <f t="array" ref="F6">VLOOKUP($E6&amp;F$1,CHOOSE({1,2},$A$2:$A$19&amp;$C$2:$C$19,$B$2:$B$19),2,0)</f>
        <v>73</v>
      </c>
      <c r="G6" s="4" cm="1">
        <f t="array" ref="G6">VLOOKUP($E6&amp;G$1,CHOOSE({1,2},$A$2:$A$19&amp;$C$2:$C$19,$B$2:$B$19),2,0)</f>
        <v>75</v>
      </c>
      <c r="H6" s="4" cm="1">
        <f t="array" ref="H6">VLOOKUP($E6&amp;H$1,CHOOSE({1,2},$A$2:$A$19&amp;$C$2:$C$19,$B$2:$B$19),2,0)</f>
        <v>62</v>
      </c>
    </row>
    <row r="7" spans="1:9" x14ac:dyDescent="0.25">
      <c r="A7" s="4" t="s">
        <v>338</v>
      </c>
      <c r="B7" s="4">
        <v>35</v>
      </c>
      <c r="C7" s="4" t="s">
        <v>355</v>
      </c>
      <c r="E7" s="4" t="s">
        <v>338</v>
      </c>
      <c r="F7" s="4" cm="1">
        <f t="array" ref="F7">VLOOKUP($E7&amp;F$1,CHOOSE({1,2},$A$2:$A$19&amp;$C$2:$C$19,$B$2:$B$19),2,0)</f>
        <v>35</v>
      </c>
      <c r="G7" s="4" cm="1">
        <f t="array" ref="G7">VLOOKUP($E7&amp;G$1,CHOOSE({1,2},$A$2:$A$19&amp;$C$2:$C$19,$B$2:$B$19),2,0)</f>
        <v>72</v>
      </c>
      <c r="H7" s="4" cm="1">
        <f t="array" ref="H7">VLOOKUP($E7&amp;H$1,CHOOSE({1,2},$A$2:$A$19&amp;$C$2:$C$19,$B$2:$B$19),2,0)</f>
        <v>78</v>
      </c>
    </row>
    <row r="8" spans="1:9" x14ac:dyDescent="0.25">
      <c r="A8" s="4" t="s">
        <v>167</v>
      </c>
      <c r="B8" s="4">
        <v>76</v>
      </c>
      <c r="C8" s="4" t="s">
        <v>356</v>
      </c>
    </row>
    <row r="9" spans="1:9" x14ac:dyDescent="0.25">
      <c r="A9" s="4" t="s">
        <v>168</v>
      </c>
      <c r="B9" s="4">
        <v>54</v>
      </c>
      <c r="C9" s="4" t="s">
        <v>356</v>
      </c>
    </row>
    <row r="10" spans="1:9" x14ac:dyDescent="0.25">
      <c r="A10" s="4" t="s">
        <v>169</v>
      </c>
      <c r="B10" s="4">
        <v>58</v>
      </c>
      <c r="C10" s="4" t="s">
        <v>356</v>
      </c>
      <c r="G10" s="121" t="s">
        <v>358</v>
      </c>
      <c r="H10" s="121"/>
      <c r="I10" s="95"/>
    </row>
    <row r="11" spans="1:9" x14ac:dyDescent="0.25">
      <c r="A11" s="4" t="s">
        <v>170</v>
      </c>
      <c r="B11" s="4">
        <v>48</v>
      </c>
      <c r="C11" s="4" t="s">
        <v>356</v>
      </c>
      <c r="F11" s="4" t="s">
        <v>145</v>
      </c>
      <c r="G11" s="4" t="s">
        <v>297</v>
      </c>
      <c r="H11" s="4" t="str">
        <f>F11&amp;G11</f>
        <v>AB</v>
      </c>
    </row>
    <row r="12" spans="1:9" x14ac:dyDescent="0.25">
      <c r="A12" s="4" t="s">
        <v>337</v>
      </c>
      <c r="B12" s="4">
        <v>75</v>
      </c>
      <c r="C12" s="4" t="s">
        <v>356</v>
      </c>
    </row>
    <row r="13" spans="1:9" x14ac:dyDescent="0.25">
      <c r="A13" s="4" t="s">
        <v>338</v>
      </c>
      <c r="B13" s="4">
        <v>72</v>
      </c>
      <c r="C13" s="4" t="s">
        <v>356</v>
      </c>
      <c r="F13" s="95" t="s">
        <v>359</v>
      </c>
      <c r="G13" s="95"/>
    </row>
    <row r="14" spans="1:9" x14ac:dyDescent="0.25">
      <c r="A14" s="4" t="s">
        <v>167</v>
      </c>
      <c r="B14" s="4">
        <v>58</v>
      </c>
      <c r="C14" s="4" t="s">
        <v>357</v>
      </c>
      <c r="F14" s="4">
        <v>2</v>
      </c>
      <c r="G14" s="4" t="str">
        <f>CHOOSE(F14,"A","B")</f>
        <v>B</v>
      </c>
    </row>
    <row r="15" spans="1:9" x14ac:dyDescent="0.25">
      <c r="A15" s="4" t="s">
        <v>168</v>
      </c>
      <c r="B15" s="4">
        <v>40</v>
      </c>
      <c r="C15" s="4" t="s">
        <v>357</v>
      </c>
    </row>
    <row r="16" spans="1:9" x14ac:dyDescent="0.25">
      <c r="A16" s="4" t="s">
        <v>169</v>
      </c>
      <c r="B16" s="4">
        <v>48</v>
      </c>
      <c r="C16" s="4" t="s">
        <v>357</v>
      </c>
    </row>
    <row r="17" spans="1:3" x14ac:dyDescent="0.25">
      <c r="A17" s="4" t="s">
        <v>170</v>
      </c>
      <c r="B17" s="4">
        <v>51</v>
      </c>
      <c r="C17" s="4" t="s">
        <v>357</v>
      </c>
    </row>
    <row r="18" spans="1:3" x14ac:dyDescent="0.25">
      <c r="A18" s="4" t="s">
        <v>337</v>
      </c>
      <c r="B18" s="4">
        <v>62</v>
      </c>
      <c r="C18" s="4" t="s">
        <v>357</v>
      </c>
    </row>
    <row r="19" spans="1:3" x14ac:dyDescent="0.25">
      <c r="A19" s="4" t="s">
        <v>338</v>
      </c>
      <c r="B19" s="4">
        <v>78</v>
      </c>
      <c r="C19" s="4" t="s">
        <v>357</v>
      </c>
    </row>
  </sheetData>
  <mergeCells count="2">
    <mergeCell ref="G10:I10"/>
    <mergeCell ref="F13:G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0A9-FEC0-4680-BD17-4EB16E95BA2B}">
  <dimension ref="A1:J14"/>
  <sheetViews>
    <sheetView workbookViewId="0">
      <selection activeCell="E13" sqref="D13:E14"/>
    </sheetView>
  </sheetViews>
  <sheetFormatPr defaultRowHeight="15" x14ac:dyDescent="0.25"/>
  <cols>
    <col min="1" max="1" width="12.5703125" customWidth="1"/>
    <col min="2" max="2" width="17.140625" customWidth="1"/>
    <col min="3" max="3" width="9.140625" customWidth="1"/>
    <col min="4" max="4" width="10" bestFit="1" customWidth="1"/>
    <col min="5" max="5" width="22.42578125" customWidth="1"/>
    <col min="6" max="6" width="11.5703125" customWidth="1"/>
    <col min="10" max="10" width="22.28515625" customWidth="1"/>
  </cols>
  <sheetData>
    <row r="1" spans="1:10" x14ac:dyDescent="0.25">
      <c r="A1" s="19" t="s">
        <v>165</v>
      </c>
      <c r="B1" s="19" t="s">
        <v>341</v>
      </c>
      <c r="C1" s="19" t="s">
        <v>360</v>
      </c>
      <c r="D1" s="19" t="s">
        <v>361</v>
      </c>
      <c r="E1" s="19" t="s">
        <v>362</v>
      </c>
      <c r="F1" s="19" t="s">
        <v>363</v>
      </c>
      <c r="J1" s="4" t="s">
        <v>368</v>
      </c>
    </row>
    <row r="2" spans="1:10" x14ac:dyDescent="0.25">
      <c r="A2" s="4" t="s">
        <v>167</v>
      </c>
      <c r="B2" s="4" t="s">
        <v>364</v>
      </c>
      <c r="C2" s="4">
        <v>6759</v>
      </c>
      <c r="D2" s="4">
        <v>6015</v>
      </c>
      <c r="E2" s="4">
        <v>1934</v>
      </c>
      <c r="F2" s="4">
        <v>3635</v>
      </c>
      <c r="J2" s="4" t="s">
        <v>318</v>
      </c>
    </row>
    <row r="3" spans="1:10" x14ac:dyDescent="0.25">
      <c r="A3" s="4" t="s">
        <v>168</v>
      </c>
      <c r="B3" s="4" t="s">
        <v>348</v>
      </c>
      <c r="C3" s="4">
        <v>7319</v>
      </c>
      <c r="D3" s="4">
        <v>4492</v>
      </c>
      <c r="E3" s="4">
        <v>4758</v>
      </c>
      <c r="F3" s="4">
        <v>9418</v>
      </c>
      <c r="J3" s="4" t="s">
        <v>369</v>
      </c>
    </row>
    <row r="4" spans="1:10" x14ac:dyDescent="0.25">
      <c r="A4" s="4" t="s">
        <v>169</v>
      </c>
      <c r="B4" s="4" t="s">
        <v>365</v>
      </c>
      <c r="C4" s="4">
        <v>2514</v>
      </c>
      <c r="D4" s="4">
        <v>1814</v>
      </c>
      <c r="E4" s="4">
        <v>5923</v>
      </c>
      <c r="F4" s="4">
        <v>8188</v>
      </c>
      <c r="J4" s="4" t="s">
        <v>370</v>
      </c>
    </row>
    <row r="5" spans="1:10" x14ac:dyDescent="0.25">
      <c r="A5" s="4" t="s">
        <v>170</v>
      </c>
      <c r="B5" s="4" t="s">
        <v>349</v>
      </c>
      <c r="C5" s="4">
        <v>3635</v>
      </c>
      <c r="D5" s="4">
        <v>3572</v>
      </c>
      <c r="E5" s="4">
        <v>3559</v>
      </c>
      <c r="F5" s="4">
        <v>7730</v>
      </c>
      <c r="J5" s="4" t="s">
        <v>103</v>
      </c>
    </row>
    <row r="6" spans="1:10" x14ac:dyDescent="0.25">
      <c r="A6" s="4" t="s">
        <v>337</v>
      </c>
      <c r="B6" s="4" t="s">
        <v>350</v>
      </c>
      <c r="C6" s="4">
        <v>5581</v>
      </c>
      <c r="D6" s="4">
        <v>2790</v>
      </c>
      <c r="E6" s="4">
        <v>8862</v>
      </c>
      <c r="F6" s="4">
        <v>6423</v>
      </c>
      <c r="J6" s="4" t="s">
        <v>104</v>
      </c>
    </row>
    <row r="7" spans="1:10" x14ac:dyDescent="0.25">
      <c r="A7" s="4" t="s">
        <v>338</v>
      </c>
      <c r="B7" s="4" t="s">
        <v>366</v>
      </c>
      <c r="C7" s="4">
        <v>5243</v>
      </c>
      <c r="D7" s="4">
        <v>7646</v>
      </c>
      <c r="E7" s="4">
        <v>6135</v>
      </c>
      <c r="F7" s="4">
        <v>9021</v>
      </c>
      <c r="J7" s="4" t="s">
        <v>105</v>
      </c>
    </row>
    <row r="8" spans="1:10" x14ac:dyDescent="0.25">
      <c r="A8" s="4" t="s">
        <v>263</v>
      </c>
      <c r="B8" s="4" t="s">
        <v>367</v>
      </c>
      <c r="C8" s="4">
        <v>3884</v>
      </c>
      <c r="D8" s="4">
        <v>7362</v>
      </c>
      <c r="E8" s="4">
        <v>6101</v>
      </c>
      <c r="F8" s="4">
        <v>1531</v>
      </c>
    </row>
    <row r="10" spans="1:10" x14ac:dyDescent="0.25">
      <c r="A10" s="4" t="s">
        <v>165</v>
      </c>
      <c r="B10" s="4" t="s">
        <v>371</v>
      </c>
      <c r="D10" s="4" t="s">
        <v>165</v>
      </c>
      <c r="E10" s="4" t="s">
        <v>372</v>
      </c>
    </row>
    <row r="11" spans="1:10" x14ac:dyDescent="0.25">
      <c r="A11" s="4" t="s">
        <v>337</v>
      </c>
      <c r="B11" s="4" cm="1">
        <f t="array" ref="B11">SUM(VLOOKUP(A11,A2:F8,{3,4,5,6},0))</f>
        <v>23656</v>
      </c>
      <c r="D11" s="4" t="s">
        <v>170</v>
      </c>
      <c r="E11" s="4" cm="1">
        <f t="array" ref="E11">MAX(VLOOKUP(D11,A2:F8,{3,4,5,6},0))</f>
        <v>7730</v>
      </c>
    </row>
    <row r="13" spans="1:10" x14ac:dyDescent="0.25">
      <c r="A13" s="4" t="s">
        <v>165</v>
      </c>
      <c r="B13" s="4" t="s">
        <v>373</v>
      </c>
      <c r="D13" s="4" t="s">
        <v>165</v>
      </c>
      <c r="E13" s="4" t="s">
        <v>374</v>
      </c>
    </row>
    <row r="14" spans="1:10" x14ac:dyDescent="0.25">
      <c r="A14" s="4" t="s">
        <v>338</v>
      </c>
      <c r="B14" s="4" cm="1">
        <f t="array" ref="B14">MIN(VLOOKUP(A14,A2:F8,{3,4,5,6},0))</f>
        <v>5243</v>
      </c>
      <c r="D14" s="4"/>
      <c r="E1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1F5D-051B-446F-AA35-847A0DA92698}">
  <dimension ref="A1:N13"/>
  <sheetViews>
    <sheetView workbookViewId="0">
      <selection activeCell="F7" sqref="F7"/>
    </sheetView>
  </sheetViews>
  <sheetFormatPr defaultRowHeight="15" x14ac:dyDescent="0.25"/>
  <cols>
    <col min="1" max="1" width="12.28515625" customWidth="1"/>
  </cols>
  <sheetData>
    <row r="1" spans="1:14" x14ac:dyDescent="0.25">
      <c r="A1" s="38" t="s">
        <v>375</v>
      </c>
      <c r="B1" s="44" t="s">
        <v>378</v>
      </c>
      <c r="C1" s="44" t="s">
        <v>379</v>
      </c>
      <c r="D1" s="44" t="s">
        <v>380</v>
      </c>
      <c r="E1" s="44" t="s">
        <v>381</v>
      </c>
      <c r="F1" s="44" t="s">
        <v>382</v>
      </c>
      <c r="G1" s="44" t="s">
        <v>383</v>
      </c>
      <c r="I1" s="44" t="s">
        <v>375</v>
      </c>
      <c r="J1" s="44" t="s">
        <v>384</v>
      </c>
      <c r="K1" s="44" t="s">
        <v>385</v>
      </c>
      <c r="N1" s="46" t="s">
        <v>386</v>
      </c>
    </row>
    <row r="2" spans="1:14" x14ac:dyDescent="0.25">
      <c r="A2" s="4" t="s">
        <v>376</v>
      </c>
      <c r="B2" s="45">
        <v>5</v>
      </c>
      <c r="C2" s="45">
        <v>6</v>
      </c>
      <c r="D2" s="45">
        <v>7</v>
      </c>
      <c r="E2" s="45">
        <v>8</v>
      </c>
      <c r="F2" s="45">
        <v>3</v>
      </c>
      <c r="G2" s="45">
        <v>2</v>
      </c>
      <c r="I2" s="19" t="s">
        <v>376</v>
      </c>
      <c r="J2" s="4" t="s">
        <v>378</v>
      </c>
      <c r="K2" s="4">
        <f>INDEX($B$2:$G$3,MATCH($I2,$A$2:$A$3,0),MATCH($J2,$B$1:$G$1,0))</f>
        <v>5</v>
      </c>
    </row>
    <row r="3" spans="1:14" x14ac:dyDescent="0.25">
      <c r="A3" s="4" t="s">
        <v>377</v>
      </c>
      <c r="B3" s="45">
        <v>9</v>
      </c>
      <c r="C3" s="45">
        <v>3</v>
      </c>
      <c r="D3" s="45">
        <v>4</v>
      </c>
      <c r="E3" s="45">
        <v>2</v>
      </c>
      <c r="F3" s="45">
        <v>12</v>
      </c>
      <c r="G3" s="45">
        <v>7</v>
      </c>
      <c r="I3" s="19" t="s">
        <v>376</v>
      </c>
      <c r="J3" s="4" t="s">
        <v>379</v>
      </c>
      <c r="K3" s="4">
        <f t="shared" ref="K3:K13" si="0">INDEX($B$2:$G$3,MATCH($I3,$A$2:$A$3,0),MATCH($J3,$B$1:$G$1,0))</f>
        <v>6</v>
      </c>
    </row>
    <row r="4" spans="1:14" x14ac:dyDescent="0.25">
      <c r="I4" s="19" t="s">
        <v>376</v>
      </c>
      <c r="J4" s="4" t="s">
        <v>380</v>
      </c>
      <c r="K4" s="4">
        <f t="shared" si="0"/>
        <v>7</v>
      </c>
    </row>
    <row r="5" spans="1:14" x14ac:dyDescent="0.25">
      <c r="I5" s="19" t="s">
        <v>376</v>
      </c>
      <c r="J5" s="4" t="s">
        <v>381</v>
      </c>
      <c r="K5" s="4">
        <f t="shared" si="0"/>
        <v>8</v>
      </c>
    </row>
    <row r="6" spans="1:14" x14ac:dyDescent="0.25">
      <c r="I6" s="19" t="s">
        <v>376</v>
      </c>
      <c r="J6" s="4" t="s">
        <v>382</v>
      </c>
      <c r="K6" s="4">
        <f t="shared" si="0"/>
        <v>3</v>
      </c>
    </row>
    <row r="7" spans="1:14" x14ac:dyDescent="0.25">
      <c r="C7" s="117" t="s">
        <v>387</v>
      </c>
      <c r="D7" s="117"/>
      <c r="E7" s="117"/>
      <c r="I7" s="19" t="s">
        <v>376</v>
      </c>
      <c r="J7" s="4" t="s">
        <v>383</v>
      </c>
      <c r="K7" s="4">
        <f t="shared" si="0"/>
        <v>2</v>
      </c>
    </row>
    <row r="8" spans="1:14" x14ac:dyDescent="0.25">
      <c r="I8" s="41" t="s">
        <v>377</v>
      </c>
      <c r="J8" s="4" t="s">
        <v>378</v>
      </c>
      <c r="K8" s="4">
        <f t="shared" si="0"/>
        <v>9</v>
      </c>
    </row>
    <row r="9" spans="1:14" x14ac:dyDescent="0.25">
      <c r="I9" s="41" t="s">
        <v>377</v>
      </c>
      <c r="J9" s="4" t="s">
        <v>379</v>
      </c>
      <c r="K9" s="4">
        <f t="shared" si="0"/>
        <v>3</v>
      </c>
    </row>
    <row r="10" spans="1:14" x14ac:dyDescent="0.25">
      <c r="I10" s="41" t="s">
        <v>377</v>
      </c>
      <c r="J10" s="4" t="s">
        <v>380</v>
      </c>
      <c r="K10" s="4">
        <f t="shared" si="0"/>
        <v>4</v>
      </c>
    </row>
    <row r="11" spans="1:14" x14ac:dyDescent="0.25">
      <c r="I11" s="41" t="s">
        <v>377</v>
      </c>
      <c r="J11" s="4" t="s">
        <v>381</v>
      </c>
      <c r="K11" s="4">
        <f t="shared" si="0"/>
        <v>2</v>
      </c>
    </row>
    <row r="12" spans="1:14" x14ac:dyDescent="0.25">
      <c r="I12" s="41" t="s">
        <v>377</v>
      </c>
      <c r="J12" s="4" t="s">
        <v>382</v>
      </c>
      <c r="K12" s="4">
        <f t="shared" si="0"/>
        <v>12</v>
      </c>
    </row>
    <row r="13" spans="1:14" x14ac:dyDescent="0.25">
      <c r="I13" s="41" t="s">
        <v>377</v>
      </c>
      <c r="J13" s="4" t="s">
        <v>383</v>
      </c>
      <c r="K13" s="4">
        <f t="shared" si="0"/>
        <v>7</v>
      </c>
    </row>
  </sheetData>
  <mergeCells count="1">
    <mergeCell ref="C7:E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860-15A7-4A91-9063-3C0C1ECFF695}">
  <dimension ref="A1:L14"/>
  <sheetViews>
    <sheetView workbookViewId="0">
      <selection activeCell="F8" sqref="F8:G8"/>
    </sheetView>
  </sheetViews>
  <sheetFormatPr defaultRowHeight="15" x14ac:dyDescent="0.25"/>
  <cols>
    <col min="7" max="7" width="17" customWidth="1"/>
  </cols>
  <sheetData>
    <row r="1" spans="1:12" x14ac:dyDescent="0.25">
      <c r="A1" s="118" t="s">
        <v>388</v>
      </c>
      <c r="B1" s="118"/>
      <c r="C1" s="118"/>
      <c r="D1" s="118"/>
      <c r="E1" s="118"/>
      <c r="G1" s="95" t="s">
        <v>389</v>
      </c>
      <c r="H1" s="95"/>
      <c r="I1" s="95"/>
      <c r="J1" s="95"/>
      <c r="K1" s="95"/>
      <c r="L1" s="95"/>
    </row>
    <row r="2" spans="1:12" x14ac:dyDescent="0.25">
      <c r="A2" s="118"/>
      <c r="B2" s="118"/>
      <c r="C2" s="118"/>
      <c r="D2" s="118"/>
      <c r="E2" s="118"/>
    </row>
    <row r="5" spans="1:12" x14ac:dyDescent="0.25">
      <c r="A5" s="38" t="s">
        <v>390</v>
      </c>
      <c r="B5" s="38" t="s">
        <v>391</v>
      </c>
      <c r="C5" s="38" t="s">
        <v>392</v>
      </c>
    </row>
    <row r="6" spans="1:12" x14ac:dyDescent="0.25">
      <c r="A6" s="4" t="s">
        <v>393</v>
      </c>
      <c r="B6" s="4" t="s">
        <v>396</v>
      </c>
      <c r="C6" s="4">
        <v>18</v>
      </c>
      <c r="F6" s="95" t="s">
        <v>398</v>
      </c>
      <c r="G6" s="95"/>
    </row>
    <row r="7" spans="1:12" x14ac:dyDescent="0.25">
      <c r="A7" s="4" t="s">
        <v>394</v>
      </c>
      <c r="B7" s="4" t="s">
        <v>397</v>
      </c>
      <c r="C7" s="4">
        <v>6</v>
      </c>
      <c r="F7" s="95" t="s">
        <v>91</v>
      </c>
      <c r="G7" s="95"/>
    </row>
    <row r="8" spans="1:12" x14ac:dyDescent="0.25">
      <c r="A8" s="4" t="s">
        <v>395</v>
      </c>
      <c r="B8" s="4" t="s">
        <v>396</v>
      </c>
      <c r="C8" s="4">
        <v>10</v>
      </c>
      <c r="F8" s="95" cm="1">
        <f t="array" ref="F8">SUMPRODUCT(MAX((B6:B14="NORTH")*C6:C14))</f>
        <v>25</v>
      </c>
      <c r="G8" s="95"/>
    </row>
    <row r="9" spans="1:12" x14ac:dyDescent="0.25">
      <c r="A9" s="4" t="s">
        <v>337</v>
      </c>
      <c r="B9" s="4" t="s">
        <v>397</v>
      </c>
      <c r="C9" s="4">
        <v>60</v>
      </c>
    </row>
    <row r="10" spans="1:12" x14ac:dyDescent="0.25">
      <c r="A10" s="4" t="s">
        <v>393</v>
      </c>
      <c r="B10" s="4" t="s">
        <v>396</v>
      </c>
      <c r="C10" s="4">
        <v>7</v>
      </c>
    </row>
    <row r="11" spans="1:12" x14ac:dyDescent="0.25">
      <c r="A11" s="4" t="s">
        <v>394</v>
      </c>
      <c r="B11" s="4" t="s">
        <v>397</v>
      </c>
      <c r="C11" s="4">
        <v>2</v>
      </c>
    </row>
    <row r="12" spans="1:12" x14ac:dyDescent="0.25">
      <c r="A12" s="4" t="s">
        <v>395</v>
      </c>
      <c r="B12" s="4" t="s">
        <v>396</v>
      </c>
      <c r="C12" s="4">
        <v>20</v>
      </c>
    </row>
    <row r="13" spans="1:12" x14ac:dyDescent="0.25">
      <c r="A13" s="4" t="s">
        <v>337</v>
      </c>
      <c r="B13" s="4" t="s">
        <v>397</v>
      </c>
      <c r="C13" s="4">
        <v>10</v>
      </c>
    </row>
    <row r="14" spans="1:12" x14ac:dyDescent="0.25">
      <c r="A14" s="4" t="s">
        <v>393</v>
      </c>
      <c r="B14" s="4" t="s">
        <v>396</v>
      </c>
      <c r="C14" s="4">
        <v>25</v>
      </c>
    </row>
  </sheetData>
  <mergeCells count="5">
    <mergeCell ref="A1:E2"/>
    <mergeCell ref="G1:L1"/>
    <mergeCell ref="F6:G6"/>
    <mergeCell ref="F7:G7"/>
    <mergeCell ref="F8:G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1928-0F7D-4840-B773-70EF637B513D}">
  <dimension ref="A1:L17"/>
  <sheetViews>
    <sheetView workbookViewId="0">
      <selection activeCell="K11" sqref="K11"/>
    </sheetView>
  </sheetViews>
  <sheetFormatPr defaultRowHeight="15" x14ac:dyDescent="0.25"/>
  <cols>
    <col min="6" max="6" width="14.7109375" customWidth="1"/>
    <col min="8" max="8" width="17.28515625" customWidth="1"/>
    <col min="9" max="9" width="17.7109375" customWidth="1"/>
    <col min="12" max="12" width="30.7109375" customWidth="1"/>
  </cols>
  <sheetData>
    <row r="1" spans="1:12" x14ac:dyDescent="0.25">
      <c r="A1" s="48" t="s">
        <v>400</v>
      </c>
      <c r="B1" s="48" t="s">
        <v>401</v>
      </c>
      <c r="C1" s="48" t="s">
        <v>323</v>
      </c>
      <c r="D1" s="48" t="s">
        <v>254</v>
      </c>
      <c r="I1" s="122" t="s">
        <v>399</v>
      </c>
      <c r="J1" s="122"/>
      <c r="K1" s="122"/>
      <c r="L1" s="122"/>
    </row>
    <row r="2" spans="1:12" x14ac:dyDescent="0.25">
      <c r="A2" s="4" t="s">
        <v>402</v>
      </c>
      <c r="B2" s="4" t="s">
        <v>396</v>
      </c>
      <c r="C2" s="4">
        <v>500</v>
      </c>
      <c r="D2" s="4">
        <v>1</v>
      </c>
      <c r="F2" s="95" t="s">
        <v>398</v>
      </c>
      <c r="G2" s="95"/>
    </row>
    <row r="3" spans="1:12" x14ac:dyDescent="0.25">
      <c r="A3" s="4" t="s">
        <v>403</v>
      </c>
      <c r="B3" s="4" t="s">
        <v>397</v>
      </c>
      <c r="C3" s="4">
        <v>600</v>
      </c>
      <c r="D3" s="4">
        <v>3</v>
      </c>
      <c r="F3" s="98" t="s">
        <v>407</v>
      </c>
      <c r="G3" s="98"/>
    </row>
    <row r="4" spans="1:12" x14ac:dyDescent="0.25">
      <c r="A4" s="4" t="s">
        <v>404</v>
      </c>
      <c r="B4" s="4" t="s">
        <v>396</v>
      </c>
      <c r="C4" s="4">
        <v>900</v>
      </c>
      <c r="D4" s="4">
        <v>6</v>
      </c>
      <c r="F4" s="95" cm="1">
        <f t="array" ref="F4">SUMPRODUCT((C2:C10&gt;600)*(C2:C10))</f>
        <v>1700</v>
      </c>
      <c r="G4" s="95"/>
    </row>
    <row r="5" spans="1:12" x14ac:dyDescent="0.25">
      <c r="A5" s="4" t="s">
        <v>343</v>
      </c>
      <c r="B5" s="4" t="s">
        <v>397</v>
      </c>
      <c r="C5" s="4">
        <v>800</v>
      </c>
      <c r="D5" s="4">
        <v>1</v>
      </c>
    </row>
    <row r="6" spans="1:12" x14ac:dyDescent="0.25">
      <c r="A6" s="4" t="s">
        <v>344</v>
      </c>
      <c r="B6" s="4" t="s">
        <v>396</v>
      </c>
      <c r="C6" s="4">
        <v>200</v>
      </c>
      <c r="D6" s="4">
        <v>2</v>
      </c>
      <c r="F6" s="95" t="s">
        <v>408</v>
      </c>
      <c r="G6" s="95"/>
      <c r="H6" s="95"/>
      <c r="I6" s="95"/>
    </row>
    <row r="7" spans="1:12" x14ac:dyDescent="0.25">
      <c r="A7" s="4" t="s">
        <v>337</v>
      </c>
      <c r="B7" s="4" t="s">
        <v>397</v>
      </c>
      <c r="C7" s="4">
        <v>500</v>
      </c>
      <c r="D7" s="4">
        <v>3</v>
      </c>
    </row>
    <row r="8" spans="1:12" x14ac:dyDescent="0.25">
      <c r="A8" s="4" t="s">
        <v>405</v>
      </c>
      <c r="B8" s="4" t="s">
        <v>396</v>
      </c>
      <c r="C8" s="4">
        <v>400</v>
      </c>
      <c r="D8" s="4">
        <v>5</v>
      </c>
      <c r="F8" s="27" t="s">
        <v>400</v>
      </c>
      <c r="G8" s="27" t="s">
        <v>401</v>
      </c>
      <c r="H8" s="27" t="s">
        <v>323</v>
      </c>
      <c r="I8" s="27" t="s">
        <v>254</v>
      </c>
      <c r="K8" s="95" t="s">
        <v>398</v>
      </c>
      <c r="L8" s="95"/>
    </row>
    <row r="9" spans="1:12" x14ac:dyDescent="0.25">
      <c r="A9" s="4" t="s">
        <v>406</v>
      </c>
      <c r="B9" s="4" t="s">
        <v>397</v>
      </c>
      <c r="C9" s="4">
        <v>150</v>
      </c>
      <c r="D9" s="4">
        <v>1</v>
      </c>
      <c r="F9" s="4" t="s">
        <v>402</v>
      </c>
      <c r="G9" s="4" t="s">
        <v>396</v>
      </c>
      <c r="H9" s="4">
        <v>500</v>
      </c>
      <c r="I9" s="4">
        <v>1</v>
      </c>
      <c r="K9" s="95" t="s">
        <v>409</v>
      </c>
      <c r="L9" s="95"/>
    </row>
    <row r="10" spans="1:12" x14ac:dyDescent="0.25">
      <c r="A10" s="4" t="s">
        <v>338</v>
      </c>
      <c r="B10" s="4" t="s">
        <v>396</v>
      </c>
      <c r="C10" s="4">
        <v>250</v>
      </c>
      <c r="D10" s="4">
        <v>5</v>
      </c>
      <c r="F10" s="4" t="s">
        <v>328</v>
      </c>
      <c r="G10" s="4" t="s">
        <v>397</v>
      </c>
      <c r="H10" s="4">
        <v>600</v>
      </c>
      <c r="I10" s="4">
        <v>3</v>
      </c>
      <c r="K10" s="95" cm="1">
        <f t="array" ref="K10">SUMPRODUCT((F9:F17="RAM")*(G9:G17="SOUTH"))</f>
        <v>3</v>
      </c>
      <c r="L10" s="95"/>
    </row>
    <row r="11" spans="1:12" x14ac:dyDescent="0.25">
      <c r="F11" s="4" t="s">
        <v>404</v>
      </c>
      <c r="G11" s="4" t="s">
        <v>396</v>
      </c>
      <c r="H11" s="4">
        <v>900</v>
      </c>
      <c r="I11" s="4">
        <v>6</v>
      </c>
    </row>
    <row r="12" spans="1:12" x14ac:dyDescent="0.25">
      <c r="F12" s="4" t="s">
        <v>343</v>
      </c>
      <c r="G12" s="4" t="s">
        <v>397</v>
      </c>
      <c r="H12" s="4">
        <v>800</v>
      </c>
      <c r="I12" s="4">
        <v>1</v>
      </c>
    </row>
    <row r="13" spans="1:12" x14ac:dyDescent="0.25">
      <c r="F13" s="4" t="s">
        <v>402</v>
      </c>
      <c r="G13" s="4" t="s">
        <v>396</v>
      </c>
      <c r="H13" s="4">
        <v>200</v>
      </c>
      <c r="I13" s="4">
        <v>2</v>
      </c>
    </row>
    <row r="14" spans="1:12" x14ac:dyDescent="0.25">
      <c r="F14" s="4" t="s">
        <v>328</v>
      </c>
      <c r="G14" s="4" t="s">
        <v>397</v>
      </c>
      <c r="H14" s="4">
        <v>500</v>
      </c>
      <c r="I14" s="4">
        <v>3</v>
      </c>
    </row>
    <row r="15" spans="1:12" x14ac:dyDescent="0.25">
      <c r="F15" s="4" t="s">
        <v>404</v>
      </c>
      <c r="G15" s="4" t="s">
        <v>396</v>
      </c>
      <c r="H15" s="4">
        <v>400</v>
      </c>
      <c r="I15" s="4">
        <v>5</v>
      </c>
    </row>
    <row r="16" spans="1:12" x14ac:dyDescent="0.25">
      <c r="F16" s="4" t="s">
        <v>328</v>
      </c>
      <c r="G16" s="4" t="s">
        <v>397</v>
      </c>
      <c r="H16" s="4">
        <v>150</v>
      </c>
      <c r="I16" s="4">
        <v>1</v>
      </c>
    </row>
    <row r="17" spans="6:9" x14ac:dyDescent="0.25">
      <c r="F17" s="4" t="s">
        <v>402</v>
      </c>
      <c r="G17" s="4" t="s">
        <v>396</v>
      </c>
      <c r="H17" s="4">
        <v>250</v>
      </c>
      <c r="I17" s="4">
        <v>5</v>
      </c>
    </row>
  </sheetData>
  <mergeCells count="8">
    <mergeCell ref="K9:L9"/>
    <mergeCell ref="K10:L10"/>
    <mergeCell ref="I1:L1"/>
    <mergeCell ref="F2:G2"/>
    <mergeCell ref="F3:G3"/>
    <mergeCell ref="F4:G4"/>
    <mergeCell ref="F6:I6"/>
    <mergeCell ref="K8:L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5C08-76CB-4682-86B0-6E2EFF6C7AD5}">
  <dimension ref="A1:J15"/>
  <sheetViews>
    <sheetView workbookViewId="0">
      <selection activeCell="H10" sqref="H10"/>
    </sheetView>
  </sheetViews>
  <sheetFormatPr defaultRowHeight="15" x14ac:dyDescent="0.25"/>
  <cols>
    <col min="4" max="4" width="10.42578125" bestFit="1" customWidth="1"/>
    <col min="5" max="5" width="13" customWidth="1"/>
    <col min="7" max="7" width="17.42578125" customWidth="1"/>
    <col min="8" max="8" width="22.5703125" customWidth="1"/>
  </cols>
  <sheetData>
    <row r="1" spans="1:10" x14ac:dyDescent="0.25">
      <c r="A1" s="48" t="s">
        <v>400</v>
      </c>
      <c r="B1" s="48" t="s">
        <v>401</v>
      </c>
      <c r="C1" s="48" t="s">
        <v>323</v>
      </c>
      <c r="D1" s="48" t="s">
        <v>211</v>
      </c>
      <c r="G1" s="48" t="s">
        <v>410</v>
      </c>
      <c r="H1" s="48" t="s">
        <v>411</v>
      </c>
      <c r="I1" s="48" t="s">
        <v>265</v>
      </c>
      <c r="J1" s="48" t="s">
        <v>266</v>
      </c>
    </row>
    <row r="2" spans="1:10" x14ac:dyDescent="0.25">
      <c r="A2" s="4" t="s">
        <v>402</v>
      </c>
      <c r="B2" s="4" t="s">
        <v>396</v>
      </c>
      <c r="C2" s="4">
        <v>500</v>
      </c>
      <c r="D2" s="30">
        <v>45311</v>
      </c>
      <c r="G2" s="4" t="s">
        <v>412</v>
      </c>
      <c r="H2" s="4">
        <v>10</v>
      </c>
      <c r="I2" s="4">
        <v>5</v>
      </c>
      <c r="J2" s="4">
        <f>H2*I2</f>
        <v>50</v>
      </c>
    </row>
    <row r="3" spans="1:10" x14ac:dyDescent="0.25">
      <c r="A3" s="4" t="s">
        <v>403</v>
      </c>
      <c r="B3" s="4" t="s">
        <v>397</v>
      </c>
      <c r="C3" s="4">
        <v>600</v>
      </c>
      <c r="D3" s="30">
        <v>45316</v>
      </c>
      <c r="G3" s="4" t="s">
        <v>256</v>
      </c>
      <c r="H3" s="4">
        <v>10</v>
      </c>
      <c r="I3" s="4">
        <v>15</v>
      </c>
      <c r="J3" s="4">
        <f>H3*I3</f>
        <v>150</v>
      </c>
    </row>
    <row r="4" spans="1:10" x14ac:dyDescent="0.25">
      <c r="A4" s="4" t="s">
        <v>404</v>
      </c>
      <c r="B4" s="4" t="s">
        <v>396</v>
      </c>
      <c r="C4" s="4">
        <v>900</v>
      </c>
      <c r="D4" s="30">
        <v>45322</v>
      </c>
      <c r="I4" s="34" t="s">
        <v>266</v>
      </c>
      <c r="J4" s="4">
        <f>SUM(J2:J3)</f>
        <v>200</v>
      </c>
    </row>
    <row r="5" spans="1:10" x14ac:dyDescent="0.25">
      <c r="A5" s="4" t="s">
        <v>343</v>
      </c>
      <c r="B5" s="4" t="s">
        <v>397</v>
      </c>
      <c r="C5" s="4">
        <v>800</v>
      </c>
      <c r="D5" s="30">
        <v>45337</v>
      </c>
    </row>
    <row r="6" spans="1:10" x14ac:dyDescent="0.25">
      <c r="A6" s="4" t="s">
        <v>344</v>
      </c>
      <c r="B6" s="4" t="s">
        <v>396</v>
      </c>
      <c r="C6" s="4">
        <v>200</v>
      </c>
      <c r="D6" s="30">
        <v>45340</v>
      </c>
      <c r="H6" s="48" t="s">
        <v>413</v>
      </c>
      <c r="I6" s="4">
        <f>SUMPRODUCT(H2:H3,I2:I3)</f>
        <v>200</v>
      </c>
    </row>
    <row r="7" spans="1:10" x14ac:dyDescent="0.25">
      <c r="A7" s="4" t="s">
        <v>337</v>
      </c>
      <c r="B7" s="4" t="s">
        <v>397</v>
      </c>
      <c r="C7" s="4">
        <v>500</v>
      </c>
      <c r="D7" s="30">
        <v>45347</v>
      </c>
    </row>
    <row r="8" spans="1:10" x14ac:dyDescent="0.25">
      <c r="A8" s="4" t="s">
        <v>405</v>
      </c>
      <c r="B8" s="4" t="s">
        <v>396</v>
      </c>
      <c r="C8" s="4">
        <v>400</v>
      </c>
      <c r="D8" s="30">
        <v>45373</v>
      </c>
    </row>
    <row r="9" spans="1:10" x14ac:dyDescent="0.25">
      <c r="A9" s="4" t="s">
        <v>406</v>
      </c>
      <c r="B9" s="4" t="s">
        <v>397</v>
      </c>
      <c r="C9" s="4">
        <v>150</v>
      </c>
      <c r="D9" s="30">
        <v>45379</v>
      </c>
    </row>
    <row r="10" spans="1:10" x14ac:dyDescent="0.25">
      <c r="A10" s="4" t="s">
        <v>338</v>
      </c>
      <c r="B10" s="4" t="s">
        <v>396</v>
      </c>
      <c r="C10" s="4">
        <v>250</v>
      </c>
      <c r="D10" s="30">
        <v>45381</v>
      </c>
    </row>
    <row r="13" spans="1:10" x14ac:dyDescent="0.25">
      <c r="A13" s="95" t="s">
        <v>414</v>
      </c>
      <c r="B13" s="95"/>
      <c r="C13" s="95"/>
      <c r="D13" s="95"/>
      <c r="E13" s="95"/>
      <c r="G13" s="4" t="s">
        <v>415</v>
      </c>
      <c r="H13" s="4" t="s">
        <v>361</v>
      </c>
    </row>
    <row r="14" spans="1:10" x14ac:dyDescent="0.25">
      <c r="G14" s="26" t="s">
        <v>371</v>
      </c>
      <c r="H14" s="26" t="s">
        <v>371</v>
      </c>
    </row>
    <row r="15" spans="1:10" x14ac:dyDescent="0.25">
      <c r="G15" s="4" cm="1">
        <f t="array" ref="G15">SUMPRODUCT((MONTH(D2:D10)=1)*(C2:C10))</f>
        <v>2000</v>
      </c>
      <c r="H15" s="4" cm="1">
        <f t="array" ref="H15">SUMPRODUCT((MONTH(D2:D10)=2)*(C2:C10))</f>
        <v>1500</v>
      </c>
    </row>
  </sheetData>
  <mergeCells count="1">
    <mergeCell ref="A13:E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EFA3-0B52-401D-8890-D9710302FB42}">
  <dimension ref="A1:G14"/>
  <sheetViews>
    <sheetView workbookViewId="0">
      <selection activeCell="D11" sqref="D11"/>
    </sheetView>
  </sheetViews>
  <sheetFormatPr defaultRowHeight="15" x14ac:dyDescent="0.25"/>
  <cols>
    <col min="2" max="2" width="16.7109375" customWidth="1"/>
    <col min="4" max="4" width="10.42578125" bestFit="1" customWidth="1"/>
    <col min="7" max="7" width="19.42578125" customWidth="1"/>
  </cols>
  <sheetData>
    <row r="1" spans="1:7" x14ac:dyDescent="0.25">
      <c r="A1" s="4" t="s">
        <v>322</v>
      </c>
      <c r="B1" s="4" t="s">
        <v>267</v>
      </c>
      <c r="C1" s="4" t="s">
        <v>323</v>
      </c>
      <c r="D1" s="4" t="s">
        <v>211</v>
      </c>
      <c r="F1" s="4" t="s">
        <v>211</v>
      </c>
      <c r="G1" s="4" t="s">
        <v>371</v>
      </c>
    </row>
    <row r="2" spans="1:7" x14ac:dyDescent="0.25">
      <c r="A2" s="4">
        <v>101</v>
      </c>
      <c r="B2" s="4" t="s">
        <v>42</v>
      </c>
      <c r="C2" s="4">
        <v>500</v>
      </c>
      <c r="D2" s="30">
        <v>44573</v>
      </c>
      <c r="F2" s="4">
        <v>2022</v>
      </c>
      <c r="G2" s="4">
        <f>SUMIFS(C2:C11,D2:D11,"&gt;="&amp;DATE(F2,1,1),D2:D11,"&lt;="&amp;DATE(F2,12,31))</f>
        <v>3600</v>
      </c>
    </row>
    <row r="3" spans="1:7" x14ac:dyDescent="0.25">
      <c r="A3" s="4">
        <v>102</v>
      </c>
      <c r="B3" s="4" t="s">
        <v>268</v>
      </c>
      <c r="C3" s="4">
        <v>400</v>
      </c>
      <c r="D3" s="30">
        <v>44574</v>
      </c>
    </row>
    <row r="4" spans="1:7" x14ac:dyDescent="0.25">
      <c r="A4" s="4">
        <v>103</v>
      </c>
      <c r="B4" s="4" t="s">
        <v>269</v>
      </c>
      <c r="C4" s="4">
        <v>200</v>
      </c>
      <c r="D4" s="30">
        <v>44575</v>
      </c>
      <c r="F4" s="4" t="s">
        <v>211</v>
      </c>
      <c r="G4" s="4" t="s">
        <v>419</v>
      </c>
    </row>
    <row r="5" spans="1:7" x14ac:dyDescent="0.25">
      <c r="A5" s="4">
        <v>104</v>
      </c>
      <c r="B5" s="4" t="s">
        <v>326</v>
      </c>
      <c r="C5" s="4">
        <v>600</v>
      </c>
      <c r="D5" s="30">
        <v>44986</v>
      </c>
      <c r="F5" s="4">
        <v>2022</v>
      </c>
      <c r="G5" s="4">
        <f>AVERAGEIFS(C2:C11,D2:D11,"&gt;="&amp;DATE(F5,1,1),D2:D11,"&lt;="&amp;DATE(F5,12,31))</f>
        <v>900</v>
      </c>
    </row>
    <row r="6" spans="1:7" x14ac:dyDescent="0.25">
      <c r="A6" s="4">
        <v>105</v>
      </c>
      <c r="B6" s="4" t="s">
        <v>45</v>
      </c>
      <c r="C6" s="4">
        <v>800</v>
      </c>
      <c r="D6" s="30">
        <v>45307</v>
      </c>
    </row>
    <row r="7" spans="1:7" x14ac:dyDescent="0.25">
      <c r="A7" s="4">
        <v>106</v>
      </c>
      <c r="B7" s="4" t="s">
        <v>328</v>
      </c>
      <c r="C7" s="4">
        <v>900</v>
      </c>
      <c r="D7" s="30">
        <v>45505</v>
      </c>
      <c r="F7" s="4" t="s">
        <v>211</v>
      </c>
      <c r="G7" s="4" t="s">
        <v>420</v>
      </c>
    </row>
    <row r="8" spans="1:7" x14ac:dyDescent="0.25">
      <c r="A8" s="4">
        <v>107</v>
      </c>
      <c r="B8" s="4" t="s">
        <v>329</v>
      </c>
      <c r="C8" s="4">
        <v>1200</v>
      </c>
      <c r="D8" s="30">
        <v>45519</v>
      </c>
      <c r="F8" s="4">
        <v>2022</v>
      </c>
      <c r="G8" s="4">
        <f>COUNTIFS(D2:D11,"&gt;="&amp;DATE(F8,1,1),D2:D11,"&lt;="&amp;DATE(F8,12,31))</f>
        <v>4</v>
      </c>
    </row>
    <row r="9" spans="1:7" x14ac:dyDescent="0.25">
      <c r="A9" s="4">
        <v>108</v>
      </c>
      <c r="B9" s="4" t="s">
        <v>417</v>
      </c>
      <c r="C9" s="4">
        <v>1000</v>
      </c>
      <c r="D9" s="30">
        <v>44275</v>
      </c>
    </row>
    <row r="10" spans="1:7" x14ac:dyDescent="0.25">
      <c r="A10" s="4">
        <v>109</v>
      </c>
      <c r="B10" s="4" t="s">
        <v>418</v>
      </c>
      <c r="C10" s="4">
        <v>2500</v>
      </c>
      <c r="D10" s="30">
        <v>44655</v>
      </c>
    </row>
    <row r="11" spans="1:7" x14ac:dyDescent="0.25">
      <c r="A11" s="4">
        <v>110</v>
      </c>
      <c r="B11" s="4" t="s">
        <v>327</v>
      </c>
      <c r="C11" s="4">
        <v>700</v>
      </c>
      <c r="D11" s="30">
        <v>44333</v>
      </c>
    </row>
    <row r="14" spans="1:7" x14ac:dyDescent="0.25">
      <c r="A14" s="119" t="s">
        <v>416</v>
      </c>
      <c r="B14" s="119"/>
      <c r="C14" s="119"/>
      <c r="D14" s="119"/>
      <c r="E14" s="119"/>
    </row>
  </sheetData>
  <mergeCells count="1">
    <mergeCell ref="A14:E1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43B5-DCEC-4D84-8CD3-D781A3B79F84}">
  <dimension ref="A1:H12"/>
  <sheetViews>
    <sheetView workbookViewId="0">
      <selection activeCell="A12" sqref="A12:D12"/>
    </sheetView>
  </sheetViews>
  <sheetFormatPr defaultRowHeight="15" x14ac:dyDescent="0.25"/>
  <cols>
    <col min="2" max="2" width="19.85546875" customWidth="1"/>
    <col min="3" max="3" width="18.5703125" customWidth="1"/>
    <col min="4" max="4" width="22.7109375" customWidth="1"/>
    <col min="5" max="5" width="24.28515625" customWidth="1"/>
    <col min="6" max="6" width="23.7109375" customWidth="1"/>
    <col min="7" max="7" width="23.28515625" customWidth="1"/>
    <col min="8" max="8" width="27.5703125" customWidth="1"/>
  </cols>
  <sheetData>
    <row r="1" spans="1:8" ht="61.5" customHeight="1" x14ac:dyDescent="0.25">
      <c r="A1" s="48" t="s">
        <v>421</v>
      </c>
      <c r="B1" s="48" t="s">
        <v>422</v>
      </c>
      <c r="C1" s="48" t="s">
        <v>423</v>
      </c>
      <c r="D1" s="48" t="s">
        <v>424</v>
      </c>
      <c r="E1" s="49" t="s">
        <v>425</v>
      </c>
      <c r="F1" s="49" t="s">
        <v>426</v>
      </c>
      <c r="G1" s="49" t="s">
        <v>427</v>
      </c>
      <c r="H1" s="49" t="s">
        <v>428</v>
      </c>
    </row>
    <row r="2" spans="1:8" x14ac:dyDescent="0.25">
      <c r="A2" s="48">
        <v>1</v>
      </c>
      <c r="B2" s="47" t="s">
        <v>429</v>
      </c>
      <c r="C2" s="47">
        <v>25000</v>
      </c>
      <c r="D2" s="47">
        <v>10</v>
      </c>
      <c r="E2" s="4" t="str">
        <f>IF(C2&gt;5000,"10%","0")</f>
        <v>10%</v>
      </c>
      <c r="F2" s="4" t="str">
        <f>IF(OR(C2&gt;10000,D2&gt;=5),"20%","0")</f>
        <v>20%</v>
      </c>
      <c r="G2" s="4" t="str">
        <f>IF(AND(C2&gt;20000,D2&gt;=10),"30%","0")</f>
        <v>30%</v>
      </c>
      <c r="H2" s="4" t="str">
        <f>IF(C2&gt;20000,"30%",IF(C2&gt;10000,"20%","10%"))</f>
        <v>30%</v>
      </c>
    </row>
    <row r="3" spans="1:8" x14ac:dyDescent="0.25">
      <c r="A3" s="48">
        <v>2</v>
      </c>
      <c r="B3" s="47" t="s">
        <v>430</v>
      </c>
      <c r="C3" s="47">
        <v>8000</v>
      </c>
      <c r="D3" s="47">
        <v>3</v>
      </c>
      <c r="E3" s="4" t="str">
        <f t="shared" ref="E3:E9" si="0">IF(C3&gt;5000,"10%","0")</f>
        <v>10%</v>
      </c>
      <c r="F3" s="4" t="str">
        <f t="shared" ref="F3:F9" si="1">IF(OR(C3&gt;10000,D3&gt;=5),"20%","0")</f>
        <v>0</v>
      </c>
      <c r="G3" s="4" t="str">
        <f t="shared" ref="G3:G9" si="2">IF(AND(C3&gt;20000,D3&gt;=10),"30%","0")</f>
        <v>0</v>
      </c>
      <c r="H3" s="4" t="str">
        <f t="shared" ref="H3:H9" si="3">IF(C3&gt;20000,"30%",IF(C3&gt;10000,"20%","10%"))</f>
        <v>10%</v>
      </c>
    </row>
    <row r="4" spans="1:8" x14ac:dyDescent="0.25">
      <c r="A4" s="48">
        <v>3</v>
      </c>
      <c r="B4" s="47" t="s">
        <v>431</v>
      </c>
      <c r="C4" s="47">
        <v>12000</v>
      </c>
      <c r="D4" s="47">
        <v>7</v>
      </c>
      <c r="E4" s="4" t="str">
        <f t="shared" si="0"/>
        <v>10%</v>
      </c>
      <c r="F4" s="4" t="str">
        <f t="shared" si="1"/>
        <v>20%</v>
      </c>
      <c r="G4" s="4" t="str">
        <f t="shared" si="2"/>
        <v>0</v>
      </c>
      <c r="H4" s="4" t="str">
        <f t="shared" si="3"/>
        <v>20%</v>
      </c>
    </row>
    <row r="5" spans="1:8" x14ac:dyDescent="0.25">
      <c r="A5" s="48">
        <v>4</v>
      </c>
      <c r="B5" s="47" t="s">
        <v>432</v>
      </c>
      <c r="C5" s="47">
        <v>27000</v>
      </c>
      <c r="D5" s="47">
        <v>30</v>
      </c>
      <c r="E5" s="4" t="str">
        <f t="shared" si="0"/>
        <v>10%</v>
      </c>
      <c r="F5" s="4" t="str">
        <f t="shared" si="1"/>
        <v>20%</v>
      </c>
      <c r="G5" s="4" t="str">
        <f t="shared" si="2"/>
        <v>30%</v>
      </c>
      <c r="H5" s="4" t="str">
        <f t="shared" si="3"/>
        <v>30%</v>
      </c>
    </row>
    <row r="6" spans="1:8" x14ac:dyDescent="0.25">
      <c r="A6" s="48">
        <v>5</v>
      </c>
      <c r="B6" s="47" t="s">
        <v>433</v>
      </c>
      <c r="C6" s="47">
        <v>2500</v>
      </c>
      <c r="D6" s="47">
        <v>1</v>
      </c>
      <c r="E6" s="4" t="str">
        <f t="shared" si="0"/>
        <v>0</v>
      </c>
      <c r="F6" s="4" t="str">
        <f t="shared" si="1"/>
        <v>0</v>
      </c>
      <c r="G6" s="4" t="str">
        <f t="shared" si="2"/>
        <v>0</v>
      </c>
      <c r="H6" s="4" t="str">
        <f t="shared" si="3"/>
        <v>10%</v>
      </c>
    </row>
    <row r="7" spans="1:8" x14ac:dyDescent="0.25">
      <c r="A7" s="48">
        <v>6</v>
      </c>
      <c r="B7" s="47" t="s">
        <v>434</v>
      </c>
      <c r="C7" s="47">
        <v>15000</v>
      </c>
      <c r="D7" s="47">
        <v>2</v>
      </c>
      <c r="E7" s="4" t="str">
        <f t="shared" si="0"/>
        <v>10%</v>
      </c>
      <c r="F7" s="4" t="str">
        <f t="shared" si="1"/>
        <v>20%</v>
      </c>
      <c r="G7" s="4" t="str">
        <f t="shared" si="2"/>
        <v>0</v>
      </c>
      <c r="H7" s="4" t="str">
        <f t="shared" si="3"/>
        <v>20%</v>
      </c>
    </row>
    <row r="8" spans="1:8" x14ac:dyDescent="0.25">
      <c r="A8" s="48">
        <v>7</v>
      </c>
      <c r="B8" s="47" t="s">
        <v>435</v>
      </c>
      <c r="C8" s="47">
        <v>12000</v>
      </c>
      <c r="D8" s="47">
        <v>3</v>
      </c>
      <c r="E8" s="4" t="str">
        <f t="shared" si="0"/>
        <v>10%</v>
      </c>
      <c r="F8" s="4" t="str">
        <f t="shared" si="1"/>
        <v>20%</v>
      </c>
      <c r="G8" s="4" t="str">
        <f t="shared" si="2"/>
        <v>0</v>
      </c>
      <c r="H8" s="4" t="str">
        <f t="shared" si="3"/>
        <v>20%</v>
      </c>
    </row>
    <row r="9" spans="1:8" x14ac:dyDescent="0.25">
      <c r="A9" s="48">
        <v>8</v>
      </c>
      <c r="B9" s="47" t="s">
        <v>436</v>
      </c>
      <c r="C9" s="47">
        <v>3500</v>
      </c>
      <c r="D9" s="47">
        <v>4</v>
      </c>
      <c r="E9" s="4" t="str">
        <f t="shared" si="0"/>
        <v>0</v>
      </c>
      <c r="F9" s="4" t="str">
        <f t="shared" si="1"/>
        <v>0</v>
      </c>
      <c r="G9" s="4" t="str">
        <f t="shared" si="2"/>
        <v>0</v>
      </c>
      <c r="H9" s="4" t="str">
        <f t="shared" si="3"/>
        <v>10%</v>
      </c>
    </row>
    <row r="12" spans="1:8" x14ac:dyDescent="0.25">
      <c r="A12" s="95" t="s">
        <v>437</v>
      </c>
      <c r="B12" s="95"/>
      <c r="C12" s="95"/>
      <c r="D12" s="95"/>
    </row>
  </sheetData>
  <mergeCells count="1">
    <mergeCell ref="A12:D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E22E-6C41-484D-8CAA-8675B65EA56B}">
  <dimension ref="A1:H52"/>
  <sheetViews>
    <sheetView workbookViewId="0">
      <selection activeCell="L15" sqref="L15"/>
    </sheetView>
  </sheetViews>
  <sheetFormatPr defaultRowHeight="15" x14ac:dyDescent="0.25"/>
  <cols>
    <col min="2" max="2" width="9.28515625" customWidth="1"/>
    <col min="3" max="3" width="10" customWidth="1"/>
  </cols>
  <sheetData>
    <row r="1" spans="1:8" x14ac:dyDescent="0.25">
      <c r="A1" s="39" t="s">
        <v>450</v>
      </c>
    </row>
    <row r="3" spans="1:8" x14ac:dyDescent="0.25">
      <c r="A3" t="s">
        <v>438</v>
      </c>
      <c r="B3" t="s">
        <v>132</v>
      </c>
      <c r="C3" t="s">
        <v>26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</row>
    <row r="4" spans="1:8" x14ac:dyDescent="0.25">
      <c r="A4">
        <v>356</v>
      </c>
      <c r="B4" t="s">
        <v>13</v>
      </c>
      <c r="C4" t="s">
        <v>39</v>
      </c>
      <c r="D4">
        <v>1156</v>
      </c>
      <c r="E4">
        <v>3291</v>
      </c>
      <c r="F4">
        <v>5527</v>
      </c>
      <c r="G4">
        <v>3959</v>
      </c>
      <c r="H4">
        <v>5908</v>
      </c>
    </row>
    <row r="5" spans="1:8" x14ac:dyDescent="0.25">
      <c r="A5">
        <v>392</v>
      </c>
      <c r="B5" t="s">
        <v>13</v>
      </c>
      <c r="C5" t="s">
        <v>39</v>
      </c>
      <c r="D5">
        <v>1406</v>
      </c>
      <c r="E5">
        <v>8608</v>
      </c>
      <c r="F5">
        <v>5278</v>
      </c>
      <c r="G5">
        <v>6667</v>
      </c>
      <c r="H5">
        <v>1489</v>
      </c>
    </row>
    <row r="6" spans="1:8" x14ac:dyDescent="0.25">
      <c r="A6">
        <v>230</v>
      </c>
      <c r="B6" t="s">
        <v>13</v>
      </c>
      <c r="C6" t="s">
        <v>39</v>
      </c>
      <c r="D6">
        <v>1496</v>
      </c>
      <c r="E6">
        <v>4008</v>
      </c>
      <c r="F6">
        <v>4594</v>
      </c>
      <c r="G6">
        <v>7282</v>
      </c>
      <c r="H6">
        <v>5538</v>
      </c>
    </row>
    <row r="7" spans="1:8" x14ac:dyDescent="0.25">
      <c r="A7">
        <v>329</v>
      </c>
      <c r="B7" t="s">
        <v>13</v>
      </c>
      <c r="C7" t="s">
        <v>39</v>
      </c>
      <c r="D7">
        <v>1716</v>
      </c>
      <c r="E7">
        <v>6929</v>
      </c>
      <c r="F7">
        <v>7734</v>
      </c>
      <c r="G7">
        <v>4870</v>
      </c>
      <c r="H7">
        <v>2607</v>
      </c>
    </row>
    <row r="8" spans="1:8" x14ac:dyDescent="0.25">
      <c r="A8">
        <v>50</v>
      </c>
      <c r="B8" t="s">
        <v>13</v>
      </c>
      <c r="C8" t="s">
        <v>39</v>
      </c>
      <c r="D8">
        <v>1728</v>
      </c>
      <c r="E8">
        <v>2803</v>
      </c>
      <c r="F8">
        <v>8378</v>
      </c>
      <c r="G8">
        <v>2163</v>
      </c>
      <c r="H8">
        <v>3816</v>
      </c>
    </row>
    <row r="9" spans="1:8" x14ac:dyDescent="0.25">
      <c r="A9">
        <v>293</v>
      </c>
      <c r="B9" t="s">
        <v>13</v>
      </c>
      <c r="C9" t="s">
        <v>39</v>
      </c>
      <c r="D9">
        <v>2211</v>
      </c>
      <c r="E9">
        <v>4946</v>
      </c>
      <c r="F9">
        <v>8093</v>
      </c>
      <c r="G9">
        <v>5581</v>
      </c>
      <c r="H9">
        <v>1129</v>
      </c>
    </row>
    <row r="10" spans="1:8" x14ac:dyDescent="0.25">
      <c r="A10">
        <v>248</v>
      </c>
      <c r="B10" t="s">
        <v>13</v>
      </c>
      <c r="C10" t="s">
        <v>39</v>
      </c>
      <c r="D10">
        <v>2308</v>
      </c>
      <c r="E10">
        <v>9362</v>
      </c>
      <c r="F10">
        <v>8968</v>
      </c>
      <c r="G10">
        <v>4742</v>
      </c>
      <c r="H10">
        <v>2214</v>
      </c>
    </row>
    <row r="11" spans="1:8" x14ac:dyDescent="0.25">
      <c r="A11">
        <v>140</v>
      </c>
      <c r="B11" t="s">
        <v>13</v>
      </c>
      <c r="C11" t="s">
        <v>39</v>
      </c>
      <c r="D11">
        <v>2310</v>
      </c>
      <c r="E11">
        <v>4726</v>
      </c>
      <c r="F11">
        <v>1868</v>
      </c>
      <c r="G11">
        <v>4395</v>
      </c>
      <c r="H11">
        <v>5377</v>
      </c>
    </row>
    <row r="12" spans="1:8" x14ac:dyDescent="0.25">
      <c r="A12">
        <v>41</v>
      </c>
      <c r="B12" t="s">
        <v>13</v>
      </c>
      <c r="C12" t="s">
        <v>39</v>
      </c>
      <c r="D12">
        <v>2471</v>
      </c>
      <c r="E12">
        <v>3632</v>
      </c>
      <c r="F12">
        <v>6462</v>
      </c>
      <c r="G12">
        <v>8065</v>
      </c>
      <c r="H12">
        <v>8693</v>
      </c>
    </row>
    <row r="13" spans="1:8" x14ac:dyDescent="0.25">
      <c r="A13">
        <v>284</v>
      </c>
      <c r="B13" t="s">
        <v>13</v>
      </c>
      <c r="C13" t="s">
        <v>39</v>
      </c>
      <c r="D13">
        <v>2745</v>
      </c>
      <c r="E13">
        <v>7069</v>
      </c>
      <c r="F13">
        <v>8360</v>
      </c>
      <c r="G13">
        <v>6026</v>
      </c>
      <c r="H13">
        <v>6117</v>
      </c>
    </row>
    <row r="14" spans="1:8" x14ac:dyDescent="0.25">
      <c r="A14">
        <v>158</v>
      </c>
      <c r="B14" t="s">
        <v>13</v>
      </c>
      <c r="C14" t="s">
        <v>39</v>
      </c>
      <c r="D14">
        <v>2799</v>
      </c>
      <c r="E14">
        <v>3878</v>
      </c>
      <c r="F14">
        <v>1947</v>
      </c>
      <c r="G14">
        <v>9353</v>
      </c>
      <c r="H14">
        <v>5144</v>
      </c>
    </row>
    <row r="15" spans="1:8" x14ac:dyDescent="0.25">
      <c r="A15">
        <v>437</v>
      </c>
      <c r="B15" t="s">
        <v>13</v>
      </c>
      <c r="C15" t="s">
        <v>39</v>
      </c>
      <c r="D15">
        <v>3019</v>
      </c>
      <c r="E15">
        <v>9787</v>
      </c>
      <c r="F15">
        <v>8622</v>
      </c>
      <c r="G15">
        <v>4259</v>
      </c>
      <c r="H15">
        <v>9686</v>
      </c>
    </row>
    <row r="16" spans="1:8" x14ac:dyDescent="0.25">
      <c r="A16">
        <v>338</v>
      </c>
      <c r="B16" t="s">
        <v>13</v>
      </c>
      <c r="C16" t="s">
        <v>39</v>
      </c>
      <c r="D16">
        <v>3263</v>
      </c>
      <c r="E16">
        <v>3627</v>
      </c>
      <c r="F16">
        <v>8604</v>
      </c>
      <c r="G16">
        <v>9437</v>
      </c>
      <c r="H16">
        <v>4063</v>
      </c>
    </row>
    <row r="17" spans="1:8" x14ac:dyDescent="0.25">
      <c r="A17">
        <v>401</v>
      </c>
      <c r="B17" t="s">
        <v>13</v>
      </c>
      <c r="C17" t="s">
        <v>39</v>
      </c>
      <c r="D17">
        <v>3322</v>
      </c>
      <c r="E17">
        <v>9128</v>
      </c>
      <c r="F17">
        <v>4719</v>
      </c>
      <c r="G17">
        <v>6489</v>
      </c>
      <c r="H17">
        <v>1479</v>
      </c>
    </row>
    <row r="18" spans="1:8" x14ac:dyDescent="0.25">
      <c r="A18">
        <v>311</v>
      </c>
      <c r="B18" t="s">
        <v>13</v>
      </c>
      <c r="C18" t="s">
        <v>39</v>
      </c>
      <c r="D18">
        <v>3360</v>
      </c>
      <c r="E18">
        <v>3433</v>
      </c>
      <c r="F18">
        <v>8754</v>
      </c>
      <c r="G18">
        <v>2253</v>
      </c>
      <c r="H18">
        <v>3225</v>
      </c>
    </row>
    <row r="19" spans="1:8" x14ac:dyDescent="0.25">
      <c r="A19">
        <v>14</v>
      </c>
      <c r="B19" t="s">
        <v>13</v>
      </c>
      <c r="C19" t="s">
        <v>39</v>
      </c>
      <c r="D19">
        <v>3408</v>
      </c>
      <c r="E19">
        <v>7045</v>
      </c>
      <c r="F19">
        <v>2429</v>
      </c>
      <c r="G19">
        <v>7671</v>
      </c>
      <c r="H19">
        <v>9177</v>
      </c>
    </row>
    <row r="20" spans="1:8" x14ac:dyDescent="0.25">
      <c r="A20">
        <v>203</v>
      </c>
      <c r="B20" t="s">
        <v>13</v>
      </c>
      <c r="C20" t="s">
        <v>39</v>
      </c>
      <c r="D20">
        <v>3516</v>
      </c>
      <c r="E20">
        <v>9411</v>
      </c>
      <c r="F20">
        <v>6448</v>
      </c>
      <c r="G20">
        <v>4355</v>
      </c>
      <c r="H20">
        <v>2782</v>
      </c>
    </row>
    <row r="21" spans="1:8" x14ac:dyDescent="0.25">
      <c r="A21">
        <v>266</v>
      </c>
      <c r="B21" t="s">
        <v>13</v>
      </c>
      <c r="C21" t="s">
        <v>39</v>
      </c>
      <c r="D21">
        <v>3723</v>
      </c>
      <c r="E21">
        <v>7981</v>
      </c>
      <c r="F21">
        <v>1593</v>
      </c>
      <c r="G21">
        <v>5820</v>
      </c>
      <c r="H21">
        <v>2148</v>
      </c>
    </row>
    <row r="22" spans="1:8" x14ac:dyDescent="0.25">
      <c r="A22">
        <v>212</v>
      </c>
      <c r="B22" t="s">
        <v>13</v>
      </c>
      <c r="C22" t="s">
        <v>39</v>
      </c>
      <c r="D22">
        <v>3771</v>
      </c>
      <c r="E22">
        <v>8674</v>
      </c>
      <c r="F22">
        <v>1404</v>
      </c>
      <c r="G22">
        <v>3748</v>
      </c>
      <c r="H22">
        <v>8833</v>
      </c>
    </row>
    <row r="23" spans="1:8" x14ac:dyDescent="0.25">
      <c r="A23">
        <v>455</v>
      </c>
      <c r="B23" t="s">
        <v>13</v>
      </c>
      <c r="C23" t="s">
        <v>39</v>
      </c>
      <c r="D23">
        <v>3805</v>
      </c>
      <c r="E23">
        <v>4699</v>
      </c>
      <c r="F23">
        <v>5122</v>
      </c>
      <c r="G23">
        <v>2032</v>
      </c>
      <c r="H23">
        <v>2338</v>
      </c>
    </row>
    <row r="24" spans="1:8" x14ac:dyDescent="0.25">
      <c r="A24">
        <v>383</v>
      </c>
      <c r="B24" t="s">
        <v>13</v>
      </c>
      <c r="C24" t="s">
        <v>39</v>
      </c>
      <c r="D24">
        <v>3827</v>
      </c>
      <c r="E24">
        <v>6499</v>
      </c>
      <c r="F24">
        <v>6731</v>
      </c>
      <c r="G24">
        <v>5513</v>
      </c>
      <c r="H24">
        <v>3164</v>
      </c>
    </row>
    <row r="25" spans="1:8" x14ac:dyDescent="0.25">
      <c r="A25">
        <v>365</v>
      </c>
      <c r="B25" t="s">
        <v>13</v>
      </c>
      <c r="C25" t="s">
        <v>39</v>
      </c>
      <c r="D25">
        <v>3886</v>
      </c>
      <c r="E25">
        <v>9182</v>
      </c>
      <c r="F25">
        <v>1663</v>
      </c>
      <c r="G25">
        <v>8881</v>
      </c>
      <c r="H25">
        <v>4323</v>
      </c>
    </row>
    <row r="26" spans="1:8" x14ac:dyDescent="0.25">
      <c r="A26">
        <v>113</v>
      </c>
      <c r="B26" t="s">
        <v>13</v>
      </c>
      <c r="C26" t="s">
        <v>39</v>
      </c>
      <c r="D26">
        <v>4610</v>
      </c>
      <c r="E26">
        <v>5052</v>
      </c>
      <c r="F26">
        <v>5617</v>
      </c>
      <c r="G26">
        <v>3932</v>
      </c>
      <c r="H26">
        <v>3263</v>
      </c>
    </row>
    <row r="27" spans="1:8" x14ac:dyDescent="0.25">
      <c r="A27">
        <v>446</v>
      </c>
      <c r="B27" t="s">
        <v>13</v>
      </c>
      <c r="C27" t="s">
        <v>39</v>
      </c>
      <c r="D27">
        <v>4770</v>
      </c>
      <c r="E27">
        <v>2987</v>
      </c>
      <c r="F27">
        <v>5733</v>
      </c>
      <c r="G27">
        <v>5511</v>
      </c>
      <c r="H27">
        <v>9243</v>
      </c>
    </row>
    <row r="28" spans="1:8" x14ac:dyDescent="0.25">
      <c r="A28">
        <v>5</v>
      </c>
      <c r="B28" t="s">
        <v>13</v>
      </c>
      <c r="C28" t="s">
        <v>39</v>
      </c>
      <c r="D28">
        <v>4866</v>
      </c>
      <c r="E28">
        <v>3933</v>
      </c>
      <c r="F28">
        <v>3286</v>
      </c>
      <c r="G28">
        <v>1627</v>
      </c>
      <c r="H28">
        <v>4363</v>
      </c>
    </row>
    <row r="29" spans="1:8" x14ac:dyDescent="0.25">
      <c r="A29">
        <v>86</v>
      </c>
      <c r="B29" t="s">
        <v>13</v>
      </c>
      <c r="C29" t="s">
        <v>39</v>
      </c>
      <c r="D29">
        <v>4895</v>
      </c>
      <c r="E29">
        <v>4162</v>
      </c>
      <c r="F29">
        <v>2997</v>
      </c>
      <c r="G29">
        <v>8349</v>
      </c>
      <c r="H29">
        <v>6059</v>
      </c>
    </row>
    <row r="30" spans="1:8" x14ac:dyDescent="0.25">
      <c r="A30">
        <v>194</v>
      </c>
      <c r="B30" t="s">
        <v>13</v>
      </c>
      <c r="C30" t="s">
        <v>39</v>
      </c>
      <c r="D30">
        <v>5004</v>
      </c>
      <c r="E30">
        <v>4718</v>
      </c>
      <c r="F30">
        <v>6120</v>
      </c>
      <c r="G30">
        <v>4933</v>
      </c>
      <c r="H30">
        <v>1407</v>
      </c>
    </row>
    <row r="31" spans="1:8" x14ac:dyDescent="0.25">
      <c r="A31">
        <v>302</v>
      </c>
      <c r="B31" t="s">
        <v>13</v>
      </c>
      <c r="C31" t="s">
        <v>39</v>
      </c>
      <c r="D31">
        <v>5455</v>
      </c>
      <c r="E31">
        <v>5953</v>
      </c>
      <c r="F31">
        <v>6383</v>
      </c>
      <c r="G31">
        <v>2485</v>
      </c>
      <c r="H31">
        <v>7139</v>
      </c>
    </row>
    <row r="32" spans="1:8" x14ac:dyDescent="0.25">
      <c r="A32">
        <v>464</v>
      </c>
      <c r="B32" t="s">
        <v>13</v>
      </c>
      <c r="C32" t="s">
        <v>39</v>
      </c>
      <c r="D32">
        <v>5911</v>
      </c>
      <c r="E32">
        <v>8363</v>
      </c>
      <c r="F32">
        <v>8349</v>
      </c>
      <c r="G32">
        <v>3261</v>
      </c>
      <c r="H32">
        <v>4827</v>
      </c>
    </row>
    <row r="33" spans="1:8" x14ac:dyDescent="0.25">
      <c r="A33">
        <v>491</v>
      </c>
      <c r="B33" t="s">
        <v>13</v>
      </c>
      <c r="C33" t="s">
        <v>39</v>
      </c>
      <c r="D33">
        <v>6009</v>
      </c>
      <c r="E33">
        <v>7619</v>
      </c>
      <c r="F33">
        <v>2164</v>
      </c>
      <c r="G33">
        <v>8099</v>
      </c>
      <c r="H33">
        <v>3327</v>
      </c>
    </row>
    <row r="34" spans="1:8" x14ac:dyDescent="0.25">
      <c r="A34">
        <v>410</v>
      </c>
      <c r="B34" t="s">
        <v>13</v>
      </c>
      <c r="C34" t="s">
        <v>39</v>
      </c>
      <c r="D34">
        <v>6368</v>
      </c>
      <c r="E34">
        <v>6868</v>
      </c>
      <c r="F34">
        <v>5483</v>
      </c>
      <c r="G34">
        <v>4234</v>
      </c>
      <c r="H34">
        <v>6543</v>
      </c>
    </row>
    <row r="35" spans="1:8" x14ac:dyDescent="0.25">
      <c r="A35">
        <v>428</v>
      </c>
      <c r="B35" t="s">
        <v>13</v>
      </c>
      <c r="C35" t="s">
        <v>39</v>
      </c>
      <c r="D35">
        <v>6474</v>
      </c>
      <c r="E35">
        <v>8006</v>
      </c>
      <c r="F35">
        <v>1713</v>
      </c>
      <c r="G35">
        <v>9905</v>
      </c>
      <c r="H35">
        <v>8585</v>
      </c>
    </row>
    <row r="36" spans="1:8" x14ac:dyDescent="0.25">
      <c r="A36">
        <v>419</v>
      </c>
      <c r="B36" t="s">
        <v>13</v>
      </c>
      <c r="C36" t="s">
        <v>39</v>
      </c>
      <c r="D36">
        <v>6631</v>
      </c>
      <c r="E36">
        <v>9417</v>
      </c>
      <c r="F36">
        <v>4479</v>
      </c>
      <c r="G36">
        <v>9776</v>
      </c>
      <c r="H36">
        <v>6490</v>
      </c>
    </row>
    <row r="37" spans="1:8" x14ac:dyDescent="0.25">
      <c r="A37">
        <v>185</v>
      </c>
      <c r="B37" t="s">
        <v>13</v>
      </c>
      <c r="C37" t="s">
        <v>39</v>
      </c>
      <c r="D37">
        <v>6860</v>
      </c>
      <c r="E37">
        <v>8817</v>
      </c>
      <c r="F37">
        <v>5615</v>
      </c>
      <c r="G37">
        <v>9417</v>
      </c>
      <c r="H37">
        <v>9683</v>
      </c>
    </row>
    <row r="38" spans="1:8" x14ac:dyDescent="0.25">
      <c r="A38">
        <v>68</v>
      </c>
      <c r="B38" t="s">
        <v>13</v>
      </c>
      <c r="C38" t="s">
        <v>39</v>
      </c>
      <c r="D38">
        <v>6999</v>
      </c>
      <c r="E38">
        <v>9195</v>
      </c>
      <c r="F38">
        <v>7130</v>
      </c>
      <c r="G38">
        <v>3893</v>
      </c>
      <c r="H38">
        <v>6769</v>
      </c>
    </row>
    <row r="39" spans="1:8" x14ac:dyDescent="0.25">
      <c r="A39">
        <v>347</v>
      </c>
      <c r="B39" t="s">
        <v>13</v>
      </c>
      <c r="C39" t="s">
        <v>39</v>
      </c>
      <c r="D39">
        <v>7241</v>
      </c>
      <c r="E39">
        <v>4682</v>
      </c>
      <c r="F39">
        <v>8170</v>
      </c>
      <c r="G39">
        <v>3482</v>
      </c>
      <c r="H39">
        <v>6607</v>
      </c>
    </row>
    <row r="40" spans="1:8" x14ac:dyDescent="0.25">
      <c r="A40">
        <v>275</v>
      </c>
      <c r="B40" t="s">
        <v>13</v>
      </c>
      <c r="C40" t="s">
        <v>39</v>
      </c>
      <c r="D40">
        <v>7416</v>
      </c>
      <c r="E40">
        <v>4069</v>
      </c>
      <c r="F40">
        <v>5880</v>
      </c>
      <c r="G40">
        <v>8522</v>
      </c>
      <c r="H40">
        <v>7785</v>
      </c>
    </row>
    <row r="41" spans="1:8" x14ac:dyDescent="0.25">
      <c r="A41">
        <v>221</v>
      </c>
      <c r="B41" t="s">
        <v>13</v>
      </c>
      <c r="C41" t="s">
        <v>39</v>
      </c>
      <c r="D41">
        <v>7437</v>
      </c>
      <c r="E41">
        <v>4470</v>
      </c>
      <c r="F41">
        <v>6256</v>
      </c>
      <c r="G41">
        <v>3061</v>
      </c>
      <c r="H41">
        <v>2163</v>
      </c>
    </row>
    <row r="42" spans="1:8" x14ac:dyDescent="0.25">
      <c r="A42">
        <v>239</v>
      </c>
      <c r="B42" t="s">
        <v>13</v>
      </c>
      <c r="C42" t="s">
        <v>39</v>
      </c>
      <c r="D42">
        <v>7903</v>
      </c>
      <c r="E42">
        <v>6085</v>
      </c>
      <c r="F42">
        <v>7981</v>
      </c>
      <c r="G42">
        <v>1540</v>
      </c>
      <c r="H42">
        <v>5892</v>
      </c>
    </row>
    <row r="43" spans="1:8" x14ac:dyDescent="0.25">
      <c r="A43">
        <v>104</v>
      </c>
      <c r="B43" t="s">
        <v>13</v>
      </c>
      <c r="C43" t="s">
        <v>39</v>
      </c>
      <c r="D43">
        <v>7947</v>
      </c>
      <c r="E43">
        <v>6333</v>
      </c>
      <c r="F43">
        <v>3743</v>
      </c>
      <c r="G43">
        <v>6567</v>
      </c>
      <c r="H43">
        <v>2936</v>
      </c>
    </row>
    <row r="44" spans="1:8" x14ac:dyDescent="0.25">
      <c r="A44">
        <v>257</v>
      </c>
      <c r="B44" t="s">
        <v>13</v>
      </c>
      <c r="C44" t="s">
        <v>39</v>
      </c>
      <c r="D44">
        <v>8172</v>
      </c>
      <c r="E44">
        <v>5719</v>
      </c>
      <c r="F44">
        <v>9053</v>
      </c>
      <c r="G44">
        <v>4929</v>
      </c>
      <c r="H44">
        <v>7015</v>
      </c>
    </row>
    <row r="45" spans="1:8" x14ac:dyDescent="0.25">
      <c r="A45">
        <v>320</v>
      </c>
      <c r="B45" t="s">
        <v>13</v>
      </c>
      <c r="C45" t="s">
        <v>39</v>
      </c>
      <c r="D45">
        <v>8275</v>
      </c>
      <c r="E45">
        <v>5551</v>
      </c>
      <c r="F45">
        <v>1585</v>
      </c>
      <c r="G45">
        <v>6159</v>
      </c>
      <c r="H45">
        <v>3475</v>
      </c>
    </row>
    <row r="46" spans="1:8" x14ac:dyDescent="0.25">
      <c r="A46">
        <v>176</v>
      </c>
      <c r="B46" t="s">
        <v>13</v>
      </c>
      <c r="C46" t="s">
        <v>39</v>
      </c>
      <c r="D46">
        <v>8278</v>
      </c>
      <c r="E46">
        <v>5365</v>
      </c>
      <c r="F46">
        <v>5127</v>
      </c>
      <c r="G46">
        <v>6646</v>
      </c>
      <c r="H46">
        <v>6343</v>
      </c>
    </row>
    <row r="47" spans="1:8" x14ac:dyDescent="0.25">
      <c r="A47">
        <v>482</v>
      </c>
      <c r="B47" t="s">
        <v>13</v>
      </c>
      <c r="C47" t="s">
        <v>39</v>
      </c>
      <c r="D47">
        <v>8442</v>
      </c>
      <c r="E47">
        <v>4523</v>
      </c>
      <c r="F47">
        <v>7119</v>
      </c>
      <c r="G47">
        <v>8609</v>
      </c>
      <c r="H47">
        <v>5629</v>
      </c>
    </row>
    <row r="48" spans="1:8" x14ac:dyDescent="0.25">
      <c r="A48">
        <v>473</v>
      </c>
      <c r="B48" t="s">
        <v>13</v>
      </c>
      <c r="C48" t="s">
        <v>39</v>
      </c>
      <c r="D48">
        <v>8663</v>
      </c>
      <c r="E48">
        <v>7714</v>
      </c>
      <c r="F48">
        <v>4056</v>
      </c>
      <c r="G48">
        <v>7254</v>
      </c>
      <c r="H48">
        <v>5941</v>
      </c>
    </row>
    <row r="49" spans="1:8" x14ac:dyDescent="0.25">
      <c r="A49">
        <v>374</v>
      </c>
      <c r="B49" t="s">
        <v>13</v>
      </c>
      <c r="C49" t="s">
        <v>39</v>
      </c>
      <c r="D49">
        <v>8789</v>
      </c>
      <c r="E49">
        <v>5731</v>
      </c>
      <c r="F49">
        <v>4188</v>
      </c>
      <c r="G49">
        <v>1829</v>
      </c>
      <c r="H49">
        <v>2724</v>
      </c>
    </row>
    <row r="50" spans="1:8" x14ac:dyDescent="0.25">
      <c r="A50">
        <v>23</v>
      </c>
      <c r="B50" t="s">
        <v>13</v>
      </c>
      <c r="C50" t="s">
        <v>39</v>
      </c>
      <c r="D50">
        <v>9194</v>
      </c>
      <c r="E50">
        <v>8024</v>
      </c>
      <c r="F50">
        <v>2464</v>
      </c>
      <c r="G50">
        <v>1866</v>
      </c>
      <c r="H50">
        <v>7746</v>
      </c>
    </row>
    <row r="51" spans="1:8" x14ac:dyDescent="0.25">
      <c r="A51">
        <v>131</v>
      </c>
      <c r="B51" t="s">
        <v>13</v>
      </c>
      <c r="C51" t="s">
        <v>39</v>
      </c>
      <c r="D51">
        <v>9546</v>
      </c>
      <c r="E51">
        <v>9946</v>
      </c>
      <c r="F51">
        <v>9869</v>
      </c>
      <c r="G51">
        <v>1579</v>
      </c>
      <c r="H51">
        <v>6856</v>
      </c>
    </row>
    <row r="52" spans="1:8" x14ac:dyDescent="0.25">
      <c r="A52">
        <v>500</v>
      </c>
      <c r="B52" t="s">
        <v>13</v>
      </c>
      <c r="C52" t="s">
        <v>39</v>
      </c>
      <c r="D52">
        <v>9759</v>
      </c>
      <c r="E52">
        <v>3598</v>
      </c>
      <c r="F52">
        <v>5867</v>
      </c>
      <c r="G52">
        <v>5263</v>
      </c>
      <c r="H52">
        <v>1196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2545-0A96-47A1-8BCC-8E6B0B383836}">
  <dimension ref="A1:E10"/>
  <sheetViews>
    <sheetView workbookViewId="0">
      <selection activeCell="G11" sqref="G11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11.140625" bestFit="1" customWidth="1"/>
    <col min="4" max="4" width="10.7109375" bestFit="1" customWidth="1"/>
    <col min="5" max="5" width="10.42578125" bestFit="1" customWidth="1"/>
    <col min="6" max="500" width="16.28515625" bestFit="1" customWidth="1"/>
    <col min="501" max="501" width="11.28515625" bestFit="1" customWidth="1"/>
  </cols>
  <sheetData>
    <row r="1" spans="1:5" x14ac:dyDescent="0.25">
      <c r="A1" s="51" t="s">
        <v>438</v>
      </c>
      <c r="B1" t="s">
        <v>445</v>
      </c>
    </row>
    <row r="2" spans="1:5" x14ac:dyDescent="0.25">
      <c r="A2" s="51" t="s">
        <v>132</v>
      </c>
      <c r="B2" t="s">
        <v>13</v>
      </c>
    </row>
    <row r="4" spans="1:5" x14ac:dyDescent="0.25">
      <c r="A4" s="51" t="s">
        <v>444</v>
      </c>
      <c r="B4" t="s">
        <v>447</v>
      </c>
      <c r="C4" t="s">
        <v>448</v>
      </c>
      <c r="D4" t="s">
        <v>449</v>
      </c>
      <c r="E4" t="s">
        <v>446</v>
      </c>
    </row>
    <row r="5" spans="1:5" x14ac:dyDescent="0.25">
      <c r="A5" s="52" t="s">
        <v>443</v>
      </c>
      <c r="B5">
        <v>13271</v>
      </c>
      <c r="C5">
        <v>4600</v>
      </c>
      <c r="D5">
        <v>13622</v>
      </c>
      <c r="E5">
        <v>9058</v>
      </c>
    </row>
    <row r="6" spans="1:5" x14ac:dyDescent="0.25">
      <c r="A6" s="52" t="s">
        <v>442</v>
      </c>
      <c r="B6">
        <v>7263</v>
      </c>
      <c r="C6">
        <v>18997</v>
      </c>
      <c r="D6">
        <v>14680</v>
      </c>
      <c r="E6">
        <v>9119</v>
      </c>
    </row>
    <row r="7" spans="1:5" x14ac:dyDescent="0.25">
      <c r="A7" s="52" t="s">
        <v>42</v>
      </c>
      <c r="B7">
        <v>9992</v>
      </c>
      <c r="C7">
        <v>11270</v>
      </c>
      <c r="D7">
        <v>9986</v>
      </c>
      <c r="E7">
        <v>9958</v>
      </c>
    </row>
    <row r="8" spans="1:5" x14ac:dyDescent="0.25">
      <c r="A8" s="52" t="s">
        <v>39</v>
      </c>
      <c r="B8">
        <v>305618</v>
      </c>
      <c r="C8">
        <v>269725</v>
      </c>
      <c r="D8">
        <v>266289</v>
      </c>
      <c r="E8">
        <v>253160</v>
      </c>
    </row>
    <row r="9" spans="1:5" x14ac:dyDescent="0.25">
      <c r="A9" s="52" t="s">
        <v>37</v>
      </c>
      <c r="B9">
        <v>8332</v>
      </c>
      <c r="C9">
        <v>8898</v>
      </c>
      <c r="D9">
        <v>7225</v>
      </c>
      <c r="E9">
        <v>3058</v>
      </c>
    </row>
    <row r="10" spans="1:5" x14ac:dyDescent="0.25">
      <c r="A10" s="52" t="s">
        <v>285</v>
      </c>
      <c r="B10">
        <v>344476</v>
      </c>
      <c r="C10">
        <v>313490</v>
      </c>
      <c r="D10">
        <v>311802</v>
      </c>
      <c r="E10">
        <v>284353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FB04-0D49-41D6-92F6-3CB1918FC585}">
  <dimension ref="A1:O501"/>
  <sheetViews>
    <sheetView workbookViewId="0">
      <selection activeCell="J2" sqref="J2:O2"/>
    </sheetView>
  </sheetViews>
  <sheetFormatPr defaultRowHeight="15" x14ac:dyDescent="0.25"/>
  <cols>
    <col min="2" max="2" width="13.5703125" customWidth="1"/>
    <col min="3" max="3" width="15.28515625" customWidth="1"/>
  </cols>
  <sheetData>
    <row r="1" spans="1:15" x14ac:dyDescent="0.25">
      <c r="A1" s="50" t="s">
        <v>438</v>
      </c>
      <c r="B1" s="50" t="s">
        <v>132</v>
      </c>
      <c r="C1" s="50" t="s">
        <v>26</v>
      </c>
      <c r="D1" s="50" t="s">
        <v>76</v>
      </c>
      <c r="E1" s="50" t="s">
        <v>77</v>
      </c>
      <c r="F1" s="50" t="s">
        <v>78</v>
      </c>
      <c r="G1" s="50" t="s">
        <v>79</v>
      </c>
      <c r="H1" s="50" t="s">
        <v>80</v>
      </c>
      <c r="J1" s="123" t="s">
        <v>451</v>
      </c>
      <c r="K1" s="124"/>
      <c r="L1" s="124"/>
      <c r="M1" s="124"/>
      <c r="N1" s="124"/>
      <c r="O1" s="125"/>
    </row>
    <row r="2" spans="1:15" x14ac:dyDescent="0.25">
      <c r="A2" s="4">
        <v>1</v>
      </c>
      <c r="B2" s="4" t="s">
        <v>44</v>
      </c>
      <c r="C2" s="4" t="s">
        <v>442</v>
      </c>
      <c r="D2" s="4">
        <v>4010</v>
      </c>
      <c r="E2" s="4">
        <v>1503</v>
      </c>
      <c r="F2" s="4">
        <v>8606</v>
      </c>
      <c r="G2" s="4">
        <v>9170</v>
      </c>
      <c r="H2" s="4">
        <v>2246</v>
      </c>
      <c r="J2" s="95" t="s">
        <v>452</v>
      </c>
      <c r="K2" s="95"/>
      <c r="L2" s="95"/>
      <c r="M2" s="95"/>
      <c r="N2" s="95"/>
      <c r="O2" s="95"/>
    </row>
    <row r="3" spans="1:15" x14ac:dyDescent="0.25">
      <c r="A3" s="4">
        <v>2</v>
      </c>
      <c r="B3" s="4" t="s">
        <v>36</v>
      </c>
      <c r="C3" s="4" t="s">
        <v>42</v>
      </c>
      <c r="D3" s="4">
        <v>5648</v>
      </c>
      <c r="E3" s="4">
        <v>1973</v>
      </c>
      <c r="F3" s="4">
        <v>2392</v>
      </c>
      <c r="G3" s="4">
        <v>3634</v>
      </c>
      <c r="H3" s="4">
        <v>4027</v>
      </c>
    </row>
    <row r="4" spans="1:15" x14ac:dyDescent="0.25">
      <c r="A4" s="4">
        <v>3</v>
      </c>
      <c r="B4" s="4" t="s">
        <v>40</v>
      </c>
      <c r="C4" s="4" t="s">
        <v>43</v>
      </c>
      <c r="D4" s="4">
        <v>1546</v>
      </c>
      <c r="E4" s="4">
        <v>7840</v>
      </c>
      <c r="F4" s="4">
        <v>8527</v>
      </c>
      <c r="G4" s="4">
        <v>6109</v>
      </c>
      <c r="H4" s="4">
        <v>5335</v>
      </c>
    </row>
    <row r="5" spans="1:15" x14ac:dyDescent="0.25">
      <c r="A5" s="4">
        <v>4</v>
      </c>
      <c r="B5" s="4" t="s">
        <v>11</v>
      </c>
      <c r="C5" s="4" t="s">
        <v>37</v>
      </c>
      <c r="D5" s="4">
        <v>7547</v>
      </c>
      <c r="E5" s="4">
        <v>2483</v>
      </c>
      <c r="F5" s="4">
        <v>6322</v>
      </c>
      <c r="G5" s="4">
        <v>8984</v>
      </c>
      <c r="H5" s="4">
        <v>7942</v>
      </c>
    </row>
    <row r="6" spans="1:15" x14ac:dyDescent="0.25">
      <c r="A6" s="4">
        <v>5</v>
      </c>
      <c r="B6" s="4" t="s">
        <v>13</v>
      </c>
      <c r="C6" s="4" t="s">
        <v>39</v>
      </c>
      <c r="D6" s="4">
        <v>4866</v>
      </c>
      <c r="E6" s="4">
        <v>3933</v>
      </c>
      <c r="F6" s="4">
        <v>3286</v>
      </c>
      <c r="G6" s="4">
        <v>1627</v>
      </c>
      <c r="H6" s="4">
        <v>4363</v>
      </c>
    </row>
    <row r="7" spans="1:15" x14ac:dyDescent="0.25">
      <c r="A7" s="4">
        <v>6</v>
      </c>
      <c r="B7" s="4" t="s">
        <v>439</v>
      </c>
      <c r="C7" s="4" t="s">
        <v>443</v>
      </c>
      <c r="D7" s="4">
        <v>6751</v>
      </c>
      <c r="E7" s="4">
        <v>5028</v>
      </c>
      <c r="F7" s="4">
        <v>1893</v>
      </c>
      <c r="G7" s="4">
        <v>6612</v>
      </c>
      <c r="H7" s="4">
        <v>4029</v>
      </c>
    </row>
    <row r="8" spans="1:15" x14ac:dyDescent="0.25">
      <c r="A8" s="4">
        <v>7</v>
      </c>
      <c r="B8" s="4" t="s">
        <v>50</v>
      </c>
      <c r="C8" s="4" t="s">
        <v>51</v>
      </c>
      <c r="D8" s="4">
        <v>4239</v>
      </c>
      <c r="E8" s="4">
        <v>4884</v>
      </c>
      <c r="F8" s="4">
        <v>4741</v>
      </c>
      <c r="G8" s="4">
        <v>2110</v>
      </c>
      <c r="H8" s="4">
        <v>8843</v>
      </c>
    </row>
    <row r="9" spans="1:15" x14ac:dyDescent="0.25">
      <c r="A9" s="4">
        <v>8</v>
      </c>
      <c r="B9" s="4" t="s">
        <v>440</v>
      </c>
      <c r="C9" s="4" t="s">
        <v>47</v>
      </c>
      <c r="D9" s="4">
        <v>4498</v>
      </c>
      <c r="E9" s="4">
        <v>5536</v>
      </c>
      <c r="F9" s="4">
        <v>2828</v>
      </c>
      <c r="G9" s="4">
        <v>8476</v>
      </c>
      <c r="H9" s="4">
        <v>2780</v>
      </c>
    </row>
    <row r="10" spans="1:15" x14ac:dyDescent="0.25">
      <c r="A10" s="4">
        <v>9</v>
      </c>
      <c r="B10" s="4" t="s">
        <v>441</v>
      </c>
      <c r="C10" s="4" t="s">
        <v>49</v>
      </c>
      <c r="D10" s="4">
        <v>8285</v>
      </c>
      <c r="E10" s="4">
        <v>4308</v>
      </c>
      <c r="F10" s="4">
        <v>8788</v>
      </c>
      <c r="G10" s="4">
        <v>1638</v>
      </c>
      <c r="H10" s="4">
        <v>8838</v>
      </c>
    </row>
    <row r="11" spans="1:15" x14ac:dyDescent="0.25">
      <c r="A11" s="4">
        <v>10</v>
      </c>
      <c r="B11" s="4" t="s">
        <v>44</v>
      </c>
      <c r="C11" s="4" t="s">
        <v>442</v>
      </c>
      <c r="D11" s="4">
        <v>4520</v>
      </c>
      <c r="E11" s="4">
        <v>5320</v>
      </c>
      <c r="F11" s="4">
        <v>1613</v>
      </c>
      <c r="G11" s="4">
        <v>2778</v>
      </c>
      <c r="H11" s="4">
        <v>4418</v>
      </c>
    </row>
    <row r="12" spans="1:15" x14ac:dyDescent="0.25">
      <c r="A12" s="4">
        <v>11</v>
      </c>
      <c r="B12" s="4" t="s">
        <v>36</v>
      </c>
      <c r="C12" s="4" t="s">
        <v>42</v>
      </c>
      <c r="D12" s="4">
        <v>7087</v>
      </c>
      <c r="E12" s="4">
        <v>6782</v>
      </c>
      <c r="F12" s="4">
        <v>6247</v>
      </c>
      <c r="G12" s="4">
        <v>8996</v>
      </c>
      <c r="H12" s="4">
        <v>4301</v>
      </c>
    </row>
    <row r="13" spans="1:15" x14ac:dyDescent="0.25">
      <c r="A13" s="4">
        <v>12</v>
      </c>
      <c r="B13" s="4" t="s">
        <v>40</v>
      </c>
      <c r="C13" s="4" t="s">
        <v>43</v>
      </c>
      <c r="D13" s="4">
        <v>5025</v>
      </c>
      <c r="E13" s="4">
        <v>8316</v>
      </c>
      <c r="F13" s="4">
        <v>4873</v>
      </c>
      <c r="G13" s="4">
        <v>9004</v>
      </c>
      <c r="H13" s="4">
        <v>3148</v>
      </c>
    </row>
    <row r="14" spans="1:15" x14ac:dyDescent="0.25">
      <c r="A14" s="4">
        <v>13</v>
      </c>
      <c r="B14" s="4" t="s">
        <v>11</v>
      </c>
      <c r="C14" s="4" t="s">
        <v>37</v>
      </c>
      <c r="D14" s="4">
        <v>4437</v>
      </c>
      <c r="E14" s="4">
        <v>8272</v>
      </c>
      <c r="F14" s="4">
        <v>4768</v>
      </c>
      <c r="G14" s="4">
        <v>6060</v>
      </c>
      <c r="H14" s="4">
        <v>9061</v>
      </c>
    </row>
    <row r="15" spans="1:15" x14ac:dyDescent="0.25">
      <c r="A15" s="4">
        <v>14</v>
      </c>
      <c r="B15" s="4" t="s">
        <v>13</v>
      </c>
      <c r="C15" s="4" t="s">
        <v>39</v>
      </c>
      <c r="D15" s="4">
        <v>3408</v>
      </c>
      <c r="E15" s="4">
        <v>7045</v>
      </c>
      <c r="F15" s="4">
        <v>2429</v>
      </c>
      <c r="G15" s="4">
        <v>7671</v>
      </c>
      <c r="H15" s="4">
        <v>9177</v>
      </c>
    </row>
    <row r="16" spans="1:15" x14ac:dyDescent="0.25">
      <c r="A16" s="4">
        <v>15</v>
      </c>
      <c r="B16" s="4" t="s">
        <v>439</v>
      </c>
      <c r="C16" s="4" t="s">
        <v>443</v>
      </c>
      <c r="D16" s="4">
        <v>6722</v>
      </c>
      <c r="E16" s="4">
        <v>9301</v>
      </c>
      <c r="F16" s="4">
        <v>9472</v>
      </c>
      <c r="G16" s="4">
        <v>2510</v>
      </c>
      <c r="H16" s="4">
        <v>4249</v>
      </c>
    </row>
    <row r="17" spans="1:8" x14ac:dyDescent="0.25">
      <c r="A17" s="4">
        <v>16</v>
      </c>
      <c r="B17" s="4" t="s">
        <v>50</v>
      </c>
      <c r="C17" s="4" t="s">
        <v>51</v>
      </c>
      <c r="D17" s="4">
        <v>4475</v>
      </c>
      <c r="E17" s="4">
        <v>4420</v>
      </c>
      <c r="F17" s="4">
        <v>2512</v>
      </c>
      <c r="G17" s="4">
        <v>2166</v>
      </c>
      <c r="H17" s="4">
        <v>9963</v>
      </c>
    </row>
    <row r="18" spans="1:8" x14ac:dyDescent="0.25">
      <c r="A18" s="4">
        <v>17</v>
      </c>
      <c r="B18" s="4" t="s">
        <v>440</v>
      </c>
      <c r="C18" s="4" t="s">
        <v>47</v>
      </c>
      <c r="D18" s="4">
        <v>2161</v>
      </c>
      <c r="E18" s="4">
        <v>9766</v>
      </c>
      <c r="F18" s="4">
        <v>6852</v>
      </c>
      <c r="G18" s="4">
        <v>8013</v>
      </c>
      <c r="H18" s="4">
        <v>7627</v>
      </c>
    </row>
    <row r="19" spans="1:8" x14ac:dyDescent="0.25">
      <c r="A19" s="4">
        <v>18</v>
      </c>
      <c r="B19" s="4" t="s">
        <v>441</v>
      </c>
      <c r="C19" s="4" t="s">
        <v>49</v>
      </c>
      <c r="D19" s="4">
        <v>9108</v>
      </c>
      <c r="E19" s="4">
        <v>6306</v>
      </c>
      <c r="F19" s="4">
        <v>4831</v>
      </c>
      <c r="G19" s="4">
        <v>9004</v>
      </c>
      <c r="H19" s="4">
        <v>7682</v>
      </c>
    </row>
    <row r="20" spans="1:8" x14ac:dyDescent="0.25">
      <c r="A20" s="4">
        <v>19</v>
      </c>
      <c r="B20" s="4" t="s">
        <v>44</v>
      </c>
      <c r="C20" s="4" t="s">
        <v>442</v>
      </c>
      <c r="D20" s="4">
        <v>2244</v>
      </c>
      <c r="E20" s="4">
        <v>6722</v>
      </c>
      <c r="F20" s="4">
        <v>2893</v>
      </c>
      <c r="G20" s="4">
        <v>8589</v>
      </c>
      <c r="H20" s="4">
        <v>9792</v>
      </c>
    </row>
    <row r="21" spans="1:8" x14ac:dyDescent="0.25">
      <c r="A21" s="4">
        <v>20</v>
      </c>
      <c r="B21" s="4" t="s">
        <v>36</v>
      </c>
      <c r="C21" s="4" t="s">
        <v>42</v>
      </c>
      <c r="D21" s="4">
        <v>8871</v>
      </c>
      <c r="E21" s="4">
        <v>5393</v>
      </c>
      <c r="F21" s="4">
        <v>3060</v>
      </c>
      <c r="G21" s="4">
        <v>4638</v>
      </c>
      <c r="H21" s="4">
        <v>9418</v>
      </c>
    </row>
    <row r="22" spans="1:8" x14ac:dyDescent="0.25">
      <c r="A22" s="4">
        <v>21</v>
      </c>
      <c r="B22" s="4" t="s">
        <v>40</v>
      </c>
      <c r="C22" s="4" t="s">
        <v>43</v>
      </c>
      <c r="D22" s="4">
        <v>1839</v>
      </c>
      <c r="E22" s="4">
        <v>2814</v>
      </c>
      <c r="F22" s="4">
        <v>6408</v>
      </c>
      <c r="G22" s="4">
        <v>4282</v>
      </c>
      <c r="H22" s="4">
        <v>8234</v>
      </c>
    </row>
    <row r="23" spans="1:8" x14ac:dyDescent="0.25">
      <c r="A23" s="4">
        <v>22</v>
      </c>
      <c r="B23" s="4" t="s">
        <v>11</v>
      </c>
      <c r="C23" s="4" t="s">
        <v>37</v>
      </c>
      <c r="D23" s="4">
        <v>7341</v>
      </c>
      <c r="E23" s="4">
        <v>8096</v>
      </c>
      <c r="F23" s="4">
        <v>2643</v>
      </c>
      <c r="G23" s="4">
        <v>4734</v>
      </c>
      <c r="H23" s="4">
        <v>3014</v>
      </c>
    </row>
    <row r="24" spans="1:8" x14ac:dyDescent="0.25">
      <c r="A24" s="4">
        <v>23</v>
      </c>
      <c r="B24" s="4" t="s">
        <v>13</v>
      </c>
      <c r="C24" s="4" t="s">
        <v>39</v>
      </c>
      <c r="D24" s="4">
        <v>9194</v>
      </c>
      <c r="E24" s="4">
        <v>8024</v>
      </c>
      <c r="F24" s="4">
        <v>2464</v>
      </c>
      <c r="G24" s="4">
        <v>1866</v>
      </c>
      <c r="H24" s="4">
        <v>7746</v>
      </c>
    </row>
    <row r="25" spans="1:8" x14ac:dyDescent="0.25">
      <c r="A25" s="4">
        <v>24</v>
      </c>
      <c r="B25" s="4" t="s">
        <v>439</v>
      </c>
      <c r="C25" s="4" t="s">
        <v>443</v>
      </c>
      <c r="D25" s="4">
        <v>2888</v>
      </c>
      <c r="E25" s="4">
        <v>2793</v>
      </c>
      <c r="F25" s="4">
        <v>2981</v>
      </c>
      <c r="G25" s="4">
        <v>1623</v>
      </c>
      <c r="H25" s="4">
        <v>6829</v>
      </c>
    </row>
    <row r="26" spans="1:8" x14ac:dyDescent="0.25">
      <c r="A26" s="4">
        <v>25</v>
      </c>
      <c r="B26" s="4" t="s">
        <v>50</v>
      </c>
      <c r="C26" s="4" t="s">
        <v>51</v>
      </c>
      <c r="D26" s="4">
        <v>7870</v>
      </c>
      <c r="E26" s="4">
        <v>7025</v>
      </c>
      <c r="F26" s="4">
        <v>3965</v>
      </c>
      <c r="G26" s="4">
        <v>4031</v>
      </c>
      <c r="H26" s="4">
        <v>8019</v>
      </c>
    </row>
    <row r="27" spans="1:8" x14ac:dyDescent="0.25">
      <c r="A27" s="4">
        <v>26</v>
      </c>
      <c r="B27" s="4" t="s">
        <v>440</v>
      </c>
      <c r="C27" s="4" t="s">
        <v>47</v>
      </c>
      <c r="D27" s="4">
        <v>3792</v>
      </c>
      <c r="E27" s="4">
        <v>6739</v>
      </c>
      <c r="F27" s="4">
        <v>2722</v>
      </c>
      <c r="G27" s="4">
        <v>6454</v>
      </c>
      <c r="H27" s="4">
        <v>2428</v>
      </c>
    </row>
    <row r="28" spans="1:8" x14ac:dyDescent="0.25">
      <c r="A28" s="4">
        <v>27</v>
      </c>
      <c r="B28" s="4" t="s">
        <v>441</v>
      </c>
      <c r="C28" s="4" t="s">
        <v>49</v>
      </c>
      <c r="D28" s="4">
        <v>6738</v>
      </c>
      <c r="E28" s="4">
        <v>7771</v>
      </c>
      <c r="F28" s="4">
        <v>1789</v>
      </c>
      <c r="G28" s="4">
        <v>7333</v>
      </c>
      <c r="H28" s="4">
        <v>2851</v>
      </c>
    </row>
    <row r="29" spans="1:8" x14ac:dyDescent="0.25">
      <c r="A29" s="4">
        <v>28</v>
      </c>
      <c r="B29" s="4" t="s">
        <v>44</v>
      </c>
      <c r="C29" s="4" t="s">
        <v>442</v>
      </c>
      <c r="D29" s="4">
        <v>6440</v>
      </c>
      <c r="E29" s="4">
        <v>8810</v>
      </c>
      <c r="F29" s="4">
        <v>8123</v>
      </c>
      <c r="G29" s="4">
        <v>7573</v>
      </c>
      <c r="H29" s="4">
        <v>6378</v>
      </c>
    </row>
    <row r="30" spans="1:8" x14ac:dyDescent="0.25">
      <c r="A30" s="4">
        <v>29</v>
      </c>
      <c r="B30" s="4" t="s">
        <v>36</v>
      </c>
      <c r="C30" s="4" t="s">
        <v>42</v>
      </c>
      <c r="D30" s="4">
        <v>5972</v>
      </c>
      <c r="E30" s="4">
        <v>6061</v>
      </c>
      <c r="F30" s="4">
        <v>9506</v>
      </c>
      <c r="G30" s="4">
        <v>4350</v>
      </c>
      <c r="H30" s="4">
        <v>5159</v>
      </c>
    </row>
    <row r="31" spans="1:8" x14ac:dyDescent="0.25">
      <c r="A31" s="4">
        <v>30</v>
      </c>
      <c r="B31" s="4" t="s">
        <v>40</v>
      </c>
      <c r="C31" s="4" t="s">
        <v>43</v>
      </c>
      <c r="D31" s="4">
        <v>8383</v>
      </c>
      <c r="E31" s="4">
        <v>3843</v>
      </c>
      <c r="F31" s="4">
        <v>8084</v>
      </c>
      <c r="G31" s="4">
        <v>5382</v>
      </c>
      <c r="H31" s="4">
        <v>9346</v>
      </c>
    </row>
    <row r="32" spans="1:8" x14ac:dyDescent="0.25">
      <c r="A32" s="4">
        <v>31</v>
      </c>
      <c r="B32" s="4" t="s">
        <v>11</v>
      </c>
      <c r="C32" s="4" t="s">
        <v>37</v>
      </c>
      <c r="D32" s="4">
        <v>2545</v>
      </c>
      <c r="E32" s="4">
        <v>9168</v>
      </c>
      <c r="F32" s="4">
        <v>3858</v>
      </c>
      <c r="G32" s="4">
        <v>7864</v>
      </c>
      <c r="H32" s="4">
        <v>8446</v>
      </c>
    </row>
    <row r="33" spans="1:8" x14ac:dyDescent="0.25">
      <c r="A33" s="4">
        <v>32</v>
      </c>
      <c r="B33" s="4" t="s">
        <v>13</v>
      </c>
      <c r="C33" s="4" t="s">
        <v>42</v>
      </c>
      <c r="D33" s="4">
        <v>4521</v>
      </c>
      <c r="E33" s="4">
        <v>1334</v>
      </c>
      <c r="F33" s="4">
        <v>7828</v>
      </c>
      <c r="G33" s="4">
        <v>6880</v>
      </c>
      <c r="H33" s="4">
        <v>9505</v>
      </c>
    </row>
    <row r="34" spans="1:8" x14ac:dyDescent="0.25">
      <c r="A34" s="4">
        <v>33</v>
      </c>
      <c r="B34" s="4" t="s">
        <v>439</v>
      </c>
      <c r="C34" s="4" t="s">
        <v>443</v>
      </c>
      <c r="D34" s="4">
        <v>1938</v>
      </c>
      <c r="E34" s="4">
        <v>5794</v>
      </c>
      <c r="F34" s="4">
        <v>9271</v>
      </c>
      <c r="G34" s="4">
        <v>9703</v>
      </c>
      <c r="H34" s="4">
        <v>4016</v>
      </c>
    </row>
    <row r="35" spans="1:8" x14ac:dyDescent="0.25">
      <c r="A35" s="4">
        <v>34</v>
      </c>
      <c r="B35" s="4" t="s">
        <v>50</v>
      </c>
      <c r="C35" s="4" t="s">
        <v>51</v>
      </c>
      <c r="D35" s="4">
        <v>4283</v>
      </c>
      <c r="E35" s="4">
        <v>5752</v>
      </c>
      <c r="F35" s="4">
        <v>8718</v>
      </c>
      <c r="G35" s="4">
        <v>3513</v>
      </c>
      <c r="H35" s="4">
        <v>1214</v>
      </c>
    </row>
    <row r="36" spans="1:8" x14ac:dyDescent="0.25">
      <c r="A36" s="4">
        <v>35</v>
      </c>
      <c r="B36" s="4" t="s">
        <v>440</v>
      </c>
      <c r="C36" s="4" t="s">
        <v>47</v>
      </c>
      <c r="D36" s="4">
        <v>9262</v>
      </c>
      <c r="E36" s="4">
        <v>8176</v>
      </c>
      <c r="F36" s="4">
        <v>8361</v>
      </c>
      <c r="G36" s="4">
        <v>5998</v>
      </c>
      <c r="H36" s="4">
        <v>6290</v>
      </c>
    </row>
    <row r="37" spans="1:8" x14ac:dyDescent="0.25">
      <c r="A37" s="4">
        <v>36</v>
      </c>
      <c r="B37" s="4" t="s">
        <v>441</v>
      </c>
      <c r="C37" s="4" t="s">
        <v>49</v>
      </c>
      <c r="D37" s="4">
        <v>4212</v>
      </c>
      <c r="E37" s="4">
        <v>8528</v>
      </c>
      <c r="F37" s="4">
        <v>3751</v>
      </c>
      <c r="G37" s="4">
        <v>8691</v>
      </c>
      <c r="H37" s="4">
        <v>9765</v>
      </c>
    </row>
    <row r="38" spans="1:8" x14ac:dyDescent="0.25">
      <c r="A38" s="4">
        <v>37</v>
      </c>
      <c r="B38" s="4" t="s">
        <v>44</v>
      </c>
      <c r="C38" s="4" t="s">
        <v>442</v>
      </c>
      <c r="D38" s="4">
        <v>2616</v>
      </c>
      <c r="E38" s="4">
        <v>4079</v>
      </c>
      <c r="F38" s="4">
        <v>9350</v>
      </c>
      <c r="G38" s="4">
        <v>5346</v>
      </c>
      <c r="H38" s="4">
        <v>8510</v>
      </c>
    </row>
    <row r="39" spans="1:8" x14ac:dyDescent="0.25">
      <c r="A39" s="4">
        <v>38</v>
      </c>
      <c r="B39" s="4" t="s">
        <v>36</v>
      </c>
      <c r="C39" s="4" t="s">
        <v>42</v>
      </c>
      <c r="D39" s="4">
        <v>4468</v>
      </c>
      <c r="E39" s="4">
        <v>1738</v>
      </c>
      <c r="F39" s="4">
        <v>2306</v>
      </c>
      <c r="G39" s="4">
        <v>7917</v>
      </c>
      <c r="H39" s="4">
        <v>1344</v>
      </c>
    </row>
    <row r="40" spans="1:8" x14ac:dyDescent="0.25">
      <c r="A40" s="4">
        <v>39</v>
      </c>
      <c r="B40" s="4" t="s">
        <v>40</v>
      </c>
      <c r="C40" s="4" t="s">
        <v>43</v>
      </c>
      <c r="D40" s="4">
        <v>7418</v>
      </c>
      <c r="E40" s="4">
        <v>3252</v>
      </c>
      <c r="F40" s="4">
        <v>5310</v>
      </c>
      <c r="G40" s="4">
        <v>8746</v>
      </c>
      <c r="H40" s="4">
        <v>5543</v>
      </c>
    </row>
    <row r="41" spans="1:8" x14ac:dyDescent="0.25">
      <c r="A41" s="4">
        <v>40</v>
      </c>
      <c r="B41" s="4" t="s">
        <v>11</v>
      </c>
      <c r="C41" s="4" t="s">
        <v>37</v>
      </c>
      <c r="D41" s="4">
        <v>1560</v>
      </c>
      <c r="E41" s="4">
        <v>5282</v>
      </c>
      <c r="F41" s="4">
        <v>6002</v>
      </c>
      <c r="G41" s="4">
        <v>5966</v>
      </c>
      <c r="H41" s="4">
        <v>3380</v>
      </c>
    </row>
    <row r="42" spans="1:8" x14ac:dyDescent="0.25">
      <c r="A42" s="4">
        <v>41</v>
      </c>
      <c r="B42" s="4" t="s">
        <v>13</v>
      </c>
      <c r="C42" s="4" t="s">
        <v>39</v>
      </c>
      <c r="D42" s="4">
        <v>2471</v>
      </c>
      <c r="E42" s="4">
        <v>3632</v>
      </c>
      <c r="F42" s="4">
        <v>6462</v>
      </c>
      <c r="G42" s="4">
        <v>8065</v>
      </c>
      <c r="H42" s="4">
        <v>8693</v>
      </c>
    </row>
    <row r="43" spans="1:8" x14ac:dyDescent="0.25">
      <c r="A43" s="4">
        <v>42</v>
      </c>
      <c r="B43" s="4" t="s">
        <v>439</v>
      </c>
      <c r="C43" s="4" t="s">
        <v>443</v>
      </c>
      <c r="D43" s="4">
        <v>8376</v>
      </c>
      <c r="E43" s="4">
        <v>3805</v>
      </c>
      <c r="F43" s="4">
        <v>6227</v>
      </c>
      <c r="G43" s="4">
        <v>5417</v>
      </c>
      <c r="H43" s="4">
        <v>8143</v>
      </c>
    </row>
    <row r="44" spans="1:8" x14ac:dyDescent="0.25">
      <c r="A44" s="4">
        <v>43</v>
      </c>
      <c r="B44" s="4" t="s">
        <v>50</v>
      </c>
      <c r="C44" s="4" t="s">
        <v>51</v>
      </c>
      <c r="D44" s="4">
        <v>1719</v>
      </c>
      <c r="E44" s="4">
        <v>5215</v>
      </c>
      <c r="F44" s="4">
        <v>5765</v>
      </c>
      <c r="G44" s="4">
        <v>7001</v>
      </c>
      <c r="H44" s="4">
        <v>3529</v>
      </c>
    </row>
    <row r="45" spans="1:8" x14ac:dyDescent="0.25">
      <c r="A45" s="4">
        <v>44</v>
      </c>
      <c r="B45" s="4" t="s">
        <v>440</v>
      </c>
      <c r="C45" s="4" t="s">
        <v>47</v>
      </c>
      <c r="D45" s="4">
        <v>8304</v>
      </c>
      <c r="E45" s="4">
        <v>4669</v>
      </c>
      <c r="F45" s="4">
        <v>1776</v>
      </c>
      <c r="G45" s="4">
        <v>9612</v>
      </c>
      <c r="H45" s="4">
        <v>9952</v>
      </c>
    </row>
    <row r="46" spans="1:8" x14ac:dyDescent="0.25">
      <c r="A46" s="4">
        <v>45</v>
      </c>
      <c r="B46" s="4" t="s">
        <v>441</v>
      </c>
      <c r="C46" s="4" t="s">
        <v>49</v>
      </c>
      <c r="D46" s="4">
        <v>7593</v>
      </c>
      <c r="E46" s="4">
        <v>6376</v>
      </c>
      <c r="F46" s="4">
        <v>7011</v>
      </c>
      <c r="G46" s="4">
        <v>1232</v>
      </c>
      <c r="H46" s="4">
        <v>9011</v>
      </c>
    </row>
    <row r="47" spans="1:8" x14ac:dyDescent="0.25">
      <c r="A47" s="4">
        <v>46</v>
      </c>
      <c r="B47" s="4" t="s">
        <v>44</v>
      </c>
      <c r="C47" s="4" t="s">
        <v>442</v>
      </c>
      <c r="D47" s="4">
        <v>4064</v>
      </c>
      <c r="E47" s="4">
        <v>4758</v>
      </c>
      <c r="F47" s="4">
        <v>5875</v>
      </c>
      <c r="G47" s="4">
        <v>1986</v>
      </c>
      <c r="H47" s="4">
        <v>4944</v>
      </c>
    </row>
    <row r="48" spans="1:8" x14ac:dyDescent="0.25">
      <c r="A48" s="4">
        <v>47</v>
      </c>
      <c r="B48" s="4" t="s">
        <v>36</v>
      </c>
      <c r="C48" s="4" t="s">
        <v>42</v>
      </c>
      <c r="D48" s="4">
        <v>5468</v>
      </c>
      <c r="E48" s="4">
        <v>4215</v>
      </c>
      <c r="F48" s="4">
        <v>3963</v>
      </c>
      <c r="G48" s="4">
        <v>8070</v>
      </c>
      <c r="H48" s="4">
        <v>1111</v>
      </c>
    </row>
    <row r="49" spans="1:8" x14ac:dyDescent="0.25">
      <c r="A49" s="4">
        <v>48</v>
      </c>
      <c r="B49" s="4" t="s">
        <v>40</v>
      </c>
      <c r="C49" s="4" t="s">
        <v>43</v>
      </c>
      <c r="D49" s="4">
        <v>9781</v>
      </c>
      <c r="E49" s="4">
        <v>8459</v>
      </c>
      <c r="F49" s="4">
        <v>9708</v>
      </c>
      <c r="G49" s="4">
        <v>9706</v>
      </c>
      <c r="H49" s="4">
        <v>9255</v>
      </c>
    </row>
    <row r="50" spans="1:8" x14ac:dyDescent="0.25">
      <c r="A50" s="4">
        <v>49</v>
      </c>
      <c r="B50" s="4" t="s">
        <v>11</v>
      </c>
      <c r="C50" s="4" t="s">
        <v>37</v>
      </c>
      <c r="D50" s="4">
        <v>6401</v>
      </c>
      <c r="E50" s="4">
        <v>9050</v>
      </c>
      <c r="F50" s="4">
        <v>2973</v>
      </c>
      <c r="G50" s="4">
        <v>1443</v>
      </c>
      <c r="H50" s="4">
        <v>1290</v>
      </c>
    </row>
    <row r="51" spans="1:8" x14ac:dyDescent="0.25">
      <c r="A51" s="4">
        <v>50</v>
      </c>
      <c r="B51" s="4" t="s">
        <v>13</v>
      </c>
      <c r="C51" s="4" t="s">
        <v>39</v>
      </c>
      <c r="D51" s="4">
        <v>1728</v>
      </c>
      <c r="E51" s="4">
        <v>2803</v>
      </c>
      <c r="F51" s="4">
        <v>8378</v>
      </c>
      <c r="G51" s="4">
        <v>2163</v>
      </c>
      <c r="H51" s="4">
        <v>3816</v>
      </c>
    </row>
    <row r="52" spans="1:8" x14ac:dyDescent="0.25">
      <c r="A52" s="4">
        <v>51</v>
      </c>
      <c r="B52" s="4" t="s">
        <v>439</v>
      </c>
      <c r="C52" s="4" t="s">
        <v>443</v>
      </c>
      <c r="D52" s="4">
        <v>2398</v>
      </c>
      <c r="E52" s="4">
        <v>3362</v>
      </c>
      <c r="F52" s="4">
        <v>8856</v>
      </c>
      <c r="G52" s="4">
        <v>7248</v>
      </c>
      <c r="H52" s="4">
        <v>1499</v>
      </c>
    </row>
    <row r="53" spans="1:8" x14ac:dyDescent="0.25">
      <c r="A53" s="4">
        <v>52</v>
      </c>
      <c r="B53" s="4" t="s">
        <v>50</v>
      </c>
      <c r="C53" s="4" t="s">
        <v>51</v>
      </c>
      <c r="D53" s="4">
        <v>5798</v>
      </c>
      <c r="E53" s="4">
        <v>5385</v>
      </c>
      <c r="F53" s="4">
        <v>1235</v>
      </c>
      <c r="G53" s="4">
        <v>6306</v>
      </c>
      <c r="H53" s="4">
        <v>4962</v>
      </c>
    </row>
    <row r="54" spans="1:8" x14ac:dyDescent="0.25">
      <c r="A54" s="4">
        <v>53</v>
      </c>
      <c r="B54" s="4" t="s">
        <v>440</v>
      </c>
      <c r="C54" s="4" t="s">
        <v>47</v>
      </c>
      <c r="D54" s="4">
        <v>6413</v>
      </c>
      <c r="E54" s="4">
        <v>5669</v>
      </c>
      <c r="F54" s="4">
        <v>2888</v>
      </c>
      <c r="G54" s="4">
        <v>2597</v>
      </c>
      <c r="H54" s="4">
        <v>9156</v>
      </c>
    </row>
    <row r="55" spans="1:8" x14ac:dyDescent="0.25">
      <c r="A55" s="4">
        <v>54</v>
      </c>
      <c r="B55" s="4" t="s">
        <v>441</v>
      </c>
      <c r="C55" s="4" t="s">
        <v>49</v>
      </c>
      <c r="D55" s="4">
        <v>2237</v>
      </c>
      <c r="E55" s="4">
        <v>4098</v>
      </c>
      <c r="F55" s="4">
        <v>7763</v>
      </c>
      <c r="G55" s="4">
        <v>6228</v>
      </c>
      <c r="H55" s="4">
        <v>9616</v>
      </c>
    </row>
    <row r="56" spans="1:8" x14ac:dyDescent="0.25">
      <c r="A56" s="4">
        <v>55</v>
      </c>
      <c r="B56" s="4" t="s">
        <v>44</v>
      </c>
      <c r="C56" s="4" t="s">
        <v>442</v>
      </c>
      <c r="D56" s="4">
        <v>6805</v>
      </c>
      <c r="E56" s="4">
        <v>7825</v>
      </c>
      <c r="F56" s="4">
        <v>8355</v>
      </c>
      <c r="G56" s="4">
        <v>2385</v>
      </c>
      <c r="H56" s="4">
        <v>9974</v>
      </c>
    </row>
    <row r="57" spans="1:8" x14ac:dyDescent="0.25">
      <c r="A57" s="4">
        <v>56</v>
      </c>
      <c r="B57" s="4" t="s">
        <v>36</v>
      </c>
      <c r="C57" s="4" t="s">
        <v>42</v>
      </c>
      <c r="D57" s="4">
        <v>3781</v>
      </c>
      <c r="E57" s="4">
        <v>8767</v>
      </c>
      <c r="F57" s="4">
        <v>2037</v>
      </c>
      <c r="G57" s="4">
        <v>9137</v>
      </c>
      <c r="H57" s="4">
        <v>9326</v>
      </c>
    </row>
    <row r="58" spans="1:8" x14ac:dyDescent="0.25">
      <c r="A58" s="4">
        <v>57</v>
      </c>
      <c r="B58" s="4" t="s">
        <v>40</v>
      </c>
      <c r="C58" s="4" t="s">
        <v>43</v>
      </c>
      <c r="D58" s="4">
        <v>3345</v>
      </c>
      <c r="E58" s="4">
        <v>3405</v>
      </c>
      <c r="F58" s="4">
        <v>7522</v>
      </c>
      <c r="G58" s="4">
        <v>2477</v>
      </c>
      <c r="H58" s="4">
        <v>6728</v>
      </c>
    </row>
    <row r="59" spans="1:8" x14ac:dyDescent="0.25">
      <c r="A59" s="4">
        <v>58</v>
      </c>
      <c r="B59" s="4" t="s">
        <v>11</v>
      </c>
      <c r="C59" s="4" t="s">
        <v>37</v>
      </c>
      <c r="D59" s="4">
        <v>8703</v>
      </c>
      <c r="E59" s="4">
        <v>7045</v>
      </c>
      <c r="F59" s="4">
        <v>5761</v>
      </c>
      <c r="G59" s="4">
        <v>2494</v>
      </c>
      <c r="H59" s="4">
        <v>6177</v>
      </c>
    </row>
    <row r="60" spans="1:8" x14ac:dyDescent="0.25">
      <c r="A60" s="4">
        <v>59</v>
      </c>
      <c r="B60" s="4" t="s">
        <v>13</v>
      </c>
      <c r="C60" s="4" t="s">
        <v>442</v>
      </c>
      <c r="D60" s="4">
        <v>5067</v>
      </c>
      <c r="E60" s="4">
        <v>1262</v>
      </c>
      <c r="F60" s="4">
        <v>9057</v>
      </c>
      <c r="G60" s="4">
        <v>7637</v>
      </c>
      <c r="H60" s="4">
        <v>6768</v>
      </c>
    </row>
    <row r="61" spans="1:8" x14ac:dyDescent="0.25">
      <c r="A61" s="4">
        <v>60</v>
      </c>
      <c r="B61" s="4" t="s">
        <v>439</v>
      </c>
      <c r="C61" s="4" t="s">
        <v>443</v>
      </c>
      <c r="D61" s="4">
        <v>2267</v>
      </c>
      <c r="E61" s="4">
        <v>6635</v>
      </c>
      <c r="F61" s="4">
        <v>3976</v>
      </c>
      <c r="G61" s="4">
        <v>2879</v>
      </c>
      <c r="H61" s="4">
        <v>6254</v>
      </c>
    </row>
    <row r="62" spans="1:8" x14ac:dyDescent="0.25">
      <c r="A62" s="4">
        <v>61</v>
      </c>
      <c r="B62" s="4" t="s">
        <v>50</v>
      </c>
      <c r="C62" s="4" t="s">
        <v>51</v>
      </c>
      <c r="D62" s="4">
        <v>2687</v>
      </c>
      <c r="E62" s="4">
        <v>3065</v>
      </c>
      <c r="F62" s="4">
        <v>4950</v>
      </c>
      <c r="G62" s="4">
        <v>1999</v>
      </c>
      <c r="H62" s="4">
        <v>5566</v>
      </c>
    </row>
    <row r="63" spans="1:8" x14ac:dyDescent="0.25">
      <c r="A63" s="4">
        <v>62</v>
      </c>
      <c r="B63" s="4" t="s">
        <v>440</v>
      </c>
      <c r="C63" s="4" t="s">
        <v>47</v>
      </c>
      <c r="D63" s="4">
        <v>7025</v>
      </c>
      <c r="E63" s="4">
        <v>2724</v>
      </c>
      <c r="F63" s="4">
        <v>7685</v>
      </c>
      <c r="G63" s="4">
        <v>7081</v>
      </c>
      <c r="H63" s="4">
        <v>6538</v>
      </c>
    </row>
    <row r="64" spans="1:8" x14ac:dyDescent="0.25">
      <c r="A64" s="4">
        <v>63</v>
      </c>
      <c r="B64" s="4" t="s">
        <v>441</v>
      </c>
      <c r="C64" s="4" t="s">
        <v>49</v>
      </c>
      <c r="D64" s="4">
        <v>2522</v>
      </c>
      <c r="E64" s="4">
        <v>1932</v>
      </c>
      <c r="F64" s="4">
        <v>9588</v>
      </c>
      <c r="G64" s="4">
        <v>4378</v>
      </c>
      <c r="H64" s="4">
        <v>2374</v>
      </c>
    </row>
    <row r="65" spans="1:8" x14ac:dyDescent="0.25">
      <c r="A65" s="4">
        <v>64</v>
      </c>
      <c r="B65" s="4" t="s">
        <v>44</v>
      </c>
      <c r="C65" s="4" t="s">
        <v>442</v>
      </c>
      <c r="D65" s="4">
        <v>9148</v>
      </c>
      <c r="E65" s="4">
        <v>3888</v>
      </c>
      <c r="F65" s="4">
        <v>1285</v>
      </c>
      <c r="G65" s="4">
        <v>5090</v>
      </c>
      <c r="H65" s="4">
        <v>5889</v>
      </c>
    </row>
    <row r="66" spans="1:8" x14ac:dyDescent="0.25">
      <c r="A66" s="4">
        <v>65</v>
      </c>
      <c r="B66" s="4" t="s">
        <v>36</v>
      </c>
      <c r="C66" s="4" t="s">
        <v>42</v>
      </c>
      <c r="D66" s="4">
        <v>1195</v>
      </c>
      <c r="E66" s="4">
        <v>2284</v>
      </c>
      <c r="F66" s="4">
        <v>8473</v>
      </c>
      <c r="G66" s="4">
        <v>6450</v>
      </c>
      <c r="H66" s="4">
        <v>6130</v>
      </c>
    </row>
    <row r="67" spans="1:8" x14ac:dyDescent="0.25">
      <c r="A67" s="4">
        <v>66</v>
      </c>
      <c r="B67" s="4" t="s">
        <v>40</v>
      </c>
      <c r="C67" s="4" t="s">
        <v>43</v>
      </c>
      <c r="D67" s="4">
        <v>1370</v>
      </c>
      <c r="E67" s="4">
        <v>2229</v>
      </c>
      <c r="F67" s="4">
        <v>2934</v>
      </c>
      <c r="G67" s="4">
        <v>7497</v>
      </c>
      <c r="H67" s="4">
        <v>7929</v>
      </c>
    </row>
    <row r="68" spans="1:8" x14ac:dyDescent="0.25">
      <c r="A68" s="4">
        <v>67</v>
      </c>
      <c r="B68" s="4" t="s">
        <v>11</v>
      </c>
      <c r="C68" s="4" t="s">
        <v>37</v>
      </c>
      <c r="D68" s="4">
        <v>4182</v>
      </c>
      <c r="E68" s="4">
        <v>1461</v>
      </c>
      <c r="F68" s="4">
        <v>1869</v>
      </c>
      <c r="G68" s="4">
        <v>8840</v>
      </c>
      <c r="H68" s="4">
        <v>8787</v>
      </c>
    </row>
    <row r="69" spans="1:8" x14ac:dyDescent="0.25">
      <c r="A69" s="4">
        <v>68</v>
      </c>
      <c r="B69" s="4" t="s">
        <v>13</v>
      </c>
      <c r="C69" s="4" t="s">
        <v>39</v>
      </c>
      <c r="D69" s="4">
        <v>6999</v>
      </c>
      <c r="E69" s="4">
        <v>9195</v>
      </c>
      <c r="F69" s="4">
        <v>7130</v>
      </c>
      <c r="G69" s="4">
        <v>3893</v>
      </c>
      <c r="H69" s="4">
        <v>6769</v>
      </c>
    </row>
    <row r="70" spans="1:8" x14ac:dyDescent="0.25">
      <c r="A70" s="4">
        <v>69</v>
      </c>
      <c r="B70" s="4" t="s">
        <v>439</v>
      </c>
      <c r="C70" s="4" t="s">
        <v>443</v>
      </c>
      <c r="D70" s="4">
        <v>3101</v>
      </c>
      <c r="E70" s="4">
        <v>1505</v>
      </c>
      <c r="F70" s="4">
        <v>5513</v>
      </c>
      <c r="G70" s="4">
        <v>1356</v>
      </c>
      <c r="H70" s="4">
        <v>9095</v>
      </c>
    </row>
    <row r="71" spans="1:8" x14ac:dyDescent="0.25">
      <c r="A71" s="4">
        <v>70</v>
      </c>
      <c r="B71" s="4" t="s">
        <v>50</v>
      </c>
      <c r="C71" s="4" t="s">
        <v>51</v>
      </c>
      <c r="D71" s="4">
        <v>3715</v>
      </c>
      <c r="E71" s="4">
        <v>8219</v>
      </c>
      <c r="F71" s="4">
        <v>3982</v>
      </c>
      <c r="G71" s="4">
        <v>3825</v>
      </c>
      <c r="H71" s="4">
        <v>9170</v>
      </c>
    </row>
    <row r="72" spans="1:8" x14ac:dyDescent="0.25">
      <c r="A72" s="4">
        <v>71</v>
      </c>
      <c r="B72" s="4" t="s">
        <v>440</v>
      </c>
      <c r="C72" s="4" t="s">
        <v>47</v>
      </c>
      <c r="D72" s="4">
        <v>2669</v>
      </c>
      <c r="E72" s="4">
        <v>7482</v>
      </c>
      <c r="F72" s="4">
        <v>2318</v>
      </c>
      <c r="G72" s="4">
        <v>4279</v>
      </c>
      <c r="H72" s="4">
        <v>7902</v>
      </c>
    </row>
    <row r="73" spans="1:8" x14ac:dyDescent="0.25">
      <c r="A73" s="4">
        <v>72</v>
      </c>
      <c r="B73" s="4" t="s">
        <v>441</v>
      </c>
      <c r="C73" s="4" t="s">
        <v>49</v>
      </c>
      <c r="D73" s="4">
        <v>3720</v>
      </c>
      <c r="E73" s="4">
        <v>8977</v>
      </c>
      <c r="F73" s="4">
        <v>3608</v>
      </c>
      <c r="G73" s="4">
        <v>5418</v>
      </c>
      <c r="H73" s="4">
        <v>1152</v>
      </c>
    </row>
    <row r="74" spans="1:8" x14ac:dyDescent="0.25">
      <c r="A74" s="4">
        <v>73</v>
      </c>
      <c r="B74" s="4" t="s">
        <v>44</v>
      </c>
      <c r="C74" s="4" t="s">
        <v>442</v>
      </c>
      <c r="D74" s="4">
        <v>5814</v>
      </c>
      <c r="E74" s="4">
        <v>3453</v>
      </c>
      <c r="F74" s="4">
        <v>4662</v>
      </c>
      <c r="G74" s="4">
        <v>6490</v>
      </c>
      <c r="H74" s="4">
        <v>2025</v>
      </c>
    </row>
    <row r="75" spans="1:8" x14ac:dyDescent="0.25">
      <c r="A75" s="4">
        <v>74</v>
      </c>
      <c r="B75" s="4" t="s">
        <v>36</v>
      </c>
      <c r="C75" s="4" t="s">
        <v>42</v>
      </c>
      <c r="D75" s="4">
        <v>1447</v>
      </c>
      <c r="E75" s="4">
        <v>1126</v>
      </c>
      <c r="F75" s="4">
        <v>3942</v>
      </c>
      <c r="G75" s="4">
        <v>5804</v>
      </c>
      <c r="H75" s="4">
        <v>8118</v>
      </c>
    </row>
    <row r="76" spans="1:8" x14ac:dyDescent="0.25">
      <c r="A76" s="4">
        <v>75</v>
      </c>
      <c r="B76" s="4" t="s">
        <v>40</v>
      </c>
      <c r="C76" s="4" t="s">
        <v>43</v>
      </c>
      <c r="D76" s="4">
        <v>3878</v>
      </c>
      <c r="E76" s="4">
        <v>6901</v>
      </c>
      <c r="F76" s="4">
        <v>1767</v>
      </c>
      <c r="G76" s="4">
        <v>5519</v>
      </c>
      <c r="H76" s="4">
        <v>1570</v>
      </c>
    </row>
    <row r="77" spans="1:8" x14ac:dyDescent="0.25">
      <c r="A77" s="4">
        <v>76</v>
      </c>
      <c r="B77" s="4" t="s">
        <v>11</v>
      </c>
      <c r="C77" s="4" t="s">
        <v>37</v>
      </c>
      <c r="D77" s="4">
        <v>4732</v>
      </c>
      <c r="E77" s="4">
        <v>1608</v>
      </c>
      <c r="F77" s="4">
        <v>6210</v>
      </c>
      <c r="G77" s="4">
        <v>8612</v>
      </c>
      <c r="H77" s="4">
        <v>8152</v>
      </c>
    </row>
    <row r="78" spans="1:8" x14ac:dyDescent="0.25">
      <c r="A78" s="4">
        <v>77</v>
      </c>
      <c r="B78" s="4" t="s">
        <v>13</v>
      </c>
      <c r="C78" s="4" t="s">
        <v>442</v>
      </c>
      <c r="D78" s="4">
        <v>4052</v>
      </c>
      <c r="E78" s="4">
        <v>6001</v>
      </c>
      <c r="F78" s="4">
        <v>9940</v>
      </c>
      <c r="G78" s="4">
        <v>7043</v>
      </c>
      <c r="H78" s="4">
        <v>7045</v>
      </c>
    </row>
    <row r="79" spans="1:8" x14ac:dyDescent="0.25">
      <c r="A79" s="4">
        <v>78</v>
      </c>
      <c r="B79" s="4" t="s">
        <v>439</v>
      </c>
      <c r="C79" s="4" t="s">
        <v>443</v>
      </c>
      <c r="D79" s="4">
        <v>9726</v>
      </c>
      <c r="E79" s="4">
        <v>2500</v>
      </c>
      <c r="F79" s="4">
        <v>5216</v>
      </c>
      <c r="G79" s="4">
        <v>8643</v>
      </c>
      <c r="H79" s="4">
        <v>4323</v>
      </c>
    </row>
    <row r="80" spans="1:8" x14ac:dyDescent="0.25">
      <c r="A80" s="4">
        <v>79</v>
      </c>
      <c r="B80" s="4" t="s">
        <v>50</v>
      </c>
      <c r="C80" s="4" t="s">
        <v>51</v>
      </c>
      <c r="D80" s="4">
        <v>6093</v>
      </c>
      <c r="E80" s="4">
        <v>9413</v>
      </c>
      <c r="F80" s="4">
        <v>3032</v>
      </c>
      <c r="G80" s="4">
        <v>3301</v>
      </c>
      <c r="H80" s="4">
        <v>4388</v>
      </c>
    </row>
    <row r="81" spans="1:8" x14ac:dyDescent="0.25">
      <c r="A81" s="4">
        <v>80</v>
      </c>
      <c r="B81" s="4" t="s">
        <v>440</v>
      </c>
      <c r="C81" s="4" t="s">
        <v>47</v>
      </c>
      <c r="D81" s="4">
        <v>8388</v>
      </c>
      <c r="E81" s="4">
        <v>8899</v>
      </c>
      <c r="F81" s="4">
        <v>2300</v>
      </c>
      <c r="G81" s="4">
        <v>3577</v>
      </c>
      <c r="H81" s="4">
        <v>5219</v>
      </c>
    </row>
    <row r="82" spans="1:8" x14ac:dyDescent="0.25">
      <c r="A82" s="4">
        <v>81</v>
      </c>
      <c r="B82" s="4" t="s">
        <v>441</v>
      </c>
      <c r="C82" s="4" t="s">
        <v>49</v>
      </c>
      <c r="D82" s="4">
        <v>2225</v>
      </c>
      <c r="E82" s="4">
        <v>9447</v>
      </c>
      <c r="F82" s="4">
        <v>2422</v>
      </c>
      <c r="G82" s="4">
        <v>4641</v>
      </c>
      <c r="H82" s="4">
        <v>8482</v>
      </c>
    </row>
    <row r="83" spans="1:8" x14ac:dyDescent="0.25">
      <c r="A83" s="4">
        <v>82</v>
      </c>
      <c r="B83" s="4" t="s">
        <v>44</v>
      </c>
      <c r="C83" s="4" t="s">
        <v>442</v>
      </c>
      <c r="D83" s="4">
        <v>9956</v>
      </c>
      <c r="E83" s="4">
        <v>3304</v>
      </c>
      <c r="F83" s="4">
        <v>9438</v>
      </c>
      <c r="G83" s="4">
        <v>4175</v>
      </c>
      <c r="H83" s="4">
        <v>4725</v>
      </c>
    </row>
    <row r="84" spans="1:8" x14ac:dyDescent="0.25">
      <c r="A84" s="4">
        <v>83</v>
      </c>
      <c r="B84" s="4" t="s">
        <v>36</v>
      </c>
      <c r="C84" s="4" t="s">
        <v>42</v>
      </c>
      <c r="D84" s="4">
        <v>2061</v>
      </c>
      <c r="E84" s="4">
        <v>3347</v>
      </c>
      <c r="F84" s="4">
        <v>7747</v>
      </c>
      <c r="G84" s="4">
        <v>8904</v>
      </c>
      <c r="H84" s="4">
        <v>5776</v>
      </c>
    </row>
    <row r="85" spans="1:8" x14ac:dyDescent="0.25">
      <c r="A85" s="4">
        <v>84</v>
      </c>
      <c r="B85" s="4" t="s">
        <v>40</v>
      </c>
      <c r="C85" s="4" t="s">
        <v>43</v>
      </c>
      <c r="D85" s="4">
        <v>9906</v>
      </c>
      <c r="E85" s="4">
        <v>9988</v>
      </c>
      <c r="F85" s="4">
        <v>2275</v>
      </c>
      <c r="G85" s="4">
        <v>8073</v>
      </c>
      <c r="H85" s="4">
        <v>7273</v>
      </c>
    </row>
    <row r="86" spans="1:8" x14ac:dyDescent="0.25">
      <c r="A86" s="4">
        <v>85</v>
      </c>
      <c r="B86" s="4" t="s">
        <v>11</v>
      </c>
      <c r="C86" s="4" t="s">
        <v>37</v>
      </c>
      <c r="D86" s="4">
        <v>1859</v>
      </c>
      <c r="E86" s="4">
        <v>6062</v>
      </c>
      <c r="F86" s="4">
        <v>1253</v>
      </c>
      <c r="G86" s="4">
        <v>8750</v>
      </c>
      <c r="H86" s="4">
        <v>7236</v>
      </c>
    </row>
    <row r="87" spans="1:8" x14ac:dyDescent="0.25">
      <c r="A87" s="4">
        <v>86</v>
      </c>
      <c r="B87" s="4" t="s">
        <v>13</v>
      </c>
      <c r="C87" s="4" t="s">
        <v>39</v>
      </c>
      <c r="D87" s="4">
        <v>4895</v>
      </c>
      <c r="E87" s="4">
        <v>4162</v>
      </c>
      <c r="F87" s="4">
        <v>2997</v>
      </c>
      <c r="G87" s="4">
        <v>8349</v>
      </c>
      <c r="H87" s="4">
        <v>6059</v>
      </c>
    </row>
    <row r="88" spans="1:8" x14ac:dyDescent="0.25">
      <c r="A88" s="4">
        <v>87</v>
      </c>
      <c r="B88" s="4" t="s">
        <v>439</v>
      </c>
      <c r="C88" s="4" t="s">
        <v>443</v>
      </c>
      <c r="D88" s="4">
        <v>3848</v>
      </c>
      <c r="E88" s="4">
        <v>1444</v>
      </c>
      <c r="F88" s="4">
        <v>1519</v>
      </c>
      <c r="G88" s="4">
        <v>3311</v>
      </c>
      <c r="H88" s="4">
        <v>2659</v>
      </c>
    </row>
    <row r="89" spans="1:8" x14ac:dyDescent="0.25">
      <c r="A89" s="4">
        <v>88</v>
      </c>
      <c r="B89" s="4" t="s">
        <v>50</v>
      </c>
      <c r="C89" s="4" t="s">
        <v>51</v>
      </c>
      <c r="D89" s="4">
        <v>9198</v>
      </c>
      <c r="E89" s="4">
        <v>1524</v>
      </c>
      <c r="F89" s="4">
        <v>7255</v>
      </c>
      <c r="G89" s="4">
        <v>4270</v>
      </c>
      <c r="H89" s="4">
        <v>7178</v>
      </c>
    </row>
    <row r="90" spans="1:8" x14ac:dyDescent="0.25">
      <c r="A90" s="4">
        <v>89</v>
      </c>
      <c r="B90" s="4" t="s">
        <v>440</v>
      </c>
      <c r="C90" s="4" t="s">
        <v>47</v>
      </c>
      <c r="D90" s="4">
        <v>3467</v>
      </c>
      <c r="E90" s="4">
        <v>9319</v>
      </c>
      <c r="F90" s="4">
        <v>3907</v>
      </c>
      <c r="G90" s="4">
        <v>9519</v>
      </c>
      <c r="H90" s="4">
        <v>9301</v>
      </c>
    </row>
    <row r="91" spans="1:8" x14ac:dyDescent="0.25">
      <c r="A91" s="4">
        <v>90</v>
      </c>
      <c r="B91" s="4" t="s">
        <v>441</v>
      </c>
      <c r="C91" s="4" t="s">
        <v>49</v>
      </c>
      <c r="D91" s="4">
        <v>9026</v>
      </c>
      <c r="E91" s="4">
        <v>5134</v>
      </c>
      <c r="F91" s="4">
        <v>5901</v>
      </c>
      <c r="G91" s="4">
        <v>3078</v>
      </c>
      <c r="H91" s="4">
        <v>6287</v>
      </c>
    </row>
    <row r="92" spans="1:8" x14ac:dyDescent="0.25">
      <c r="A92" s="4">
        <v>91</v>
      </c>
      <c r="B92" s="4" t="s">
        <v>44</v>
      </c>
      <c r="C92" s="4" t="s">
        <v>442</v>
      </c>
      <c r="D92" s="4">
        <v>8894</v>
      </c>
      <c r="E92" s="4">
        <v>3601</v>
      </c>
      <c r="F92" s="4">
        <v>7951</v>
      </c>
      <c r="G92" s="4">
        <v>6042</v>
      </c>
      <c r="H92" s="4">
        <v>2777</v>
      </c>
    </row>
    <row r="93" spans="1:8" x14ac:dyDescent="0.25">
      <c r="A93" s="4">
        <v>92</v>
      </c>
      <c r="B93" s="4" t="s">
        <v>36</v>
      </c>
      <c r="C93" s="4" t="s">
        <v>42</v>
      </c>
      <c r="D93" s="4">
        <v>8054</v>
      </c>
      <c r="E93" s="4">
        <v>9429</v>
      </c>
      <c r="F93" s="4">
        <v>1971</v>
      </c>
      <c r="G93" s="4">
        <v>5073</v>
      </c>
      <c r="H93" s="4">
        <v>1726</v>
      </c>
    </row>
    <row r="94" spans="1:8" x14ac:dyDescent="0.25">
      <c r="A94" s="4">
        <v>93</v>
      </c>
      <c r="B94" s="4" t="s">
        <v>40</v>
      </c>
      <c r="C94" s="4" t="s">
        <v>43</v>
      </c>
      <c r="D94" s="4">
        <v>9738</v>
      </c>
      <c r="E94" s="4">
        <v>3528</v>
      </c>
      <c r="F94" s="4">
        <v>6570</v>
      </c>
      <c r="G94" s="4">
        <v>8707</v>
      </c>
      <c r="H94" s="4">
        <v>3033</v>
      </c>
    </row>
    <row r="95" spans="1:8" x14ac:dyDescent="0.25">
      <c r="A95" s="4">
        <v>94</v>
      </c>
      <c r="B95" s="4" t="s">
        <v>11</v>
      </c>
      <c r="C95" s="4" t="s">
        <v>37</v>
      </c>
      <c r="D95" s="4">
        <v>3529</v>
      </c>
      <c r="E95" s="4">
        <v>2176</v>
      </c>
      <c r="F95" s="4">
        <v>5013</v>
      </c>
      <c r="G95" s="4">
        <v>1998</v>
      </c>
      <c r="H95" s="4">
        <v>4649</v>
      </c>
    </row>
    <row r="96" spans="1:8" x14ac:dyDescent="0.25">
      <c r="A96" s="4">
        <v>95</v>
      </c>
      <c r="B96" s="4" t="s">
        <v>13</v>
      </c>
      <c r="C96" s="4" t="s">
        <v>42</v>
      </c>
      <c r="D96" s="4">
        <v>5437</v>
      </c>
      <c r="E96" s="4">
        <v>8658</v>
      </c>
      <c r="F96" s="4">
        <v>3442</v>
      </c>
      <c r="G96" s="4">
        <v>3106</v>
      </c>
      <c r="H96" s="4">
        <v>5817</v>
      </c>
    </row>
    <row r="97" spans="1:8" x14ac:dyDescent="0.25">
      <c r="A97" s="4">
        <v>96</v>
      </c>
      <c r="B97" s="4" t="s">
        <v>439</v>
      </c>
      <c r="C97" s="4" t="s">
        <v>443</v>
      </c>
      <c r="D97" s="4">
        <v>1254</v>
      </c>
      <c r="E97" s="4">
        <v>8404</v>
      </c>
      <c r="F97" s="4">
        <v>5436</v>
      </c>
      <c r="G97" s="4">
        <v>8858</v>
      </c>
      <c r="H97" s="4">
        <v>3276</v>
      </c>
    </row>
    <row r="98" spans="1:8" x14ac:dyDescent="0.25">
      <c r="A98" s="4">
        <v>97</v>
      </c>
      <c r="B98" s="4" t="s">
        <v>50</v>
      </c>
      <c r="C98" s="4" t="s">
        <v>51</v>
      </c>
      <c r="D98" s="4">
        <v>8252</v>
      </c>
      <c r="E98" s="4">
        <v>3394</v>
      </c>
      <c r="F98" s="4">
        <v>6361</v>
      </c>
      <c r="G98" s="4">
        <v>7284</v>
      </c>
      <c r="H98" s="4">
        <v>1875</v>
      </c>
    </row>
    <row r="99" spans="1:8" x14ac:dyDescent="0.25">
      <c r="A99" s="4">
        <v>98</v>
      </c>
      <c r="B99" s="4" t="s">
        <v>440</v>
      </c>
      <c r="C99" s="4" t="s">
        <v>47</v>
      </c>
      <c r="D99" s="4">
        <v>2461</v>
      </c>
      <c r="E99" s="4">
        <v>6721</v>
      </c>
      <c r="F99" s="4">
        <v>9218</v>
      </c>
      <c r="G99" s="4">
        <v>9398</v>
      </c>
      <c r="H99" s="4">
        <v>5171</v>
      </c>
    </row>
    <row r="100" spans="1:8" x14ac:dyDescent="0.25">
      <c r="A100" s="4">
        <v>99</v>
      </c>
      <c r="B100" s="4" t="s">
        <v>441</v>
      </c>
      <c r="C100" s="4" t="s">
        <v>49</v>
      </c>
      <c r="D100" s="4">
        <v>2543</v>
      </c>
      <c r="E100" s="4">
        <v>6672</v>
      </c>
      <c r="F100" s="4">
        <v>5778</v>
      </c>
      <c r="G100" s="4">
        <v>6295</v>
      </c>
      <c r="H100" s="4">
        <v>2011</v>
      </c>
    </row>
    <row r="101" spans="1:8" x14ac:dyDescent="0.25">
      <c r="A101" s="4">
        <v>100</v>
      </c>
      <c r="B101" s="4" t="s">
        <v>44</v>
      </c>
      <c r="C101" s="4" t="s">
        <v>442</v>
      </c>
      <c r="D101" s="4">
        <v>2068</v>
      </c>
      <c r="E101" s="4">
        <v>6064</v>
      </c>
      <c r="F101" s="4">
        <v>7436</v>
      </c>
      <c r="G101" s="4">
        <v>3930</v>
      </c>
      <c r="H101" s="4">
        <v>7916</v>
      </c>
    </row>
    <row r="102" spans="1:8" x14ac:dyDescent="0.25">
      <c r="A102" s="4">
        <v>101</v>
      </c>
      <c r="B102" s="4" t="s">
        <v>36</v>
      </c>
      <c r="C102" s="4" t="s">
        <v>42</v>
      </c>
      <c r="D102" s="4">
        <v>6870</v>
      </c>
      <c r="E102" s="4">
        <v>9611</v>
      </c>
      <c r="F102" s="4">
        <v>1247</v>
      </c>
      <c r="G102" s="4">
        <v>2993</v>
      </c>
      <c r="H102" s="4">
        <v>1803</v>
      </c>
    </row>
    <row r="103" spans="1:8" x14ac:dyDescent="0.25">
      <c r="A103" s="4">
        <v>102</v>
      </c>
      <c r="B103" s="4" t="s">
        <v>40</v>
      </c>
      <c r="C103" s="4" t="s">
        <v>43</v>
      </c>
      <c r="D103" s="4">
        <v>1251</v>
      </c>
      <c r="E103" s="4">
        <v>3140</v>
      </c>
      <c r="F103" s="4">
        <v>1644</v>
      </c>
      <c r="G103" s="4">
        <v>2835</v>
      </c>
      <c r="H103" s="4">
        <v>3838</v>
      </c>
    </row>
    <row r="104" spans="1:8" x14ac:dyDescent="0.25">
      <c r="A104" s="4">
        <v>103</v>
      </c>
      <c r="B104" s="4" t="s">
        <v>11</v>
      </c>
      <c r="C104" s="4" t="s">
        <v>37</v>
      </c>
      <c r="D104" s="4">
        <v>1607</v>
      </c>
      <c r="E104" s="4">
        <v>3316</v>
      </c>
      <c r="F104" s="4">
        <v>6455</v>
      </c>
      <c r="G104" s="4">
        <v>9459</v>
      </c>
      <c r="H104" s="4">
        <v>2466</v>
      </c>
    </row>
    <row r="105" spans="1:8" x14ac:dyDescent="0.25">
      <c r="A105" s="4">
        <v>104</v>
      </c>
      <c r="B105" s="4" t="s">
        <v>13</v>
      </c>
      <c r="C105" s="4" t="s">
        <v>39</v>
      </c>
      <c r="D105" s="4">
        <v>7947</v>
      </c>
      <c r="E105" s="4">
        <v>6333</v>
      </c>
      <c r="F105" s="4">
        <v>3743</v>
      </c>
      <c r="G105" s="4">
        <v>6567</v>
      </c>
      <c r="H105" s="4">
        <v>2936</v>
      </c>
    </row>
    <row r="106" spans="1:8" x14ac:dyDescent="0.25">
      <c r="A106" s="4">
        <v>105</v>
      </c>
      <c r="B106" s="4" t="s">
        <v>439</v>
      </c>
      <c r="C106" s="4" t="s">
        <v>443</v>
      </c>
      <c r="D106" s="4">
        <v>2434</v>
      </c>
      <c r="E106" s="4">
        <v>5136</v>
      </c>
      <c r="F106" s="4">
        <v>5390</v>
      </c>
      <c r="G106" s="4">
        <v>7416</v>
      </c>
      <c r="H106" s="4">
        <v>7045</v>
      </c>
    </row>
    <row r="107" spans="1:8" x14ac:dyDescent="0.25">
      <c r="A107" s="4">
        <v>106</v>
      </c>
      <c r="B107" s="4" t="s">
        <v>50</v>
      </c>
      <c r="C107" s="4" t="s">
        <v>51</v>
      </c>
      <c r="D107" s="4">
        <v>7038</v>
      </c>
      <c r="E107" s="4">
        <v>6327</v>
      </c>
      <c r="F107" s="4">
        <v>6545</v>
      </c>
      <c r="G107" s="4">
        <v>4318</v>
      </c>
      <c r="H107" s="4">
        <v>2077</v>
      </c>
    </row>
    <row r="108" spans="1:8" x14ac:dyDescent="0.25">
      <c r="A108" s="4">
        <v>107</v>
      </c>
      <c r="B108" s="4" t="s">
        <v>440</v>
      </c>
      <c r="C108" s="4" t="s">
        <v>47</v>
      </c>
      <c r="D108" s="4">
        <v>9300</v>
      </c>
      <c r="E108" s="4">
        <v>4842</v>
      </c>
      <c r="F108" s="4">
        <v>8567</v>
      </c>
      <c r="G108" s="4">
        <v>6122</v>
      </c>
      <c r="H108" s="4">
        <v>4849</v>
      </c>
    </row>
    <row r="109" spans="1:8" x14ac:dyDescent="0.25">
      <c r="A109" s="4">
        <v>108</v>
      </c>
      <c r="B109" s="4" t="s">
        <v>441</v>
      </c>
      <c r="C109" s="4" t="s">
        <v>49</v>
      </c>
      <c r="D109" s="4">
        <v>3220</v>
      </c>
      <c r="E109" s="4">
        <v>6467</v>
      </c>
      <c r="F109" s="4">
        <v>3273</v>
      </c>
      <c r="G109" s="4">
        <v>6218</v>
      </c>
      <c r="H109" s="4">
        <v>3241</v>
      </c>
    </row>
    <row r="110" spans="1:8" x14ac:dyDescent="0.25">
      <c r="A110" s="4">
        <v>109</v>
      </c>
      <c r="B110" s="4" t="s">
        <v>44</v>
      </c>
      <c r="C110" s="4" t="s">
        <v>442</v>
      </c>
      <c r="D110" s="4">
        <v>9953</v>
      </c>
      <c r="E110" s="4">
        <v>8423</v>
      </c>
      <c r="F110" s="4">
        <v>7521</v>
      </c>
      <c r="G110" s="4">
        <v>9197</v>
      </c>
      <c r="H110" s="4">
        <v>2058</v>
      </c>
    </row>
    <row r="111" spans="1:8" x14ac:dyDescent="0.25">
      <c r="A111" s="4">
        <v>110</v>
      </c>
      <c r="B111" s="4" t="s">
        <v>36</v>
      </c>
      <c r="C111" s="4" t="s">
        <v>42</v>
      </c>
      <c r="D111" s="4">
        <v>4640</v>
      </c>
      <c r="E111" s="4">
        <v>9066</v>
      </c>
      <c r="F111" s="4">
        <v>9525</v>
      </c>
      <c r="G111" s="4">
        <v>3314</v>
      </c>
      <c r="H111" s="4">
        <v>4815</v>
      </c>
    </row>
    <row r="112" spans="1:8" x14ac:dyDescent="0.25">
      <c r="A112" s="4">
        <v>111</v>
      </c>
      <c r="B112" s="4" t="s">
        <v>40</v>
      </c>
      <c r="C112" s="4" t="s">
        <v>43</v>
      </c>
      <c r="D112" s="4">
        <v>8019</v>
      </c>
      <c r="E112" s="4">
        <v>3466</v>
      </c>
      <c r="F112" s="4">
        <v>3570</v>
      </c>
      <c r="G112" s="4">
        <v>2927</v>
      </c>
      <c r="H112" s="4">
        <v>9770</v>
      </c>
    </row>
    <row r="113" spans="1:8" x14ac:dyDescent="0.25">
      <c r="A113" s="4">
        <v>112</v>
      </c>
      <c r="B113" s="4" t="s">
        <v>11</v>
      </c>
      <c r="C113" s="4" t="s">
        <v>37</v>
      </c>
      <c r="D113" s="4">
        <v>6693</v>
      </c>
      <c r="E113" s="4">
        <v>7943</v>
      </c>
      <c r="F113" s="4">
        <v>5492</v>
      </c>
      <c r="G113" s="4">
        <v>2725</v>
      </c>
      <c r="H113" s="4">
        <v>8091</v>
      </c>
    </row>
    <row r="114" spans="1:8" x14ac:dyDescent="0.25">
      <c r="A114" s="4">
        <v>113</v>
      </c>
      <c r="B114" s="4" t="s">
        <v>13</v>
      </c>
      <c r="C114" s="4" t="s">
        <v>39</v>
      </c>
      <c r="D114" s="4">
        <v>4610</v>
      </c>
      <c r="E114" s="4">
        <v>5052</v>
      </c>
      <c r="F114" s="4">
        <v>5617</v>
      </c>
      <c r="G114" s="4">
        <v>3932</v>
      </c>
      <c r="H114" s="4">
        <v>3263</v>
      </c>
    </row>
    <row r="115" spans="1:8" x14ac:dyDescent="0.25">
      <c r="A115" s="4">
        <v>114</v>
      </c>
      <c r="B115" s="4" t="s">
        <v>439</v>
      </c>
      <c r="C115" s="4" t="s">
        <v>443</v>
      </c>
      <c r="D115" s="4">
        <v>7019</v>
      </c>
      <c r="E115" s="4">
        <v>9053</v>
      </c>
      <c r="F115" s="4">
        <v>4926</v>
      </c>
      <c r="G115" s="4">
        <v>4183</v>
      </c>
      <c r="H115" s="4">
        <v>5398</v>
      </c>
    </row>
    <row r="116" spans="1:8" x14ac:dyDescent="0.25">
      <c r="A116" s="4">
        <v>115</v>
      </c>
      <c r="B116" s="4" t="s">
        <v>50</v>
      </c>
      <c r="C116" s="4" t="s">
        <v>51</v>
      </c>
      <c r="D116" s="4">
        <v>1612</v>
      </c>
      <c r="E116" s="4">
        <v>7898</v>
      </c>
      <c r="F116" s="4">
        <v>2827</v>
      </c>
      <c r="G116" s="4">
        <v>5855</v>
      </c>
      <c r="H116" s="4">
        <v>4621</v>
      </c>
    </row>
    <row r="117" spans="1:8" x14ac:dyDescent="0.25">
      <c r="A117" s="4">
        <v>116</v>
      </c>
      <c r="B117" s="4" t="s">
        <v>440</v>
      </c>
      <c r="C117" s="4" t="s">
        <v>47</v>
      </c>
      <c r="D117" s="4">
        <v>3331</v>
      </c>
      <c r="E117" s="4">
        <v>8175</v>
      </c>
      <c r="F117" s="4">
        <v>5668</v>
      </c>
      <c r="G117" s="4">
        <v>8251</v>
      </c>
      <c r="H117" s="4">
        <v>2167</v>
      </c>
    </row>
    <row r="118" spans="1:8" x14ac:dyDescent="0.25">
      <c r="A118" s="4">
        <v>117</v>
      </c>
      <c r="B118" s="4" t="s">
        <v>441</v>
      </c>
      <c r="C118" s="4" t="s">
        <v>49</v>
      </c>
      <c r="D118" s="4">
        <v>8418</v>
      </c>
      <c r="E118" s="4">
        <v>4977</v>
      </c>
      <c r="F118" s="4">
        <v>5515</v>
      </c>
      <c r="G118" s="4">
        <v>2196</v>
      </c>
      <c r="H118" s="4">
        <v>4112</v>
      </c>
    </row>
    <row r="119" spans="1:8" x14ac:dyDescent="0.25">
      <c r="A119" s="4">
        <v>118</v>
      </c>
      <c r="B119" s="4" t="s">
        <v>44</v>
      </c>
      <c r="C119" s="4" t="s">
        <v>442</v>
      </c>
      <c r="D119" s="4">
        <v>2807</v>
      </c>
      <c r="E119" s="4">
        <v>9982</v>
      </c>
      <c r="F119" s="4">
        <v>4638</v>
      </c>
      <c r="G119" s="4">
        <v>9631</v>
      </c>
      <c r="H119" s="4">
        <v>4188</v>
      </c>
    </row>
    <row r="120" spans="1:8" x14ac:dyDescent="0.25">
      <c r="A120" s="4">
        <v>119</v>
      </c>
      <c r="B120" s="4" t="s">
        <v>36</v>
      </c>
      <c r="C120" s="4" t="s">
        <v>42</v>
      </c>
      <c r="D120" s="4">
        <v>5305</v>
      </c>
      <c r="E120" s="4">
        <v>9348</v>
      </c>
      <c r="F120" s="4">
        <v>8628</v>
      </c>
      <c r="G120" s="4">
        <v>1877</v>
      </c>
      <c r="H120" s="4">
        <v>8936</v>
      </c>
    </row>
    <row r="121" spans="1:8" x14ac:dyDescent="0.25">
      <c r="A121" s="4">
        <v>120</v>
      </c>
      <c r="B121" s="4" t="s">
        <v>40</v>
      </c>
      <c r="C121" s="4" t="s">
        <v>43</v>
      </c>
      <c r="D121" s="4">
        <v>6079</v>
      </c>
      <c r="E121" s="4">
        <v>7325</v>
      </c>
      <c r="F121" s="4">
        <v>7597</v>
      </c>
      <c r="G121" s="4">
        <v>7862</v>
      </c>
      <c r="H121" s="4">
        <v>3233</v>
      </c>
    </row>
    <row r="122" spans="1:8" x14ac:dyDescent="0.25">
      <c r="A122" s="4">
        <v>121</v>
      </c>
      <c r="B122" s="4" t="s">
        <v>11</v>
      </c>
      <c r="C122" s="4" t="s">
        <v>37</v>
      </c>
      <c r="D122" s="4">
        <v>6745</v>
      </c>
      <c r="E122" s="4">
        <v>5587</v>
      </c>
      <c r="F122" s="4">
        <v>1421</v>
      </c>
      <c r="G122" s="4">
        <v>8234</v>
      </c>
      <c r="H122" s="4">
        <v>6621</v>
      </c>
    </row>
    <row r="123" spans="1:8" x14ac:dyDescent="0.25">
      <c r="A123" s="4">
        <v>122</v>
      </c>
      <c r="B123" s="4" t="s">
        <v>13</v>
      </c>
      <c r="C123" s="4" t="s">
        <v>37</v>
      </c>
      <c r="D123" s="4">
        <v>3058</v>
      </c>
      <c r="E123" s="4">
        <v>8332</v>
      </c>
      <c r="F123" s="4">
        <v>8898</v>
      </c>
      <c r="G123" s="4">
        <v>7225</v>
      </c>
      <c r="H123" s="4">
        <v>6469</v>
      </c>
    </row>
    <row r="124" spans="1:8" x14ac:dyDescent="0.25">
      <c r="A124" s="4">
        <v>123</v>
      </c>
      <c r="B124" s="4" t="s">
        <v>439</v>
      </c>
      <c r="C124" s="4" t="s">
        <v>443</v>
      </c>
      <c r="D124" s="4">
        <v>8082</v>
      </c>
      <c r="E124" s="4">
        <v>9356</v>
      </c>
      <c r="F124" s="4">
        <v>3471</v>
      </c>
      <c r="G124" s="4">
        <v>6737</v>
      </c>
      <c r="H124" s="4">
        <v>9219</v>
      </c>
    </row>
    <row r="125" spans="1:8" x14ac:dyDescent="0.25">
      <c r="A125" s="4">
        <v>124</v>
      </c>
      <c r="B125" s="4" t="s">
        <v>50</v>
      </c>
      <c r="C125" s="4" t="s">
        <v>51</v>
      </c>
      <c r="D125" s="4">
        <v>8635</v>
      </c>
      <c r="E125" s="4">
        <v>5661</v>
      </c>
      <c r="F125" s="4">
        <v>8521</v>
      </c>
      <c r="G125" s="4">
        <v>8708</v>
      </c>
      <c r="H125" s="4">
        <v>7781</v>
      </c>
    </row>
    <row r="126" spans="1:8" x14ac:dyDescent="0.25">
      <c r="A126" s="4">
        <v>125</v>
      </c>
      <c r="B126" s="4" t="s">
        <v>440</v>
      </c>
      <c r="C126" s="4" t="s">
        <v>47</v>
      </c>
      <c r="D126" s="4">
        <v>7614</v>
      </c>
      <c r="E126" s="4">
        <v>8722</v>
      </c>
      <c r="F126" s="4">
        <v>5274</v>
      </c>
      <c r="G126" s="4">
        <v>6475</v>
      </c>
      <c r="H126" s="4">
        <v>2159</v>
      </c>
    </row>
    <row r="127" spans="1:8" x14ac:dyDescent="0.25">
      <c r="A127" s="4">
        <v>126</v>
      </c>
      <c r="B127" s="4" t="s">
        <v>441</v>
      </c>
      <c r="C127" s="4" t="s">
        <v>49</v>
      </c>
      <c r="D127" s="4">
        <v>3403</v>
      </c>
      <c r="E127" s="4">
        <v>6746</v>
      </c>
      <c r="F127" s="4">
        <v>7966</v>
      </c>
      <c r="G127" s="4">
        <v>1866</v>
      </c>
      <c r="H127" s="4">
        <v>9194</v>
      </c>
    </row>
    <row r="128" spans="1:8" x14ac:dyDescent="0.25">
      <c r="A128" s="4">
        <v>127</v>
      </c>
      <c r="B128" s="4" t="s">
        <v>44</v>
      </c>
      <c r="C128" s="4" t="s">
        <v>442</v>
      </c>
      <c r="D128" s="4">
        <v>1388</v>
      </c>
      <c r="E128" s="4">
        <v>5270</v>
      </c>
      <c r="F128" s="4">
        <v>8531</v>
      </c>
      <c r="G128" s="4">
        <v>3331</v>
      </c>
      <c r="H128" s="4">
        <v>7465</v>
      </c>
    </row>
    <row r="129" spans="1:8" x14ac:dyDescent="0.25">
      <c r="A129" s="4">
        <v>128</v>
      </c>
      <c r="B129" s="4" t="s">
        <v>36</v>
      </c>
      <c r="C129" s="4" t="s">
        <v>42</v>
      </c>
      <c r="D129" s="4">
        <v>3016</v>
      </c>
      <c r="E129" s="4">
        <v>4426</v>
      </c>
      <c r="F129" s="4">
        <v>2277</v>
      </c>
      <c r="G129" s="4">
        <v>1881</v>
      </c>
      <c r="H129" s="4">
        <v>7675</v>
      </c>
    </row>
    <row r="130" spans="1:8" x14ac:dyDescent="0.25">
      <c r="A130" s="4">
        <v>129</v>
      </c>
      <c r="B130" s="4" t="s">
        <v>40</v>
      </c>
      <c r="C130" s="4" t="s">
        <v>43</v>
      </c>
      <c r="D130" s="4">
        <v>4917</v>
      </c>
      <c r="E130" s="4">
        <v>5876</v>
      </c>
      <c r="F130" s="4">
        <v>8196</v>
      </c>
      <c r="G130" s="4">
        <v>8115</v>
      </c>
      <c r="H130" s="4">
        <v>1189</v>
      </c>
    </row>
    <row r="131" spans="1:8" x14ac:dyDescent="0.25">
      <c r="A131" s="4">
        <v>130</v>
      </c>
      <c r="B131" s="4" t="s">
        <v>11</v>
      </c>
      <c r="C131" s="4" t="s">
        <v>37</v>
      </c>
      <c r="D131" s="4">
        <v>1876</v>
      </c>
      <c r="E131" s="4">
        <v>3868</v>
      </c>
      <c r="F131" s="4">
        <v>8760</v>
      </c>
      <c r="G131" s="4">
        <v>8865</v>
      </c>
      <c r="H131" s="4">
        <v>8344</v>
      </c>
    </row>
    <row r="132" spans="1:8" x14ac:dyDescent="0.25">
      <c r="A132" s="4">
        <v>131</v>
      </c>
      <c r="B132" s="4" t="s">
        <v>13</v>
      </c>
      <c r="C132" s="4" t="s">
        <v>39</v>
      </c>
      <c r="D132" s="4">
        <v>9546</v>
      </c>
      <c r="E132" s="4">
        <v>9946</v>
      </c>
      <c r="F132" s="4">
        <v>9869</v>
      </c>
      <c r="G132" s="4">
        <v>1579</v>
      </c>
      <c r="H132" s="4">
        <v>6856</v>
      </c>
    </row>
    <row r="133" spans="1:8" x14ac:dyDescent="0.25">
      <c r="A133" s="4">
        <v>132</v>
      </c>
      <c r="B133" s="4" t="s">
        <v>439</v>
      </c>
      <c r="C133" s="4" t="s">
        <v>443</v>
      </c>
      <c r="D133" s="4">
        <v>4969</v>
      </c>
      <c r="E133" s="4">
        <v>6530</v>
      </c>
      <c r="F133" s="4">
        <v>2377</v>
      </c>
      <c r="G133" s="4">
        <v>2252</v>
      </c>
      <c r="H133" s="4">
        <v>4605</v>
      </c>
    </row>
    <row r="134" spans="1:8" x14ac:dyDescent="0.25">
      <c r="A134" s="4">
        <v>133</v>
      </c>
      <c r="B134" s="4" t="s">
        <v>50</v>
      </c>
      <c r="C134" s="4" t="s">
        <v>51</v>
      </c>
      <c r="D134" s="4">
        <v>1468</v>
      </c>
      <c r="E134" s="4">
        <v>8109</v>
      </c>
      <c r="F134" s="4">
        <v>6828</v>
      </c>
      <c r="G134" s="4">
        <v>7725</v>
      </c>
      <c r="H134" s="4">
        <v>3535</v>
      </c>
    </row>
    <row r="135" spans="1:8" x14ac:dyDescent="0.25">
      <c r="A135" s="4">
        <v>134</v>
      </c>
      <c r="B135" s="4" t="s">
        <v>440</v>
      </c>
      <c r="C135" s="4" t="s">
        <v>47</v>
      </c>
      <c r="D135" s="4">
        <v>6533</v>
      </c>
      <c r="E135" s="4">
        <v>2632</v>
      </c>
      <c r="F135" s="4">
        <v>7451</v>
      </c>
      <c r="G135" s="4">
        <v>8260</v>
      </c>
      <c r="H135" s="4">
        <v>7770</v>
      </c>
    </row>
    <row r="136" spans="1:8" x14ac:dyDescent="0.25">
      <c r="A136" s="4">
        <v>135</v>
      </c>
      <c r="B136" s="4" t="s">
        <v>441</v>
      </c>
      <c r="C136" s="4" t="s">
        <v>49</v>
      </c>
      <c r="D136" s="4">
        <v>5732</v>
      </c>
      <c r="E136" s="4">
        <v>7705</v>
      </c>
      <c r="F136" s="4">
        <v>6964</v>
      </c>
      <c r="G136" s="4">
        <v>8792</v>
      </c>
      <c r="H136" s="4">
        <v>3064</v>
      </c>
    </row>
    <row r="137" spans="1:8" x14ac:dyDescent="0.25">
      <c r="A137" s="4">
        <v>136</v>
      </c>
      <c r="B137" s="4" t="s">
        <v>44</v>
      </c>
      <c r="C137" s="4" t="s">
        <v>442</v>
      </c>
      <c r="D137" s="4">
        <v>2167</v>
      </c>
      <c r="E137" s="4">
        <v>2551</v>
      </c>
      <c r="F137" s="4">
        <v>8829</v>
      </c>
      <c r="G137" s="4">
        <v>8756</v>
      </c>
      <c r="H137" s="4">
        <v>3012</v>
      </c>
    </row>
    <row r="138" spans="1:8" x14ac:dyDescent="0.25">
      <c r="A138" s="4">
        <v>137</v>
      </c>
      <c r="B138" s="4" t="s">
        <v>36</v>
      </c>
      <c r="C138" s="4" t="s">
        <v>42</v>
      </c>
      <c r="D138" s="4">
        <v>8369</v>
      </c>
      <c r="E138" s="4">
        <v>9904</v>
      </c>
      <c r="F138" s="4">
        <v>9529</v>
      </c>
      <c r="G138" s="4">
        <v>8982</v>
      </c>
      <c r="H138" s="4">
        <v>3097</v>
      </c>
    </row>
    <row r="139" spans="1:8" x14ac:dyDescent="0.25">
      <c r="A139" s="4">
        <v>138</v>
      </c>
      <c r="B139" s="4" t="s">
        <v>40</v>
      </c>
      <c r="C139" s="4" t="s">
        <v>43</v>
      </c>
      <c r="D139" s="4">
        <v>9796</v>
      </c>
      <c r="E139" s="4">
        <v>3264</v>
      </c>
      <c r="F139" s="4">
        <v>9506</v>
      </c>
      <c r="G139" s="4">
        <v>3114</v>
      </c>
      <c r="H139" s="4">
        <v>2239</v>
      </c>
    </row>
    <row r="140" spans="1:8" x14ac:dyDescent="0.25">
      <c r="A140" s="4">
        <v>139</v>
      </c>
      <c r="B140" s="4" t="s">
        <v>11</v>
      </c>
      <c r="C140" s="4" t="s">
        <v>37</v>
      </c>
      <c r="D140" s="4">
        <v>8181</v>
      </c>
      <c r="E140" s="4">
        <v>5543</v>
      </c>
      <c r="F140" s="4">
        <v>6874</v>
      </c>
      <c r="G140" s="4">
        <v>8065</v>
      </c>
      <c r="H140" s="4">
        <v>7924</v>
      </c>
    </row>
    <row r="141" spans="1:8" x14ac:dyDescent="0.25">
      <c r="A141" s="4">
        <v>140</v>
      </c>
      <c r="B141" s="4" t="s">
        <v>13</v>
      </c>
      <c r="C141" s="4" t="s">
        <v>39</v>
      </c>
      <c r="D141" s="4">
        <v>2310</v>
      </c>
      <c r="E141" s="4">
        <v>4726</v>
      </c>
      <c r="F141" s="4">
        <v>1868</v>
      </c>
      <c r="G141" s="4">
        <v>4395</v>
      </c>
      <c r="H141" s="4">
        <v>5377</v>
      </c>
    </row>
    <row r="142" spans="1:8" x14ac:dyDescent="0.25">
      <c r="A142" s="4">
        <v>141</v>
      </c>
      <c r="B142" s="4" t="s">
        <v>439</v>
      </c>
      <c r="C142" s="4" t="s">
        <v>443</v>
      </c>
      <c r="D142" s="4">
        <v>7956</v>
      </c>
      <c r="E142" s="4">
        <v>5984</v>
      </c>
      <c r="F142" s="4">
        <v>6516</v>
      </c>
      <c r="G142" s="4">
        <v>8199</v>
      </c>
      <c r="H142" s="4">
        <v>2375</v>
      </c>
    </row>
    <row r="143" spans="1:8" x14ac:dyDescent="0.25">
      <c r="A143" s="4">
        <v>142</v>
      </c>
      <c r="B143" s="4" t="s">
        <v>50</v>
      </c>
      <c r="C143" s="4" t="s">
        <v>51</v>
      </c>
      <c r="D143" s="4">
        <v>2115</v>
      </c>
      <c r="E143" s="4">
        <v>8574</v>
      </c>
      <c r="F143" s="4">
        <v>4959</v>
      </c>
      <c r="G143" s="4">
        <v>7598</v>
      </c>
      <c r="H143" s="4">
        <v>8858</v>
      </c>
    </row>
    <row r="144" spans="1:8" x14ac:dyDescent="0.25">
      <c r="A144" s="4">
        <v>143</v>
      </c>
      <c r="B144" s="4" t="s">
        <v>440</v>
      </c>
      <c r="C144" s="4" t="s">
        <v>47</v>
      </c>
      <c r="D144" s="4">
        <v>1183</v>
      </c>
      <c r="E144" s="4">
        <v>2667</v>
      </c>
      <c r="F144" s="4">
        <v>4484</v>
      </c>
      <c r="G144" s="4">
        <v>8205</v>
      </c>
      <c r="H144" s="4">
        <v>1212</v>
      </c>
    </row>
    <row r="145" spans="1:8" x14ac:dyDescent="0.25">
      <c r="A145" s="4">
        <v>144</v>
      </c>
      <c r="B145" s="4" t="s">
        <v>441</v>
      </c>
      <c r="C145" s="4" t="s">
        <v>49</v>
      </c>
      <c r="D145" s="4">
        <v>3321</v>
      </c>
      <c r="E145" s="4">
        <v>3918</v>
      </c>
      <c r="F145" s="4">
        <v>2075</v>
      </c>
      <c r="G145" s="4">
        <v>4667</v>
      </c>
      <c r="H145" s="4">
        <v>4166</v>
      </c>
    </row>
    <row r="146" spans="1:8" x14ac:dyDescent="0.25">
      <c r="A146" s="4">
        <v>145</v>
      </c>
      <c r="B146" s="4" t="s">
        <v>44</v>
      </c>
      <c r="C146" s="4" t="s">
        <v>442</v>
      </c>
      <c r="D146" s="4">
        <v>9676</v>
      </c>
      <c r="E146" s="4">
        <v>6524</v>
      </c>
      <c r="F146" s="4">
        <v>6891</v>
      </c>
      <c r="G146" s="4">
        <v>4569</v>
      </c>
      <c r="H146" s="4">
        <v>1338</v>
      </c>
    </row>
    <row r="147" spans="1:8" x14ac:dyDescent="0.25">
      <c r="A147" s="4">
        <v>146</v>
      </c>
      <c r="B147" s="4" t="s">
        <v>36</v>
      </c>
      <c r="C147" s="4" t="s">
        <v>42</v>
      </c>
      <c r="D147" s="4">
        <v>1641</v>
      </c>
      <c r="E147" s="4">
        <v>4039</v>
      </c>
      <c r="F147" s="4">
        <v>2411</v>
      </c>
      <c r="G147" s="4">
        <v>1784</v>
      </c>
      <c r="H147" s="4">
        <v>8740</v>
      </c>
    </row>
    <row r="148" spans="1:8" x14ac:dyDescent="0.25">
      <c r="A148" s="4">
        <v>147</v>
      </c>
      <c r="B148" s="4" t="s">
        <v>40</v>
      </c>
      <c r="C148" s="4" t="s">
        <v>43</v>
      </c>
      <c r="D148" s="4">
        <v>7306</v>
      </c>
      <c r="E148" s="4">
        <v>3348</v>
      </c>
      <c r="F148" s="4">
        <v>8817</v>
      </c>
      <c r="G148" s="4">
        <v>2806</v>
      </c>
      <c r="H148" s="4">
        <v>7607</v>
      </c>
    </row>
    <row r="149" spans="1:8" x14ac:dyDescent="0.25">
      <c r="A149" s="4">
        <v>148</v>
      </c>
      <c r="B149" s="4" t="s">
        <v>11</v>
      </c>
      <c r="C149" s="4" t="s">
        <v>37</v>
      </c>
      <c r="D149" s="4">
        <v>8766</v>
      </c>
      <c r="E149" s="4">
        <v>1697</v>
      </c>
      <c r="F149" s="4">
        <v>7438</v>
      </c>
      <c r="G149" s="4">
        <v>6636</v>
      </c>
      <c r="H149" s="4">
        <v>9688</v>
      </c>
    </row>
    <row r="150" spans="1:8" x14ac:dyDescent="0.25">
      <c r="A150" s="4">
        <v>149</v>
      </c>
      <c r="B150" s="4" t="s">
        <v>13</v>
      </c>
      <c r="C150" s="4" t="s">
        <v>443</v>
      </c>
      <c r="D150" s="4">
        <v>2006</v>
      </c>
      <c r="E150" s="4">
        <v>9423</v>
      </c>
      <c r="F150" s="4">
        <v>1762</v>
      </c>
      <c r="G150" s="4">
        <v>9881</v>
      </c>
      <c r="H150" s="4">
        <v>7643</v>
      </c>
    </row>
    <row r="151" spans="1:8" x14ac:dyDescent="0.25">
      <c r="A151" s="4">
        <v>150</v>
      </c>
      <c r="B151" s="4" t="s">
        <v>439</v>
      </c>
      <c r="C151" s="4" t="s">
        <v>443</v>
      </c>
      <c r="D151" s="4">
        <v>2130</v>
      </c>
      <c r="E151" s="4">
        <v>5985</v>
      </c>
      <c r="F151" s="4">
        <v>2291</v>
      </c>
      <c r="G151" s="4">
        <v>4230</v>
      </c>
      <c r="H151" s="4">
        <v>3347</v>
      </c>
    </row>
    <row r="152" spans="1:8" x14ac:dyDescent="0.25">
      <c r="A152" s="4">
        <v>151</v>
      </c>
      <c r="B152" s="4" t="s">
        <v>50</v>
      </c>
      <c r="C152" s="4" t="s">
        <v>51</v>
      </c>
      <c r="D152" s="4">
        <v>4671</v>
      </c>
      <c r="E152" s="4">
        <v>6923</v>
      </c>
      <c r="F152" s="4">
        <v>4195</v>
      </c>
      <c r="G152" s="4">
        <v>7924</v>
      </c>
      <c r="H152" s="4">
        <v>3614</v>
      </c>
    </row>
    <row r="153" spans="1:8" x14ac:dyDescent="0.25">
      <c r="A153" s="4">
        <v>152</v>
      </c>
      <c r="B153" s="4" t="s">
        <v>440</v>
      </c>
      <c r="C153" s="4" t="s">
        <v>47</v>
      </c>
      <c r="D153" s="4">
        <v>5687</v>
      </c>
      <c r="E153" s="4">
        <v>3298</v>
      </c>
      <c r="F153" s="4">
        <v>9077</v>
      </c>
      <c r="G153" s="4">
        <v>8475</v>
      </c>
      <c r="H153" s="4">
        <v>3790</v>
      </c>
    </row>
    <row r="154" spans="1:8" x14ac:dyDescent="0.25">
      <c r="A154" s="4">
        <v>153</v>
      </c>
      <c r="B154" s="4" t="s">
        <v>441</v>
      </c>
      <c r="C154" s="4" t="s">
        <v>49</v>
      </c>
      <c r="D154" s="4">
        <v>9735</v>
      </c>
      <c r="E154" s="4">
        <v>6516</v>
      </c>
      <c r="F154" s="4">
        <v>9437</v>
      </c>
      <c r="G154" s="4">
        <v>6141</v>
      </c>
      <c r="H154" s="4">
        <v>2745</v>
      </c>
    </row>
    <row r="155" spans="1:8" x14ac:dyDescent="0.25">
      <c r="A155" s="4">
        <v>154</v>
      </c>
      <c r="B155" s="4" t="s">
        <v>44</v>
      </c>
      <c r="C155" s="4" t="s">
        <v>442</v>
      </c>
      <c r="D155" s="4">
        <v>8459</v>
      </c>
      <c r="E155" s="4">
        <v>9679</v>
      </c>
      <c r="F155" s="4">
        <v>6481</v>
      </c>
      <c r="G155" s="4">
        <v>5551</v>
      </c>
      <c r="H155" s="4">
        <v>2042</v>
      </c>
    </row>
    <row r="156" spans="1:8" x14ac:dyDescent="0.25">
      <c r="A156" s="4">
        <v>155</v>
      </c>
      <c r="B156" s="4" t="s">
        <v>36</v>
      </c>
      <c r="C156" s="4" t="s">
        <v>42</v>
      </c>
      <c r="D156" s="4">
        <v>2211</v>
      </c>
      <c r="E156" s="4">
        <v>8321</v>
      </c>
      <c r="F156" s="4">
        <v>7816</v>
      </c>
      <c r="G156" s="4">
        <v>8413</v>
      </c>
      <c r="H156" s="4">
        <v>5040</v>
      </c>
    </row>
    <row r="157" spans="1:8" x14ac:dyDescent="0.25">
      <c r="A157" s="4">
        <v>156</v>
      </c>
      <c r="B157" s="4" t="s">
        <v>40</v>
      </c>
      <c r="C157" s="4" t="s">
        <v>43</v>
      </c>
      <c r="D157" s="4">
        <v>4052</v>
      </c>
      <c r="E157" s="4">
        <v>7989</v>
      </c>
      <c r="F157" s="4">
        <v>7849</v>
      </c>
      <c r="G157" s="4">
        <v>5181</v>
      </c>
      <c r="H157" s="4">
        <v>4734</v>
      </c>
    </row>
    <row r="158" spans="1:8" x14ac:dyDescent="0.25">
      <c r="A158" s="4">
        <v>157</v>
      </c>
      <c r="B158" s="4" t="s">
        <v>11</v>
      </c>
      <c r="C158" s="4" t="s">
        <v>37</v>
      </c>
      <c r="D158" s="4">
        <v>6049</v>
      </c>
      <c r="E158" s="4">
        <v>5882</v>
      </c>
      <c r="F158" s="4">
        <v>3902</v>
      </c>
      <c r="G158" s="4">
        <v>7446</v>
      </c>
      <c r="H158" s="4">
        <v>6184</v>
      </c>
    </row>
    <row r="159" spans="1:8" x14ac:dyDescent="0.25">
      <c r="A159" s="4">
        <v>158</v>
      </c>
      <c r="B159" s="4" t="s">
        <v>13</v>
      </c>
      <c r="C159" s="4" t="s">
        <v>39</v>
      </c>
      <c r="D159" s="4">
        <v>2799</v>
      </c>
      <c r="E159" s="4">
        <v>3878</v>
      </c>
      <c r="F159" s="4">
        <v>1947</v>
      </c>
      <c r="G159" s="4">
        <v>9353</v>
      </c>
      <c r="H159" s="4">
        <v>5144</v>
      </c>
    </row>
    <row r="160" spans="1:8" x14ac:dyDescent="0.25">
      <c r="A160" s="4">
        <v>159</v>
      </c>
      <c r="B160" s="4" t="s">
        <v>439</v>
      </c>
      <c r="C160" s="4" t="s">
        <v>443</v>
      </c>
      <c r="D160" s="4">
        <v>6261</v>
      </c>
      <c r="E160" s="4">
        <v>6596</v>
      </c>
      <c r="F160" s="4">
        <v>4446</v>
      </c>
      <c r="G160" s="4">
        <v>2987</v>
      </c>
      <c r="H160" s="4">
        <v>3259</v>
      </c>
    </row>
    <row r="161" spans="1:8" x14ac:dyDescent="0.25">
      <c r="A161" s="4">
        <v>160</v>
      </c>
      <c r="B161" s="4" t="s">
        <v>50</v>
      </c>
      <c r="C161" s="4" t="s">
        <v>51</v>
      </c>
      <c r="D161" s="4">
        <v>7663</v>
      </c>
      <c r="E161" s="4">
        <v>3663</v>
      </c>
      <c r="F161" s="4">
        <v>5268</v>
      </c>
      <c r="G161" s="4">
        <v>1788</v>
      </c>
      <c r="H161" s="4">
        <v>1128</v>
      </c>
    </row>
    <row r="162" spans="1:8" x14ac:dyDescent="0.25">
      <c r="A162" s="4">
        <v>161</v>
      </c>
      <c r="B162" s="4" t="s">
        <v>440</v>
      </c>
      <c r="C162" s="4" t="s">
        <v>47</v>
      </c>
      <c r="D162" s="4">
        <v>4805</v>
      </c>
      <c r="E162" s="4">
        <v>6939</v>
      </c>
      <c r="F162" s="4">
        <v>8652</v>
      </c>
      <c r="G162" s="4">
        <v>3139</v>
      </c>
      <c r="H162" s="4">
        <v>8069</v>
      </c>
    </row>
    <row r="163" spans="1:8" x14ac:dyDescent="0.25">
      <c r="A163" s="4">
        <v>162</v>
      </c>
      <c r="B163" s="4" t="s">
        <v>441</v>
      </c>
      <c r="C163" s="4" t="s">
        <v>49</v>
      </c>
      <c r="D163" s="4">
        <v>3654</v>
      </c>
      <c r="E163" s="4">
        <v>1482</v>
      </c>
      <c r="F163" s="4">
        <v>3293</v>
      </c>
      <c r="G163" s="4">
        <v>3550</v>
      </c>
      <c r="H163" s="4">
        <v>6936</v>
      </c>
    </row>
    <row r="164" spans="1:8" x14ac:dyDescent="0.25">
      <c r="A164" s="4">
        <v>163</v>
      </c>
      <c r="B164" s="4" t="s">
        <v>44</v>
      </c>
      <c r="C164" s="4" t="s">
        <v>442</v>
      </c>
      <c r="D164" s="4">
        <v>6189</v>
      </c>
      <c r="E164" s="4">
        <v>7426</v>
      </c>
      <c r="F164" s="4">
        <v>6111</v>
      </c>
      <c r="G164" s="4">
        <v>3749</v>
      </c>
      <c r="H164" s="4">
        <v>6060</v>
      </c>
    </row>
    <row r="165" spans="1:8" x14ac:dyDescent="0.25">
      <c r="A165" s="4">
        <v>164</v>
      </c>
      <c r="B165" s="4" t="s">
        <v>36</v>
      </c>
      <c r="C165" s="4" t="s">
        <v>42</v>
      </c>
      <c r="D165" s="4">
        <v>7204</v>
      </c>
      <c r="E165" s="4">
        <v>3313</v>
      </c>
      <c r="F165" s="4">
        <v>8855</v>
      </c>
      <c r="G165" s="4">
        <v>1106</v>
      </c>
      <c r="H165" s="4">
        <v>5103</v>
      </c>
    </row>
    <row r="166" spans="1:8" x14ac:dyDescent="0.25">
      <c r="A166" s="4">
        <v>165</v>
      </c>
      <c r="B166" s="4" t="s">
        <v>40</v>
      </c>
      <c r="C166" s="4" t="s">
        <v>43</v>
      </c>
      <c r="D166" s="4">
        <v>8611</v>
      </c>
      <c r="E166" s="4">
        <v>8355</v>
      </c>
      <c r="F166" s="4">
        <v>9835</v>
      </c>
      <c r="G166" s="4">
        <v>1650</v>
      </c>
      <c r="H166" s="4">
        <v>7855</v>
      </c>
    </row>
    <row r="167" spans="1:8" x14ac:dyDescent="0.25">
      <c r="A167" s="4">
        <v>166</v>
      </c>
      <c r="B167" s="4" t="s">
        <v>11</v>
      </c>
      <c r="C167" s="4" t="s">
        <v>37</v>
      </c>
      <c r="D167" s="4">
        <v>4269</v>
      </c>
      <c r="E167" s="4">
        <v>8331</v>
      </c>
      <c r="F167" s="4">
        <v>1854</v>
      </c>
      <c r="G167" s="4">
        <v>1823</v>
      </c>
      <c r="H167" s="4">
        <v>8301</v>
      </c>
    </row>
    <row r="168" spans="1:8" x14ac:dyDescent="0.25">
      <c r="A168" s="4">
        <v>167</v>
      </c>
      <c r="B168" s="4" t="s">
        <v>13</v>
      </c>
      <c r="C168" s="4" t="s">
        <v>443</v>
      </c>
      <c r="D168" s="4">
        <v>7052</v>
      </c>
      <c r="E168" s="4">
        <v>3848</v>
      </c>
      <c r="F168" s="4">
        <v>2838</v>
      </c>
      <c r="G168" s="4">
        <v>3741</v>
      </c>
      <c r="H168" s="4">
        <v>7063</v>
      </c>
    </row>
    <row r="169" spans="1:8" x14ac:dyDescent="0.25">
      <c r="A169" s="4">
        <v>168</v>
      </c>
      <c r="B169" s="4" t="s">
        <v>439</v>
      </c>
      <c r="C169" s="4" t="s">
        <v>443</v>
      </c>
      <c r="D169" s="4">
        <v>4610</v>
      </c>
      <c r="E169" s="4">
        <v>7669</v>
      </c>
      <c r="F169" s="4">
        <v>2120</v>
      </c>
      <c r="G169" s="4">
        <v>3201</v>
      </c>
      <c r="H169" s="4">
        <v>5285</v>
      </c>
    </row>
    <row r="170" spans="1:8" x14ac:dyDescent="0.25">
      <c r="A170" s="4">
        <v>169</v>
      </c>
      <c r="B170" s="4" t="s">
        <v>50</v>
      </c>
      <c r="C170" s="4" t="s">
        <v>51</v>
      </c>
      <c r="D170" s="4">
        <v>9161</v>
      </c>
      <c r="E170" s="4">
        <v>6588</v>
      </c>
      <c r="F170" s="4">
        <v>6898</v>
      </c>
      <c r="G170" s="4">
        <v>7731</v>
      </c>
      <c r="H170" s="4">
        <v>7027</v>
      </c>
    </row>
    <row r="171" spans="1:8" x14ac:dyDescent="0.25">
      <c r="A171" s="4">
        <v>170</v>
      </c>
      <c r="B171" s="4" t="s">
        <v>440</v>
      </c>
      <c r="C171" s="4" t="s">
        <v>47</v>
      </c>
      <c r="D171" s="4">
        <v>9073</v>
      </c>
      <c r="E171" s="4">
        <v>1553</v>
      </c>
      <c r="F171" s="4">
        <v>5827</v>
      </c>
      <c r="G171" s="4">
        <v>8211</v>
      </c>
      <c r="H171" s="4">
        <v>7051</v>
      </c>
    </row>
    <row r="172" spans="1:8" x14ac:dyDescent="0.25">
      <c r="A172" s="4">
        <v>171</v>
      </c>
      <c r="B172" s="4" t="s">
        <v>441</v>
      </c>
      <c r="C172" s="4" t="s">
        <v>49</v>
      </c>
      <c r="D172" s="4">
        <v>2002</v>
      </c>
      <c r="E172" s="4">
        <v>8328</v>
      </c>
      <c r="F172" s="4">
        <v>6110</v>
      </c>
      <c r="G172" s="4">
        <v>9689</v>
      </c>
      <c r="H172" s="4">
        <v>6426</v>
      </c>
    </row>
    <row r="173" spans="1:8" x14ac:dyDescent="0.25">
      <c r="A173" s="4">
        <v>172</v>
      </c>
      <c r="B173" s="4" t="s">
        <v>44</v>
      </c>
      <c r="C173" s="4" t="s">
        <v>442</v>
      </c>
      <c r="D173" s="4">
        <v>2280</v>
      </c>
      <c r="E173" s="4">
        <v>2282</v>
      </c>
      <c r="F173" s="4">
        <v>6893</v>
      </c>
      <c r="G173" s="4">
        <v>3761</v>
      </c>
      <c r="H173" s="4">
        <v>3180</v>
      </c>
    </row>
    <row r="174" spans="1:8" x14ac:dyDescent="0.25">
      <c r="A174" s="4">
        <v>173</v>
      </c>
      <c r="B174" s="4" t="s">
        <v>36</v>
      </c>
      <c r="C174" s="4" t="s">
        <v>42</v>
      </c>
      <c r="D174" s="4">
        <v>4325</v>
      </c>
      <c r="E174" s="4">
        <v>9899</v>
      </c>
      <c r="F174" s="4">
        <v>1866</v>
      </c>
      <c r="G174" s="4">
        <v>2492</v>
      </c>
      <c r="H174" s="4">
        <v>1154</v>
      </c>
    </row>
    <row r="175" spans="1:8" x14ac:dyDescent="0.25">
      <c r="A175" s="4">
        <v>174</v>
      </c>
      <c r="B175" s="4" t="s">
        <v>40</v>
      </c>
      <c r="C175" s="4" t="s">
        <v>43</v>
      </c>
      <c r="D175" s="4">
        <v>5779</v>
      </c>
      <c r="E175" s="4">
        <v>3957</v>
      </c>
      <c r="F175" s="4">
        <v>9823</v>
      </c>
      <c r="G175" s="4">
        <v>4538</v>
      </c>
      <c r="H175" s="4">
        <v>6060</v>
      </c>
    </row>
    <row r="176" spans="1:8" x14ac:dyDescent="0.25">
      <c r="A176" s="4">
        <v>175</v>
      </c>
      <c r="B176" s="4" t="s">
        <v>11</v>
      </c>
      <c r="C176" s="4" t="s">
        <v>37</v>
      </c>
      <c r="D176" s="4">
        <v>9141</v>
      </c>
      <c r="E176" s="4">
        <v>4496</v>
      </c>
      <c r="F176" s="4">
        <v>1259</v>
      </c>
      <c r="G176" s="4">
        <v>2997</v>
      </c>
      <c r="H176" s="4">
        <v>4293</v>
      </c>
    </row>
    <row r="177" spans="1:8" x14ac:dyDescent="0.25">
      <c r="A177" s="4">
        <v>176</v>
      </c>
      <c r="B177" s="4" t="s">
        <v>13</v>
      </c>
      <c r="C177" s="4" t="s">
        <v>39</v>
      </c>
      <c r="D177" s="4">
        <v>8278</v>
      </c>
      <c r="E177" s="4">
        <v>5365</v>
      </c>
      <c r="F177" s="4">
        <v>5127</v>
      </c>
      <c r="G177" s="4">
        <v>6646</v>
      </c>
      <c r="H177" s="4">
        <v>6343</v>
      </c>
    </row>
    <row r="178" spans="1:8" x14ac:dyDescent="0.25">
      <c r="A178" s="4">
        <v>177</v>
      </c>
      <c r="B178" s="4" t="s">
        <v>439</v>
      </c>
      <c r="C178" s="4" t="s">
        <v>443</v>
      </c>
      <c r="D178" s="4">
        <v>4885</v>
      </c>
      <c r="E178" s="4">
        <v>5396</v>
      </c>
      <c r="F178" s="4">
        <v>4148</v>
      </c>
      <c r="G178" s="4">
        <v>9787</v>
      </c>
      <c r="H178" s="4">
        <v>8209</v>
      </c>
    </row>
    <row r="179" spans="1:8" x14ac:dyDescent="0.25">
      <c r="A179" s="4">
        <v>178</v>
      </c>
      <c r="B179" s="4" t="s">
        <v>50</v>
      </c>
      <c r="C179" s="4" t="s">
        <v>51</v>
      </c>
      <c r="D179" s="4">
        <v>1235</v>
      </c>
      <c r="E179" s="4">
        <v>8780</v>
      </c>
      <c r="F179" s="4">
        <v>5518</v>
      </c>
      <c r="G179" s="4">
        <v>4639</v>
      </c>
      <c r="H179" s="4">
        <v>6445</v>
      </c>
    </row>
    <row r="180" spans="1:8" x14ac:dyDescent="0.25">
      <c r="A180" s="4">
        <v>179</v>
      </c>
      <c r="B180" s="4" t="s">
        <v>440</v>
      </c>
      <c r="C180" s="4" t="s">
        <v>47</v>
      </c>
      <c r="D180" s="4">
        <v>4974</v>
      </c>
      <c r="E180" s="4">
        <v>8866</v>
      </c>
      <c r="F180" s="4">
        <v>7141</v>
      </c>
      <c r="G180" s="4">
        <v>6144</v>
      </c>
      <c r="H180" s="4">
        <v>6682</v>
      </c>
    </row>
    <row r="181" spans="1:8" x14ac:dyDescent="0.25">
      <c r="A181" s="4">
        <v>180</v>
      </c>
      <c r="B181" s="4" t="s">
        <v>441</v>
      </c>
      <c r="C181" s="4" t="s">
        <v>49</v>
      </c>
      <c r="D181" s="4">
        <v>8702</v>
      </c>
      <c r="E181" s="4">
        <v>2730</v>
      </c>
      <c r="F181" s="4">
        <v>4010</v>
      </c>
      <c r="G181" s="4">
        <v>8537</v>
      </c>
      <c r="H181" s="4">
        <v>9536</v>
      </c>
    </row>
    <row r="182" spans="1:8" x14ac:dyDescent="0.25">
      <c r="A182" s="4">
        <v>181</v>
      </c>
      <c r="B182" s="4" t="s">
        <v>44</v>
      </c>
      <c r="C182" s="4" t="s">
        <v>442</v>
      </c>
      <c r="D182" s="4">
        <v>1695</v>
      </c>
      <c r="E182" s="4">
        <v>2725</v>
      </c>
      <c r="F182" s="4">
        <v>3807</v>
      </c>
      <c r="G182" s="4">
        <v>3392</v>
      </c>
      <c r="H182" s="4">
        <v>9810</v>
      </c>
    </row>
    <row r="183" spans="1:8" x14ac:dyDescent="0.25">
      <c r="A183" s="4">
        <v>182</v>
      </c>
      <c r="B183" s="4" t="s">
        <v>36</v>
      </c>
      <c r="C183" s="4" t="s">
        <v>42</v>
      </c>
      <c r="D183" s="4">
        <v>7143</v>
      </c>
      <c r="E183" s="4">
        <v>6885</v>
      </c>
      <c r="F183" s="4">
        <v>9184</v>
      </c>
      <c r="G183" s="4">
        <v>9799</v>
      </c>
      <c r="H183" s="4">
        <v>3954</v>
      </c>
    </row>
    <row r="184" spans="1:8" x14ac:dyDescent="0.25">
      <c r="A184" s="4">
        <v>183</v>
      </c>
      <c r="B184" s="4" t="s">
        <v>40</v>
      </c>
      <c r="C184" s="4" t="s">
        <v>43</v>
      </c>
      <c r="D184" s="4">
        <v>5040</v>
      </c>
      <c r="E184" s="4">
        <v>9838</v>
      </c>
      <c r="F184" s="4">
        <v>9637</v>
      </c>
      <c r="G184" s="4">
        <v>9058</v>
      </c>
      <c r="H184" s="4">
        <v>9314</v>
      </c>
    </row>
    <row r="185" spans="1:8" x14ac:dyDescent="0.25">
      <c r="A185" s="4">
        <v>184</v>
      </c>
      <c r="B185" s="4" t="s">
        <v>11</v>
      </c>
      <c r="C185" s="4" t="s">
        <v>37</v>
      </c>
      <c r="D185" s="4">
        <v>6483</v>
      </c>
      <c r="E185" s="4">
        <v>7724</v>
      </c>
      <c r="F185" s="4">
        <v>5978</v>
      </c>
      <c r="G185" s="4">
        <v>2511</v>
      </c>
      <c r="H185" s="4">
        <v>1763</v>
      </c>
    </row>
    <row r="186" spans="1:8" x14ac:dyDescent="0.25">
      <c r="A186" s="4">
        <v>185</v>
      </c>
      <c r="B186" s="4" t="s">
        <v>13</v>
      </c>
      <c r="C186" s="4" t="s">
        <v>39</v>
      </c>
      <c r="D186" s="4">
        <v>6860</v>
      </c>
      <c r="E186" s="4">
        <v>8817</v>
      </c>
      <c r="F186" s="4">
        <v>5615</v>
      </c>
      <c r="G186" s="4">
        <v>9417</v>
      </c>
      <c r="H186" s="4">
        <v>9683</v>
      </c>
    </row>
    <row r="187" spans="1:8" x14ac:dyDescent="0.25">
      <c r="A187" s="4">
        <v>186</v>
      </c>
      <c r="B187" s="4" t="s">
        <v>439</v>
      </c>
      <c r="C187" s="4" t="s">
        <v>443</v>
      </c>
      <c r="D187" s="4">
        <v>1762</v>
      </c>
      <c r="E187" s="4">
        <v>1149</v>
      </c>
      <c r="F187" s="4">
        <v>4617</v>
      </c>
      <c r="G187" s="4">
        <v>7405</v>
      </c>
      <c r="H187" s="4">
        <v>1176</v>
      </c>
    </row>
    <row r="188" spans="1:8" x14ac:dyDescent="0.25">
      <c r="A188" s="4">
        <v>187</v>
      </c>
      <c r="B188" s="4" t="s">
        <v>50</v>
      </c>
      <c r="C188" s="4" t="s">
        <v>51</v>
      </c>
      <c r="D188" s="4">
        <v>8557</v>
      </c>
      <c r="E188" s="4">
        <v>8646</v>
      </c>
      <c r="F188" s="4">
        <v>3035</v>
      </c>
      <c r="G188" s="4">
        <v>7893</v>
      </c>
      <c r="H188" s="4">
        <v>8298</v>
      </c>
    </row>
    <row r="189" spans="1:8" x14ac:dyDescent="0.25">
      <c r="A189" s="4">
        <v>188</v>
      </c>
      <c r="B189" s="4" t="s">
        <v>440</v>
      </c>
      <c r="C189" s="4" t="s">
        <v>47</v>
      </c>
      <c r="D189" s="4">
        <v>4554</v>
      </c>
      <c r="E189" s="4">
        <v>5831</v>
      </c>
      <c r="F189" s="4">
        <v>6498</v>
      </c>
      <c r="G189" s="4">
        <v>2461</v>
      </c>
      <c r="H189" s="4">
        <v>5083</v>
      </c>
    </row>
    <row r="190" spans="1:8" x14ac:dyDescent="0.25">
      <c r="A190" s="4">
        <v>189</v>
      </c>
      <c r="B190" s="4" t="s">
        <v>441</v>
      </c>
      <c r="C190" s="4" t="s">
        <v>49</v>
      </c>
      <c r="D190" s="4">
        <v>2426</v>
      </c>
      <c r="E190" s="4">
        <v>2623</v>
      </c>
      <c r="F190" s="4">
        <v>9414</v>
      </c>
      <c r="G190" s="4">
        <v>9638</v>
      </c>
      <c r="H190" s="4">
        <v>5803</v>
      </c>
    </row>
    <row r="191" spans="1:8" x14ac:dyDescent="0.25">
      <c r="A191" s="4">
        <v>190</v>
      </c>
      <c r="B191" s="4" t="s">
        <v>44</v>
      </c>
      <c r="C191" s="4" t="s">
        <v>442</v>
      </c>
      <c r="D191" s="4">
        <v>6435</v>
      </c>
      <c r="E191" s="4">
        <v>2068</v>
      </c>
      <c r="F191" s="4">
        <v>7756</v>
      </c>
      <c r="G191" s="4">
        <v>3446</v>
      </c>
      <c r="H191" s="4">
        <v>6687</v>
      </c>
    </row>
    <row r="192" spans="1:8" x14ac:dyDescent="0.25">
      <c r="A192" s="4">
        <v>191</v>
      </c>
      <c r="B192" s="4" t="s">
        <v>36</v>
      </c>
      <c r="C192" s="4" t="s">
        <v>42</v>
      </c>
      <c r="D192" s="4">
        <v>7286</v>
      </c>
      <c r="E192" s="4">
        <v>3354</v>
      </c>
      <c r="F192" s="4">
        <v>5223</v>
      </c>
      <c r="G192" s="4">
        <v>9697</v>
      </c>
      <c r="H192" s="4">
        <v>3137</v>
      </c>
    </row>
    <row r="193" spans="1:8" x14ac:dyDescent="0.25">
      <c r="A193" s="4">
        <v>192</v>
      </c>
      <c r="B193" s="4" t="s">
        <v>40</v>
      </c>
      <c r="C193" s="4" t="s">
        <v>43</v>
      </c>
      <c r="D193" s="4">
        <v>9369</v>
      </c>
      <c r="E193" s="4">
        <v>2956</v>
      </c>
      <c r="F193" s="4">
        <v>6816</v>
      </c>
      <c r="G193" s="4">
        <v>3792</v>
      </c>
      <c r="H193" s="4">
        <v>4903</v>
      </c>
    </row>
    <row r="194" spans="1:8" x14ac:dyDescent="0.25">
      <c r="A194" s="4">
        <v>193</v>
      </c>
      <c r="B194" s="4" t="s">
        <v>11</v>
      </c>
      <c r="C194" s="4" t="s">
        <v>37</v>
      </c>
      <c r="D194" s="4">
        <v>6374</v>
      </c>
      <c r="E194" s="4">
        <v>1501</v>
      </c>
      <c r="F194" s="4">
        <v>3108</v>
      </c>
      <c r="G194" s="4">
        <v>3405</v>
      </c>
      <c r="H194" s="4">
        <v>2157</v>
      </c>
    </row>
    <row r="195" spans="1:8" x14ac:dyDescent="0.25">
      <c r="A195" s="4">
        <v>194</v>
      </c>
      <c r="B195" s="4" t="s">
        <v>13</v>
      </c>
      <c r="C195" s="4" t="s">
        <v>39</v>
      </c>
      <c r="D195" s="4">
        <v>5004</v>
      </c>
      <c r="E195" s="4">
        <v>4718</v>
      </c>
      <c r="F195" s="4">
        <v>6120</v>
      </c>
      <c r="G195" s="4">
        <v>4933</v>
      </c>
      <c r="H195" s="4">
        <v>1407</v>
      </c>
    </row>
    <row r="196" spans="1:8" x14ac:dyDescent="0.25">
      <c r="A196" s="4">
        <v>195</v>
      </c>
      <c r="B196" s="4" t="s">
        <v>439</v>
      </c>
      <c r="C196" s="4" t="s">
        <v>443</v>
      </c>
      <c r="D196" s="4">
        <v>8105</v>
      </c>
      <c r="E196" s="4">
        <v>2998</v>
      </c>
      <c r="F196" s="4">
        <v>7070</v>
      </c>
      <c r="G196" s="4">
        <v>5952</v>
      </c>
      <c r="H196" s="4">
        <v>1999</v>
      </c>
    </row>
    <row r="197" spans="1:8" x14ac:dyDescent="0.25">
      <c r="A197" s="4">
        <v>196</v>
      </c>
      <c r="B197" s="4" t="s">
        <v>50</v>
      </c>
      <c r="C197" s="4" t="s">
        <v>51</v>
      </c>
      <c r="D197" s="4">
        <v>8615</v>
      </c>
      <c r="E197" s="4">
        <v>6438</v>
      </c>
      <c r="F197" s="4">
        <v>8043</v>
      </c>
      <c r="G197" s="4">
        <v>1357</v>
      </c>
      <c r="H197" s="4">
        <v>8864</v>
      </c>
    </row>
    <row r="198" spans="1:8" x14ac:dyDescent="0.25">
      <c r="A198" s="4">
        <v>197</v>
      </c>
      <c r="B198" s="4" t="s">
        <v>440</v>
      </c>
      <c r="C198" s="4" t="s">
        <v>47</v>
      </c>
      <c r="D198" s="4">
        <v>9360</v>
      </c>
      <c r="E198" s="4">
        <v>1146</v>
      </c>
      <c r="F198" s="4">
        <v>8012</v>
      </c>
      <c r="G198" s="4">
        <v>9849</v>
      </c>
      <c r="H198" s="4">
        <v>8177</v>
      </c>
    </row>
    <row r="199" spans="1:8" x14ac:dyDescent="0.25">
      <c r="A199" s="4">
        <v>198</v>
      </c>
      <c r="B199" s="4" t="s">
        <v>441</v>
      </c>
      <c r="C199" s="4" t="s">
        <v>49</v>
      </c>
      <c r="D199" s="4">
        <v>2416</v>
      </c>
      <c r="E199" s="4">
        <v>9805</v>
      </c>
      <c r="F199" s="4">
        <v>2630</v>
      </c>
      <c r="G199" s="4">
        <v>5515</v>
      </c>
      <c r="H199" s="4">
        <v>5072</v>
      </c>
    </row>
    <row r="200" spans="1:8" x14ac:dyDescent="0.25">
      <c r="A200" s="4">
        <v>199</v>
      </c>
      <c r="B200" s="4" t="s">
        <v>44</v>
      </c>
      <c r="C200" s="4" t="s">
        <v>442</v>
      </c>
      <c r="D200" s="4">
        <v>1142</v>
      </c>
      <c r="E200" s="4">
        <v>8190</v>
      </c>
      <c r="F200" s="4">
        <v>5766</v>
      </c>
      <c r="G200" s="4">
        <v>3274</v>
      </c>
      <c r="H200" s="4">
        <v>2839</v>
      </c>
    </row>
    <row r="201" spans="1:8" x14ac:dyDescent="0.25">
      <c r="A201" s="4">
        <v>200</v>
      </c>
      <c r="B201" s="4" t="s">
        <v>36</v>
      </c>
      <c r="C201" s="4" t="s">
        <v>42</v>
      </c>
      <c r="D201" s="4">
        <v>3715</v>
      </c>
      <c r="E201" s="4">
        <v>8120</v>
      </c>
      <c r="F201" s="4">
        <v>6124</v>
      </c>
      <c r="G201" s="4">
        <v>8544</v>
      </c>
      <c r="H201" s="4">
        <v>5431</v>
      </c>
    </row>
    <row r="202" spans="1:8" x14ac:dyDescent="0.25">
      <c r="A202" s="4">
        <v>201</v>
      </c>
      <c r="B202" s="4" t="s">
        <v>40</v>
      </c>
      <c r="C202" s="4" t="s">
        <v>43</v>
      </c>
      <c r="D202" s="4">
        <v>3486</v>
      </c>
      <c r="E202" s="4">
        <v>4508</v>
      </c>
      <c r="F202" s="4">
        <v>6027</v>
      </c>
      <c r="G202" s="4">
        <v>7381</v>
      </c>
      <c r="H202" s="4">
        <v>8834</v>
      </c>
    </row>
    <row r="203" spans="1:8" x14ac:dyDescent="0.25">
      <c r="A203" s="4">
        <v>202</v>
      </c>
      <c r="B203" s="4" t="s">
        <v>11</v>
      </c>
      <c r="C203" s="4" t="s">
        <v>37</v>
      </c>
      <c r="D203" s="4">
        <v>2137</v>
      </c>
      <c r="E203" s="4">
        <v>8811</v>
      </c>
      <c r="F203" s="4">
        <v>9151</v>
      </c>
      <c r="G203" s="4">
        <v>3700</v>
      </c>
      <c r="H203" s="4">
        <v>1263</v>
      </c>
    </row>
    <row r="204" spans="1:8" x14ac:dyDescent="0.25">
      <c r="A204" s="4">
        <v>203</v>
      </c>
      <c r="B204" s="4" t="s">
        <v>13</v>
      </c>
      <c r="C204" s="4" t="s">
        <v>39</v>
      </c>
      <c r="D204" s="4">
        <v>3516</v>
      </c>
      <c r="E204" s="4">
        <v>9411</v>
      </c>
      <c r="F204" s="4">
        <v>6448</v>
      </c>
      <c r="G204" s="4">
        <v>4355</v>
      </c>
      <c r="H204" s="4">
        <v>2782</v>
      </c>
    </row>
    <row r="205" spans="1:8" x14ac:dyDescent="0.25">
      <c r="A205" s="4">
        <v>204</v>
      </c>
      <c r="B205" s="4" t="s">
        <v>439</v>
      </c>
      <c r="C205" s="4" t="s">
        <v>443</v>
      </c>
      <c r="D205" s="4">
        <v>4791</v>
      </c>
      <c r="E205" s="4">
        <v>4200</v>
      </c>
      <c r="F205" s="4">
        <v>2145</v>
      </c>
      <c r="G205" s="4">
        <v>3076</v>
      </c>
      <c r="H205" s="4">
        <v>6677</v>
      </c>
    </row>
    <row r="206" spans="1:8" x14ac:dyDescent="0.25">
      <c r="A206" s="4">
        <v>205</v>
      </c>
      <c r="B206" s="4" t="s">
        <v>50</v>
      </c>
      <c r="C206" s="4" t="s">
        <v>51</v>
      </c>
      <c r="D206" s="4">
        <v>8576</v>
      </c>
      <c r="E206" s="4">
        <v>6788</v>
      </c>
      <c r="F206" s="4">
        <v>6233</v>
      </c>
      <c r="G206" s="4">
        <v>2402</v>
      </c>
      <c r="H206" s="4">
        <v>1392</v>
      </c>
    </row>
    <row r="207" spans="1:8" x14ac:dyDescent="0.25">
      <c r="A207" s="4">
        <v>206</v>
      </c>
      <c r="B207" s="4" t="s">
        <v>440</v>
      </c>
      <c r="C207" s="4" t="s">
        <v>47</v>
      </c>
      <c r="D207" s="4">
        <v>6590</v>
      </c>
      <c r="E207" s="4">
        <v>1218</v>
      </c>
      <c r="F207" s="4">
        <v>1635</v>
      </c>
      <c r="G207" s="4">
        <v>4104</v>
      </c>
      <c r="H207" s="4">
        <v>7542</v>
      </c>
    </row>
    <row r="208" spans="1:8" x14ac:dyDescent="0.25">
      <c r="A208" s="4">
        <v>207</v>
      </c>
      <c r="B208" s="4" t="s">
        <v>441</v>
      </c>
      <c r="C208" s="4" t="s">
        <v>49</v>
      </c>
      <c r="D208" s="4">
        <v>2706</v>
      </c>
      <c r="E208" s="4">
        <v>9384</v>
      </c>
      <c r="F208" s="4">
        <v>2932</v>
      </c>
      <c r="G208" s="4">
        <v>5997</v>
      </c>
      <c r="H208" s="4">
        <v>3436</v>
      </c>
    </row>
    <row r="209" spans="1:8" x14ac:dyDescent="0.25">
      <c r="A209" s="4">
        <v>208</v>
      </c>
      <c r="B209" s="4" t="s">
        <v>44</v>
      </c>
      <c r="C209" s="4" t="s">
        <v>442</v>
      </c>
      <c r="D209" s="4">
        <v>3924</v>
      </c>
      <c r="E209" s="4">
        <v>6419</v>
      </c>
      <c r="F209" s="4">
        <v>6399</v>
      </c>
      <c r="G209" s="4">
        <v>7400</v>
      </c>
      <c r="H209" s="4">
        <v>4406</v>
      </c>
    </row>
    <row r="210" spans="1:8" x14ac:dyDescent="0.25">
      <c r="A210" s="4">
        <v>209</v>
      </c>
      <c r="B210" s="4" t="s">
        <v>36</v>
      </c>
      <c r="C210" s="4" t="s">
        <v>42</v>
      </c>
      <c r="D210" s="4">
        <v>5601</v>
      </c>
      <c r="E210" s="4">
        <v>9339</v>
      </c>
      <c r="F210" s="4">
        <v>4551</v>
      </c>
      <c r="G210" s="4">
        <v>8230</v>
      </c>
      <c r="H210" s="4">
        <v>8944</v>
      </c>
    </row>
    <row r="211" spans="1:8" x14ac:dyDescent="0.25">
      <c r="A211" s="4">
        <v>210</v>
      </c>
      <c r="B211" s="4" t="s">
        <v>40</v>
      </c>
      <c r="C211" s="4" t="s">
        <v>43</v>
      </c>
      <c r="D211" s="4">
        <v>8805</v>
      </c>
      <c r="E211" s="4">
        <v>5609</v>
      </c>
      <c r="F211" s="4">
        <v>7449</v>
      </c>
      <c r="G211" s="4">
        <v>3117</v>
      </c>
      <c r="H211" s="4">
        <v>8370</v>
      </c>
    </row>
    <row r="212" spans="1:8" x14ac:dyDescent="0.25">
      <c r="A212" s="4">
        <v>211</v>
      </c>
      <c r="B212" s="4" t="s">
        <v>11</v>
      </c>
      <c r="C212" s="4" t="s">
        <v>37</v>
      </c>
      <c r="D212" s="4">
        <v>8816</v>
      </c>
      <c r="E212" s="4">
        <v>5476</v>
      </c>
      <c r="F212" s="4">
        <v>7412</v>
      </c>
      <c r="G212" s="4">
        <v>5741</v>
      </c>
      <c r="H212" s="4">
        <v>9361</v>
      </c>
    </row>
    <row r="213" spans="1:8" x14ac:dyDescent="0.25">
      <c r="A213" s="4">
        <v>212</v>
      </c>
      <c r="B213" s="4" t="s">
        <v>13</v>
      </c>
      <c r="C213" s="4" t="s">
        <v>39</v>
      </c>
      <c r="D213" s="4">
        <v>3771</v>
      </c>
      <c r="E213" s="4">
        <v>8674</v>
      </c>
      <c r="F213" s="4">
        <v>1404</v>
      </c>
      <c r="G213" s="4">
        <v>3748</v>
      </c>
      <c r="H213" s="4">
        <v>8833</v>
      </c>
    </row>
    <row r="214" spans="1:8" x14ac:dyDescent="0.25">
      <c r="A214" s="4">
        <v>213</v>
      </c>
      <c r="B214" s="4" t="s">
        <v>439</v>
      </c>
      <c r="C214" s="4" t="s">
        <v>443</v>
      </c>
      <c r="D214" s="4">
        <v>3400</v>
      </c>
      <c r="E214" s="4">
        <v>8084</v>
      </c>
      <c r="F214" s="4">
        <v>5403</v>
      </c>
      <c r="G214" s="4">
        <v>1500</v>
      </c>
      <c r="H214" s="4">
        <v>4969</v>
      </c>
    </row>
    <row r="215" spans="1:8" x14ac:dyDescent="0.25">
      <c r="A215" s="4">
        <v>214</v>
      </c>
      <c r="B215" s="4" t="s">
        <v>50</v>
      </c>
      <c r="C215" s="4" t="s">
        <v>51</v>
      </c>
      <c r="D215" s="4">
        <v>6504</v>
      </c>
      <c r="E215" s="4">
        <v>3657</v>
      </c>
      <c r="F215" s="4">
        <v>8826</v>
      </c>
      <c r="G215" s="4">
        <v>4343</v>
      </c>
      <c r="H215" s="4">
        <v>2062</v>
      </c>
    </row>
    <row r="216" spans="1:8" x14ac:dyDescent="0.25">
      <c r="A216" s="4">
        <v>215</v>
      </c>
      <c r="B216" s="4" t="s">
        <v>440</v>
      </c>
      <c r="C216" s="4" t="s">
        <v>47</v>
      </c>
      <c r="D216" s="4">
        <v>4882</v>
      </c>
      <c r="E216" s="4">
        <v>5526</v>
      </c>
      <c r="F216" s="4">
        <v>6521</v>
      </c>
      <c r="G216" s="4">
        <v>3355</v>
      </c>
      <c r="H216" s="4">
        <v>6232</v>
      </c>
    </row>
    <row r="217" spans="1:8" x14ac:dyDescent="0.25">
      <c r="A217" s="4">
        <v>216</v>
      </c>
      <c r="B217" s="4" t="s">
        <v>441</v>
      </c>
      <c r="C217" s="4" t="s">
        <v>49</v>
      </c>
      <c r="D217" s="4">
        <v>3754</v>
      </c>
      <c r="E217" s="4">
        <v>7663</v>
      </c>
      <c r="F217" s="4">
        <v>2923</v>
      </c>
      <c r="G217" s="4">
        <v>7177</v>
      </c>
      <c r="H217" s="4">
        <v>4974</v>
      </c>
    </row>
    <row r="218" spans="1:8" x14ac:dyDescent="0.25">
      <c r="A218" s="4">
        <v>217</v>
      </c>
      <c r="B218" s="4" t="s">
        <v>44</v>
      </c>
      <c r="C218" s="4" t="s">
        <v>442</v>
      </c>
      <c r="D218" s="4">
        <v>9019</v>
      </c>
      <c r="E218" s="4">
        <v>4824</v>
      </c>
      <c r="F218" s="4">
        <v>2306</v>
      </c>
      <c r="G218" s="4">
        <v>3254</v>
      </c>
      <c r="H218" s="4">
        <v>4948</v>
      </c>
    </row>
    <row r="219" spans="1:8" x14ac:dyDescent="0.25">
      <c r="A219" s="4">
        <v>218</v>
      </c>
      <c r="B219" s="4" t="s">
        <v>36</v>
      </c>
      <c r="C219" s="4" t="s">
        <v>42</v>
      </c>
      <c r="D219" s="4">
        <v>2466</v>
      </c>
      <c r="E219" s="4">
        <v>6667</v>
      </c>
      <c r="F219" s="4">
        <v>6652</v>
      </c>
      <c r="G219" s="4">
        <v>4371</v>
      </c>
      <c r="H219" s="4">
        <v>9344</v>
      </c>
    </row>
    <row r="220" spans="1:8" x14ac:dyDescent="0.25">
      <c r="A220" s="4">
        <v>219</v>
      </c>
      <c r="B220" s="4" t="s">
        <v>40</v>
      </c>
      <c r="C220" s="4" t="s">
        <v>43</v>
      </c>
      <c r="D220" s="4">
        <v>3270</v>
      </c>
      <c r="E220" s="4">
        <v>8740</v>
      </c>
      <c r="F220" s="4">
        <v>9237</v>
      </c>
      <c r="G220" s="4">
        <v>3055</v>
      </c>
      <c r="H220" s="4">
        <v>4889</v>
      </c>
    </row>
    <row r="221" spans="1:8" x14ac:dyDescent="0.25">
      <c r="A221" s="4">
        <v>220</v>
      </c>
      <c r="B221" s="4" t="s">
        <v>11</v>
      </c>
      <c r="C221" s="4" t="s">
        <v>37</v>
      </c>
      <c r="D221" s="4">
        <v>1602</v>
      </c>
      <c r="E221" s="4">
        <v>4582</v>
      </c>
      <c r="F221" s="4">
        <v>7143</v>
      </c>
      <c r="G221" s="4">
        <v>5461</v>
      </c>
      <c r="H221" s="4">
        <v>6029</v>
      </c>
    </row>
    <row r="222" spans="1:8" x14ac:dyDescent="0.25">
      <c r="A222" s="4">
        <v>221</v>
      </c>
      <c r="B222" s="4" t="s">
        <v>13</v>
      </c>
      <c r="C222" s="4" t="s">
        <v>39</v>
      </c>
      <c r="D222" s="4">
        <v>7437</v>
      </c>
      <c r="E222" s="4">
        <v>4470</v>
      </c>
      <c r="F222" s="4">
        <v>6256</v>
      </c>
      <c r="G222" s="4">
        <v>3061</v>
      </c>
      <c r="H222" s="4">
        <v>2163</v>
      </c>
    </row>
    <row r="223" spans="1:8" x14ac:dyDescent="0.25">
      <c r="A223" s="4">
        <v>222</v>
      </c>
      <c r="B223" s="4" t="s">
        <v>439</v>
      </c>
      <c r="C223" s="4" t="s">
        <v>443</v>
      </c>
      <c r="D223" s="4">
        <v>2297</v>
      </c>
      <c r="E223" s="4">
        <v>6835</v>
      </c>
      <c r="F223" s="4">
        <v>5350</v>
      </c>
      <c r="G223" s="4">
        <v>8205</v>
      </c>
      <c r="H223" s="4">
        <v>3478</v>
      </c>
    </row>
    <row r="224" spans="1:8" x14ac:dyDescent="0.25">
      <c r="A224" s="4">
        <v>223</v>
      </c>
      <c r="B224" s="4" t="s">
        <v>50</v>
      </c>
      <c r="C224" s="4" t="s">
        <v>51</v>
      </c>
      <c r="D224" s="4">
        <v>4683</v>
      </c>
      <c r="E224" s="4">
        <v>8943</v>
      </c>
      <c r="F224" s="4">
        <v>8733</v>
      </c>
      <c r="G224" s="4">
        <v>2030</v>
      </c>
      <c r="H224" s="4">
        <v>6653</v>
      </c>
    </row>
    <row r="225" spans="1:8" x14ac:dyDescent="0.25">
      <c r="A225" s="4">
        <v>224</v>
      </c>
      <c r="B225" s="4" t="s">
        <v>440</v>
      </c>
      <c r="C225" s="4" t="s">
        <v>47</v>
      </c>
      <c r="D225" s="4">
        <v>1183</v>
      </c>
      <c r="E225" s="4">
        <v>6412</v>
      </c>
      <c r="F225" s="4">
        <v>9685</v>
      </c>
      <c r="G225" s="4">
        <v>2748</v>
      </c>
      <c r="H225" s="4">
        <v>6962</v>
      </c>
    </row>
    <row r="226" spans="1:8" x14ac:dyDescent="0.25">
      <c r="A226" s="4">
        <v>225</v>
      </c>
      <c r="B226" s="4" t="s">
        <v>441</v>
      </c>
      <c r="C226" s="4" t="s">
        <v>49</v>
      </c>
      <c r="D226" s="4">
        <v>5227</v>
      </c>
      <c r="E226" s="4">
        <v>2431</v>
      </c>
      <c r="F226" s="4">
        <v>8207</v>
      </c>
      <c r="G226" s="4">
        <v>6674</v>
      </c>
      <c r="H226" s="4">
        <v>6590</v>
      </c>
    </row>
    <row r="227" spans="1:8" x14ac:dyDescent="0.25">
      <c r="A227" s="4">
        <v>226</v>
      </c>
      <c r="B227" s="4" t="s">
        <v>44</v>
      </c>
      <c r="C227" s="4" t="s">
        <v>442</v>
      </c>
      <c r="D227" s="4">
        <v>8703</v>
      </c>
      <c r="E227" s="4">
        <v>3370</v>
      </c>
      <c r="F227" s="4">
        <v>9142</v>
      </c>
      <c r="G227" s="4">
        <v>6910</v>
      </c>
      <c r="H227" s="4">
        <v>3360</v>
      </c>
    </row>
    <row r="228" spans="1:8" x14ac:dyDescent="0.25">
      <c r="A228" s="4">
        <v>227</v>
      </c>
      <c r="B228" s="4" t="s">
        <v>36</v>
      </c>
      <c r="C228" s="4" t="s">
        <v>42</v>
      </c>
      <c r="D228" s="4">
        <v>4244</v>
      </c>
      <c r="E228" s="4">
        <v>6557</v>
      </c>
      <c r="F228" s="4">
        <v>6181</v>
      </c>
      <c r="G228" s="4">
        <v>2757</v>
      </c>
      <c r="H228" s="4">
        <v>8397</v>
      </c>
    </row>
    <row r="229" spans="1:8" x14ac:dyDescent="0.25">
      <c r="A229" s="4">
        <v>228</v>
      </c>
      <c r="B229" s="4" t="s">
        <v>40</v>
      </c>
      <c r="C229" s="4" t="s">
        <v>43</v>
      </c>
      <c r="D229" s="4">
        <v>9072</v>
      </c>
      <c r="E229" s="4">
        <v>7259</v>
      </c>
      <c r="F229" s="4">
        <v>6232</v>
      </c>
      <c r="G229" s="4">
        <v>7464</v>
      </c>
      <c r="H229" s="4">
        <v>8045</v>
      </c>
    </row>
    <row r="230" spans="1:8" x14ac:dyDescent="0.25">
      <c r="A230" s="4">
        <v>229</v>
      </c>
      <c r="B230" s="4" t="s">
        <v>11</v>
      </c>
      <c r="C230" s="4" t="s">
        <v>37</v>
      </c>
      <c r="D230" s="4">
        <v>9976</v>
      </c>
      <c r="E230" s="4">
        <v>1738</v>
      </c>
      <c r="F230" s="4">
        <v>9855</v>
      </c>
      <c r="G230" s="4">
        <v>7902</v>
      </c>
      <c r="H230" s="4">
        <v>7521</v>
      </c>
    </row>
    <row r="231" spans="1:8" x14ac:dyDescent="0.25">
      <c r="A231" s="4">
        <v>230</v>
      </c>
      <c r="B231" s="4" t="s">
        <v>13</v>
      </c>
      <c r="C231" s="4" t="s">
        <v>39</v>
      </c>
      <c r="D231" s="4">
        <v>1496</v>
      </c>
      <c r="E231" s="4">
        <v>4008</v>
      </c>
      <c r="F231" s="4">
        <v>4594</v>
      </c>
      <c r="G231" s="4">
        <v>7282</v>
      </c>
      <c r="H231" s="4">
        <v>5538</v>
      </c>
    </row>
    <row r="232" spans="1:8" x14ac:dyDescent="0.25">
      <c r="A232" s="4">
        <v>231</v>
      </c>
      <c r="B232" s="4" t="s">
        <v>439</v>
      </c>
      <c r="C232" s="4" t="s">
        <v>443</v>
      </c>
      <c r="D232" s="4">
        <v>8069</v>
      </c>
      <c r="E232" s="4">
        <v>4029</v>
      </c>
      <c r="F232" s="4">
        <v>8479</v>
      </c>
      <c r="G232" s="4">
        <v>6002</v>
      </c>
      <c r="H232" s="4">
        <v>2369</v>
      </c>
    </row>
    <row r="233" spans="1:8" x14ac:dyDescent="0.25">
      <c r="A233" s="4">
        <v>232</v>
      </c>
      <c r="B233" s="4" t="s">
        <v>50</v>
      </c>
      <c r="C233" s="4" t="s">
        <v>51</v>
      </c>
      <c r="D233" s="4">
        <v>3540</v>
      </c>
      <c r="E233" s="4">
        <v>6082</v>
      </c>
      <c r="F233" s="4">
        <v>6306</v>
      </c>
      <c r="G233" s="4">
        <v>8598</v>
      </c>
      <c r="H233" s="4">
        <v>9959</v>
      </c>
    </row>
    <row r="234" spans="1:8" x14ac:dyDescent="0.25">
      <c r="A234" s="4">
        <v>233</v>
      </c>
      <c r="B234" s="4" t="s">
        <v>440</v>
      </c>
      <c r="C234" s="4" t="s">
        <v>47</v>
      </c>
      <c r="D234" s="4">
        <v>2562</v>
      </c>
      <c r="E234" s="4">
        <v>8591</v>
      </c>
      <c r="F234" s="4">
        <v>7023</v>
      </c>
      <c r="G234" s="4">
        <v>8839</v>
      </c>
      <c r="H234" s="4">
        <v>7527</v>
      </c>
    </row>
    <row r="235" spans="1:8" x14ac:dyDescent="0.25">
      <c r="A235" s="4">
        <v>234</v>
      </c>
      <c r="B235" s="4" t="s">
        <v>441</v>
      </c>
      <c r="C235" s="4" t="s">
        <v>49</v>
      </c>
      <c r="D235" s="4">
        <v>5442</v>
      </c>
      <c r="E235" s="4">
        <v>3767</v>
      </c>
      <c r="F235" s="4">
        <v>2024</v>
      </c>
      <c r="G235" s="4">
        <v>7192</v>
      </c>
      <c r="H235" s="4">
        <v>8941</v>
      </c>
    </row>
    <row r="236" spans="1:8" x14ac:dyDescent="0.25">
      <c r="A236" s="4">
        <v>235</v>
      </c>
      <c r="B236" s="4" t="s">
        <v>44</v>
      </c>
      <c r="C236" s="4" t="s">
        <v>442</v>
      </c>
      <c r="D236" s="4">
        <v>2692</v>
      </c>
      <c r="E236" s="4">
        <v>9464</v>
      </c>
      <c r="F236" s="4">
        <v>6232</v>
      </c>
      <c r="G236" s="4">
        <v>5616</v>
      </c>
      <c r="H236" s="4">
        <v>9763</v>
      </c>
    </row>
    <row r="237" spans="1:8" x14ac:dyDescent="0.25">
      <c r="A237" s="4">
        <v>236</v>
      </c>
      <c r="B237" s="4" t="s">
        <v>36</v>
      </c>
      <c r="C237" s="4" t="s">
        <v>42</v>
      </c>
      <c r="D237" s="4">
        <v>2420</v>
      </c>
      <c r="E237" s="4">
        <v>2479</v>
      </c>
      <c r="F237" s="4">
        <v>7396</v>
      </c>
      <c r="G237" s="4">
        <v>4141</v>
      </c>
      <c r="H237" s="4">
        <v>5808</v>
      </c>
    </row>
    <row r="238" spans="1:8" x14ac:dyDescent="0.25">
      <c r="A238" s="4">
        <v>237</v>
      </c>
      <c r="B238" s="4" t="s">
        <v>40</v>
      </c>
      <c r="C238" s="4" t="s">
        <v>43</v>
      </c>
      <c r="D238" s="4">
        <v>4331</v>
      </c>
      <c r="E238" s="4">
        <v>2034</v>
      </c>
      <c r="F238" s="4">
        <v>4853</v>
      </c>
      <c r="G238" s="4">
        <v>2426</v>
      </c>
      <c r="H238" s="4">
        <v>7423</v>
      </c>
    </row>
    <row r="239" spans="1:8" x14ac:dyDescent="0.25">
      <c r="A239" s="4">
        <v>238</v>
      </c>
      <c r="B239" s="4" t="s">
        <v>11</v>
      </c>
      <c r="C239" s="4" t="s">
        <v>37</v>
      </c>
      <c r="D239" s="4">
        <v>8207</v>
      </c>
      <c r="E239" s="4">
        <v>2067</v>
      </c>
      <c r="F239" s="4">
        <v>3839</v>
      </c>
      <c r="G239" s="4">
        <v>6825</v>
      </c>
      <c r="H239" s="4">
        <v>8842</v>
      </c>
    </row>
    <row r="240" spans="1:8" x14ac:dyDescent="0.25">
      <c r="A240" s="4">
        <v>239</v>
      </c>
      <c r="B240" s="4" t="s">
        <v>13</v>
      </c>
      <c r="C240" s="4" t="s">
        <v>39</v>
      </c>
      <c r="D240" s="4">
        <v>7903</v>
      </c>
      <c r="E240" s="4">
        <v>6085</v>
      </c>
      <c r="F240" s="4">
        <v>7981</v>
      </c>
      <c r="G240" s="4">
        <v>1540</v>
      </c>
      <c r="H240" s="4">
        <v>5892</v>
      </c>
    </row>
    <row r="241" spans="1:8" x14ac:dyDescent="0.25">
      <c r="A241" s="4">
        <v>240</v>
      </c>
      <c r="B241" s="4" t="s">
        <v>439</v>
      </c>
      <c r="C241" s="4" t="s">
        <v>443</v>
      </c>
      <c r="D241" s="4">
        <v>1825</v>
      </c>
      <c r="E241" s="4">
        <v>8569</v>
      </c>
      <c r="F241" s="4">
        <v>6351</v>
      </c>
      <c r="G241" s="4">
        <v>2860</v>
      </c>
      <c r="H241" s="4">
        <v>3903</v>
      </c>
    </row>
    <row r="242" spans="1:8" x14ac:dyDescent="0.25">
      <c r="A242" s="4">
        <v>241</v>
      </c>
      <c r="B242" s="4" t="s">
        <v>50</v>
      </c>
      <c r="C242" s="4" t="s">
        <v>51</v>
      </c>
      <c r="D242" s="4">
        <v>4360</v>
      </c>
      <c r="E242" s="4">
        <v>3248</v>
      </c>
      <c r="F242" s="4">
        <v>2665</v>
      </c>
      <c r="G242" s="4">
        <v>1496</v>
      </c>
      <c r="H242" s="4">
        <v>7234</v>
      </c>
    </row>
    <row r="243" spans="1:8" x14ac:dyDescent="0.25">
      <c r="A243" s="4">
        <v>242</v>
      </c>
      <c r="B243" s="4" t="s">
        <v>440</v>
      </c>
      <c r="C243" s="4" t="s">
        <v>47</v>
      </c>
      <c r="D243" s="4">
        <v>7486</v>
      </c>
      <c r="E243" s="4">
        <v>6417</v>
      </c>
      <c r="F243" s="4">
        <v>8012</v>
      </c>
      <c r="G243" s="4">
        <v>9571</v>
      </c>
      <c r="H243" s="4">
        <v>2845</v>
      </c>
    </row>
    <row r="244" spans="1:8" x14ac:dyDescent="0.25">
      <c r="A244" s="4">
        <v>243</v>
      </c>
      <c r="B244" s="4" t="s">
        <v>441</v>
      </c>
      <c r="C244" s="4" t="s">
        <v>49</v>
      </c>
      <c r="D244" s="4">
        <v>9543</v>
      </c>
      <c r="E244" s="4">
        <v>5910</v>
      </c>
      <c r="F244" s="4">
        <v>2788</v>
      </c>
      <c r="G244" s="4">
        <v>3979</v>
      </c>
      <c r="H244" s="4">
        <v>3005</v>
      </c>
    </row>
    <row r="245" spans="1:8" x14ac:dyDescent="0.25">
      <c r="A245" s="4">
        <v>244</v>
      </c>
      <c r="B245" s="4" t="s">
        <v>44</v>
      </c>
      <c r="C245" s="4" t="s">
        <v>442</v>
      </c>
      <c r="D245" s="4">
        <v>2716</v>
      </c>
      <c r="E245" s="4">
        <v>2116</v>
      </c>
      <c r="F245" s="4">
        <v>6258</v>
      </c>
      <c r="G245" s="4">
        <v>1132</v>
      </c>
      <c r="H245" s="4">
        <v>9039</v>
      </c>
    </row>
    <row r="246" spans="1:8" x14ac:dyDescent="0.25">
      <c r="A246" s="4">
        <v>245</v>
      </c>
      <c r="B246" s="4" t="s">
        <v>36</v>
      </c>
      <c r="C246" s="4" t="s">
        <v>42</v>
      </c>
      <c r="D246" s="4">
        <v>8900</v>
      </c>
      <c r="E246" s="4">
        <v>5421</v>
      </c>
      <c r="F246" s="4">
        <v>8580</v>
      </c>
      <c r="G246" s="4">
        <v>8606</v>
      </c>
      <c r="H246" s="4">
        <v>8713</v>
      </c>
    </row>
    <row r="247" spans="1:8" x14ac:dyDescent="0.25">
      <c r="A247" s="4">
        <v>246</v>
      </c>
      <c r="B247" s="4" t="s">
        <v>40</v>
      </c>
      <c r="C247" s="4" t="s">
        <v>43</v>
      </c>
      <c r="D247" s="4">
        <v>2336</v>
      </c>
      <c r="E247" s="4">
        <v>9974</v>
      </c>
      <c r="F247" s="4">
        <v>6809</v>
      </c>
      <c r="G247" s="4">
        <v>9112</v>
      </c>
      <c r="H247" s="4">
        <v>9728</v>
      </c>
    </row>
    <row r="248" spans="1:8" x14ac:dyDescent="0.25">
      <c r="A248" s="4">
        <v>247</v>
      </c>
      <c r="B248" s="4" t="s">
        <v>11</v>
      </c>
      <c r="C248" s="4" t="s">
        <v>37</v>
      </c>
      <c r="D248" s="4">
        <v>6862</v>
      </c>
      <c r="E248" s="4">
        <v>7209</v>
      </c>
      <c r="F248" s="4">
        <v>3612</v>
      </c>
      <c r="G248" s="4">
        <v>1466</v>
      </c>
      <c r="H248" s="4">
        <v>7389</v>
      </c>
    </row>
    <row r="249" spans="1:8" x14ac:dyDescent="0.25">
      <c r="A249" s="4">
        <v>248</v>
      </c>
      <c r="B249" s="4" t="s">
        <v>13</v>
      </c>
      <c r="C249" s="4" t="s">
        <v>39</v>
      </c>
      <c r="D249" s="4">
        <v>2308</v>
      </c>
      <c r="E249" s="4">
        <v>9362</v>
      </c>
      <c r="F249" s="4">
        <v>8968</v>
      </c>
      <c r="G249" s="4">
        <v>4742</v>
      </c>
      <c r="H249" s="4">
        <v>2214</v>
      </c>
    </row>
    <row r="250" spans="1:8" x14ac:dyDescent="0.25">
      <c r="A250" s="4">
        <v>249</v>
      </c>
      <c r="B250" s="4" t="s">
        <v>439</v>
      </c>
      <c r="C250" s="4" t="s">
        <v>443</v>
      </c>
      <c r="D250" s="4">
        <v>7114</v>
      </c>
      <c r="E250" s="4">
        <v>7645</v>
      </c>
      <c r="F250" s="4">
        <v>2857</v>
      </c>
      <c r="G250" s="4">
        <v>8184</v>
      </c>
      <c r="H250" s="4">
        <v>3826</v>
      </c>
    </row>
    <row r="251" spans="1:8" x14ac:dyDescent="0.25">
      <c r="A251" s="4">
        <v>250</v>
      </c>
      <c r="B251" s="4" t="s">
        <v>50</v>
      </c>
      <c r="C251" s="4" t="s">
        <v>51</v>
      </c>
      <c r="D251" s="4">
        <v>3250</v>
      </c>
      <c r="E251" s="4">
        <v>2042</v>
      </c>
      <c r="F251" s="4">
        <v>2908</v>
      </c>
      <c r="G251" s="4">
        <v>5421</v>
      </c>
      <c r="H251" s="4">
        <v>8008</v>
      </c>
    </row>
    <row r="252" spans="1:8" x14ac:dyDescent="0.25">
      <c r="A252" s="4">
        <v>251</v>
      </c>
      <c r="B252" s="4" t="s">
        <v>440</v>
      </c>
      <c r="C252" s="4" t="s">
        <v>47</v>
      </c>
      <c r="D252" s="4">
        <v>1305</v>
      </c>
      <c r="E252" s="4">
        <v>8157</v>
      </c>
      <c r="F252" s="4">
        <v>2362</v>
      </c>
      <c r="G252" s="4">
        <v>3796</v>
      </c>
      <c r="H252" s="4">
        <v>1229</v>
      </c>
    </row>
    <row r="253" spans="1:8" x14ac:dyDescent="0.25">
      <c r="A253" s="4">
        <v>252</v>
      </c>
      <c r="B253" s="4" t="s">
        <v>441</v>
      </c>
      <c r="C253" s="4" t="s">
        <v>49</v>
      </c>
      <c r="D253" s="4">
        <v>3958</v>
      </c>
      <c r="E253" s="4">
        <v>5126</v>
      </c>
      <c r="F253" s="4">
        <v>1617</v>
      </c>
      <c r="G253" s="4">
        <v>5664</v>
      </c>
      <c r="H253" s="4">
        <v>3894</v>
      </c>
    </row>
    <row r="254" spans="1:8" x14ac:dyDescent="0.25">
      <c r="A254" s="4">
        <v>253</v>
      </c>
      <c r="B254" s="4" t="s">
        <v>44</v>
      </c>
      <c r="C254" s="4" t="s">
        <v>442</v>
      </c>
      <c r="D254" s="4">
        <v>3843</v>
      </c>
      <c r="E254" s="4">
        <v>2197</v>
      </c>
      <c r="F254" s="4">
        <v>8568</v>
      </c>
      <c r="G254" s="4">
        <v>5124</v>
      </c>
      <c r="H254" s="4">
        <v>4204</v>
      </c>
    </row>
    <row r="255" spans="1:8" x14ac:dyDescent="0.25">
      <c r="A255" s="4">
        <v>254</v>
      </c>
      <c r="B255" s="4" t="s">
        <v>36</v>
      </c>
      <c r="C255" s="4" t="s">
        <v>42</v>
      </c>
      <c r="D255" s="4">
        <v>2894</v>
      </c>
      <c r="E255" s="4">
        <v>2154</v>
      </c>
      <c r="F255" s="4">
        <v>8036</v>
      </c>
      <c r="G255" s="4">
        <v>6268</v>
      </c>
      <c r="H255" s="4">
        <v>6508</v>
      </c>
    </row>
    <row r="256" spans="1:8" x14ac:dyDescent="0.25">
      <c r="A256" s="4">
        <v>255</v>
      </c>
      <c r="B256" s="4" t="s">
        <v>40</v>
      </c>
      <c r="C256" s="4" t="s">
        <v>43</v>
      </c>
      <c r="D256" s="4">
        <v>4401</v>
      </c>
      <c r="E256" s="4">
        <v>9034</v>
      </c>
      <c r="F256" s="4">
        <v>9796</v>
      </c>
      <c r="G256" s="4">
        <v>3207</v>
      </c>
      <c r="H256" s="4">
        <v>2325</v>
      </c>
    </row>
    <row r="257" spans="1:8" x14ac:dyDescent="0.25">
      <c r="A257" s="4">
        <v>256</v>
      </c>
      <c r="B257" s="4" t="s">
        <v>11</v>
      </c>
      <c r="C257" s="4" t="s">
        <v>37</v>
      </c>
      <c r="D257" s="4">
        <v>1784</v>
      </c>
      <c r="E257" s="4">
        <v>9761</v>
      </c>
      <c r="F257" s="4">
        <v>8101</v>
      </c>
      <c r="G257" s="4">
        <v>8822</v>
      </c>
      <c r="H257" s="4">
        <v>1539</v>
      </c>
    </row>
    <row r="258" spans="1:8" x14ac:dyDescent="0.25">
      <c r="A258" s="4">
        <v>257</v>
      </c>
      <c r="B258" s="4" t="s">
        <v>13</v>
      </c>
      <c r="C258" s="4" t="s">
        <v>39</v>
      </c>
      <c r="D258" s="4">
        <v>8172</v>
      </c>
      <c r="E258" s="4">
        <v>5719</v>
      </c>
      <c r="F258" s="4">
        <v>9053</v>
      </c>
      <c r="G258" s="4">
        <v>4929</v>
      </c>
      <c r="H258" s="4">
        <v>7015</v>
      </c>
    </row>
    <row r="259" spans="1:8" x14ac:dyDescent="0.25">
      <c r="A259" s="4">
        <v>258</v>
      </c>
      <c r="B259" s="4" t="s">
        <v>439</v>
      </c>
      <c r="C259" s="4" t="s">
        <v>443</v>
      </c>
      <c r="D259" s="4">
        <v>4145</v>
      </c>
      <c r="E259" s="4">
        <v>4295</v>
      </c>
      <c r="F259" s="4">
        <v>1432</v>
      </c>
      <c r="G259" s="4">
        <v>6687</v>
      </c>
      <c r="H259" s="4">
        <v>1314</v>
      </c>
    </row>
    <row r="260" spans="1:8" x14ac:dyDescent="0.25">
      <c r="A260" s="4">
        <v>259</v>
      </c>
      <c r="B260" s="4" t="s">
        <v>50</v>
      </c>
      <c r="C260" s="4" t="s">
        <v>51</v>
      </c>
      <c r="D260" s="4">
        <v>4679</v>
      </c>
      <c r="E260" s="4">
        <v>5254</v>
      </c>
      <c r="F260" s="4">
        <v>4367</v>
      </c>
      <c r="G260" s="4">
        <v>8483</v>
      </c>
      <c r="H260" s="4">
        <v>6032</v>
      </c>
    </row>
    <row r="261" spans="1:8" x14ac:dyDescent="0.25">
      <c r="A261" s="4">
        <v>260</v>
      </c>
      <c r="B261" s="4" t="s">
        <v>440</v>
      </c>
      <c r="C261" s="4" t="s">
        <v>47</v>
      </c>
      <c r="D261" s="4">
        <v>5335</v>
      </c>
      <c r="E261" s="4">
        <v>5374</v>
      </c>
      <c r="F261" s="4">
        <v>6817</v>
      </c>
      <c r="G261" s="4">
        <v>2198</v>
      </c>
      <c r="H261" s="4">
        <v>9679</v>
      </c>
    </row>
    <row r="262" spans="1:8" x14ac:dyDescent="0.25">
      <c r="A262" s="4">
        <v>261</v>
      </c>
      <c r="B262" s="4" t="s">
        <v>441</v>
      </c>
      <c r="C262" s="4" t="s">
        <v>49</v>
      </c>
      <c r="D262" s="4">
        <v>2038</v>
      </c>
      <c r="E262" s="4">
        <v>9652</v>
      </c>
      <c r="F262" s="4">
        <v>1510</v>
      </c>
      <c r="G262" s="4">
        <v>9117</v>
      </c>
      <c r="H262" s="4">
        <v>9286</v>
      </c>
    </row>
    <row r="263" spans="1:8" x14ac:dyDescent="0.25">
      <c r="A263" s="4">
        <v>262</v>
      </c>
      <c r="B263" s="4" t="s">
        <v>44</v>
      </c>
      <c r="C263" s="4" t="s">
        <v>442</v>
      </c>
      <c r="D263" s="4">
        <v>3825</v>
      </c>
      <c r="E263" s="4">
        <v>3989</v>
      </c>
      <c r="F263" s="4">
        <v>7474</v>
      </c>
      <c r="G263" s="4">
        <v>2783</v>
      </c>
      <c r="H263" s="4">
        <v>5036</v>
      </c>
    </row>
    <row r="264" spans="1:8" x14ac:dyDescent="0.25">
      <c r="A264" s="4">
        <v>263</v>
      </c>
      <c r="B264" s="4" t="s">
        <v>36</v>
      </c>
      <c r="C264" s="4" t="s">
        <v>42</v>
      </c>
      <c r="D264" s="4">
        <v>7343</v>
      </c>
      <c r="E264" s="4">
        <v>8455</v>
      </c>
      <c r="F264" s="4">
        <v>4024</v>
      </c>
      <c r="G264" s="4">
        <v>1607</v>
      </c>
      <c r="H264" s="4">
        <v>7608</v>
      </c>
    </row>
    <row r="265" spans="1:8" x14ac:dyDescent="0.25">
      <c r="A265" s="4">
        <v>264</v>
      </c>
      <c r="B265" s="4" t="s">
        <v>40</v>
      </c>
      <c r="C265" s="4" t="s">
        <v>43</v>
      </c>
      <c r="D265" s="4">
        <v>2387</v>
      </c>
      <c r="E265" s="4">
        <v>3233</v>
      </c>
      <c r="F265" s="4">
        <v>2115</v>
      </c>
      <c r="G265" s="4">
        <v>4200</v>
      </c>
      <c r="H265" s="4">
        <v>4533</v>
      </c>
    </row>
    <row r="266" spans="1:8" x14ac:dyDescent="0.25">
      <c r="A266" s="4">
        <v>265</v>
      </c>
      <c r="B266" s="4" t="s">
        <v>11</v>
      </c>
      <c r="C266" s="4" t="s">
        <v>37</v>
      </c>
      <c r="D266" s="4">
        <v>6569</v>
      </c>
      <c r="E266" s="4">
        <v>1658</v>
      </c>
      <c r="F266" s="4">
        <v>8879</v>
      </c>
      <c r="G266" s="4">
        <v>4493</v>
      </c>
      <c r="H266" s="4">
        <v>7193</v>
      </c>
    </row>
    <row r="267" spans="1:8" x14ac:dyDescent="0.25">
      <c r="A267" s="4">
        <v>266</v>
      </c>
      <c r="B267" s="4" t="s">
        <v>13</v>
      </c>
      <c r="C267" s="4" t="s">
        <v>39</v>
      </c>
      <c r="D267" s="4">
        <v>3723</v>
      </c>
      <c r="E267" s="4">
        <v>7981</v>
      </c>
      <c r="F267" s="4">
        <v>1593</v>
      </c>
      <c r="G267" s="4">
        <v>5820</v>
      </c>
      <c r="H267" s="4">
        <v>2148</v>
      </c>
    </row>
    <row r="268" spans="1:8" x14ac:dyDescent="0.25">
      <c r="A268" s="4">
        <v>267</v>
      </c>
      <c r="B268" s="4" t="s">
        <v>439</v>
      </c>
      <c r="C268" s="4" t="s">
        <v>443</v>
      </c>
      <c r="D268" s="4">
        <v>8283</v>
      </c>
      <c r="E268" s="4">
        <v>6652</v>
      </c>
      <c r="F268" s="4">
        <v>6401</v>
      </c>
      <c r="G268" s="4">
        <v>7923</v>
      </c>
      <c r="H268" s="4">
        <v>5804</v>
      </c>
    </row>
    <row r="269" spans="1:8" x14ac:dyDescent="0.25">
      <c r="A269" s="4">
        <v>268</v>
      </c>
      <c r="B269" s="4" t="s">
        <v>50</v>
      </c>
      <c r="C269" s="4" t="s">
        <v>51</v>
      </c>
      <c r="D269" s="4">
        <v>8387</v>
      </c>
      <c r="E269" s="4">
        <v>5740</v>
      </c>
      <c r="F269" s="4">
        <v>6948</v>
      </c>
      <c r="G269" s="4">
        <v>1282</v>
      </c>
      <c r="H269" s="4">
        <v>2065</v>
      </c>
    </row>
    <row r="270" spans="1:8" x14ac:dyDescent="0.25">
      <c r="A270" s="4">
        <v>269</v>
      </c>
      <c r="B270" s="4" t="s">
        <v>440</v>
      </c>
      <c r="C270" s="4" t="s">
        <v>47</v>
      </c>
      <c r="D270" s="4">
        <v>9851</v>
      </c>
      <c r="E270" s="4">
        <v>2961</v>
      </c>
      <c r="F270" s="4">
        <v>8179</v>
      </c>
      <c r="G270" s="4">
        <v>6443</v>
      </c>
      <c r="H270" s="4">
        <v>1823</v>
      </c>
    </row>
    <row r="271" spans="1:8" x14ac:dyDescent="0.25">
      <c r="A271" s="4">
        <v>270</v>
      </c>
      <c r="B271" s="4" t="s">
        <v>441</v>
      </c>
      <c r="C271" s="4" t="s">
        <v>49</v>
      </c>
      <c r="D271" s="4">
        <v>2033</v>
      </c>
      <c r="E271" s="4">
        <v>7334</v>
      </c>
      <c r="F271" s="4">
        <v>7979</v>
      </c>
      <c r="G271" s="4">
        <v>6089</v>
      </c>
      <c r="H271" s="4">
        <v>4868</v>
      </c>
    </row>
    <row r="272" spans="1:8" x14ac:dyDescent="0.25">
      <c r="A272" s="4">
        <v>271</v>
      </c>
      <c r="B272" s="4" t="s">
        <v>44</v>
      </c>
      <c r="C272" s="4" t="s">
        <v>442</v>
      </c>
      <c r="D272" s="4">
        <v>7742</v>
      </c>
      <c r="E272" s="4">
        <v>2652</v>
      </c>
      <c r="F272" s="4">
        <v>6996</v>
      </c>
      <c r="G272" s="4">
        <v>6157</v>
      </c>
      <c r="H272" s="4">
        <v>6292</v>
      </c>
    </row>
    <row r="273" spans="1:8" x14ac:dyDescent="0.25">
      <c r="A273" s="4">
        <v>272</v>
      </c>
      <c r="B273" s="4" t="s">
        <v>36</v>
      </c>
      <c r="C273" s="4" t="s">
        <v>42</v>
      </c>
      <c r="D273" s="4">
        <v>4811</v>
      </c>
      <c r="E273" s="4">
        <v>5113</v>
      </c>
      <c r="F273" s="4">
        <v>4020</v>
      </c>
      <c r="G273" s="4">
        <v>4539</v>
      </c>
      <c r="H273" s="4">
        <v>7838</v>
      </c>
    </row>
    <row r="274" spans="1:8" x14ac:dyDescent="0.25">
      <c r="A274" s="4">
        <v>273</v>
      </c>
      <c r="B274" s="4" t="s">
        <v>40</v>
      </c>
      <c r="C274" s="4" t="s">
        <v>43</v>
      </c>
      <c r="D274" s="4">
        <v>1333</v>
      </c>
      <c r="E274" s="4">
        <v>5565</v>
      </c>
      <c r="F274" s="4">
        <v>9024</v>
      </c>
      <c r="G274" s="4">
        <v>7198</v>
      </c>
      <c r="H274" s="4">
        <v>3359</v>
      </c>
    </row>
    <row r="275" spans="1:8" x14ac:dyDescent="0.25">
      <c r="A275" s="4">
        <v>274</v>
      </c>
      <c r="B275" s="4" t="s">
        <v>11</v>
      </c>
      <c r="C275" s="4" t="s">
        <v>37</v>
      </c>
      <c r="D275" s="4">
        <v>9742</v>
      </c>
      <c r="E275" s="4">
        <v>5884</v>
      </c>
      <c r="F275" s="4">
        <v>1243</v>
      </c>
      <c r="G275" s="4">
        <v>7047</v>
      </c>
      <c r="H275" s="4">
        <v>7746</v>
      </c>
    </row>
    <row r="276" spans="1:8" x14ac:dyDescent="0.25">
      <c r="A276" s="4">
        <v>275</v>
      </c>
      <c r="B276" s="4" t="s">
        <v>13</v>
      </c>
      <c r="C276" s="4" t="s">
        <v>39</v>
      </c>
      <c r="D276" s="4">
        <v>7416</v>
      </c>
      <c r="E276" s="4">
        <v>4069</v>
      </c>
      <c r="F276" s="4">
        <v>5880</v>
      </c>
      <c r="G276" s="4">
        <v>8522</v>
      </c>
      <c r="H276" s="4">
        <v>7785</v>
      </c>
    </row>
    <row r="277" spans="1:8" x14ac:dyDescent="0.25">
      <c r="A277" s="4">
        <v>276</v>
      </c>
      <c r="B277" s="4" t="s">
        <v>439</v>
      </c>
      <c r="C277" s="4" t="s">
        <v>443</v>
      </c>
      <c r="D277" s="4">
        <v>5533</v>
      </c>
      <c r="E277" s="4">
        <v>7506</v>
      </c>
      <c r="F277" s="4">
        <v>3179</v>
      </c>
      <c r="G277" s="4">
        <v>3672</v>
      </c>
      <c r="H277" s="4">
        <v>5630</v>
      </c>
    </row>
    <row r="278" spans="1:8" x14ac:dyDescent="0.25">
      <c r="A278" s="4">
        <v>277</v>
      </c>
      <c r="B278" s="4" t="s">
        <v>50</v>
      </c>
      <c r="C278" s="4" t="s">
        <v>51</v>
      </c>
      <c r="D278" s="4">
        <v>8618</v>
      </c>
      <c r="E278" s="4">
        <v>5215</v>
      </c>
      <c r="F278" s="4">
        <v>2985</v>
      </c>
      <c r="G278" s="4">
        <v>6604</v>
      </c>
      <c r="H278" s="4">
        <v>5279</v>
      </c>
    </row>
    <row r="279" spans="1:8" x14ac:dyDescent="0.25">
      <c r="A279" s="4">
        <v>278</v>
      </c>
      <c r="B279" s="4" t="s">
        <v>440</v>
      </c>
      <c r="C279" s="4" t="s">
        <v>47</v>
      </c>
      <c r="D279" s="4">
        <v>7397</v>
      </c>
      <c r="E279" s="4">
        <v>4286</v>
      </c>
      <c r="F279" s="4">
        <v>2395</v>
      </c>
      <c r="G279" s="4">
        <v>8460</v>
      </c>
      <c r="H279" s="4">
        <v>8092</v>
      </c>
    </row>
    <row r="280" spans="1:8" x14ac:dyDescent="0.25">
      <c r="A280" s="4">
        <v>279</v>
      </c>
      <c r="B280" s="4" t="s">
        <v>441</v>
      </c>
      <c r="C280" s="4" t="s">
        <v>49</v>
      </c>
      <c r="D280" s="4">
        <v>4466</v>
      </c>
      <c r="E280" s="4">
        <v>4865</v>
      </c>
      <c r="F280" s="4">
        <v>6597</v>
      </c>
      <c r="G280" s="4">
        <v>2868</v>
      </c>
      <c r="H280" s="4">
        <v>5198</v>
      </c>
    </row>
    <row r="281" spans="1:8" x14ac:dyDescent="0.25">
      <c r="A281" s="4">
        <v>280</v>
      </c>
      <c r="B281" s="4" t="s">
        <v>44</v>
      </c>
      <c r="C281" s="4" t="s">
        <v>442</v>
      </c>
      <c r="D281" s="4">
        <v>4300</v>
      </c>
      <c r="E281" s="4">
        <v>9666</v>
      </c>
      <c r="F281" s="4">
        <v>5439</v>
      </c>
      <c r="G281" s="4">
        <v>5964</v>
      </c>
      <c r="H281" s="4">
        <v>4299</v>
      </c>
    </row>
    <row r="282" spans="1:8" x14ac:dyDescent="0.25">
      <c r="A282" s="4">
        <v>281</v>
      </c>
      <c r="B282" s="4" t="s">
        <v>36</v>
      </c>
      <c r="C282" s="4" t="s">
        <v>42</v>
      </c>
      <c r="D282" s="4">
        <v>1465</v>
      </c>
      <c r="E282" s="4">
        <v>3493</v>
      </c>
      <c r="F282" s="4">
        <v>6462</v>
      </c>
      <c r="G282" s="4">
        <v>8368</v>
      </c>
      <c r="H282" s="4">
        <v>6606</v>
      </c>
    </row>
    <row r="283" spans="1:8" x14ac:dyDescent="0.25">
      <c r="A283" s="4">
        <v>282</v>
      </c>
      <c r="B283" s="4" t="s">
        <v>40</v>
      </c>
      <c r="C283" s="4" t="s">
        <v>43</v>
      </c>
      <c r="D283" s="4">
        <v>6697</v>
      </c>
      <c r="E283" s="4">
        <v>6143</v>
      </c>
      <c r="F283" s="4">
        <v>7480</v>
      </c>
      <c r="G283" s="4">
        <v>3079</v>
      </c>
      <c r="H283" s="4">
        <v>6688</v>
      </c>
    </row>
    <row r="284" spans="1:8" x14ac:dyDescent="0.25">
      <c r="A284" s="4">
        <v>283</v>
      </c>
      <c r="B284" s="4" t="s">
        <v>11</v>
      </c>
      <c r="C284" s="4" t="s">
        <v>37</v>
      </c>
      <c r="D284" s="4">
        <v>4995</v>
      </c>
      <c r="E284" s="4">
        <v>8349</v>
      </c>
      <c r="F284" s="4">
        <v>6738</v>
      </c>
      <c r="G284" s="4">
        <v>9646</v>
      </c>
      <c r="H284" s="4">
        <v>3413</v>
      </c>
    </row>
    <row r="285" spans="1:8" x14ac:dyDescent="0.25">
      <c r="A285" s="4">
        <v>284</v>
      </c>
      <c r="B285" s="4" t="s">
        <v>13</v>
      </c>
      <c r="C285" s="4" t="s">
        <v>39</v>
      </c>
      <c r="D285" s="4">
        <v>2745</v>
      </c>
      <c r="E285" s="4">
        <v>7069</v>
      </c>
      <c r="F285" s="4">
        <v>8360</v>
      </c>
      <c r="G285" s="4">
        <v>6026</v>
      </c>
      <c r="H285" s="4">
        <v>6117</v>
      </c>
    </row>
    <row r="286" spans="1:8" x14ac:dyDescent="0.25">
      <c r="A286" s="4">
        <v>285</v>
      </c>
      <c r="B286" s="4" t="s">
        <v>439</v>
      </c>
      <c r="C286" s="4" t="s">
        <v>443</v>
      </c>
      <c r="D286" s="4">
        <v>1355</v>
      </c>
      <c r="E286" s="4">
        <v>1248</v>
      </c>
      <c r="F286" s="4">
        <v>4129</v>
      </c>
      <c r="G286" s="4">
        <v>6491</v>
      </c>
      <c r="H286" s="4">
        <v>7013</v>
      </c>
    </row>
    <row r="287" spans="1:8" x14ac:dyDescent="0.25">
      <c r="A287" s="4">
        <v>286</v>
      </c>
      <c r="B287" s="4" t="s">
        <v>50</v>
      </c>
      <c r="C287" s="4" t="s">
        <v>51</v>
      </c>
      <c r="D287" s="4">
        <v>6083</v>
      </c>
      <c r="E287" s="4">
        <v>4962</v>
      </c>
      <c r="F287" s="4">
        <v>5610</v>
      </c>
      <c r="G287" s="4">
        <v>5052</v>
      </c>
      <c r="H287" s="4">
        <v>8791</v>
      </c>
    </row>
    <row r="288" spans="1:8" x14ac:dyDescent="0.25">
      <c r="A288" s="4">
        <v>287</v>
      </c>
      <c r="B288" s="4" t="s">
        <v>440</v>
      </c>
      <c r="C288" s="4" t="s">
        <v>47</v>
      </c>
      <c r="D288" s="4">
        <v>5019</v>
      </c>
      <c r="E288" s="4">
        <v>6119</v>
      </c>
      <c r="F288" s="4">
        <v>5309</v>
      </c>
      <c r="G288" s="4">
        <v>6320</v>
      </c>
      <c r="H288" s="4">
        <v>8549</v>
      </c>
    </row>
    <row r="289" spans="1:8" x14ac:dyDescent="0.25">
      <c r="A289" s="4">
        <v>288</v>
      </c>
      <c r="B289" s="4" t="s">
        <v>441</v>
      </c>
      <c r="C289" s="4" t="s">
        <v>49</v>
      </c>
      <c r="D289" s="4">
        <v>9460</v>
      </c>
      <c r="E289" s="4">
        <v>9791</v>
      </c>
      <c r="F289" s="4">
        <v>2981</v>
      </c>
      <c r="G289" s="4">
        <v>1617</v>
      </c>
      <c r="H289" s="4">
        <v>7957</v>
      </c>
    </row>
    <row r="290" spans="1:8" x14ac:dyDescent="0.25">
      <c r="A290" s="4">
        <v>289</v>
      </c>
      <c r="B290" s="4" t="s">
        <v>44</v>
      </c>
      <c r="C290" s="4" t="s">
        <v>442</v>
      </c>
      <c r="D290" s="4">
        <v>9997</v>
      </c>
      <c r="E290" s="4">
        <v>5803</v>
      </c>
      <c r="F290" s="4">
        <v>4181</v>
      </c>
      <c r="G290" s="4">
        <v>4196</v>
      </c>
      <c r="H290" s="4">
        <v>1685</v>
      </c>
    </row>
    <row r="291" spans="1:8" x14ac:dyDescent="0.25">
      <c r="A291" s="4">
        <v>290</v>
      </c>
      <c r="B291" s="4" t="s">
        <v>36</v>
      </c>
      <c r="C291" s="4" t="s">
        <v>42</v>
      </c>
      <c r="D291" s="4">
        <v>9838</v>
      </c>
      <c r="E291" s="4">
        <v>1463</v>
      </c>
      <c r="F291" s="4">
        <v>1561</v>
      </c>
      <c r="G291" s="4">
        <v>7080</v>
      </c>
      <c r="H291" s="4">
        <v>2416</v>
      </c>
    </row>
    <row r="292" spans="1:8" x14ac:dyDescent="0.25">
      <c r="A292" s="4">
        <v>291</v>
      </c>
      <c r="B292" s="4" t="s">
        <v>40</v>
      </c>
      <c r="C292" s="4" t="s">
        <v>43</v>
      </c>
      <c r="D292" s="4">
        <v>9865</v>
      </c>
      <c r="E292" s="4">
        <v>6576</v>
      </c>
      <c r="F292" s="4">
        <v>7180</v>
      </c>
      <c r="G292" s="4">
        <v>8887</v>
      </c>
      <c r="H292" s="4">
        <v>6617</v>
      </c>
    </row>
    <row r="293" spans="1:8" x14ac:dyDescent="0.25">
      <c r="A293" s="4">
        <v>292</v>
      </c>
      <c r="B293" s="4" t="s">
        <v>11</v>
      </c>
      <c r="C293" s="4" t="s">
        <v>37</v>
      </c>
      <c r="D293" s="4">
        <v>2427</v>
      </c>
      <c r="E293" s="4">
        <v>6813</v>
      </c>
      <c r="F293" s="4">
        <v>2550</v>
      </c>
      <c r="G293" s="4">
        <v>6983</v>
      </c>
      <c r="H293" s="4">
        <v>2949</v>
      </c>
    </row>
    <row r="294" spans="1:8" x14ac:dyDescent="0.25">
      <c r="A294" s="4">
        <v>293</v>
      </c>
      <c r="B294" s="4" t="s">
        <v>13</v>
      </c>
      <c r="C294" s="4" t="s">
        <v>39</v>
      </c>
      <c r="D294" s="4">
        <v>2211</v>
      </c>
      <c r="E294" s="4">
        <v>4946</v>
      </c>
      <c r="F294" s="4">
        <v>8093</v>
      </c>
      <c r="G294" s="4">
        <v>5581</v>
      </c>
      <c r="H294" s="4">
        <v>1129</v>
      </c>
    </row>
    <row r="295" spans="1:8" x14ac:dyDescent="0.25">
      <c r="A295" s="4">
        <v>294</v>
      </c>
      <c r="B295" s="4" t="s">
        <v>439</v>
      </c>
      <c r="C295" s="4" t="s">
        <v>443</v>
      </c>
      <c r="D295" s="4">
        <v>3260</v>
      </c>
      <c r="E295" s="4">
        <v>3532</v>
      </c>
      <c r="F295" s="4">
        <v>9366</v>
      </c>
      <c r="G295" s="4">
        <v>1946</v>
      </c>
      <c r="H295" s="4">
        <v>8929</v>
      </c>
    </row>
    <row r="296" spans="1:8" x14ac:dyDescent="0.25">
      <c r="A296" s="4">
        <v>295</v>
      </c>
      <c r="B296" s="4" t="s">
        <v>50</v>
      </c>
      <c r="C296" s="4" t="s">
        <v>51</v>
      </c>
      <c r="D296" s="4">
        <v>9110</v>
      </c>
      <c r="E296" s="4">
        <v>7987</v>
      </c>
      <c r="F296" s="4">
        <v>4038</v>
      </c>
      <c r="G296" s="4">
        <v>9680</v>
      </c>
      <c r="H296" s="4">
        <v>7002</v>
      </c>
    </row>
    <row r="297" spans="1:8" x14ac:dyDescent="0.25">
      <c r="A297" s="4">
        <v>296</v>
      </c>
      <c r="B297" s="4" t="s">
        <v>440</v>
      </c>
      <c r="C297" s="4" t="s">
        <v>47</v>
      </c>
      <c r="D297" s="4">
        <v>9591</v>
      </c>
      <c r="E297" s="4">
        <v>3226</v>
      </c>
      <c r="F297" s="4">
        <v>9405</v>
      </c>
      <c r="G297" s="4">
        <v>2264</v>
      </c>
      <c r="H297" s="4">
        <v>6213</v>
      </c>
    </row>
    <row r="298" spans="1:8" x14ac:dyDescent="0.25">
      <c r="A298" s="4">
        <v>297</v>
      </c>
      <c r="B298" s="4" t="s">
        <v>441</v>
      </c>
      <c r="C298" s="4" t="s">
        <v>49</v>
      </c>
      <c r="D298" s="4">
        <v>5453</v>
      </c>
      <c r="E298" s="4">
        <v>1437</v>
      </c>
      <c r="F298" s="4">
        <v>9974</v>
      </c>
      <c r="G298" s="4">
        <v>7030</v>
      </c>
      <c r="H298" s="4">
        <v>4993</v>
      </c>
    </row>
    <row r="299" spans="1:8" x14ac:dyDescent="0.25">
      <c r="A299" s="4">
        <v>298</v>
      </c>
      <c r="B299" s="4" t="s">
        <v>44</v>
      </c>
      <c r="C299" s="4" t="s">
        <v>442</v>
      </c>
      <c r="D299" s="4">
        <v>9143</v>
      </c>
      <c r="E299" s="4">
        <v>3882</v>
      </c>
      <c r="F299" s="4">
        <v>4494</v>
      </c>
      <c r="G299" s="4">
        <v>7868</v>
      </c>
      <c r="H299" s="4">
        <v>1559</v>
      </c>
    </row>
    <row r="300" spans="1:8" x14ac:dyDescent="0.25">
      <c r="A300" s="4">
        <v>299</v>
      </c>
      <c r="B300" s="4" t="s">
        <v>36</v>
      </c>
      <c r="C300" s="4" t="s">
        <v>42</v>
      </c>
      <c r="D300" s="4">
        <v>6019</v>
      </c>
      <c r="E300" s="4">
        <v>6814</v>
      </c>
      <c r="F300" s="4">
        <v>8825</v>
      </c>
      <c r="G300" s="4">
        <v>2824</v>
      </c>
      <c r="H300" s="4">
        <v>2154</v>
      </c>
    </row>
    <row r="301" spans="1:8" x14ac:dyDescent="0.25">
      <c r="A301" s="4">
        <v>300</v>
      </c>
      <c r="B301" s="4" t="s">
        <v>40</v>
      </c>
      <c r="C301" s="4" t="s">
        <v>43</v>
      </c>
      <c r="D301" s="4">
        <v>6348</v>
      </c>
      <c r="E301" s="4">
        <v>3200</v>
      </c>
      <c r="F301" s="4">
        <v>5468</v>
      </c>
      <c r="G301" s="4">
        <v>2243</v>
      </c>
      <c r="H301" s="4">
        <v>6098</v>
      </c>
    </row>
    <row r="302" spans="1:8" x14ac:dyDescent="0.25">
      <c r="A302" s="4">
        <v>301</v>
      </c>
      <c r="B302" s="4" t="s">
        <v>11</v>
      </c>
      <c r="C302" s="4" t="s">
        <v>37</v>
      </c>
      <c r="D302" s="4">
        <v>5472</v>
      </c>
      <c r="E302" s="4">
        <v>5756</v>
      </c>
      <c r="F302" s="4">
        <v>2254</v>
      </c>
      <c r="G302" s="4">
        <v>2512</v>
      </c>
      <c r="H302" s="4">
        <v>8875</v>
      </c>
    </row>
    <row r="303" spans="1:8" x14ac:dyDescent="0.25">
      <c r="A303" s="4">
        <v>302</v>
      </c>
      <c r="B303" s="4" t="s">
        <v>13</v>
      </c>
      <c r="C303" s="4" t="s">
        <v>39</v>
      </c>
      <c r="D303" s="4">
        <v>5455</v>
      </c>
      <c r="E303" s="4">
        <v>5953</v>
      </c>
      <c r="F303" s="4">
        <v>6383</v>
      </c>
      <c r="G303" s="4">
        <v>2485</v>
      </c>
      <c r="H303" s="4">
        <v>7139</v>
      </c>
    </row>
    <row r="304" spans="1:8" x14ac:dyDescent="0.25">
      <c r="A304" s="4">
        <v>303</v>
      </c>
      <c r="B304" s="4" t="s">
        <v>439</v>
      </c>
      <c r="C304" s="4" t="s">
        <v>443</v>
      </c>
      <c r="D304" s="4">
        <v>3471</v>
      </c>
      <c r="E304" s="4">
        <v>4274</v>
      </c>
      <c r="F304" s="4">
        <v>5912</v>
      </c>
      <c r="G304" s="4">
        <v>1279</v>
      </c>
      <c r="H304" s="4">
        <v>8629</v>
      </c>
    </row>
    <row r="305" spans="1:8" x14ac:dyDescent="0.25">
      <c r="A305" s="4">
        <v>304</v>
      </c>
      <c r="B305" s="4" t="s">
        <v>50</v>
      </c>
      <c r="C305" s="4" t="s">
        <v>51</v>
      </c>
      <c r="D305" s="4">
        <v>9137</v>
      </c>
      <c r="E305" s="4">
        <v>6963</v>
      </c>
      <c r="F305" s="4">
        <v>2172</v>
      </c>
      <c r="G305" s="4">
        <v>4702</v>
      </c>
      <c r="H305" s="4">
        <v>6070</v>
      </c>
    </row>
    <row r="306" spans="1:8" x14ac:dyDescent="0.25">
      <c r="A306" s="4">
        <v>305</v>
      </c>
      <c r="B306" s="4" t="s">
        <v>440</v>
      </c>
      <c r="C306" s="4" t="s">
        <v>47</v>
      </c>
      <c r="D306" s="4">
        <v>8803</v>
      </c>
      <c r="E306" s="4">
        <v>5768</v>
      </c>
      <c r="F306" s="4">
        <v>2356</v>
      </c>
      <c r="G306" s="4">
        <v>5839</v>
      </c>
      <c r="H306" s="4">
        <v>2515</v>
      </c>
    </row>
    <row r="307" spans="1:8" x14ac:dyDescent="0.25">
      <c r="A307" s="4">
        <v>306</v>
      </c>
      <c r="B307" s="4" t="s">
        <v>441</v>
      </c>
      <c r="C307" s="4" t="s">
        <v>49</v>
      </c>
      <c r="D307" s="4">
        <v>3226</v>
      </c>
      <c r="E307" s="4">
        <v>5499</v>
      </c>
      <c r="F307" s="4">
        <v>7625</v>
      </c>
      <c r="G307" s="4">
        <v>8886</v>
      </c>
      <c r="H307" s="4">
        <v>4992</v>
      </c>
    </row>
    <row r="308" spans="1:8" x14ac:dyDescent="0.25">
      <c r="A308" s="4">
        <v>307</v>
      </c>
      <c r="B308" s="4" t="s">
        <v>44</v>
      </c>
      <c r="C308" s="4" t="s">
        <v>442</v>
      </c>
      <c r="D308" s="4">
        <v>6699</v>
      </c>
      <c r="E308" s="4">
        <v>9215</v>
      </c>
      <c r="F308" s="4">
        <v>2576</v>
      </c>
      <c r="G308" s="4">
        <v>5410</v>
      </c>
      <c r="H308" s="4">
        <v>2338</v>
      </c>
    </row>
    <row r="309" spans="1:8" x14ac:dyDescent="0.25">
      <c r="A309" s="4">
        <v>308</v>
      </c>
      <c r="B309" s="4" t="s">
        <v>36</v>
      </c>
      <c r="C309" s="4" t="s">
        <v>42</v>
      </c>
      <c r="D309" s="4">
        <v>8253</v>
      </c>
      <c r="E309" s="4">
        <v>4338</v>
      </c>
      <c r="F309" s="4">
        <v>8461</v>
      </c>
      <c r="G309" s="4">
        <v>7124</v>
      </c>
      <c r="H309" s="4">
        <v>1490</v>
      </c>
    </row>
    <row r="310" spans="1:8" x14ac:dyDescent="0.25">
      <c r="A310" s="4">
        <v>309</v>
      </c>
      <c r="B310" s="4" t="s">
        <v>40</v>
      </c>
      <c r="C310" s="4" t="s">
        <v>43</v>
      </c>
      <c r="D310" s="4">
        <v>1341</v>
      </c>
      <c r="E310" s="4">
        <v>6280</v>
      </c>
      <c r="F310" s="4">
        <v>2949</v>
      </c>
      <c r="G310" s="4">
        <v>2539</v>
      </c>
      <c r="H310" s="4">
        <v>7281</v>
      </c>
    </row>
    <row r="311" spans="1:8" x14ac:dyDescent="0.25">
      <c r="A311" s="4">
        <v>310</v>
      </c>
      <c r="B311" s="4" t="s">
        <v>11</v>
      </c>
      <c r="C311" s="4" t="s">
        <v>37</v>
      </c>
      <c r="D311" s="4">
        <v>8047</v>
      </c>
      <c r="E311" s="4">
        <v>2856</v>
      </c>
      <c r="F311" s="4">
        <v>2735</v>
      </c>
      <c r="G311" s="4">
        <v>6619</v>
      </c>
      <c r="H311" s="4">
        <v>9167</v>
      </c>
    </row>
    <row r="312" spans="1:8" x14ac:dyDescent="0.25">
      <c r="A312" s="4">
        <v>311</v>
      </c>
      <c r="B312" s="4" t="s">
        <v>13</v>
      </c>
      <c r="C312" s="4" t="s">
        <v>39</v>
      </c>
      <c r="D312" s="4">
        <v>3360</v>
      </c>
      <c r="E312" s="4">
        <v>3433</v>
      </c>
      <c r="F312" s="4">
        <v>8754</v>
      </c>
      <c r="G312" s="4">
        <v>2253</v>
      </c>
      <c r="H312" s="4">
        <v>3225</v>
      </c>
    </row>
    <row r="313" spans="1:8" x14ac:dyDescent="0.25">
      <c r="A313" s="4">
        <v>312</v>
      </c>
      <c r="B313" s="4" t="s">
        <v>439</v>
      </c>
      <c r="C313" s="4" t="s">
        <v>443</v>
      </c>
      <c r="D313" s="4">
        <v>5478</v>
      </c>
      <c r="E313" s="4">
        <v>7387</v>
      </c>
      <c r="F313" s="4">
        <v>5202</v>
      </c>
      <c r="G313" s="4">
        <v>4228</v>
      </c>
      <c r="H313" s="4">
        <v>4684</v>
      </c>
    </row>
    <row r="314" spans="1:8" x14ac:dyDescent="0.25">
      <c r="A314" s="4">
        <v>313</v>
      </c>
      <c r="B314" s="4" t="s">
        <v>50</v>
      </c>
      <c r="C314" s="4" t="s">
        <v>51</v>
      </c>
      <c r="D314" s="4">
        <v>2158</v>
      </c>
      <c r="E314" s="4">
        <v>8509</v>
      </c>
      <c r="F314" s="4">
        <v>1743</v>
      </c>
      <c r="G314" s="4">
        <v>4691</v>
      </c>
      <c r="H314" s="4">
        <v>3279</v>
      </c>
    </row>
    <row r="315" spans="1:8" x14ac:dyDescent="0.25">
      <c r="A315" s="4">
        <v>314</v>
      </c>
      <c r="B315" s="4" t="s">
        <v>440</v>
      </c>
      <c r="C315" s="4" t="s">
        <v>47</v>
      </c>
      <c r="D315" s="4">
        <v>2604</v>
      </c>
      <c r="E315" s="4">
        <v>4106</v>
      </c>
      <c r="F315" s="4">
        <v>4944</v>
      </c>
      <c r="G315" s="4">
        <v>1755</v>
      </c>
      <c r="H315" s="4">
        <v>7655</v>
      </c>
    </row>
    <row r="316" spans="1:8" x14ac:dyDescent="0.25">
      <c r="A316" s="4">
        <v>315</v>
      </c>
      <c r="B316" s="4" t="s">
        <v>441</v>
      </c>
      <c r="C316" s="4" t="s">
        <v>49</v>
      </c>
      <c r="D316" s="4">
        <v>5603</v>
      </c>
      <c r="E316" s="4">
        <v>3793</v>
      </c>
      <c r="F316" s="4">
        <v>1891</v>
      </c>
      <c r="G316" s="4">
        <v>2519</v>
      </c>
      <c r="H316" s="4">
        <v>4263</v>
      </c>
    </row>
    <row r="317" spans="1:8" x14ac:dyDescent="0.25">
      <c r="A317" s="4">
        <v>316</v>
      </c>
      <c r="B317" s="4" t="s">
        <v>44</v>
      </c>
      <c r="C317" s="4" t="s">
        <v>442</v>
      </c>
      <c r="D317" s="4">
        <v>7954</v>
      </c>
      <c r="E317" s="4">
        <v>7658</v>
      </c>
      <c r="F317" s="4">
        <v>4493</v>
      </c>
      <c r="G317" s="4">
        <v>8966</v>
      </c>
      <c r="H317" s="4">
        <v>9382</v>
      </c>
    </row>
    <row r="318" spans="1:8" x14ac:dyDescent="0.25">
      <c r="A318" s="4">
        <v>317</v>
      </c>
      <c r="B318" s="4" t="s">
        <v>36</v>
      </c>
      <c r="C318" s="4" t="s">
        <v>42</v>
      </c>
      <c r="D318" s="4">
        <v>7358</v>
      </c>
      <c r="E318" s="4">
        <v>7454</v>
      </c>
      <c r="F318" s="4">
        <v>8404</v>
      </c>
      <c r="G318" s="4">
        <v>6099</v>
      </c>
      <c r="H318" s="4">
        <v>4856</v>
      </c>
    </row>
    <row r="319" spans="1:8" x14ac:dyDescent="0.25">
      <c r="A319" s="4">
        <v>318</v>
      </c>
      <c r="B319" s="4" t="s">
        <v>40</v>
      </c>
      <c r="C319" s="4" t="s">
        <v>43</v>
      </c>
      <c r="D319" s="4">
        <v>2436</v>
      </c>
      <c r="E319" s="4">
        <v>4500</v>
      </c>
      <c r="F319" s="4">
        <v>6114</v>
      </c>
      <c r="G319" s="4">
        <v>5071</v>
      </c>
      <c r="H319" s="4">
        <v>5672</v>
      </c>
    </row>
    <row r="320" spans="1:8" x14ac:dyDescent="0.25">
      <c r="A320" s="4">
        <v>319</v>
      </c>
      <c r="B320" s="4" t="s">
        <v>11</v>
      </c>
      <c r="C320" s="4" t="s">
        <v>37</v>
      </c>
      <c r="D320" s="4">
        <v>2256</v>
      </c>
      <c r="E320" s="4">
        <v>6162</v>
      </c>
      <c r="F320" s="4">
        <v>2063</v>
      </c>
      <c r="G320" s="4">
        <v>2162</v>
      </c>
      <c r="H320" s="4">
        <v>3101</v>
      </c>
    </row>
    <row r="321" spans="1:8" x14ac:dyDescent="0.25">
      <c r="A321" s="4">
        <v>320</v>
      </c>
      <c r="B321" s="4" t="s">
        <v>13</v>
      </c>
      <c r="C321" s="4" t="s">
        <v>39</v>
      </c>
      <c r="D321" s="4">
        <v>8275</v>
      </c>
      <c r="E321" s="4">
        <v>5551</v>
      </c>
      <c r="F321" s="4">
        <v>1585</v>
      </c>
      <c r="G321" s="4">
        <v>6159</v>
      </c>
      <c r="H321" s="4">
        <v>3475</v>
      </c>
    </row>
    <row r="322" spans="1:8" x14ac:dyDescent="0.25">
      <c r="A322" s="4">
        <v>321</v>
      </c>
      <c r="B322" s="4" t="s">
        <v>439</v>
      </c>
      <c r="C322" s="4" t="s">
        <v>443</v>
      </c>
      <c r="D322" s="4">
        <v>8905</v>
      </c>
      <c r="E322" s="4">
        <v>7504</v>
      </c>
      <c r="F322" s="4">
        <v>3217</v>
      </c>
      <c r="G322" s="4">
        <v>2067</v>
      </c>
      <c r="H322" s="4">
        <v>7638</v>
      </c>
    </row>
    <row r="323" spans="1:8" x14ac:dyDescent="0.25">
      <c r="A323" s="4">
        <v>322</v>
      </c>
      <c r="B323" s="4" t="s">
        <v>50</v>
      </c>
      <c r="C323" s="4" t="s">
        <v>51</v>
      </c>
      <c r="D323" s="4">
        <v>4331</v>
      </c>
      <c r="E323" s="4">
        <v>1399</v>
      </c>
      <c r="F323" s="4">
        <v>6399</v>
      </c>
      <c r="G323" s="4">
        <v>1605</v>
      </c>
      <c r="H323" s="4">
        <v>5556</v>
      </c>
    </row>
    <row r="324" spans="1:8" x14ac:dyDescent="0.25">
      <c r="A324" s="4">
        <v>323</v>
      </c>
      <c r="B324" s="4" t="s">
        <v>440</v>
      </c>
      <c r="C324" s="4" t="s">
        <v>47</v>
      </c>
      <c r="D324" s="4">
        <v>6641</v>
      </c>
      <c r="E324" s="4">
        <v>6692</v>
      </c>
      <c r="F324" s="4">
        <v>8421</v>
      </c>
      <c r="G324" s="4">
        <v>4422</v>
      </c>
      <c r="H324" s="4">
        <v>8689</v>
      </c>
    </row>
    <row r="325" spans="1:8" x14ac:dyDescent="0.25">
      <c r="A325" s="4">
        <v>324</v>
      </c>
      <c r="B325" s="4" t="s">
        <v>441</v>
      </c>
      <c r="C325" s="4" t="s">
        <v>49</v>
      </c>
      <c r="D325" s="4">
        <v>7874</v>
      </c>
      <c r="E325" s="4">
        <v>3336</v>
      </c>
      <c r="F325" s="4">
        <v>6505</v>
      </c>
      <c r="G325" s="4">
        <v>3841</v>
      </c>
      <c r="H325" s="4">
        <v>6154</v>
      </c>
    </row>
    <row r="326" spans="1:8" x14ac:dyDescent="0.25">
      <c r="A326" s="4">
        <v>325</v>
      </c>
      <c r="B326" s="4" t="s">
        <v>44</v>
      </c>
      <c r="C326" s="4" t="s">
        <v>442</v>
      </c>
      <c r="D326" s="4">
        <v>4278</v>
      </c>
      <c r="E326" s="4">
        <v>5721</v>
      </c>
      <c r="F326" s="4">
        <v>7118</v>
      </c>
      <c r="G326" s="4">
        <v>6990</v>
      </c>
      <c r="H326" s="4">
        <v>5050</v>
      </c>
    </row>
    <row r="327" spans="1:8" x14ac:dyDescent="0.25">
      <c r="A327" s="4">
        <v>326</v>
      </c>
      <c r="B327" s="4" t="s">
        <v>36</v>
      </c>
      <c r="C327" s="4" t="s">
        <v>42</v>
      </c>
      <c r="D327" s="4">
        <v>7640</v>
      </c>
      <c r="E327" s="4">
        <v>9234</v>
      </c>
      <c r="F327" s="4">
        <v>4167</v>
      </c>
      <c r="G327" s="4">
        <v>9054</v>
      </c>
      <c r="H327" s="4">
        <v>4287</v>
      </c>
    </row>
    <row r="328" spans="1:8" x14ac:dyDescent="0.25">
      <c r="A328" s="4">
        <v>327</v>
      </c>
      <c r="B328" s="4" t="s">
        <v>40</v>
      </c>
      <c r="C328" s="4" t="s">
        <v>43</v>
      </c>
      <c r="D328" s="4">
        <v>4355</v>
      </c>
      <c r="E328" s="4">
        <v>1952</v>
      </c>
      <c r="F328" s="4">
        <v>5801</v>
      </c>
      <c r="G328" s="4">
        <v>6476</v>
      </c>
      <c r="H328" s="4">
        <v>1627</v>
      </c>
    </row>
    <row r="329" spans="1:8" x14ac:dyDescent="0.25">
      <c r="A329" s="4">
        <v>328</v>
      </c>
      <c r="B329" s="4" t="s">
        <v>11</v>
      </c>
      <c r="C329" s="4" t="s">
        <v>37</v>
      </c>
      <c r="D329" s="4">
        <v>3286</v>
      </c>
      <c r="E329" s="4">
        <v>4171</v>
      </c>
      <c r="F329" s="4">
        <v>9683</v>
      </c>
      <c r="G329" s="4">
        <v>8832</v>
      </c>
      <c r="H329" s="4">
        <v>5313</v>
      </c>
    </row>
    <row r="330" spans="1:8" x14ac:dyDescent="0.25">
      <c r="A330" s="4">
        <v>329</v>
      </c>
      <c r="B330" s="4" t="s">
        <v>13</v>
      </c>
      <c r="C330" s="4" t="s">
        <v>39</v>
      </c>
      <c r="D330" s="4">
        <v>1716</v>
      </c>
      <c r="E330" s="4">
        <v>6929</v>
      </c>
      <c r="F330" s="4">
        <v>7734</v>
      </c>
      <c r="G330" s="4">
        <v>4870</v>
      </c>
      <c r="H330" s="4">
        <v>2607</v>
      </c>
    </row>
    <row r="331" spans="1:8" x14ac:dyDescent="0.25">
      <c r="A331" s="4">
        <v>330</v>
      </c>
      <c r="B331" s="4" t="s">
        <v>439</v>
      </c>
      <c r="C331" s="4" t="s">
        <v>443</v>
      </c>
      <c r="D331" s="4">
        <v>1476</v>
      </c>
      <c r="E331" s="4">
        <v>7089</v>
      </c>
      <c r="F331" s="4">
        <v>4274</v>
      </c>
      <c r="G331" s="4">
        <v>6459</v>
      </c>
      <c r="H331" s="4">
        <v>1998</v>
      </c>
    </row>
    <row r="332" spans="1:8" x14ac:dyDescent="0.25">
      <c r="A332" s="4">
        <v>331</v>
      </c>
      <c r="B332" s="4" t="s">
        <v>50</v>
      </c>
      <c r="C332" s="4" t="s">
        <v>51</v>
      </c>
      <c r="D332" s="4">
        <v>9704</v>
      </c>
      <c r="E332" s="4">
        <v>5269</v>
      </c>
      <c r="F332" s="4">
        <v>8078</v>
      </c>
      <c r="G332" s="4">
        <v>2307</v>
      </c>
      <c r="H332" s="4">
        <v>3656</v>
      </c>
    </row>
    <row r="333" spans="1:8" x14ac:dyDescent="0.25">
      <c r="A333" s="4">
        <v>332</v>
      </c>
      <c r="B333" s="4" t="s">
        <v>440</v>
      </c>
      <c r="C333" s="4" t="s">
        <v>47</v>
      </c>
      <c r="D333" s="4">
        <v>8198</v>
      </c>
      <c r="E333" s="4">
        <v>5749</v>
      </c>
      <c r="F333" s="4">
        <v>2930</v>
      </c>
      <c r="G333" s="4">
        <v>7047</v>
      </c>
      <c r="H333" s="4">
        <v>5905</v>
      </c>
    </row>
    <row r="334" spans="1:8" x14ac:dyDescent="0.25">
      <c r="A334" s="4">
        <v>333</v>
      </c>
      <c r="B334" s="4" t="s">
        <v>441</v>
      </c>
      <c r="C334" s="4" t="s">
        <v>49</v>
      </c>
      <c r="D334" s="4">
        <v>1887</v>
      </c>
      <c r="E334" s="4">
        <v>2795</v>
      </c>
      <c r="F334" s="4">
        <v>3327</v>
      </c>
      <c r="G334" s="4">
        <v>4737</v>
      </c>
      <c r="H334" s="4">
        <v>6909</v>
      </c>
    </row>
    <row r="335" spans="1:8" x14ac:dyDescent="0.25">
      <c r="A335" s="4">
        <v>334</v>
      </c>
      <c r="B335" s="4" t="s">
        <v>44</v>
      </c>
      <c r="C335" s="4" t="s">
        <v>442</v>
      </c>
      <c r="D335" s="4">
        <v>1254</v>
      </c>
      <c r="E335" s="4">
        <v>1758</v>
      </c>
      <c r="F335" s="4">
        <v>9844</v>
      </c>
      <c r="G335" s="4">
        <v>8453</v>
      </c>
      <c r="H335" s="4">
        <v>4562</v>
      </c>
    </row>
    <row r="336" spans="1:8" x14ac:dyDescent="0.25">
      <c r="A336" s="4">
        <v>335</v>
      </c>
      <c r="B336" s="4" t="s">
        <v>36</v>
      </c>
      <c r="C336" s="4" t="s">
        <v>42</v>
      </c>
      <c r="D336" s="4">
        <v>4118</v>
      </c>
      <c r="E336" s="4">
        <v>5512</v>
      </c>
      <c r="F336" s="4">
        <v>2481</v>
      </c>
      <c r="G336" s="4">
        <v>2827</v>
      </c>
      <c r="H336" s="4">
        <v>1769</v>
      </c>
    </row>
    <row r="337" spans="1:8" x14ac:dyDescent="0.25">
      <c r="A337" s="4">
        <v>336</v>
      </c>
      <c r="B337" s="4" t="s">
        <v>40</v>
      </c>
      <c r="C337" s="4" t="s">
        <v>43</v>
      </c>
      <c r="D337" s="4">
        <v>9291</v>
      </c>
      <c r="E337" s="4">
        <v>7418</v>
      </c>
      <c r="F337" s="4">
        <v>6577</v>
      </c>
      <c r="G337" s="4">
        <v>1737</v>
      </c>
      <c r="H337" s="4">
        <v>6685</v>
      </c>
    </row>
    <row r="338" spans="1:8" x14ac:dyDescent="0.25">
      <c r="A338" s="4">
        <v>337</v>
      </c>
      <c r="B338" s="4" t="s">
        <v>11</v>
      </c>
      <c r="C338" s="4" t="s">
        <v>37</v>
      </c>
      <c r="D338" s="4">
        <v>1337</v>
      </c>
      <c r="E338" s="4">
        <v>7348</v>
      </c>
      <c r="F338" s="4">
        <v>7927</v>
      </c>
      <c r="G338" s="4">
        <v>6679</v>
      </c>
      <c r="H338" s="4">
        <v>1942</v>
      </c>
    </row>
    <row r="339" spans="1:8" x14ac:dyDescent="0.25">
      <c r="A339" s="4">
        <v>338</v>
      </c>
      <c r="B339" s="4" t="s">
        <v>13</v>
      </c>
      <c r="C339" s="4" t="s">
        <v>39</v>
      </c>
      <c r="D339" s="4">
        <v>3263</v>
      </c>
      <c r="E339" s="4">
        <v>3627</v>
      </c>
      <c r="F339" s="4">
        <v>8604</v>
      </c>
      <c r="G339" s="4">
        <v>9437</v>
      </c>
      <c r="H339" s="4">
        <v>4063</v>
      </c>
    </row>
    <row r="340" spans="1:8" x14ac:dyDescent="0.25">
      <c r="A340" s="4">
        <v>339</v>
      </c>
      <c r="B340" s="4" t="s">
        <v>439</v>
      </c>
      <c r="C340" s="4" t="s">
        <v>443</v>
      </c>
      <c r="D340" s="4">
        <v>7180</v>
      </c>
      <c r="E340" s="4">
        <v>1404</v>
      </c>
      <c r="F340" s="4">
        <v>3780</v>
      </c>
      <c r="G340" s="4">
        <v>4732</v>
      </c>
      <c r="H340" s="4">
        <v>7616</v>
      </c>
    </row>
    <row r="341" spans="1:8" x14ac:dyDescent="0.25">
      <c r="A341" s="4">
        <v>340</v>
      </c>
      <c r="B341" s="4" t="s">
        <v>50</v>
      </c>
      <c r="C341" s="4" t="s">
        <v>51</v>
      </c>
      <c r="D341" s="4">
        <v>2785</v>
      </c>
      <c r="E341" s="4">
        <v>7566</v>
      </c>
      <c r="F341" s="4">
        <v>3121</v>
      </c>
      <c r="G341" s="4">
        <v>6369</v>
      </c>
      <c r="H341" s="4">
        <v>7874</v>
      </c>
    </row>
    <row r="342" spans="1:8" x14ac:dyDescent="0.25">
      <c r="A342" s="4">
        <v>341</v>
      </c>
      <c r="B342" s="4" t="s">
        <v>440</v>
      </c>
      <c r="C342" s="4" t="s">
        <v>47</v>
      </c>
      <c r="D342" s="4">
        <v>3641</v>
      </c>
      <c r="E342" s="4">
        <v>5884</v>
      </c>
      <c r="F342" s="4">
        <v>5060</v>
      </c>
      <c r="G342" s="4">
        <v>9869</v>
      </c>
      <c r="H342" s="4">
        <v>4321</v>
      </c>
    </row>
    <row r="343" spans="1:8" x14ac:dyDescent="0.25">
      <c r="A343" s="4">
        <v>342</v>
      </c>
      <c r="B343" s="4" t="s">
        <v>441</v>
      </c>
      <c r="C343" s="4" t="s">
        <v>49</v>
      </c>
      <c r="D343" s="4">
        <v>9830</v>
      </c>
      <c r="E343" s="4">
        <v>3914</v>
      </c>
      <c r="F343" s="4">
        <v>6389</v>
      </c>
      <c r="G343" s="4">
        <v>5819</v>
      </c>
      <c r="H343" s="4">
        <v>5517</v>
      </c>
    </row>
    <row r="344" spans="1:8" x14ac:dyDescent="0.25">
      <c r="A344" s="4">
        <v>343</v>
      </c>
      <c r="B344" s="4" t="s">
        <v>44</v>
      </c>
      <c r="C344" s="4" t="s">
        <v>442</v>
      </c>
      <c r="D344" s="4">
        <v>9027</v>
      </c>
      <c r="E344" s="4">
        <v>1239</v>
      </c>
      <c r="F344" s="4">
        <v>5539</v>
      </c>
      <c r="G344" s="4">
        <v>8797</v>
      </c>
      <c r="H344" s="4">
        <v>6453</v>
      </c>
    </row>
    <row r="345" spans="1:8" x14ac:dyDescent="0.25">
      <c r="A345" s="4">
        <v>344</v>
      </c>
      <c r="B345" s="4" t="s">
        <v>36</v>
      </c>
      <c r="C345" s="4" t="s">
        <v>42</v>
      </c>
      <c r="D345" s="4">
        <v>6504</v>
      </c>
      <c r="E345" s="4">
        <v>7062</v>
      </c>
      <c r="F345" s="4">
        <v>5627</v>
      </c>
      <c r="G345" s="4">
        <v>3395</v>
      </c>
      <c r="H345" s="4">
        <v>7067</v>
      </c>
    </row>
    <row r="346" spans="1:8" x14ac:dyDescent="0.25">
      <c r="A346" s="4">
        <v>345</v>
      </c>
      <c r="B346" s="4" t="s">
        <v>40</v>
      </c>
      <c r="C346" s="4" t="s">
        <v>43</v>
      </c>
      <c r="D346" s="4">
        <v>5357</v>
      </c>
      <c r="E346" s="4">
        <v>3053</v>
      </c>
      <c r="F346" s="4">
        <v>7522</v>
      </c>
      <c r="G346" s="4">
        <v>5088</v>
      </c>
      <c r="H346" s="4">
        <v>1159</v>
      </c>
    </row>
    <row r="347" spans="1:8" x14ac:dyDescent="0.25">
      <c r="A347" s="4">
        <v>346</v>
      </c>
      <c r="B347" s="4" t="s">
        <v>11</v>
      </c>
      <c r="C347" s="4" t="s">
        <v>37</v>
      </c>
      <c r="D347" s="4">
        <v>2365</v>
      </c>
      <c r="E347" s="4">
        <v>2485</v>
      </c>
      <c r="F347" s="4">
        <v>1181</v>
      </c>
      <c r="G347" s="4">
        <v>4213</v>
      </c>
      <c r="H347" s="4">
        <v>2013</v>
      </c>
    </row>
    <row r="348" spans="1:8" x14ac:dyDescent="0.25">
      <c r="A348" s="4">
        <v>347</v>
      </c>
      <c r="B348" s="4" t="s">
        <v>13</v>
      </c>
      <c r="C348" s="4" t="s">
        <v>39</v>
      </c>
      <c r="D348" s="4">
        <v>7241</v>
      </c>
      <c r="E348" s="4">
        <v>4682</v>
      </c>
      <c r="F348" s="4">
        <v>8170</v>
      </c>
      <c r="G348" s="4">
        <v>3482</v>
      </c>
      <c r="H348" s="4">
        <v>6607</v>
      </c>
    </row>
    <row r="349" spans="1:8" x14ac:dyDescent="0.25">
      <c r="A349" s="4">
        <v>348</v>
      </c>
      <c r="B349" s="4" t="s">
        <v>439</v>
      </c>
      <c r="C349" s="4" t="s">
        <v>443</v>
      </c>
      <c r="D349" s="4">
        <v>7870</v>
      </c>
      <c r="E349" s="4">
        <v>3682</v>
      </c>
      <c r="F349" s="4">
        <v>2927</v>
      </c>
      <c r="G349" s="4">
        <v>1413</v>
      </c>
      <c r="H349" s="4">
        <v>8926</v>
      </c>
    </row>
    <row r="350" spans="1:8" x14ac:dyDescent="0.25">
      <c r="A350" s="4">
        <v>349</v>
      </c>
      <c r="B350" s="4" t="s">
        <v>50</v>
      </c>
      <c r="C350" s="4" t="s">
        <v>51</v>
      </c>
      <c r="D350" s="4">
        <v>9974</v>
      </c>
      <c r="E350" s="4">
        <v>6380</v>
      </c>
      <c r="F350" s="4">
        <v>2100</v>
      </c>
      <c r="G350" s="4">
        <v>3634</v>
      </c>
      <c r="H350" s="4">
        <v>6959</v>
      </c>
    </row>
    <row r="351" spans="1:8" x14ac:dyDescent="0.25">
      <c r="A351" s="4">
        <v>350</v>
      </c>
      <c r="B351" s="4" t="s">
        <v>440</v>
      </c>
      <c r="C351" s="4" t="s">
        <v>47</v>
      </c>
      <c r="D351" s="4">
        <v>9894</v>
      </c>
      <c r="E351" s="4">
        <v>1897</v>
      </c>
      <c r="F351" s="4">
        <v>2784</v>
      </c>
      <c r="G351" s="4">
        <v>4143</v>
      </c>
      <c r="H351" s="4">
        <v>1789</v>
      </c>
    </row>
    <row r="352" spans="1:8" x14ac:dyDescent="0.25">
      <c r="A352" s="4">
        <v>351</v>
      </c>
      <c r="B352" s="4" t="s">
        <v>441</v>
      </c>
      <c r="C352" s="4" t="s">
        <v>49</v>
      </c>
      <c r="D352" s="4">
        <v>3065</v>
      </c>
      <c r="E352" s="4">
        <v>4992</v>
      </c>
      <c r="F352" s="4">
        <v>5198</v>
      </c>
      <c r="G352" s="4">
        <v>4331</v>
      </c>
      <c r="H352" s="4">
        <v>1339</v>
      </c>
    </row>
    <row r="353" spans="1:8" x14ac:dyDescent="0.25">
      <c r="A353" s="4">
        <v>352</v>
      </c>
      <c r="B353" s="4" t="s">
        <v>44</v>
      </c>
      <c r="C353" s="4" t="s">
        <v>442</v>
      </c>
      <c r="D353" s="4">
        <v>7838</v>
      </c>
      <c r="E353" s="4">
        <v>7633</v>
      </c>
      <c r="F353" s="4">
        <v>2271</v>
      </c>
      <c r="G353" s="4">
        <v>2406</v>
      </c>
      <c r="H353" s="4">
        <v>4841</v>
      </c>
    </row>
    <row r="354" spans="1:8" x14ac:dyDescent="0.25">
      <c r="A354" s="4">
        <v>353</v>
      </c>
      <c r="B354" s="4" t="s">
        <v>36</v>
      </c>
      <c r="C354" s="4" t="s">
        <v>42</v>
      </c>
      <c r="D354" s="4">
        <v>9982</v>
      </c>
      <c r="E354" s="4">
        <v>3766</v>
      </c>
      <c r="F354" s="4">
        <v>9751</v>
      </c>
      <c r="G354" s="4">
        <v>7199</v>
      </c>
      <c r="H354" s="4">
        <v>1561</v>
      </c>
    </row>
    <row r="355" spans="1:8" x14ac:dyDescent="0.25">
      <c r="A355" s="4">
        <v>354</v>
      </c>
      <c r="B355" s="4" t="s">
        <v>40</v>
      </c>
      <c r="C355" s="4" t="s">
        <v>43</v>
      </c>
      <c r="D355" s="4">
        <v>6986</v>
      </c>
      <c r="E355" s="4">
        <v>3964</v>
      </c>
      <c r="F355" s="4">
        <v>3800</v>
      </c>
      <c r="G355" s="4">
        <v>8346</v>
      </c>
      <c r="H355" s="4">
        <v>1580</v>
      </c>
    </row>
    <row r="356" spans="1:8" x14ac:dyDescent="0.25">
      <c r="A356" s="4">
        <v>355</v>
      </c>
      <c r="B356" s="4" t="s">
        <v>11</v>
      </c>
      <c r="C356" s="4" t="s">
        <v>37</v>
      </c>
      <c r="D356" s="4">
        <v>9583</v>
      </c>
      <c r="E356" s="4">
        <v>5541</v>
      </c>
      <c r="F356" s="4">
        <v>6062</v>
      </c>
      <c r="G356" s="4">
        <v>9186</v>
      </c>
      <c r="H356" s="4">
        <v>2287</v>
      </c>
    </row>
    <row r="357" spans="1:8" x14ac:dyDescent="0.25">
      <c r="A357" s="4">
        <v>356</v>
      </c>
      <c r="B357" s="4" t="s">
        <v>13</v>
      </c>
      <c r="C357" s="4" t="s">
        <v>39</v>
      </c>
      <c r="D357" s="4">
        <v>1156</v>
      </c>
      <c r="E357" s="4">
        <v>3291</v>
      </c>
      <c r="F357" s="4">
        <v>5527</v>
      </c>
      <c r="G357" s="4">
        <v>3959</v>
      </c>
      <c r="H357" s="4">
        <v>5908</v>
      </c>
    </row>
    <row r="358" spans="1:8" x14ac:dyDescent="0.25">
      <c r="A358" s="4">
        <v>357</v>
      </c>
      <c r="B358" s="4" t="s">
        <v>439</v>
      </c>
      <c r="C358" s="4" t="s">
        <v>443</v>
      </c>
      <c r="D358" s="4">
        <v>1346</v>
      </c>
      <c r="E358" s="4">
        <v>5831</v>
      </c>
      <c r="F358" s="4">
        <v>9562</v>
      </c>
      <c r="G358" s="4">
        <v>5063</v>
      </c>
      <c r="H358" s="4">
        <v>1469</v>
      </c>
    </row>
    <row r="359" spans="1:8" x14ac:dyDescent="0.25">
      <c r="A359" s="4">
        <v>358</v>
      </c>
      <c r="B359" s="4" t="s">
        <v>50</v>
      </c>
      <c r="C359" s="4" t="s">
        <v>51</v>
      </c>
      <c r="D359" s="4">
        <v>9535</v>
      </c>
      <c r="E359" s="4">
        <v>8230</v>
      </c>
      <c r="F359" s="4">
        <v>8018</v>
      </c>
      <c r="G359" s="4">
        <v>4208</v>
      </c>
      <c r="H359" s="4">
        <v>6851</v>
      </c>
    </row>
    <row r="360" spans="1:8" x14ac:dyDescent="0.25">
      <c r="A360" s="4">
        <v>359</v>
      </c>
      <c r="B360" s="4" t="s">
        <v>440</v>
      </c>
      <c r="C360" s="4" t="s">
        <v>47</v>
      </c>
      <c r="D360" s="4">
        <v>9939</v>
      </c>
      <c r="E360" s="4">
        <v>3133</v>
      </c>
      <c r="F360" s="4">
        <v>6103</v>
      </c>
      <c r="G360" s="4">
        <v>5697</v>
      </c>
      <c r="H360" s="4">
        <v>3975</v>
      </c>
    </row>
    <row r="361" spans="1:8" x14ac:dyDescent="0.25">
      <c r="A361" s="4">
        <v>360</v>
      </c>
      <c r="B361" s="4" t="s">
        <v>441</v>
      </c>
      <c r="C361" s="4" t="s">
        <v>49</v>
      </c>
      <c r="D361" s="4">
        <v>3384</v>
      </c>
      <c r="E361" s="4">
        <v>6427</v>
      </c>
      <c r="F361" s="4">
        <v>3499</v>
      </c>
      <c r="G361" s="4">
        <v>1583</v>
      </c>
      <c r="H361" s="4">
        <v>2710</v>
      </c>
    </row>
    <row r="362" spans="1:8" x14ac:dyDescent="0.25">
      <c r="A362" s="4">
        <v>361</v>
      </c>
      <c r="B362" s="4" t="s">
        <v>44</v>
      </c>
      <c r="C362" s="4" t="s">
        <v>442</v>
      </c>
      <c r="D362" s="4">
        <v>3580</v>
      </c>
      <c r="E362" s="4">
        <v>2610</v>
      </c>
      <c r="F362" s="4">
        <v>3519</v>
      </c>
      <c r="G362" s="4">
        <v>1358</v>
      </c>
      <c r="H362" s="4">
        <v>9975</v>
      </c>
    </row>
    <row r="363" spans="1:8" x14ac:dyDescent="0.25">
      <c r="A363" s="4">
        <v>362</v>
      </c>
      <c r="B363" s="4" t="s">
        <v>36</v>
      </c>
      <c r="C363" s="4" t="s">
        <v>42</v>
      </c>
      <c r="D363" s="4">
        <v>1873</v>
      </c>
      <c r="E363" s="4">
        <v>2007</v>
      </c>
      <c r="F363" s="4">
        <v>2203</v>
      </c>
      <c r="G363" s="4">
        <v>4931</v>
      </c>
      <c r="H363" s="4">
        <v>8024</v>
      </c>
    </row>
    <row r="364" spans="1:8" x14ac:dyDescent="0.25">
      <c r="A364" s="4">
        <v>363</v>
      </c>
      <c r="B364" s="4" t="s">
        <v>40</v>
      </c>
      <c r="C364" s="4" t="s">
        <v>43</v>
      </c>
      <c r="D364" s="4">
        <v>6244</v>
      </c>
      <c r="E364" s="4">
        <v>8260</v>
      </c>
      <c r="F364" s="4">
        <v>2110</v>
      </c>
      <c r="G364" s="4">
        <v>3734</v>
      </c>
      <c r="H364" s="4">
        <v>1759</v>
      </c>
    </row>
    <row r="365" spans="1:8" x14ac:dyDescent="0.25">
      <c r="A365" s="4">
        <v>364</v>
      </c>
      <c r="B365" s="4" t="s">
        <v>11</v>
      </c>
      <c r="C365" s="4" t="s">
        <v>37</v>
      </c>
      <c r="D365" s="4">
        <v>1825</v>
      </c>
      <c r="E365" s="4">
        <v>5881</v>
      </c>
      <c r="F365" s="4">
        <v>4240</v>
      </c>
      <c r="G365" s="4">
        <v>1917</v>
      </c>
      <c r="H365" s="4">
        <v>8901</v>
      </c>
    </row>
    <row r="366" spans="1:8" x14ac:dyDescent="0.25">
      <c r="A366" s="4">
        <v>365</v>
      </c>
      <c r="B366" s="4" t="s">
        <v>13</v>
      </c>
      <c r="C366" s="4" t="s">
        <v>39</v>
      </c>
      <c r="D366" s="4">
        <v>3886</v>
      </c>
      <c r="E366" s="4">
        <v>9182</v>
      </c>
      <c r="F366" s="4">
        <v>1663</v>
      </c>
      <c r="G366" s="4">
        <v>8881</v>
      </c>
      <c r="H366" s="4">
        <v>4323</v>
      </c>
    </row>
    <row r="367" spans="1:8" x14ac:dyDescent="0.25">
      <c r="A367" s="4">
        <v>366</v>
      </c>
      <c r="B367" s="4" t="s">
        <v>439</v>
      </c>
      <c r="C367" s="4" t="s">
        <v>443</v>
      </c>
      <c r="D367" s="4">
        <v>2169</v>
      </c>
      <c r="E367" s="4">
        <v>2330</v>
      </c>
      <c r="F367" s="4">
        <v>5954</v>
      </c>
      <c r="G367" s="4">
        <v>3390</v>
      </c>
      <c r="H367" s="4">
        <v>4040</v>
      </c>
    </row>
    <row r="368" spans="1:8" x14ac:dyDescent="0.25">
      <c r="A368" s="4">
        <v>367</v>
      </c>
      <c r="B368" s="4" t="s">
        <v>50</v>
      </c>
      <c r="C368" s="4" t="s">
        <v>51</v>
      </c>
      <c r="D368" s="4">
        <v>6867</v>
      </c>
      <c r="E368" s="4">
        <v>2210</v>
      </c>
      <c r="F368" s="4">
        <v>4932</v>
      </c>
      <c r="G368" s="4">
        <v>1984</v>
      </c>
      <c r="H368" s="4">
        <v>4639</v>
      </c>
    </row>
    <row r="369" spans="1:8" x14ac:dyDescent="0.25">
      <c r="A369" s="4">
        <v>368</v>
      </c>
      <c r="B369" s="4" t="s">
        <v>440</v>
      </c>
      <c r="C369" s="4" t="s">
        <v>47</v>
      </c>
      <c r="D369" s="4">
        <v>5127</v>
      </c>
      <c r="E369" s="4">
        <v>6279</v>
      </c>
      <c r="F369" s="4">
        <v>3093</v>
      </c>
      <c r="G369" s="4">
        <v>3892</v>
      </c>
      <c r="H369" s="4">
        <v>8687</v>
      </c>
    </row>
    <row r="370" spans="1:8" x14ac:dyDescent="0.25">
      <c r="A370" s="4">
        <v>369</v>
      </c>
      <c r="B370" s="4" t="s">
        <v>441</v>
      </c>
      <c r="C370" s="4" t="s">
        <v>49</v>
      </c>
      <c r="D370" s="4">
        <v>8902</v>
      </c>
      <c r="E370" s="4">
        <v>3575</v>
      </c>
      <c r="F370" s="4">
        <v>7385</v>
      </c>
      <c r="G370" s="4">
        <v>1704</v>
      </c>
      <c r="H370" s="4">
        <v>2657</v>
      </c>
    </row>
    <row r="371" spans="1:8" x14ac:dyDescent="0.25">
      <c r="A371" s="4">
        <v>370</v>
      </c>
      <c r="B371" s="4" t="s">
        <v>44</v>
      </c>
      <c r="C371" s="4" t="s">
        <v>442</v>
      </c>
      <c r="D371" s="4">
        <v>4430</v>
      </c>
      <c r="E371" s="4">
        <v>3304</v>
      </c>
      <c r="F371" s="4">
        <v>7672</v>
      </c>
      <c r="G371" s="4">
        <v>4623</v>
      </c>
      <c r="H371" s="4">
        <v>4093</v>
      </c>
    </row>
    <row r="372" spans="1:8" x14ac:dyDescent="0.25">
      <c r="A372" s="4">
        <v>371</v>
      </c>
      <c r="B372" s="4" t="s">
        <v>36</v>
      </c>
      <c r="C372" s="4" t="s">
        <v>42</v>
      </c>
      <c r="D372" s="4">
        <v>6128</v>
      </c>
      <c r="E372" s="4">
        <v>5208</v>
      </c>
      <c r="F372" s="4">
        <v>8710</v>
      </c>
      <c r="G372" s="4">
        <v>8378</v>
      </c>
      <c r="H372" s="4">
        <v>1898</v>
      </c>
    </row>
    <row r="373" spans="1:8" x14ac:dyDescent="0.25">
      <c r="A373" s="4">
        <v>372</v>
      </c>
      <c r="B373" s="4" t="s">
        <v>40</v>
      </c>
      <c r="C373" s="4" t="s">
        <v>43</v>
      </c>
      <c r="D373" s="4">
        <v>3165</v>
      </c>
      <c r="E373" s="4">
        <v>3013</v>
      </c>
      <c r="F373" s="4">
        <v>6614</v>
      </c>
      <c r="G373" s="4">
        <v>1217</v>
      </c>
      <c r="H373" s="4">
        <v>4456</v>
      </c>
    </row>
    <row r="374" spans="1:8" x14ac:dyDescent="0.25">
      <c r="A374" s="4">
        <v>373</v>
      </c>
      <c r="B374" s="4" t="s">
        <v>11</v>
      </c>
      <c r="C374" s="4" t="s">
        <v>37</v>
      </c>
      <c r="D374" s="4">
        <v>7193</v>
      </c>
      <c r="E374" s="4">
        <v>1550</v>
      </c>
      <c r="F374" s="4">
        <v>4134</v>
      </c>
      <c r="G374" s="4">
        <v>7431</v>
      </c>
      <c r="H374" s="4">
        <v>5336</v>
      </c>
    </row>
    <row r="375" spans="1:8" x14ac:dyDescent="0.25">
      <c r="A375" s="4">
        <v>374</v>
      </c>
      <c r="B375" s="4" t="s">
        <v>13</v>
      </c>
      <c r="C375" s="4" t="s">
        <v>39</v>
      </c>
      <c r="D375" s="4">
        <v>8789</v>
      </c>
      <c r="E375" s="4">
        <v>5731</v>
      </c>
      <c r="F375" s="4">
        <v>4188</v>
      </c>
      <c r="G375" s="4">
        <v>1829</v>
      </c>
      <c r="H375" s="4">
        <v>2724</v>
      </c>
    </row>
    <row r="376" spans="1:8" x14ac:dyDescent="0.25">
      <c r="A376" s="4">
        <v>375</v>
      </c>
      <c r="B376" s="4" t="s">
        <v>439</v>
      </c>
      <c r="C376" s="4" t="s">
        <v>443</v>
      </c>
      <c r="D376" s="4">
        <v>1776</v>
      </c>
      <c r="E376" s="4">
        <v>4630</v>
      </c>
      <c r="F376" s="4">
        <v>3468</v>
      </c>
      <c r="G376" s="4">
        <v>5867</v>
      </c>
      <c r="H376" s="4">
        <v>5669</v>
      </c>
    </row>
    <row r="377" spans="1:8" x14ac:dyDescent="0.25">
      <c r="A377" s="4">
        <v>376</v>
      </c>
      <c r="B377" s="4" t="s">
        <v>50</v>
      </c>
      <c r="C377" s="4" t="s">
        <v>51</v>
      </c>
      <c r="D377" s="4">
        <v>6389</v>
      </c>
      <c r="E377" s="4">
        <v>7668</v>
      </c>
      <c r="F377" s="4">
        <v>6531</v>
      </c>
      <c r="G377" s="4">
        <v>4329</v>
      </c>
      <c r="H377" s="4">
        <v>9374</v>
      </c>
    </row>
    <row r="378" spans="1:8" x14ac:dyDescent="0.25">
      <c r="A378" s="4">
        <v>377</v>
      </c>
      <c r="B378" s="4" t="s">
        <v>440</v>
      </c>
      <c r="C378" s="4" t="s">
        <v>47</v>
      </c>
      <c r="D378" s="4">
        <v>4229</v>
      </c>
      <c r="E378" s="4">
        <v>6923</v>
      </c>
      <c r="F378" s="4">
        <v>8343</v>
      </c>
      <c r="G378" s="4">
        <v>3850</v>
      </c>
      <c r="H378" s="4">
        <v>6277</v>
      </c>
    </row>
    <row r="379" spans="1:8" x14ac:dyDescent="0.25">
      <c r="A379" s="4">
        <v>378</v>
      </c>
      <c r="B379" s="4" t="s">
        <v>441</v>
      </c>
      <c r="C379" s="4" t="s">
        <v>49</v>
      </c>
      <c r="D379" s="4">
        <v>2175</v>
      </c>
      <c r="E379" s="4">
        <v>9770</v>
      </c>
      <c r="F379" s="4">
        <v>6557</v>
      </c>
      <c r="G379" s="4">
        <v>7381</v>
      </c>
      <c r="H379" s="4">
        <v>5815</v>
      </c>
    </row>
    <row r="380" spans="1:8" x14ac:dyDescent="0.25">
      <c r="A380" s="4">
        <v>379</v>
      </c>
      <c r="B380" s="4" t="s">
        <v>44</v>
      </c>
      <c r="C380" s="4" t="s">
        <v>442</v>
      </c>
      <c r="D380" s="4">
        <v>3907</v>
      </c>
      <c r="E380" s="4">
        <v>6475</v>
      </c>
      <c r="F380" s="4">
        <v>8924</v>
      </c>
      <c r="G380" s="4">
        <v>5728</v>
      </c>
      <c r="H380" s="4">
        <v>6879</v>
      </c>
    </row>
    <row r="381" spans="1:8" x14ac:dyDescent="0.25">
      <c r="A381" s="4">
        <v>380</v>
      </c>
      <c r="B381" s="4" t="s">
        <v>36</v>
      </c>
      <c r="C381" s="4" t="s">
        <v>42</v>
      </c>
      <c r="D381" s="4">
        <v>8258</v>
      </c>
      <c r="E381" s="4">
        <v>2269</v>
      </c>
      <c r="F381" s="4">
        <v>3422</v>
      </c>
      <c r="G381" s="4">
        <v>4618</v>
      </c>
      <c r="H381" s="4">
        <v>4679</v>
      </c>
    </row>
    <row r="382" spans="1:8" x14ac:dyDescent="0.25">
      <c r="A382" s="4">
        <v>381</v>
      </c>
      <c r="B382" s="4" t="s">
        <v>40</v>
      </c>
      <c r="C382" s="4" t="s">
        <v>43</v>
      </c>
      <c r="D382" s="4">
        <v>3425</v>
      </c>
      <c r="E382" s="4">
        <v>2384</v>
      </c>
      <c r="F382" s="4">
        <v>9541</v>
      </c>
      <c r="G382" s="4">
        <v>9362</v>
      </c>
      <c r="H382" s="4">
        <v>8972</v>
      </c>
    </row>
    <row r="383" spans="1:8" x14ac:dyDescent="0.25">
      <c r="A383" s="4">
        <v>382</v>
      </c>
      <c r="B383" s="4" t="s">
        <v>11</v>
      </c>
      <c r="C383" s="4" t="s">
        <v>37</v>
      </c>
      <c r="D383" s="4">
        <v>4554</v>
      </c>
      <c r="E383" s="4">
        <v>9805</v>
      </c>
      <c r="F383" s="4">
        <v>4625</v>
      </c>
      <c r="G383" s="4">
        <v>8104</v>
      </c>
      <c r="H383" s="4">
        <v>8342</v>
      </c>
    </row>
    <row r="384" spans="1:8" x14ac:dyDescent="0.25">
      <c r="A384" s="4">
        <v>383</v>
      </c>
      <c r="B384" s="4" t="s">
        <v>13</v>
      </c>
      <c r="C384" s="4" t="s">
        <v>39</v>
      </c>
      <c r="D384" s="4">
        <v>3827</v>
      </c>
      <c r="E384" s="4">
        <v>6499</v>
      </c>
      <c r="F384" s="4">
        <v>6731</v>
      </c>
      <c r="G384" s="4">
        <v>5513</v>
      </c>
      <c r="H384" s="4">
        <v>3164</v>
      </c>
    </row>
    <row r="385" spans="1:8" x14ac:dyDescent="0.25">
      <c r="A385" s="4">
        <v>384</v>
      </c>
      <c r="B385" s="4" t="s">
        <v>439</v>
      </c>
      <c r="C385" s="4" t="s">
        <v>443</v>
      </c>
      <c r="D385" s="4">
        <v>5475</v>
      </c>
      <c r="E385" s="4">
        <v>1737</v>
      </c>
      <c r="F385" s="4">
        <v>5978</v>
      </c>
      <c r="G385" s="4">
        <v>8176</v>
      </c>
      <c r="H385" s="4">
        <v>4782</v>
      </c>
    </row>
    <row r="386" spans="1:8" x14ac:dyDescent="0.25">
      <c r="A386" s="4">
        <v>385</v>
      </c>
      <c r="B386" s="4" t="s">
        <v>50</v>
      </c>
      <c r="C386" s="4" t="s">
        <v>51</v>
      </c>
      <c r="D386" s="4">
        <v>8372</v>
      </c>
      <c r="E386" s="4">
        <v>7466</v>
      </c>
      <c r="F386" s="4">
        <v>6733</v>
      </c>
      <c r="G386" s="4">
        <v>3172</v>
      </c>
      <c r="H386" s="4">
        <v>7379</v>
      </c>
    </row>
    <row r="387" spans="1:8" x14ac:dyDescent="0.25">
      <c r="A387" s="4">
        <v>386</v>
      </c>
      <c r="B387" s="4" t="s">
        <v>440</v>
      </c>
      <c r="C387" s="4" t="s">
        <v>47</v>
      </c>
      <c r="D387" s="4">
        <v>6758</v>
      </c>
      <c r="E387" s="4">
        <v>2296</v>
      </c>
      <c r="F387" s="4">
        <v>2896</v>
      </c>
      <c r="G387" s="4">
        <v>9640</v>
      </c>
      <c r="H387" s="4">
        <v>4348</v>
      </c>
    </row>
    <row r="388" spans="1:8" x14ac:dyDescent="0.25">
      <c r="A388" s="4">
        <v>387</v>
      </c>
      <c r="B388" s="4" t="s">
        <v>441</v>
      </c>
      <c r="C388" s="4" t="s">
        <v>49</v>
      </c>
      <c r="D388" s="4">
        <v>1451</v>
      </c>
      <c r="E388" s="4">
        <v>9326</v>
      </c>
      <c r="F388" s="4">
        <v>2365</v>
      </c>
      <c r="G388" s="4">
        <v>3036</v>
      </c>
      <c r="H388" s="4">
        <v>5481</v>
      </c>
    </row>
    <row r="389" spans="1:8" x14ac:dyDescent="0.25">
      <c r="A389" s="4">
        <v>388</v>
      </c>
      <c r="B389" s="4" t="s">
        <v>44</v>
      </c>
      <c r="C389" s="4" t="s">
        <v>442</v>
      </c>
      <c r="D389" s="4">
        <v>4154</v>
      </c>
      <c r="E389" s="4">
        <v>8611</v>
      </c>
      <c r="F389" s="4">
        <v>6552</v>
      </c>
      <c r="G389" s="4">
        <v>4062</v>
      </c>
      <c r="H389" s="4">
        <v>5838</v>
      </c>
    </row>
    <row r="390" spans="1:8" x14ac:dyDescent="0.25">
      <c r="A390" s="4">
        <v>389</v>
      </c>
      <c r="B390" s="4" t="s">
        <v>36</v>
      </c>
      <c r="C390" s="4" t="s">
        <v>42</v>
      </c>
      <c r="D390" s="4">
        <v>1795</v>
      </c>
      <c r="E390" s="4">
        <v>6534</v>
      </c>
      <c r="F390" s="4">
        <v>8310</v>
      </c>
      <c r="G390" s="4">
        <v>2336</v>
      </c>
      <c r="H390" s="4">
        <v>9434</v>
      </c>
    </row>
    <row r="391" spans="1:8" x14ac:dyDescent="0.25">
      <c r="A391" s="4">
        <v>390</v>
      </c>
      <c r="B391" s="4" t="s">
        <v>40</v>
      </c>
      <c r="C391" s="4" t="s">
        <v>43</v>
      </c>
      <c r="D391" s="4">
        <v>1916</v>
      </c>
      <c r="E391" s="4">
        <v>1475</v>
      </c>
      <c r="F391" s="4">
        <v>9282</v>
      </c>
      <c r="G391" s="4">
        <v>5616</v>
      </c>
      <c r="H391" s="4">
        <v>2826</v>
      </c>
    </row>
    <row r="392" spans="1:8" x14ac:dyDescent="0.25">
      <c r="A392" s="4">
        <v>391</v>
      </c>
      <c r="B392" s="4" t="s">
        <v>11</v>
      </c>
      <c r="C392" s="4" t="s">
        <v>37</v>
      </c>
      <c r="D392" s="4">
        <v>4030</v>
      </c>
      <c r="E392" s="4">
        <v>4233</v>
      </c>
      <c r="F392" s="4">
        <v>2686</v>
      </c>
      <c r="G392" s="4">
        <v>9132</v>
      </c>
      <c r="H392" s="4">
        <v>9350</v>
      </c>
    </row>
    <row r="393" spans="1:8" x14ac:dyDescent="0.25">
      <c r="A393" s="4">
        <v>392</v>
      </c>
      <c r="B393" s="4" t="s">
        <v>13</v>
      </c>
      <c r="C393" s="4" t="s">
        <v>39</v>
      </c>
      <c r="D393" s="4">
        <v>1406</v>
      </c>
      <c r="E393" s="4">
        <v>8608</v>
      </c>
      <c r="F393" s="4">
        <v>5278</v>
      </c>
      <c r="G393" s="4">
        <v>6667</v>
      </c>
      <c r="H393" s="4">
        <v>1489</v>
      </c>
    </row>
    <row r="394" spans="1:8" x14ac:dyDescent="0.25">
      <c r="A394" s="4">
        <v>393</v>
      </c>
      <c r="B394" s="4" t="s">
        <v>439</v>
      </c>
      <c r="C394" s="4" t="s">
        <v>443</v>
      </c>
      <c r="D394" s="4">
        <v>2878</v>
      </c>
      <c r="E394" s="4">
        <v>1861</v>
      </c>
      <c r="F394" s="4">
        <v>4349</v>
      </c>
      <c r="G394" s="4">
        <v>8876</v>
      </c>
      <c r="H394" s="4">
        <v>6184</v>
      </c>
    </row>
    <row r="395" spans="1:8" x14ac:dyDescent="0.25">
      <c r="A395" s="4">
        <v>394</v>
      </c>
      <c r="B395" s="4" t="s">
        <v>50</v>
      </c>
      <c r="C395" s="4" t="s">
        <v>51</v>
      </c>
      <c r="D395" s="4">
        <v>5593</v>
      </c>
      <c r="E395" s="4">
        <v>5136</v>
      </c>
      <c r="F395" s="4">
        <v>6763</v>
      </c>
      <c r="G395" s="4">
        <v>9803</v>
      </c>
      <c r="H395" s="4">
        <v>7072</v>
      </c>
    </row>
    <row r="396" spans="1:8" x14ac:dyDescent="0.25">
      <c r="A396" s="4">
        <v>395</v>
      </c>
      <c r="B396" s="4" t="s">
        <v>440</v>
      </c>
      <c r="C396" s="4" t="s">
        <v>47</v>
      </c>
      <c r="D396" s="4">
        <v>4228</v>
      </c>
      <c r="E396" s="4">
        <v>3534</v>
      </c>
      <c r="F396" s="4">
        <v>5670</v>
      </c>
      <c r="G396" s="4">
        <v>5378</v>
      </c>
      <c r="H396" s="4">
        <v>4770</v>
      </c>
    </row>
    <row r="397" spans="1:8" x14ac:dyDescent="0.25">
      <c r="A397" s="4">
        <v>396</v>
      </c>
      <c r="B397" s="4" t="s">
        <v>441</v>
      </c>
      <c r="C397" s="4" t="s">
        <v>49</v>
      </c>
      <c r="D397" s="4">
        <v>8062</v>
      </c>
      <c r="E397" s="4">
        <v>2821</v>
      </c>
      <c r="F397" s="4">
        <v>9567</v>
      </c>
      <c r="G397" s="4">
        <v>1524</v>
      </c>
      <c r="H397" s="4">
        <v>9779</v>
      </c>
    </row>
    <row r="398" spans="1:8" x14ac:dyDescent="0.25">
      <c r="A398" s="4">
        <v>397</v>
      </c>
      <c r="B398" s="4" t="s">
        <v>44</v>
      </c>
      <c r="C398" s="4" t="s">
        <v>442</v>
      </c>
      <c r="D398" s="4">
        <v>5377</v>
      </c>
      <c r="E398" s="4">
        <v>6159</v>
      </c>
      <c r="F398" s="4">
        <v>6448</v>
      </c>
      <c r="G398" s="4">
        <v>9898</v>
      </c>
      <c r="H398" s="4">
        <v>1222</v>
      </c>
    </row>
    <row r="399" spans="1:8" x14ac:dyDescent="0.25">
      <c r="A399" s="4">
        <v>398</v>
      </c>
      <c r="B399" s="4" t="s">
        <v>36</v>
      </c>
      <c r="C399" s="4" t="s">
        <v>42</v>
      </c>
      <c r="D399" s="4">
        <v>7576</v>
      </c>
      <c r="E399" s="4">
        <v>9386</v>
      </c>
      <c r="F399" s="4">
        <v>7641</v>
      </c>
      <c r="G399" s="4">
        <v>7497</v>
      </c>
      <c r="H399" s="4">
        <v>3103</v>
      </c>
    </row>
    <row r="400" spans="1:8" x14ac:dyDescent="0.25">
      <c r="A400" s="4">
        <v>399</v>
      </c>
      <c r="B400" s="4" t="s">
        <v>40</v>
      </c>
      <c r="C400" s="4" t="s">
        <v>43</v>
      </c>
      <c r="D400" s="4">
        <v>3509</v>
      </c>
      <c r="E400" s="4">
        <v>8154</v>
      </c>
      <c r="F400" s="4">
        <v>5009</v>
      </c>
      <c r="G400" s="4">
        <v>7902</v>
      </c>
      <c r="H400" s="4">
        <v>5335</v>
      </c>
    </row>
    <row r="401" spans="1:8" x14ac:dyDescent="0.25">
      <c r="A401" s="4">
        <v>400</v>
      </c>
      <c r="B401" s="4" t="s">
        <v>11</v>
      </c>
      <c r="C401" s="4" t="s">
        <v>37</v>
      </c>
      <c r="D401" s="4">
        <v>4576</v>
      </c>
      <c r="E401" s="4">
        <v>3062</v>
      </c>
      <c r="F401" s="4">
        <v>2874</v>
      </c>
      <c r="G401" s="4">
        <v>1656</v>
      </c>
      <c r="H401" s="4">
        <v>8459</v>
      </c>
    </row>
    <row r="402" spans="1:8" x14ac:dyDescent="0.25">
      <c r="A402" s="4">
        <v>401</v>
      </c>
      <c r="B402" s="4" t="s">
        <v>13</v>
      </c>
      <c r="C402" s="4" t="s">
        <v>39</v>
      </c>
      <c r="D402" s="4">
        <v>3322</v>
      </c>
      <c r="E402" s="4">
        <v>9128</v>
      </c>
      <c r="F402" s="4">
        <v>4719</v>
      </c>
      <c r="G402" s="4">
        <v>6489</v>
      </c>
      <c r="H402" s="4">
        <v>1479</v>
      </c>
    </row>
    <row r="403" spans="1:8" x14ac:dyDescent="0.25">
      <c r="A403" s="4">
        <v>402</v>
      </c>
      <c r="B403" s="4" t="s">
        <v>439</v>
      </c>
      <c r="C403" s="4" t="s">
        <v>443</v>
      </c>
      <c r="D403" s="4">
        <v>3444</v>
      </c>
      <c r="E403" s="4">
        <v>2961</v>
      </c>
      <c r="F403" s="4">
        <v>1373</v>
      </c>
      <c r="G403" s="4">
        <v>4149</v>
      </c>
      <c r="H403" s="4">
        <v>1872</v>
      </c>
    </row>
    <row r="404" spans="1:8" x14ac:dyDescent="0.25">
      <c r="A404" s="4">
        <v>403</v>
      </c>
      <c r="B404" s="4" t="s">
        <v>50</v>
      </c>
      <c r="C404" s="4" t="s">
        <v>51</v>
      </c>
      <c r="D404" s="4">
        <v>4435</v>
      </c>
      <c r="E404" s="4">
        <v>5592</v>
      </c>
      <c r="F404" s="4">
        <v>6633</v>
      </c>
      <c r="G404" s="4">
        <v>1791</v>
      </c>
      <c r="H404" s="4">
        <v>7244</v>
      </c>
    </row>
    <row r="405" spans="1:8" x14ac:dyDescent="0.25">
      <c r="A405" s="4">
        <v>404</v>
      </c>
      <c r="B405" s="4" t="s">
        <v>440</v>
      </c>
      <c r="C405" s="4" t="s">
        <v>47</v>
      </c>
      <c r="D405" s="4">
        <v>9960</v>
      </c>
      <c r="E405" s="4">
        <v>8794</v>
      </c>
      <c r="F405" s="4">
        <v>1837</v>
      </c>
      <c r="G405" s="4">
        <v>4799</v>
      </c>
      <c r="H405" s="4">
        <v>6509</v>
      </c>
    </row>
    <row r="406" spans="1:8" x14ac:dyDescent="0.25">
      <c r="A406" s="4">
        <v>405</v>
      </c>
      <c r="B406" s="4" t="s">
        <v>441</v>
      </c>
      <c r="C406" s="4" t="s">
        <v>49</v>
      </c>
      <c r="D406" s="4">
        <v>1336</v>
      </c>
      <c r="E406" s="4">
        <v>1411</v>
      </c>
      <c r="F406" s="4">
        <v>2879</v>
      </c>
      <c r="G406" s="4">
        <v>7117</v>
      </c>
      <c r="H406" s="4">
        <v>2911</v>
      </c>
    </row>
    <row r="407" spans="1:8" x14ac:dyDescent="0.25">
      <c r="A407" s="4">
        <v>406</v>
      </c>
      <c r="B407" s="4" t="s">
        <v>44</v>
      </c>
      <c r="C407" s="4" t="s">
        <v>442</v>
      </c>
      <c r="D407" s="4">
        <v>4516</v>
      </c>
      <c r="E407" s="4">
        <v>6362</v>
      </c>
      <c r="F407" s="4">
        <v>6813</v>
      </c>
      <c r="G407" s="4">
        <v>3523</v>
      </c>
      <c r="H407" s="4">
        <v>1335</v>
      </c>
    </row>
    <row r="408" spans="1:8" x14ac:dyDescent="0.25">
      <c r="A408" s="4">
        <v>407</v>
      </c>
      <c r="B408" s="4" t="s">
        <v>36</v>
      </c>
      <c r="C408" s="4" t="s">
        <v>42</v>
      </c>
      <c r="D408" s="4">
        <v>5149</v>
      </c>
      <c r="E408" s="4">
        <v>5939</v>
      </c>
      <c r="F408" s="4">
        <v>6828</v>
      </c>
      <c r="G408" s="4">
        <v>4211</v>
      </c>
      <c r="H408" s="4">
        <v>4620</v>
      </c>
    </row>
    <row r="409" spans="1:8" x14ac:dyDescent="0.25">
      <c r="A409" s="4">
        <v>408</v>
      </c>
      <c r="B409" s="4" t="s">
        <v>40</v>
      </c>
      <c r="C409" s="4" t="s">
        <v>43</v>
      </c>
      <c r="D409" s="4">
        <v>3078</v>
      </c>
      <c r="E409" s="4">
        <v>9930</v>
      </c>
      <c r="F409" s="4">
        <v>5077</v>
      </c>
      <c r="G409" s="4">
        <v>1876</v>
      </c>
      <c r="H409" s="4">
        <v>4321</v>
      </c>
    </row>
    <row r="410" spans="1:8" x14ac:dyDescent="0.25">
      <c r="A410" s="4">
        <v>409</v>
      </c>
      <c r="B410" s="4" t="s">
        <v>11</v>
      </c>
      <c r="C410" s="4" t="s">
        <v>37</v>
      </c>
      <c r="D410" s="4">
        <v>1391</v>
      </c>
      <c r="E410" s="4">
        <v>3132</v>
      </c>
      <c r="F410" s="4">
        <v>3536</v>
      </c>
      <c r="G410" s="4">
        <v>4986</v>
      </c>
      <c r="H410" s="4">
        <v>4558</v>
      </c>
    </row>
    <row r="411" spans="1:8" x14ac:dyDescent="0.25">
      <c r="A411" s="4">
        <v>410</v>
      </c>
      <c r="B411" s="4" t="s">
        <v>13</v>
      </c>
      <c r="C411" s="4" t="s">
        <v>39</v>
      </c>
      <c r="D411" s="4">
        <v>6368</v>
      </c>
      <c r="E411" s="4">
        <v>6868</v>
      </c>
      <c r="F411" s="4">
        <v>5483</v>
      </c>
      <c r="G411" s="4">
        <v>4234</v>
      </c>
      <c r="H411" s="4">
        <v>6543</v>
      </c>
    </row>
    <row r="412" spans="1:8" x14ac:dyDescent="0.25">
      <c r="A412" s="4">
        <v>411</v>
      </c>
      <c r="B412" s="4" t="s">
        <v>439</v>
      </c>
      <c r="C412" s="4" t="s">
        <v>443</v>
      </c>
      <c r="D412" s="4">
        <v>7602</v>
      </c>
      <c r="E412" s="4">
        <v>1885</v>
      </c>
      <c r="F412" s="4">
        <v>7742</v>
      </c>
      <c r="G412" s="4">
        <v>5706</v>
      </c>
      <c r="H412" s="4">
        <v>3392</v>
      </c>
    </row>
    <row r="413" spans="1:8" x14ac:dyDescent="0.25">
      <c r="A413" s="4">
        <v>412</v>
      </c>
      <c r="B413" s="4" t="s">
        <v>50</v>
      </c>
      <c r="C413" s="4" t="s">
        <v>51</v>
      </c>
      <c r="D413" s="4">
        <v>8402</v>
      </c>
      <c r="E413" s="4">
        <v>2493</v>
      </c>
      <c r="F413" s="4">
        <v>9165</v>
      </c>
      <c r="G413" s="4">
        <v>7514</v>
      </c>
      <c r="H413" s="4">
        <v>5480</v>
      </c>
    </row>
    <row r="414" spans="1:8" x14ac:dyDescent="0.25">
      <c r="A414" s="4">
        <v>413</v>
      </c>
      <c r="B414" s="4" t="s">
        <v>440</v>
      </c>
      <c r="C414" s="4" t="s">
        <v>47</v>
      </c>
      <c r="D414" s="4">
        <v>9493</v>
      </c>
      <c r="E414" s="4">
        <v>1908</v>
      </c>
      <c r="F414" s="4">
        <v>4387</v>
      </c>
      <c r="G414" s="4">
        <v>5766</v>
      </c>
      <c r="H414" s="4">
        <v>6176</v>
      </c>
    </row>
    <row r="415" spans="1:8" x14ac:dyDescent="0.25">
      <c r="A415" s="4">
        <v>414</v>
      </c>
      <c r="B415" s="4" t="s">
        <v>441</v>
      </c>
      <c r="C415" s="4" t="s">
        <v>49</v>
      </c>
      <c r="D415" s="4">
        <v>5329</v>
      </c>
      <c r="E415" s="4">
        <v>2194</v>
      </c>
      <c r="F415" s="4">
        <v>3966</v>
      </c>
      <c r="G415" s="4">
        <v>5995</v>
      </c>
      <c r="H415" s="4">
        <v>7543</v>
      </c>
    </row>
    <row r="416" spans="1:8" x14ac:dyDescent="0.25">
      <c r="A416" s="4">
        <v>415</v>
      </c>
      <c r="B416" s="4" t="s">
        <v>44</v>
      </c>
      <c r="C416" s="4" t="s">
        <v>442</v>
      </c>
      <c r="D416" s="4">
        <v>8738</v>
      </c>
      <c r="E416" s="4">
        <v>9741</v>
      </c>
      <c r="F416" s="4">
        <v>5984</v>
      </c>
      <c r="G416" s="4">
        <v>6328</v>
      </c>
      <c r="H416" s="4">
        <v>9785</v>
      </c>
    </row>
    <row r="417" spans="1:8" x14ac:dyDescent="0.25">
      <c r="A417" s="4">
        <v>416</v>
      </c>
      <c r="B417" s="4" t="s">
        <v>36</v>
      </c>
      <c r="C417" s="4" t="s">
        <v>42</v>
      </c>
      <c r="D417" s="4">
        <v>1987</v>
      </c>
      <c r="E417" s="4">
        <v>5705</v>
      </c>
      <c r="F417" s="4">
        <v>2617</v>
      </c>
      <c r="G417" s="4">
        <v>2013</v>
      </c>
      <c r="H417" s="4">
        <v>7790</v>
      </c>
    </row>
    <row r="418" spans="1:8" x14ac:dyDescent="0.25">
      <c r="A418" s="4">
        <v>417</v>
      </c>
      <c r="B418" s="4" t="s">
        <v>40</v>
      </c>
      <c r="C418" s="4" t="s">
        <v>43</v>
      </c>
      <c r="D418" s="4">
        <v>9546</v>
      </c>
      <c r="E418" s="4">
        <v>8038</v>
      </c>
      <c r="F418" s="4">
        <v>5666</v>
      </c>
      <c r="G418" s="4">
        <v>9998</v>
      </c>
      <c r="H418" s="4">
        <v>1464</v>
      </c>
    </row>
    <row r="419" spans="1:8" x14ac:dyDescent="0.25">
      <c r="A419" s="4">
        <v>418</v>
      </c>
      <c r="B419" s="4" t="s">
        <v>11</v>
      </c>
      <c r="C419" s="4" t="s">
        <v>37</v>
      </c>
      <c r="D419" s="4">
        <v>2428</v>
      </c>
      <c r="E419" s="4">
        <v>2639</v>
      </c>
      <c r="F419" s="4">
        <v>6169</v>
      </c>
      <c r="G419" s="4">
        <v>2878</v>
      </c>
      <c r="H419" s="4">
        <v>3199</v>
      </c>
    </row>
    <row r="420" spans="1:8" x14ac:dyDescent="0.25">
      <c r="A420" s="4">
        <v>419</v>
      </c>
      <c r="B420" s="4" t="s">
        <v>13</v>
      </c>
      <c r="C420" s="4" t="s">
        <v>39</v>
      </c>
      <c r="D420" s="4">
        <v>6631</v>
      </c>
      <c r="E420" s="4">
        <v>9417</v>
      </c>
      <c r="F420" s="4">
        <v>4479</v>
      </c>
      <c r="G420" s="4">
        <v>9776</v>
      </c>
      <c r="H420" s="4">
        <v>6490</v>
      </c>
    </row>
    <row r="421" spans="1:8" x14ac:dyDescent="0.25">
      <c r="A421" s="4">
        <v>420</v>
      </c>
      <c r="B421" s="4" t="s">
        <v>439</v>
      </c>
      <c r="C421" s="4" t="s">
        <v>443</v>
      </c>
      <c r="D421" s="4">
        <v>2772</v>
      </c>
      <c r="E421" s="4">
        <v>8797</v>
      </c>
      <c r="F421" s="4">
        <v>5664</v>
      </c>
      <c r="G421" s="4">
        <v>4778</v>
      </c>
      <c r="H421" s="4">
        <v>8933</v>
      </c>
    </row>
    <row r="422" spans="1:8" x14ac:dyDescent="0.25">
      <c r="A422" s="4">
        <v>421</v>
      </c>
      <c r="B422" s="4" t="s">
        <v>50</v>
      </c>
      <c r="C422" s="4" t="s">
        <v>51</v>
      </c>
      <c r="D422" s="4">
        <v>4611</v>
      </c>
      <c r="E422" s="4">
        <v>7518</v>
      </c>
      <c r="F422" s="4">
        <v>4433</v>
      </c>
      <c r="G422" s="4">
        <v>5132</v>
      </c>
      <c r="H422" s="4">
        <v>1273</v>
      </c>
    </row>
    <row r="423" spans="1:8" x14ac:dyDescent="0.25">
      <c r="A423" s="4">
        <v>422</v>
      </c>
      <c r="B423" s="4" t="s">
        <v>440</v>
      </c>
      <c r="C423" s="4" t="s">
        <v>47</v>
      </c>
      <c r="D423" s="4">
        <v>2480</v>
      </c>
      <c r="E423" s="4">
        <v>8359</v>
      </c>
      <c r="F423" s="4">
        <v>3099</v>
      </c>
      <c r="G423" s="4">
        <v>2072</v>
      </c>
      <c r="H423" s="4">
        <v>1436</v>
      </c>
    </row>
    <row r="424" spans="1:8" x14ac:dyDescent="0.25">
      <c r="A424" s="4">
        <v>423</v>
      </c>
      <c r="B424" s="4" t="s">
        <v>441</v>
      </c>
      <c r="C424" s="4" t="s">
        <v>49</v>
      </c>
      <c r="D424" s="4">
        <v>7816</v>
      </c>
      <c r="E424" s="4">
        <v>3242</v>
      </c>
      <c r="F424" s="4">
        <v>7400</v>
      </c>
      <c r="G424" s="4">
        <v>6639</v>
      </c>
      <c r="H424" s="4">
        <v>6866</v>
      </c>
    </row>
    <row r="425" spans="1:8" x14ac:dyDescent="0.25">
      <c r="A425" s="4">
        <v>424</v>
      </c>
      <c r="B425" s="4" t="s">
        <v>44</v>
      </c>
      <c r="C425" s="4" t="s">
        <v>442</v>
      </c>
      <c r="D425" s="4">
        <v>5877</v>
      </c>
      <c r="E425" s="4">
        <v>4057</v>
      </c>
      <c r="F425" s="4">
        <v>4450</v>
      </c>
      <c r="G425" s="4">
        <v>4736</v>
      </c>
      <c r="H425" s="4">
        <v>7822</v>
      </c>
    </row>
    <row r="426" spans="1:8" x14ac:dyDescent="0.25">
      <c r="A426" s="4">
        <v>425</v>
      </c>
      <c r="B426" s="4" t="s">
        <v>36</v>
      </c>
      <c r="C426" s="4" t="s">
        <v>42</v>
      </c>
      <c r="D426" s="4">
        <v>3944</v>
      </c>
      <c r="E426" s="4">
        <v>1236</v>
      </c>
      <c r="F426" s="4">
        <v>7059</v>
      </c>
      <c r="G426" s="4">
        <v>8423</v>
      </c>
      <c r="H426" s="4">
        <v>3649</v>
      </c>
    </row>
    <row r="427" spans="1:8" x14ac:dyDescent="0.25">
      <c r="A427" s="4">
        <v>426</v>
      </c>
      <c r="B427" s="4" t="s">
        <v>40</v>
      </c>
      <c r="C427" s="4" t="s">
        <v>43</v>
      </c>
      <c r="D427" s="4">
        <v>1987</v>
      </c>
      <c r="E427" s="4">
        <v>6858</v>
      </c>
      <c r="F427" s="4">
        <v>3833</v>
      </c>
      <c r="G427" s="4">
        <v>9354</v>
      </c>
      <c r="H427" s="4">
        <v>3099</v>
      </c>
    </row>
    <row r="428" spans="1:8" x14ac:dyDescent="0.25">
      <c r="A428" s="4">
        <v>427</v>
      </c>
      <c r="B428" s="4" t="s">
        <v>11</v>
      </c>
      <c r="C428" s="4" t="s">
        <v>37</v>
      </c>
      <c r="D428" s="4">
        <v>2368</v>
      </c>
      <c r="E428" s="4">
        <v>2289</v>
      </c>
      <c r="F428" s="4">
        <v>9112</v>
      </c>
      <c r="G428" s="4">
        <v>2923</v>
      </c>
      <c r="H428" s="4">
        <v>6629</v>
      </c>
    </row>
    <row r="429" spans="1:8" x14ac:dyDescent="0.25">
      <c r="A429" s="4">
        <v>428</v>
      </c>
      <c r="B429" s="4" t="s">
        <v>13</v>
      </c>
      <c r="C429" s="4" t="s">
        <v>39</v>
      </c>
      <c r="D429" s="4">
        <v>6474</v>
      </c>
      <c r="E429" s="4">
        <v>8006</v>
      </c>
      <c r="F429" s="4">
        <v>1713</v>
      </c>
      <c r="G429" s="4">
        <v>9905</v>
      </c>
      <c r="H429" s="4">
        <v>8585</v>
      </c>
    </row>
    <row r="430" spans="1:8" x14ac:dyDescent="0.25">
      <c r="A430" s="4">
        <v>429</v>
      </c>
      <c r="B430" s="4" t="s">
        <v>439</v>
      </c>
      <c r="C430" s="4" t="s">
        <v>443</v>
      </c>
      <c r="D430" s="4">
        <v>6605</v>
      </c>
      <c r="E430" s="4">
        <v>8515</v>
      </c>
      <c r="F430" s="4">
        <v>4801</v>
      </c>
      <c r="G430" s="4">
        <v>2874</v>
      </c>
      <c r="H430" s="4">
        <v>7867</v>
      </c>
    </row>
    <row r="431" spans="1:8" x14ac:dyDescent="0.25">
      <c r="A431" s="4">
        <v>430</v>
      </c>
      <c r="B431" s="4" t="s">
        <v>50</v>
      </c>
      <c r="C431" s="4" t="s">
        <v>51</v>
      </c>
      <c r="D431" s="4">
        <v>4383</v>
      </c>
      <c r="E431" s="4">
        <v>4849</v>
      </c>
      <c r="F431" s="4">
        <v>6579</v>
      </c>
      <c r="G431" s="4">
        <v>9465</v>
      </c>
      <c r="H431" s="4">
        <v>2965</v>
      </c>
    </row>
    <row r="432" spans="1:8" x14ac:dyDescent="0.25">
      <c r="A432" s="4">
        <v>431</v>
      </c>
      <c r="B432" s="4" t="s">
        <v>440</v>
      </c>
      <c r="C432" s="4" t="s">
        <v>47</v>
      </c>
      <c r="D432" s="4">
        <v>7825</v>
      </c>
      <c r="E432" s="4">
        <v>9574</v>
      </c>
      <c r="F432" s="4">
        <v>5731</v>
      </c>
      <c r="G432" s="4">
        <v>4966</v>
      </c>
      <c r="H432" s="4">
        <v>2252</v>
      </c>
    </row>
    <row r="433" spans="1:8" x14ac:dyDescent="0.25">
      <c r="A433" s="4">
        <v>432</v>
      </c>
      <c r="B433" s="4" t="s">
        <v>441</v>
      </c>
      <c r="C433" s="4" t="s">
        <v>49</v>
      </c>
      <c r="D433" s="4">
        <v>7908</v>
      </c>
      <c r="E433" s="4">
        <v>6283</v>
      </c>
      <c r="F433" s="4">
        <v>2262</v>
      </c>
      <c r="G433" s="4">
        <v>5420</v>
      </c>
      <c r="H433" s="4">
        <v>2308</v>
      </c>
    </row>
    <row r="434" spans="1:8" x14ac:dyDescent="0.25">
      <c r="A434" s="4">
        <v>433</v>
      </c>
      <c r="B434" s="4" t="s">
        <v>44</v>
      </c>
      <c r="C434" s="4" t="s">
        <v>442</v>
      </c>
      <c r="D434" s="4">
        <v>3267</v>
      </c>
      <c r="E434" s="4">
        <v>1799</v>
      </c>
      <c r="F434" s="4">
        <v>9804</v>
      </c>
      <c r="G434" s="4">
        <v>2975</v>
      </c>
      <c r="H434" s="4">
        <v>3933</v>
      </c>
    </row>
    <row r="435" spans="1:8" x14ac:dyDescent="0.25">
      <c r="A435" s="4">
        <v>434</v>
      </c>
      <c r="B435" s="4" t="s">
        <v>36</v>
      </c>
      <c r="C435" s="4" t="s">
        <v>42</v>
      </c>
      <c r="D435" s="4">
        <v>6465</v>
      </c>
      <c r="E435" s="4">
        <v>8289</v>
      </c>
      <c r="F435" s="4">
        <v>5893</v>
      </c>
      <c r="G435" s="4">
        <v>9374</v>
      </c>
      <c r="H435" s="4">
        <v>7205</v>
      </c>
    </row>
    <row r="436" spans="1:8" x14ac:dyDescent="0.25">
      <c r="A436" s="4">
        <v>435</v>
      </c>
      <c r="B436" s="4" t="s">
        <v>40</v>
      </c>
      <c r="C436" s="4" t="s">
        <v>43</v>
      </c>
      <c r="D436" s="4">
        <v>8196</v>
      </c>
      <c r="E436" s="4">
        <v>4872</v>
      </c>
      <c r="F436" s="4">
        <v>4375</v>
      </c>
      <c r="G436" s="4">
        <v>3138</v>
      </c>
      <c r="H436" s="4">
        <v>7531</v>
      </c>
    </row>
    <row r="437" spans="1:8" x14ac:dyDescent="0.25">
      <c r="A437" s="4">
        <v>436</v>
      </c>
      <c r="B437" s="4" t="s">
        <v>11</v>
      </c>
      <c r="C437" s="4" t="s">
        <v>37</v>
      </c>
      <c r="D437" s="4">
        <v>3305</v>
      </c>
      <c r="E437" s="4">
        <v>1970</v>
      </c>
      <c r="F437" s="4">
        <v>5774</v>
      </c>
      <c r="G437" s="4">
        <v>4633</v>
      </c>
      <c r="H437" s="4">
        <v>7119</v>
      </c>
    </row>
    <row r="438" spans="1:8" x14ac:dyDescent="0.25">
      <c r="A438" s="4">
        <v>437</v>
      </c>
      <c r="B438" s="4" t="s">
        <v>13</v>
      </c>
      <c r="C438" s="4" t="s">
        <v>39</v>
      </c>
      <c r="D438" s="4">
        <v>3019</v>
      </c>
      <c r="E438" s="4">
        <v>9787</v>
      </c>
      <c r="F438" s="4">
        <v>8622</v>
      </c>
      <c r="G438" s="4">
        <v>4259</v>
      </c>
      <c r="H438" s="4">
        <v>9686</v>
      </c>
    </row>
    <row r="439" spans="1:8" x14ac:dyDescent="0.25">
      <c r="A439" s="4">
        <v>438</v>
      </c>
      <c r="B439" s="4" t="s">
        <v>439</v>
      </c>
      <c r="C439" s="4" t="s">
        <v>443</v>
      </c>
      <c r="D439" s="4">
        <v>5732</v>
      </c>
      <c r="E439" s="4">
        <v>9769</v>
      </c>
      <c r="F439" s="4">
        <v>6605</v>
      </c>
      <c r="G439" s="4">
        <v>3125</v>
      </c>
      <c r="H439" s="4">
        <v>6983</v>
      </c>
    </row>
    <row r="440" spans="1:8" x14ac:dyDescent="0.25">
      <c r="A440" s="4">
        <v>439</v>
      </c>
      <c r="B440" s="4" t="s">
        <v>50</v>
      </c>
      <c r="C440" s="4" t="s">
        <v>51</v>
      </c>
      <c r="D440" s="4">
        <v>3680</v>
      </c>
      <c r="E440" s="4">
        <v>9931</v>
      </c>
      <c r="F440" s="4">
        <v>1571</v>
      </c>
      <c r="G440" s="4">
        <v>1435</v>
      </c>
      <c r="H440" s="4">
        <v>7197</v>
      </c>
    </row>
    <row r="441" spans="1:8" x14ac:dyDescent="0.25">
      <c r="A441" s="4">
        <v>440</v>
      </c>
      <c r="B441" s="4" t="s">
        <v>440</v>
      </c>
      <c r="C441" s="4" t="s">
        <v>47</v>
      </c>
      <c r="D441" s="4">
        <v>7116</v>
      </c>
      <c r="E441" s="4">
        <v>8862</v>
      </c>
      <c r="F441" s="4">
        <v>3865</v>
      </c>
      <c r="G441" s="4">
        <v>6947</v>
      </c>
      <c r="H441" s="4">
        <v>1112</v>
      </c>
    </row>
    <row r="442" spans="1:8" x14ac:dyDescent="0.25">
      <c r="A442" s="4">
        <v>441</v>
      </c>
      <c r="B442" s="4" t="s">
        <v>441</v>
      </c>
      <c r="C442" s="4" t="s">
        <v>49</v>
      </c>
      <c r="D442" s="4">
        <v>2882</v>
      </c>
      <c r="E442" s="4">
        <v>2325</v>
      </c>
      <c r="F442" s="4">
        <v>4154</v>
      </c>
      <c r="G442" s="4">
        <v>4314</v>
      </c>
      <c r="H442" s="4">
        <v>9086</v>
      </c>
    </row>
    <row r="443" spans="1:8" x14ac:dyDescent="0.25">
      <c r="A443" s="4">
        <v>442</v>
      </c>
      <c r="B443" s="4" t="s">
        <v>44</v>
      </c>
      <c r="C443" s="4" t="s">
        <v>442</v>
      </c>
      <c r="D443" s="4">
        <v>6309</v>
      </c>
      <c r="E443" s="4">
        <v>5009</v>
      </c>
      <c r="F443" s="4">
        <v>4270</v>
      </c>
      <c r="G443" s="4">
        <v>5816</v>
      </c>
      <c r="H443" s="4">
        <v>8832</v>
      </c>
    </row>
    <row r="444" spans="1:8" x14ac:dyDescent="0.25">
      <c r="A444" s="4">
        <v>443</v>
      </c>
      <c r="B444" s="4" t="s">
        <v>36</v>
      </c>
      <c r="C444" s="4" t="s">
        <v>42</v>
      </c>
      <c r="D444" s="4">
        <v>9016</v>
      </c>
      <c r="E444" s="4">
        <v>5500</v>
      </c>
      <c r="F444" s="4">
        <v>5512</v>
      </c>
      <c r="G444" s="4">
        <v>4871</v>
      </c>
      <c r="H444" s="4">
        <v>3155</v>
      </c>
    </row>
    <row r="445" spans="1:8" x14ac:dyDescent="0.25">
      <c r="A445" s="4">
        <v>444</v>
      </c>
      <c r="B445" s="4" t="s">
        <v>40</v>
      </c>
      <c r="C445" s="4" t="s">
        <v>43</v>
      </c>
      <c r="D445" s="4">
        <v>7068</v>
      </c>
      <c r="E445" s="4">
        <v>4208</v>
      </c>
      <c r="F445" s="4">
        <v>7690</v>
      </c>
      <c r="G445" s="4">
        <v>2004</v>
      </c>
      <c r="H445" s="4">
        <v>6404</v>
      </c>
    </row>
    <row r="446" spans="1:8" x14ac:dyDescent="0.25">
      <c r="A446" s="4">
        <v>445</v>
      </c>
      <c r="B446" s="4" t="s">
        <v>11</v>
      </c>
      <c r="C446" s="4" t="s">
        <v>37</v>
      </c>
      <c r="D446" s="4">
        <v>5727</v>
      </c>
      <c r="E446" s="4">
        <v>6461</v>
      </c>
      <c r="F446" s="4">
        <v>3737</v>
      </c>
      <c r="G446" s="4">
        <v>8979</v>
      </c>
      <c r="H446" s="4">
        <v>4326</v>
      </c>
    </row>
    <row r="447" spans="1:8" x14ac:dyDescent="0.25">
      <c r="A447" s="4">
        <v>446</v>
      </c>
      <c r="B447" s="4" t="s">
        <v>13</v>
      </c>
      <c r="C447" s="4" t="s">
        <v>39</v>
      </c>
      <c r="D447" s="4">
        <v>4770</v>
      </c>
      <c r="E447" s="4">
        <v>2987</v>
      </c>
      <c r="F447" s="4">
        <v>5733</v>
      </c>
      <c r="G447" s="4">
        <v>5511</v>
      </c>
      <c r="H447" s="4">
        <v>9243</v>
      </c>
    </row>
    <row r="448" spans="1:8" x14ac:dyDescent="0.25">
      <c r="A448" s="4">
        <v>447</v>
      </c>
      <c r="B448" s="4" t="s">
        <v>439</v>
      </c>
      <c r="C448" s="4" t="s">
        <v>443</v>
      </c>
      <c r="D448" s="4">
        <v>5446</v>
      </c>
      <c r="E448" s="4">
        <v>4619</v>
      </c>
      <c r="F448" s="4">
        <v>5792</v>
      </c>
      <c r="G448" s="4">
        <v>6604</v>
      </c>
      <c r="H448" s="4">
        <v>8563</v>
      </c>
    </row>
    <row r="449" spans="1:8" x14ac:dyDescent="0.25">
      <c r="A449" s="4">
        <v>448</v>
      </c>
      <c r="B449" s="4" t="s">
        <v>50</v>
      </c>
      <c r="C449" s="4" t="s">
        <v>51</v>
      </c>
      <c r="D449" s="4">
        <v>8207</v>
      </c>
      <c r="E449" s="4">
        <v>3441</v>
      </c>
      <c r="F449" s="4">
        <v>5361</v>
      </c>
      <c r="G449" s="4">
        <v>7627</v>
      </c>
      <c r="H449" s="4">
        <v>4580</v>
      </c>
    </row>
    <row r="450" spans="1:8" x14ac:dyDescent="0.25">
      <c r="A450" s="4">
        <v>449</v>
      </c>
      <c r="B450" s="4" t="s">
        <v>440</v>
      </c>
      <c r="C450" s="4" t="s">
        <v>47</v>
      </c>
      <c r="D450" s="4">
        <v>6475</v>
      </c>
      <c r="E450" s="4">
        <v>6942</v>
      </c>
      <c r="F450" s="4">
        <v>8069</v>
      </c>
      <c r="G450" s="4">
        <v>6885</v>
      </c>
      <c r="H450" s="4">
        <v>8226</v>
      </c>
    </row>
    <row r="451" spans="1:8" x14ac:dyDescent="0.25">
      <c r="A451" s="4">
        <v>450</v>
      </c>
      <c r="B451" s="4" t="s">
        <v>441</v>
      </c>
      <c r="C451" s="4" t="s">
        <v>49</v>
      </c>
      <c r="D451" s="4">
        <v>3653</v>
      </c>
      <c r="E451" s="4">
        <v>4903</v>
      </c>
      <c r="F451" s="4">
        <v>2390</v>
      </c>
      <c r="G451" s="4">
        <v>5180</v>
      </c>
      <c r="H451" s="4">
        <v>2278</v>
      </c>
    </row>
    <row r="452" spans="1:8" x14ac:dyDescent="0.25">
      <c r="A452" s="4">
        <v>451</v>
      </c>
      <c r="B452" s="4" t="s">
        <v>44</v>
      </c>
      <c r="C452" s="4" t="s">
        <v>442</v>
      </c>
      <c r="D452" s="4">
        <v>8687</v>
      </c>
      <c r="E452" s="4">
        <v>1831</v>
      </c>
      <c r="F452" s="4">
        <v>9686</v>
      </c>
      <c r="G452" s="4">
        <v>2731</v>
      </c>
      <c r="H452" s="4">
        <v>6196</v>
      </c>
    </row>
    <row r="453" spans="1:8" x14ac:dyDescent="0.25">
      <c r="A453" s="4">
        <v>452</v>
      </c>
      <c r="B453" s="4" t="s">
        <v>36</v>
      </c>
      <c r="C453" s="4" t="s">
        <v>42</v>
      </c>
      <c r="D453" s="4">
        <v>2399</v>
      </c>
      <c r="E453" s="4">
        <v>5214</v>
      </c>
      <c r="F453" s="4">
        <v>5469</v>
      </c>
      <c r="G453" s="4">
        <v>4959</v>
      </c>
      <c r="H453" s="4">
        <v>7031</v>
      </c>
    </row>
    <row r="454" spans="1:8" x14ac:dyDescent="0.25">
      <c r="A454" s="4">
        <v>453</v>
      </c>
      <c r="B454" s="4" t="s">
        <v>40</v>
      </c>
      <c r="C454" s="4" t="s">
        <v>43</v>
      </c>
      <c r="D454" s="4">
        <v>1662</v>
      </c>
      <c r="E454" s="4">
        <v>1599</v>
      </c>
      <c r="F454" s="4">
        <v>2640</v>
      </c>
      <c r="G454" s="4">
        <v>7614</v>
      </c>
      <c r="H454" s="4">
        <v>1404</v>
      </c>
    </row>
    <row r="455" spans="1:8" x14ac:dyDescent="0.25">
      <c r="A455" s="4">
        <v>454</v>
      </c>
      <c r="B455" s="4" t="s">
        <v>11</v>
      </c>
      <c r="C455" s="4" t="s">
        <v>37</v>
      </c>
      <c r="D455" s="4">
        <v>4813</v>
      </c>
      <c r="E455" s="4">
        <v>1812</v>
      </c>
      <c r="F455" s="4">
        <v>3709</v>
      </c>
      <c r="G455" s="4">
        <v>1206</v>
      </c>
      <c r="H455" s="4">
        <v>8657</v>
      </c>
    </row>
    <row r="456" spans="1:8" x14ac:dyDescent="0.25">
      <c r="A456" s="4">
        <v>455</v>
      </c>
      <c r="B456" s="4" t="s">
        <v>13</v>
      </c>
      <c r="C456" s="4" t="s">
        <v>39</v>
      </c>
      <c r="D456" s="4">
        <v>3805</v>
      </c>
      <c r="E456" s="4">
        <v>4699</v>
      </c>
      <c r="F456" s="4">
        <v>5122</v>
      </c>
      <c r="G456" s="4">
        <v>2032</v>
      </c>
      <c r="H456" s="4">
        <v>2338</v>
      </c>
    </row>
    <row r="457" spans="1:8" x14ac:dyDescent="0.25">
      <c r="A457" s="4">
        <v>456</v>
      </c>
      <c r="B457" s="4" t="s">
        <v>439</v>
      </c>
      <c r="C457" s="4" t="s">
        <v>443</v>
      </c>
      <c r="D457" s="4">
        <v>9484</v>
      </c>
      <c r="E457" s="4">
        <v>3585</v>
      </c>
      <c r="F457" s="4">
        <v>5026</v>
      </c>
      <c r="G457" s="4">
        <v>8954</v>
      </c>
      <c r="H457" s="4">
        <v>2668</v>
      </c>
    </row>
    <row r="458" spans="1:8" x14ac:dyDescent="0.25">
      <c r="A458" s="4">
        <v>457</v>
      </c>
      <c r="B458" s="4" t="s">
        <v>50</v>
      </c>
      <c r="C458" s="4" t="s">
        <v>51</v>
      </c>
      <c r="D458" s="4">
        <v>4508</v>
      </c>
      <c r="E458" s="4">
        <v>4785</v>
      </c>
      <c r="F458" s="4">
        <v>3552</v>
      </c>
      <c r="G458" s="4">
        <v>2620</v>
      </c>
      <c r="H458" s="4">
        <v>6211</v>
      </c>
    </row>
    <row r="459" spans="1:8" x14ac:dyDescent="0.25">
      <c r="A459" s="4">
        <v>458</v>
      </c>
      <c r="B459" s="4" t="s">
        <v>440</v>
      </c>
      <c r="C459" s="4" t="s">
        <v>47</v>
      </c>
      <c r="D459" s="4">
        <v>5732</v>
      </c>
      <c r="E459" s="4">
        <v>7876</v>
      </c>
      <c r="F459" s="4">
        <v>2912</v>
      </c>
      <c r="G459" s="4">
        <v>4047</v>
      </c>
      <c r="H459" s="4">
        <v>8053</v>
      </c>
    </row>
    <row r="460" spans="1:8" x14ac:dyDescent="0.25">
      <c r="A460" s="4">
        <v>459</v>
      </c>
      <c r="B460" s="4" t="s">
        <v>441</v>
      </c>
      <c r="C460" s="4" t="s">
        <v>49</v>
      </c>
      <c r="D460" s="4">
        <v>5683</v>
      </c>
      <c r="E460" s="4">
        <v>1446</v>
      </c>
      <c r="F460" s="4">
        <v>4693</v>
      </c>
      <c r="G460" s="4">
        <v>9750</v>
      </c>
      <c r="H460" s="4">
        <v>9264</v>
      </c>
    </row>
    <row r="461" spans="1:8" x14ac:dyDescent="0.25">
      <c r="A461" s="4">
        <v>460</v>
      </c>
      <c r="B461" s="4" t="s">
        <v>44</v>
      </c>
      <c r="C461" s="4" t="s">
        <v>442</v>
      </c>
      <c r="D461" s="4">
        <v>1713</v>
      </c>
      <c r="E461" s="4">
        <v>9955</v>
      </c>
      <c r="F461" s="4">
        <v>5267</v>
      </c>
      <c r="G461" s="4">
        <v>2839</v>
      </c>
      <c r="H461" s="4">
        <v>1550</v>
      </c>
    </row>
    <row r="462" spans="1:8" x14ac:dyDescent="0.25">
      <c r="A462" s="4">
        <v>461</v>
      </c>
      <c r="B462" s="4" t="s">
        <v>36</v>
      </c>
      <c r="C462" s="4" t="s">
        <v>42</v>
      </c>
      <c r="D462" s="4">
        <v>5988</v>
      </c>
      <c r="E462" s="4">
        <v>4635</v>
      </c>
      <c r="F462" s="4">
        <v>9807</v>
      </c>
      <c r="G462" s="4">
        <v>3713</v>
      </c>
      <c r="H462" s="4">
        <v>3584</v>
      </c>
    </row>
    <row r="463" spans="1:8" x14ac:dyDescent="0.25">
      <c r="A463" s="4">
        <v>462</v>
      </c>
      <c r="B463" s="4" t="s">
        <v>40</v>
      </c>
      <c r="C463" s="4" t="s">
        <v>43</v>
      </c>
      <c r="D463" s="4">
        <v>9443</v>
      </c>
      <c r="E463" s="4">
        <v>5235</v>
      </c>
      <c r="F463" s="4">
        <v>6141</v>
      </c>
      <c r="G463" s="4">
        <v>9407</v>
      </c>
      <c r="H463" s="4">
        <v>1479</v>
      </c>
    </row>
    <row r="464" spans="1:8" x14ac:dyDescent="0.25">
      <c r="A464" s="4">
        <v>463</v>
      </c>
      <c r="B464" s="4" t="s">
        <v>11</v>
      </c>
      <c r="C464" s="4" t="s">
        <v>37</v>
      </c>
      <c r="D464" s="4">
        <v>1980</v>
      </c>
      <c r="E464" s="4">
        <v>6228</v>
      </c>
      <c r="F464" s="4">
        <v>1450</v>
      </c>
      <c r="G464" s="4">
        <v>8614</v>
      </c>
      <c r="H464" s="4">
        <v>3718</v>
      </c>
    </row>
    <row r="465" spans="1:8" x14ac:dyDescent="0.25">
      <c r="A465" s="4">
        <v>464</v>
      </c>
      <c r="B465" s="4" t="s">
        <v>13</v>
      </c>
      <c r="C465" s="4" t="s">
        <v>39</v>
      </c>
      <c r="D465" s="4">
        <v>5911</v>
      </c>
      <c r="E465" s="4">
        <v>8363</v>
      </c>
      <c r="F465" s="4">
        <v>8349</v>
      </c>
      <c r="G465" s="4">
        <v>3261</v>
      </c>
      <c r="H465" s="4">
        <v>4827</v>
      </c>
    </row>
    <row r="466" spans="1:8" x14ac:dyDescent="0.25">
      <c r="A466" s="4">
        <v>465</v>
      </c>
      <c r="B466" s="4" t="s">
        <v>439</v>
      </c>
      <c r="C466" s="4" t="s">
        <v>443</v>
      </c>
      <c r="D466" s="4">
        <v>8598</v>
      </c>
      <c r="E466" s="4">
        <v>7755</v>
      </c>
      <c r="F466" s="4">
        <v>4498</v>
      </c>
      <c r="G466" s="4">
        <v>2814</v>
      </c>
      <c r="H466" s="4">
        <v>9353</v>
      </c>
    </row>
    <row r="467" spans="1:8" x14ac:dyDescent="0.25">
      <c r="A467" s="4">
        <v>466</v>
      </c>
      <c r="B467" s="4" t="s">
        <v>50</v>
      </c>
      <c r="C467" s="4" t="s">
        <v>51</v>
      </c>
      <c r="D467" s="4">
        <v>7698</v>
      </c>
      <c r="E467" s="4">
        <v>4278</v>
      </c>
      <c r="F467" s="4">
        <v>5986</v>
      </c>
      <c r="G467" s="4">
        <v>1870</v>
      </c>
      <c r="H467" s="4">
        <v>2908</v>
      </c>
    </row>
    <row r="468" spans="1:8" x14ac:dyDescent="0.25">
      <c r="A468" s="4">
        <v>467</v>
      </c>
      <c r="B468" s="4" t="s">
        <v>440</v>
      </c>
      <c r="C468" s="4" t="s">
        <v>47</v>
      </c>
      <c r="D468" s="4">
        <v>9441</v>
      </c>
      <c r="E468" s="4">
        <v>7209</v>
      </c>
      <c r="F468" s="4">
        <v>4211</v>
      </c>
      <c r="G468" s="4">
        <v>3973</v>
      </c>
      <c r="H468" s="4">
        <v>2381</v>
      </c>
    </row>
    <row r="469" spans="1:8" x14ac:dyDescent="0.25">
      <c r="A469" s="4">
        <v>468</v>
      </c>
      <c r="B469" s="4" t="s">
        <v>441</v>
      </c>
      <c r="C469" s="4" t="s">
        <v>49</v>
      </c>
      <c r="D469" s="4">
        <v>7313</v>
      </c>
      <c r="E469" s="4">
        <v>3805</v>
      </c>
      <c r="F469" s="4">
        <v>5139</v>
      </c>
      <c r="G469" s="4">
        <v>7489</v>
      </c>
      <c r="H469" s="4">
        <v>3778</v>
      </c>
    </row>
    <row r="470" spans="1:8" x14ac:dyDescent="0.25">
      <c r="A470" s="4">
        <v>469</v>
      </c>
      <c r="B470" s="4" t="s">
        <v>44</v>
      </c>
      <c r="C470" s="4" t="s">
        <v>442</v>
      </c>
      <c r="D470" s="4">
        <v>6866</v>
      </c>
      <c r="E470" s="4">
        <v>5577</v>
      </c>
      <c r="F470" s="4">
        <v>9121</v>
      </c>
      <c r="G470" s="4">
        <v>6498</v>
      </c>
      <c r="H470" s="4">
        <v>6563</v>
      </c>
    </row>
    <row r="471" spans="1:8" x14ac:dyDescent="0.25">
      <c r="A471" s="4">
        <v>470</v>
      </c>
      <c r="B471" s="4" t="s">
        <v>36</v>
      </c>
      <c r="C471" s="4" t="s">
        <v>42</v>
      </c>
      <c r="D471" s="4">
        <v>6524</v>
      </c>
      <c r="E471" s="4">
        <v>8003</v>
      </c>
      <c r="F471" s="4">
        <v>3273</v>
      </c>
      <c r="G471" s="4">
        <v>3430</v>
      </c>
      <c r="H471" s="4">
        <v>8260</v>
      </c>
    </row>
    <row r="472" spans="1:8" x14ac:dyDescent="0.25">
      <c r="A472" s="4">
        <v>471</v>
      </c>
      <c r="B472" s="4" t="s">
        <v>40</v>
      </c>
      <c r="C472" s="4" t="s">
        <v>43</v>
      </c>
      <c r="D472" s="4">
        <v>9181</v>
      </c>
      <c r="E472" s="4">
        <v>3590</v>
      </c>
      <c r="F472" s="4">
        <v>1259</v>
      </c>
      <c r="G472" s="4">
        <v>3338</v>
      </c>
      <c r="H472" s="4">
        <v>5857</v>
      </c>
    </row>
    <row r="473" spans="1:8" x14ac:dyDescent="0.25">
      <c r="A473" s="4">
        <v>472</v>
      </c>
      <c r="B473" s="4" t="s">
        <v>11</v>
      </c>
      <c r="C473" s="4" t="s">
        <v>37</v>
      </c>
      <c r="D473" s="4">
        <v>2244</v>
      </c>
      <c r="E473" s="4">
        <v>7521</v>
      </c>
      <c r="F473" s="4">
        <v>3877</v>
      </c>
      <c r="G473" s="4">
        <v>5449</v>
      </c>
      <c r="H473" s="4">
        <v>2666</v>
      </c>
    </row>
    <row r="474" spans="1:8" x14ac:dyDescent="0.25">
      <c r="A474" s="4">
        <v>473</v>
      </c>
      <c r="B474" s="4" t="s">
        <v>13</v>
      </c>
      <c r="C474" s="4" t="s">
        <v>39</v>
      </c>
      <c r="D474" s="4">
        <v>8663</v>
      </c>
      <c r="E474" s="4">
        <v>7714</v>
      </c>
      <c r="F474" s="4">
        <v>4056</v>
      </c>
      <c r="G474" s="4">
        <v>7254</v>
      </c>
      <c r="H474" s="4">
        <v>5941</v>
      </c>
    </row>
    <row r="475" spans="1:8" x14ac:dyDescent="0.25">
      <c r="A475" s="4">
        <v>474</v>
      </c>
      <c r="B475" s="4" t="s">
        <v>439</v>
      </c>
      <c r="C475" s="4" t="s">
        <v>443</v>
      </c>
      <c r="D475" s="4">
        <v>4105</v>
      </c>
      <c r="E475" s="4">
        <v>3030</v>
      </c>
      <c r="F475" s="4">
        <v>2491</v>
      </c>
      <c r="G475" s="4">
        <v>4281</v>
      </c>
      <c r="H475" s="4">
        <v>4669</v>
      </c>
    </row>
    <row r="476" spans="1:8" x14ac:dyDescent="0.25">
      <c r="A476" s="4">
        <v>475</v>
      </c>
      <c r="B476" s="4" t="s">
        <v>50</v>
      </c>
      <c r="C476" s="4" t="s">
        <v>51</v>
      </c>
      <c r="D476" s="4">
        <v>6777</v>
      </c>
      <c r="E476" s="4">
        <v>4200</v>
      </c>
      <c r="F476" s="4">
        <v>7167</v>
      </c>
      <c r="G476" s="4">
        <v>7898</v>
      </c>
      <c r="H476" s="4">
        <v>5462</v>
      </c>
    </row>
    <row r="477" spans="1:8" x14ac:dyDescent="0.25">
      <c r="A477" s="4">
        <v>476</v>
      </c>
      <c r="B477" s="4" t="s">
        <v>440</v>
      </c>
      <c r="C477" s="4" t="s">
        <v>47</v>
      </c>
      <c r="D477" s="4">
        <v>5505</v>
      </c>
      <c r="E477" s="4">
        <v>3676</v>
      </c>
      <c r="F477" s="4">
        <v>3980</v>
      </c>
      <c r="G477" s="4">
        <v>8988</v>
      </c>
      <c r="H477" s="4">
        <v>1221</v>
      </c>
    </row>
    <row r="478" spans="1:8" x14ac:dyDescent="0.25">
      <c r="A478" s="4">
        <v>477</v>
      </c>
      <c r="B478" s="4" t="s">
        <v>441</v>
      </c>
      <c r="C478" s="4" t="s">
        <v>49</v>
      </c>
      <c r="D478" s="4">
        <v>4948</v>
      </c>
      <c r="E478" s="4">
        <v>2001</v>
      </c>
      <c r="F478" s="4">
        <v>5546</v>
      </c>
      <c r="G478" s="4">
        <v>6647</v>
      </c>
      <c r="H478" s="4">
        <v>8750</v>
      </c>
    </row>
    <row r="479" spans="1:8" x14ac:dyDescent="0.25">
      <c r="A479" s="4">
        <v>478</v>
      </c>
      <c r="B479" s="4" t="s">
        <v>44</v>
      </c>
      <c r="C479" s="4" t="s">
        <v>442</v>
      </c>
      <c r="D479" s="4">
        <v>1141</v>
      </c>
      <c r="E479" s="4">
        <v>7225</v>
      </c>
      <c r="F479" s="4">
        <v>6725</v>
      </c>
      <c r="G479" s="4">
        <v>8935</v>
      </c>
      <c r="H479" s="4">
        <v>3963</v>
      </c>
    </row>
    <row r="480" spans="1:8" x14ac:dyDescent="0.25">
      <c r="A480" s="4">
        <v>479</v>
      </c>
      <c r="B480" s="4" t="s">
        <v>36</v>
      </c>
      <c r="C480" s="4" t="s">
        <v>42</v>
      </c>
      <c r="D480" s="4">
        <v>4353</v>
      </c>
      <c r="E480" s="4">
        <v>4721</v>
      </c>
      <c r="F480" s="4">
        <v>6996</v>
      </c>
      <c r="G480" s="4">
        <v>4940</v>
      </c>
      <c r="H480" s="4">
        <v>7844</v>
      </c>
    </row>
    <row r="481" spans="1:8" x14ac:dyDescent="0.25">
      <c r="A481" s="4">
        <v>480</v>
      </c>
      <c r="B481" s="4" t="s">
        <v>40</v>
      </c>
      <c r="C481" s="4" t="s">
        <v>43</v>
      </c>
      <c r="D481" s="4">
        <v>2348</v>
      </c>
      <c r="E481" s="4">
        <v>1295</v>
      </c>
      <c r="F481" s="4">
        <v>9157</v>
      </c>
      <c r="G481" s="4">
        <v>5127</v>
      </c>
      <c r="H481" s="4">
        <v>8185</v>
      </c>
    </row>
    <row r="482" spans="1:8" x14ac:dyDescent="0.25">
      <c r="A482" s="4">
        <v>481</v>
      </c>
      <c r="B482" s="4" t="s">
        <v>11</v>
      </c>
      <c r="C482" s="4" t="s">
        <v>37</v>
      </c>
      <c r="D482" s="4">
        <v>8815</v>
      </c>
      <c r="E482" s="4">
        <v>5980</v>
      </c>
      <c r="F482" s="4">
        <v>5131</v>
      </c>
      <c r="G482" s="4">
        <v>9247</v>
      </c>
      <c r="H482" s="4">
        <v>6080</v>
      </c>
    </row>
    <row r="483" spans="1:8" x14ac:dyDescent="0.25">
      <c r="A483" s="4">
        <v>482</v>
      </c>
      <c r="B483" s="4" t="s">
        <v>13</v>
      </c>
      <c r="C483" s="4" t="s">
        <v>39</v>
      </c>
      <c r="D483" s="4">
        <v>8442</v>
      </c>
      <c r="E483" s="4">
        <v>4523</v>
      </c>
      <c r="F483" s="4">
        <v>7119</v>
      </c>
      <c r="G483" s="4">
        <v>8609</v>
      </c>
      <c r="H483" s="4">
        <v>5629</v>
      </c>
    </row>
    <row r="484" spans="1:8" x14ac:dyDescent="0.25">
      <c r="A484" s="4">
        <v>483</v>
      </c>
      <c r="B484" s="4" t="s">
        <v>439</v>
      </c>
      <c r="C484" s="4" t="s">
        <v>443</v>
      </c>
      <c r="D484" s="4">
        <v>3949</v>
      </c>
      <c r="E484" s="4">
        <v>3830</v>
      </c>
      <c r="F484" s="4">
        <v>5339</v>
      </c>
      <c r="G484" s="4">
        <v>7209</v>
      </c>
      <c r="H484" s="4">
        <v>6185</v>
      </c>
    </row>
    <row r="485" spans="1:8" x14ac:dyDescent="0.25">
      <c r="A485" s="4">
        <v>484</v>
      </c>
      <c r="B485" s="4" t="s">
        <v>50</v>
      </c>
      <c r="C485" s="4" t="s">
        <v>51</v>
      </c>
      <c r="D485" s="4">
        <v>4330</v>
      </c>
      <c r="E485" s="4">
        <v>7476</v>
      </c>
      <c r="F485" s="4">
        <v>8414</v>
      </c>
      <c r="G485" s="4">
        <v>5341</v>
      </c>
      <c r="H485" s="4">
        <v>6597</v>
      </c>
    </row>
    <row r="486" spans="1:8" x14ac:dyDescent="0.25">
      <c r="A486" s="4">
        <v>485</v>
      </c>
      <c r="B486" s="4" t="s">
        <v>440</v>
      </c>
      <c r="C486" s="4" t="s">
        <v>47</v>
      </c>
      <c r="D486" s="4">
        <v>3672</v>
      </c>
      <c r="E486" s="4">
        <v>8156</v>
      </c>
      <c r="F486" s="4">
        <v>5181</v>
      </c>
      <c r="G486" s="4">
        <v>8131</v>
      </c>
      <c r="H486" s="4">
        <v>5009</v>
      </c>
    </row>
    <row r="487" spans="1:8" x14ac:dyDescent="0.25">
      <c r="A487" s="4">
        <v>486</v>
      </c>
      <c r="B487" s="4" t="s">
        <v>441</v>
      </c>
      <c r="C487" s="4" t="s">
        <v>49</v>
      </c>
      <c r="D487" s="4">
        <v>9703</v>
      </c>
      <c r="E487" s="4">
        <v>3504</v>
      </c>
      <c r="F487" s="4">
        <v>9660</v>
      </c>
      <c r="G487" s="4">
        <v>5523</v>
      </c>
      <c r="H487" s="4">
        <v>5717</v>
      </c>
    </row>
    <row r="488" spans="1:8" x14ac:dyDescent="0.25">
      <c r="A488" s="4">
        <v>487</v>
      </c>
      <c r="B488" s="4" t="s">
        <v>44</v>
      </c>
      <c r="C488" s="4" t="s">
        <v>442</v>
      </c>
      <c r="D488" s="4">
        <v>3912</v>
      </c>
      <c r="E488" s="4">
        <v>3844</v>
      </c>
      <c r="F488" s="4">
        <v>8902</v>
      </c>
      <c r="G488" s="4">
        <v>7000</v>
      </c>
      <c r="H488" s="4">
        <v>8537</v>
      </c>
    </row>
    <row r="489" spans="1:8" x14ac:dyDescent="0.25">
      <c r="A489" s="4">
        <v>488</v>
      </c>
      <c r="B489" s="4" t="s">
        <v>36</v>
      </c>
      <c r="C489" s="4" t="s">
        <v>42</v>
      </c>
      <c r="D489" s="4">
        <v>6762</v>
      </c>
      <c r="E489" s="4">
        <v>6563</v>
      </c>
      <c r="F489" s="4">
        <v>3603</v>
      </c>
      <c r="G489" s="4">
        <v>5598</v>
      </c>
      <c r="H489" s="4">
        <v>8564</v>
      </c>
    </row>
    <row r="490" spans="1:8" x14ac:dyDescent="0.25">
      <c r="A490" s="4">
        <v>489</v>
      </c>
      <c r="B490" s="4" t="s">
        <v>40</v>
      </c>
      <c r="C490" s="4" t="s">
        <v>43</v>
      </c>
      <c r="D490" s="4">
        <v>1820</v>
      </c>
      <c r="E490" s="4">
        <v>1135</v>
      </c>
      <c r="F490" s="4">
        <v>8734</v>
      </c>
      <c r="G490" s="4">
        <v>4836</v>
      </c>
      <c r="H490" s="4">
        <v>4260</v>
      </c>
    </row>
    <row r="491" spans="1:8" x14ac:dyDescent="0.25">
      <c r="A491" s="4">
        <v>490</v>
      </c>
      <c r="B491" s="4" t="s">
        <v>11</v>
      </c>
      <c r="C491" s="4" t="s">
        <v>37</v>
      </c>
      <c r="D491" s="4">
        <v>3653</v>
      </c>
      <c r="E491" s="4">
        <v>5439</v>
      </c>
      <c r="F491" s="4">
        <v>1437</v>
      </c>
      <c r="G491" s="4">
        <v>3500</v>
      </c>
      <c r="H491" s="4">
        <v>6042</v>
      </c>
    </row>
    <row r="492" spans="1:8" x14ac:dyDescent="0.25">
      <c r="A492" s="4">
        <v>491</v>
      </c>
      <c r="B492" s="4" t="s">
        <v>13</v>
      </c>
      <c r="C492" s="4" t="s">
        <v>39</v>
      </c>
      <c r="D492" s="4">
        <v>6009</v>
      </c>
      <c r="E492" s="4">
        <v>7619</v>
      </c>
      <c r="F492" s="4">
        <v>2164</v>
      </c>
      <c r="G492" s="4">
        <v>8099</v>
      </c>
      <c r="H492" s="4">
        <v>3327</v>
      </c>
    </row>
    <row r="493" spans="1:8" x14ac:dyDescent="0.25">
      <c r="A493" s="4">
        <v>492</v>
      </c>
      <c r="B493" s="4" t="s">
        <v>439</v>
      </c>
      <c r="C493" s="4" t="s">
        <v>443</v>
      </c>
      <c r="D493" s="4">
        <v>3993</v>
      </c>
      <c r="E493" s="4">
        <v>2404</v>
      </c>
      <c r="F493" s="4">
        <v>4315</v>
      </c>
      <c r="G493" s="4">
        <v>9688</v>
      </c>
      <c r="H493" s="4">
        <v>3442</v>
      </c>
    </row>
    <row r="494" spans="1:8" x14ac:dyDescent="0.25">
      <c r="A494" s="4">
        <v>493</v>
      </c>
      <c r="B494" s="4" t="s">
        <v>50</v>
      </c>
      <c r="C494" s="4" t="s">
        <v>51</v>
      </c>
      <c r="D494" s="4">
        <v>9826</v>
      </c>
      <c r="E494" s="4">
        <v>8053</v>
      </c>
      <c r="F494" s="4">
        <v>1333</v>
      </c>
      <c r="G494" s="4">
        <v>5123</v>
      </c>
      <c r="H494" s="4">
        <v>1213</v>
      </c>
    </row>
    <row r="495" spans="1:8" x14ac:dyDescent="0.25">
      <c r="A495" s="4">
        <v>494</v>
      </c>
      <c r="B495" s="4" t="s">
        <v>440</v>
      </c>
      <c r="C495" s="4" t="s">
        <v>47</v>
      </c>
      <c r="D495" s="4">
        <v>8547</v>
      </c>
      <c r="E495" s="4">
        <v>5038</v>
      </c>
      <c r="F495" s="4">
        <v>1324</v>
      </c>
      <c r="G495" s="4">
        <v>9551</v>
      </c>
      <c r="H495" s="4">
        <v>8610</v>
      </c>
    </row>
    <row r="496" spans="1:8" x14ac:dyDescent="0.25">
      <c r="A496" s="4">
        <v>495</v>
      </c>
      <c r="B496" s="4" t="s">
        <v>441</v>
      </c>
      <c r="C496" s="4" t="s">
        <v>49</v>
      </c>
      <c r="D496" s="4">
        <v>7110</v>
      </c>
      <c r="E496" s="4">
        <v>7382</v>
      </c>
      <c r="F496" s="4">
        <v>3797</v>
      </c>
      <c r="G496" s="4">
        <v>3897</v>
      </c>
      <c r="H496" s="4">
        <v>4805</v>
      </c>
    </row>
    <row r="497" spans="1:8" x14ac:dyDescent="0.25">
      <c r="A497" s="4">
        <v>496</v>
      </c>
      <c r="B497" s="4" t="s">
        <v>44</v>
      </c>
      <c r="C497" s="4" t="s">
        <v>442</v>
      </c>
      <c r="D497" s="4">
        <v>9359</v>
      </c>
      <c r="E497" s="4">
        <v>4761</v>
      </c>
      <c r="F497" s="4">
        <v>2626</v>
      </c>
      <c r="G497" s="4">
        <v>7000</v>
      </c>
      <c r="H497" s="4">
        <v>7101</v>
      </c>
    </row>
    <row r="498" spans="1:8" x14ac:dyDescent="0.25">
      <c r="A498" s="4">
        <v>497</v>
      </c>
      <c r="B498" s="4" t="s">
        <v>36</v>
      </c>
      <c r="C498" s="4" t="s">
        <v>42</v>
      </c>
      <c r="D498" s="4">
        <v>4465</v>
      </c>
      <c r="E498" s="4">
        <v>4855</v>
      </c>
      <c r="F498" s="4">
        <v>9131</v>
      </c>
      <c r="G498" s="4">
        <v>2651</v>
      </c>
      <c r="H498" s="4">
        <v>6479</v>
      </c>
    </row>
    <row r="499" spans="1:8" x14ac:dyDescent="0.25">
      <c r="A499" s="4">
        <v>498</v>
      </c>
      <c r="B499" s="4" t="s">
        <v>40</v>
      </c>
      <c r="C499" s="4" t="s">
        <v>43</v>
      </c>
      <c r="D499" s="4">
        <v>5179</v>
      </c>
      <c r="E499" s="4">
        <v>3321</v>
      </c>
      <c r="F499" s="4">
        <v>6535</v>
      </c>
      <c r="G499" s="4">
        <v>1940</v>
      </c>
      <c r="H499" s="4">
        <v>8952</v>
      </c>
    </row>
    <row r="500" spans="1:8" x14ac:dyDescent="0.25">
      <c r="A500" s="4">
        <v>499</v>
      </c>
      <c r="B500" s="4" t="s">
        <v>11</v>
      </c>
      <c r="C500" s="4" t="s">
        <v>37</v>
      </c>
      <c r="D500" s="4">
        <v>8251</v>
      </c>
      <c r="E500" s="4">
        <v>5427</v>
      </c>
      <c r="F500" s="4">
        <v>3116</v>
      </c>
      <c r="G500" s="4">
        <v>2374</v>
      </c>
      <c r="H500" s="4">
        <v>4674</v>
      </c>
    </row>
    <row r="501" spans="1:8" x14ac:dyDescent="0.25">
      <c r="A501" s="4">
        <v>500</v>
      </c>
      <c r="B501" s="4" t="s">
        <v>13</v>
      </c>
      <c r="C501" s="4" t="s">
        <v>39</v>
      </c>
      <c r="D501" s="4">
        <v>9759</v>
      </c>
      <c r="E501" s="4">
        <v>3598</v>
      </c>
      <c r="F501" s="4">
        <v>5867</v>
      </c>
      <c r="G501" s="4">
        <v>5263</v>
      </c>
      <c r="H501" s="4">
        <v>1196</v>
      </c>
    </row>
  </sheetData>
  <autoFilter ref="A1:H501" xr:uid="{96CCFB04-0D49-41D6-92F6-3CB1918FC585}"/>
  <mergeCells count="2">
    <mergeCell ref="J1:O1"/>
    <mergeCell ref="J2:O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D847-2FEA-44F4-8310-F59969D6F9C4}">
  <dimension ref="A1:H6"/>
  <sheetViews>
    <sheetView workbookViewId="0">
      <selection activeCell="K1" sqref="K1"/>
    </sheetView>
  </sheetViews>
  <sheetFormatPr defaultRowHeight="15" x14ac:dyDescent="0.25"/>
  <sheetData>
    <row r="1" spans="1:8" ht="73.5" customHeight="1" x14ac:dyDescent="0.25">
      <c r="A1" s="53" t="s">
        <v>1</v>
      </c>
      <c r="B1" s="53" t="s">
        <v>2</v>
      </c>
      <c r="C1" s="53" t="s">
        <v>3</v>
      </c>
      <c r="D1" s="53" t="s">
        <v>4</v>
      </c>
      <c r="E1" s="53" t="s">
        <v>5</v>
      </c>
      <c r="F1" s="53" t="s">
        <v>286</v>
      </c>
      <c r="G1" s="53" t="s">
        <v>6</v>
      </c>
      <c r="H1" s="53" t="s">
        <v>8</v>
      </c>
    </row>
    <row r="2" spans="1:8" x14ac:dyDescent="0.25">
      <c r="A2" s="4">
        <v>1</v>
      </c>
      <c r="B2" s="4" t="s">
        <v>291</v>
      </c>
      <c r="C2" s="4">
        <v>52</v>
      </c>
      <c r="D2" s="4">
        <v>41</v>
      </c>
      <c r="E2" s="4">
        <v>63</v>
      </c>
      <c r="F2" s="4">
        <v>50</v>
      </c>
      <c r="G2" s="4">
        <v>64</v>
      </c>
      <c r="H2" s="4">
        <f>SUM(C2:G2)</f>
        <v>270</v>
      </c>
    </row>
    <row r="3" spans="1:8" x14ac:dyDescent="0.25">
      <c r="A3" s="4">
        <v>2</v>
      </c>
      <c r="B3" s="4" t="s">
        <v>453</v>
      </c>
      <c r="C3" s="4">
        <v>71</v>
      </c>
      <c r="D3" s="4">
        <v>55</v>
      </c>
      <c r="E3" s="4">
        <v>69</v>
      </c>
      <c r="F3" s="4">
        <v>72</v>
      </c>
      <c r="G3" s="4">
        <v>69</v>
      </c>
      <c r="H3" s="4">
        <f t="shared" ref="H3:H6" si="0">SUM(C3:G3)</f>
        <v>336</v>
      </c>
    </row>
    <row r="4" spans="1:8" x14ac:dyDescent="0.25">
      <c r="A4" s="4">
        <v>3</v>
      </c>
      <c r="B4" s="4" t="s">
        <v>228</v>
      </c>
      <c r="C4" s="4">
        <v>89</v>
      </c>
      <c r="D4" s="4">
        <v>79</v>
      </c>
      <c r="E4" s="4">
        <v>89</v>
      </c>
      <c r="F4" s="4">
        <v>41</v>
      </c>
      <c r="G4" s="4">
        <v>40</v>
      </c>
      <c r="H4" s="4">
        <f t="shared" si="0"/>
        <v>338</v>
      </c>
    </row>
    <row r="5" spans="1:8" x14ac:dyDescent="0.25">
      <c r="A5" s="4">
        <v>4</v>
      </c>
      <c r="B5" s="4" t="s">
        <v>16</v>
      </c>
      <c r="C5" s="4">
        <v>81</v>
      </c>
      <c r="D5" s="4">
        <v>89</v>
      </c>
      <c r="E5" s="4">
        <v>51</v>
      </c>
      <c r="F5" s="4">
        <v>88</v>
      </c>
      <c r="G5" s="4">
        <v>63</v>
      </c>
      <c r="H5" s="4">
        <f t="shared" si="0"/>
        <v>372</v>
      </c>
    </row>
    <row r="6" spans="1:8" x14ac:dyDescent="0.25">
      <c r="A6" s="4">
        <v>5</v>
      </c>
      <c r="B6" s="4" t="s">
        <v>454</v>
      </c>
      <c r="C6" s="4">
        <v>57</v>
      </c>
      <c r="D6" s="4">
        <v>35</v>
      </c>
      <c r="E6" s="4">
        <v>82</v>
      </c>
      <c r="F6" s="4">
        <v>63</v>
      </c>
      <c r="G6" s="4">
        <v>52</v>
      </c>
      <c r="H6" s="4">
        <f t="shared" si="0"/>
        <v>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CDF9-61ED-4B64-A56C-A257E5487BA0}">
  <dimension ref="A1:L11"/>
  <sheetViews>
    <sheetView zoomScale="115" zoomScaleNormal="115" workbookViewId="0">
      <selection sqref="A1:L1"/>
    </sheetView>
  </sheetViews>
  <sheetFormatPr defaultRowHeight="15" x14ac:dyDescent="0.25"/>
  <cols>
    <col min="1" max="1" width="7.42578125" bestFit="1" customWidth="1"/>
    <col min="2" max="2" width="12.140625" bestFit="1" customWidth="1"/>
    <col min="3" max="3" width="13.28515625" customWidth="1"/>
    <col min="4" max="4" width="13.85546875" bestFit="1" customWidth="1"/>
    <col min="5" max="5" width="12.7109375" bestFit="1" customWidth="1"/>
    <col min="6" max="6" width="14.28515625" bestFit="1" customWidth="1"/>
    <col min="7" max="7" width="15.85546875" customWidth="1"/>
    <col min="8" max="8" width="9.140625" bestFit="1" customWidth="1"/>
    <col min="9" max="9" width="10.28515625" bestFit="1" customWidth="1"/>
    <col min="10" max="10" width="12.5703125" bestFit="1" customWidth="1"/>
    <col min="11" max="11" width="13.140625" bestFit="1" customWidth="1"/>
    <col min="12" max="12" width="9.7109375" bestFit="1" customWidth="1"/>
  </cols>
  <sheetData>
    <row r="1" spans="1:12" x14ac:dyDescent="0.25">
      <c r="A1" s="54" t="s">
        <v>24</v>
      </c>
      <c r="B1" s="54" t="s">
        <v>455</v>
      </c>
      <c r="C1" s="54" t="s">
        <v>26</v>
      </c>
      <c r="D1" s="54" t="s">
        <v>27</v>
      </c>
      <c r="E1" s="54" t="s">
        <v>223</v>
      </c>
      <c r="F1" s="54" t="s">
        <v>456</v>
      </c>
      <c r="G1" s="54" t="s">
        <v>30</v>
      </c>
      <c r="H1" s="54" t="s">
        <v>31</v>
      </c>
      <c r="I1" s="54" t="s">
        <v>32</v>
      </c>
      <c r="J1" s="54" t="s">
        <v>33</v>
      </c>
      <c r="K1" s="54" t="s">
        <v>34</v>
      </c>
      <c r="L1" s="54" t="s">
        <v>35</v>
      </c>
    </row>
    <row r="2" spans="1:12" x14ac:dyDescent="0.25">
      <c r="A2" s="4">
        <v>1</v>
      </c>
      <c r="B2" s="4" t="s">
        <v>36</v>
      </c>
      <c r="C2" s="4" t="s">
        <v>37</v>
      </c>
      <c r="D2" s="4">
        <v>100</v>
      </c>
      <c r="E2" s="4">
        <v>150</v>
      </c>
      <c r="F2" s="4">
        <f>D2*E2</f>
        <v>15000</v>
      </c>
      <c r="G2" s="4">
        <v>80</v>
      </c>
      <c r="H2" s="4">
        <v>170</v>
      </c>
      <c r="I2" s="4">
        <f>G2*H2</f>
        <v>13600</v>
      </c>
      <c r="J2" s="4">
        <f>D2-G2</f>
        <v>20</v>
      </c>
      <c r="K2" s="4">
        <f>J2*E2</f>
        <v>3000</v>
      </c>
      <c r="L2" s="4">
        <f>K2+I2-F2</f>
        <v>1600</v>
      </c>
    </row>
    <row r="3" spans="1:12" x14ac:dyDescent="0.25">
      <c r="A3" s="4">
        <v>2</v>
      </c>
      <c r="B3" s="4" t="s">
        <v>38</v>
      </c>
      <c r="C3" s="4" t="s">
        <v>457</v>
      </c>
      <c r="D3" s="4">
        <v>200</v>
      </c>
      <c r="E3" s="4">
        <v>300</v>
      </c>
      <c r="F3" s="4">
        <f t="shared" ref="F3:F11" si="0">D3*E3</f>
        <v>60000</v>
      </c>
      <c r="G3" s="4">
        <v>150</v>
      </c>
      <c r="H3" s="4">
        <v>600</v>
      </c>
      <c r="I3" s="4">
        <f t="shared" ref="I3:I11" si="1">G3*H3</f>
        <v>90000</v>
      </c>
      <c r="J3" s="4">
        <f t="shared" ref="J3:J11" si="2">D3-G3</f>
        <v>50</v>
      </c>
      <c r="K3" s="4">
        <f t="shared" ref="K3:K11" si="3">J3*E3</f>
        <v>15000</v>
      </c>
      <c r="L3" s="4">
        <f t="shared" ref="L3:L11" si="4">K3+I3-F3</f>
        <v>45000</v>
      </c>
    </row>
    <row r="4" spans="1:12" x14ac:dyDescent="0.25">
      <c r="A4" s="4">
        <v>3</v>
      </c>
      <c r="B4" s="4" t="s">
        <v>40</v>
      </c>
      <c r="C4" s="4" t="s">
        <v>41</v>
      </c>
      <c r="D4" s="4">
        <v>600</v>
      </c>
      <c r="E4" s="4">
        <v>400</v>
      </c>
      <c r="F4" s="4">
        <f t="shared" si="0"/>
        <v>240000</v>
      </c>
      <c r="G4" s="4">
        <v>300</v>
      </c>
      <c r="H4" s="4">
        <v>480</v>
      </c>
      <c r="I4" s="4">
        <f t="shared" si="1"/>
        <v>144000</v>
      </c>
      <c r="J4" s="4">
        <f t="shared" si="2"/>
        <v>300</v>
      </c>
      <c r="K4" s="4">
        <f t="shared" si="3"/>
        <v>120000</v>
      </c>
      <c r="L4" s="4">
        <f t="shared" si="4"/>
        <v>24000</v>
      </c>
    </row>
    <row r="5" spans="1:12" x14ac:dyDescent="0.25">
      <c r="A5" s="4">
        <v>4</v>
      </c>
      <c r="B5" s="4" t="s">
        <v>11</v>
      </c>
      <c r="C5" s="4" t="s">
        <v>42</v>
      </c>
      <c r="D5" s="4">
        <v>400</v>
      </c>
      <c r="E5" s="4">
        <v>500</v>
      </c>
      <c r="F5" s="4">
        <f t="shared" si="0"/>
        <v>200000</v>
      </c>
      <c r="G5" s="4">
        <v>350</v>
      </c>
      <c r="H5" s="4">
        <v>800</v>
      </c>
      <c r="I5" s="4">
        <f t="shared" si="1"/>
        <v>280000</v>
      </c>
      <c r="J5" s="4">
        <f t="shared" si="2"/>
        <v>50</v>
      </c>
      <c r="K5" s="4">
        <f t="shared" si="3"/>
        <v>25000</v>
      </c>
      <c r="L5" s="4">
        <f t="shared" si="4"/>
        <v>105000</v>
      </c>
    </row>
    <row r="6" spans="1:12" x14ac:dyDescent="0.25">
      <c r="A6" s="4">
        <v>5</v>
      </c>
      <c r="B6" s="4" t="s">
        <v>13</v>
      </c>
      <c r="C6" s="4" t="s">
        <v>43</v>
      </c>
      <c r="D6" s="4">
        <v>500</v>
      </c>
      <c r="E6" s="4">
        <v>180</v>
      </c>
      <c r="F6" s="4">
        <f t="shared" si="0"/>
        <v>90000</v>
      </c>
      <c r="G6" s="4">
        <v>40</v>
      </c>
      <c r="H6" s="4">
        <v>690</v>
      </c>
      <c r="I6" s="4">
        <f t="shared" si="1"/>
        <v>27600</v>
      </c>
      <c r="J6" s="4">
        <f t="shared" si="2"/>
        <v>460</v>
      </c>
      <c r="K6" s="4">
        <f t="shared" si="3"/>
        <v>82800</v>
      </c>
      <c r="L6" s="4">
        <f t="shared" si="4"/>
        <v>20400</v>
      </c>
    </row>
    <row r="7" spans="1:12" x14ac:dyDescent="0.25">
      <c r="A7" s="4">
        <v>6</v>
      </c>
      <c r="B7" s="4" t="s">
        <v>44</v>
      </c>
      <c r="C7" s="4" t="s">
        <v>45</v>
      </c>
      <c r="D7" s="4">
        <v>800</v>
      </c>
      <c r="E7" s="4">
        <v>620</v>
      </c>
      <c r="F7" s="4">
        <f t="shared" si="0"/>
        <v>496000</v>
      </c>
      <c r="G7" s="4">
        <v>500</v>
      </c>
      <c r="H7" s="4">
        <v>740</v>
      </c>
      <c r="I7" s="4">
        <f t="shared" si="1"/>
        <v>370000</v>
      </c>
      <c r="J7" s="4">
        <f t="shared" si="2"/>
        <v>300</v>
      </c>
      <c r="K7" s="4">
        <f t="shared" si="3"/>
        <v>186000</v>
      </c>
      <c r="L7" s="4">
        <f t="shared" si="4"/>
        <v>60000</v>
      </c>
    </row>
    <row r="8" spans="1:12" x14ac:dyDescent="0.25">
      <c r="A8" s="4">
        <v>7</v>
      </c>
      <c r="B8" s="4" t="s">
        <v>46</v>
      </c>
      <c r="C8" s="4" t="s">
        <v>47</v>
      </c>
      <c r="D8" s="4">
        <v>200</v>
      </c>
      <c r="E8" s="4">
        <v>540</v>
      </c>
      <c r="F8" s="4">
        <f t="shared" si="0"/>
        <v>108000</v>
      </c>
      <c r="G8" s="4">
        <v>150</v>
      </c>
      <c r="H8" s="4">
        <v>480</v>
      </c>
      <c r="I8" s="4">
        <f t="shared" si="1"/>
        <v>72000</v>
      </c>
      <c r="J8" s="4">
        <f t="shared" si="2"/>
        <v>50</v>
      </c>
      <c r="K8" s="4">
        <f t="shared" si="3"/>
        <v>27000</v>
      </c>
      <c r="L8" s="4">
        <f t="shared" si="4"/>
        <v>-9000</v>
      </c>
    </row>
    <row r="9" spans="1:12" x14ac:dyDescent="0.25">
      <c r="A9" s="4">
        <v>8</v>
      </c>
      <c r="B9" s="4" t="s">
        <v>48</v>
      </c>
      <c r="C9" s="4" t="s">
        <v>49</v>
      </c>
      <c r="D9" s="4">
        <v>400</v>
      </c>
      <c r="E9" s="4">
        <v>480</v>
      </c>
      <c r="F9" s="4">
        <f t="shared" si="0"/>
        <v>192000</v>
      </c>
      <c r="G9" s="4">
        <v>180</v>
      </c>
      <c r="H9" s="4">
        <v>940</v>
      </c>
      <c r="I9" s="4">
        <f t="shared" si="1"/>
        <v>169200</v>
      </c>
      <c r="J9" s="4">
        <f t="shared" si="2"/>
        <v>220</v>
      </c>
      <c r="K9" s="4">
        <f t="shared" si="3"/>
        <v>105600</v>
      </c>
      <c r="L9" s="4">
        <f t="shared" si="4"/>
        <v>82800</v>
      </c>
    </row>
    <row r="10" spans="1:12" x14ac:dyDescent="0.25">
      <c r="A10" s="4">
        <v>9</v>
      </c>
      <c r="B10" s="4" t="s">
        <v>50</v>
      </c>
      <c r="C10" s="4" t="s">
        <v>51</v>
      </c>
      <c r="D10" s="4">
        <v>900</v>
      </c>
      <c r="E10" s="4">
        <v>200</v>
      </c>
      <c r="F10" s="4">
        <f t="shared" si="0"/>
        <v>180000</v>
      </c>
      <c r="G10" s="4">
        <v>170</v>
      </c>
      <c r="H10" s="4">
        <v>620</v>
      </c>
      <c r="I10" s="4">
        <f t="shared" si="1"/>
        <v>105400</v>
      </c>
      <c r="J10" s="4">
        <f t="shared" si="2"/>
        <v>730</v>
      </c>
      <c r="K10" s="4">
        <f t="shared" si="3"/>
        <v>146000</v>
      </c>
      <c r="L10" s="4">
        <f t="shared" si="4"/>
        <v>71400</v>
      </c>
    </row>
    <row r="11" spans="1:12" x14ac:dyDescent="0.25">
      <c r="A11" s="4">
        <v>10</v>
      </c>
      <c r="B11" s="4" t="s">
        <v>52</v>
      </c>
      <c r="C11" s="4" t="s">
        <v>53</v>
      </c>
      <c r="D11" s="4">
        <v>400</v>
      </c>
      <c r="E11" s="4">
        <v>250</v>
      </c>
      <c r="F11" s="4">
        <f t="shared" si="0"/>
        <v>100000</v>
      </c>
      <c r="G11" s="4">
        <v>150</v>
      </c>
      <c r="H11" s="4">
        <v>290</v>
      </c>
      <c r="I11" s="4">
        <f t="shared" si="1"/>
        <v>43500</v>
      </c>
      <c r="J11" s="4">
        <f t="shared" si="2"/>
        <v>250</v>
      </c>
      <c r="K11" s="4">
        <f t="shared" si="3"/>
        <v>62500</v>
      </c>
      <c r="L11" s="4">
        <f t="shared" si="4"/>
        <v>6000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4B80-894E-49CD-86E4-098C08E320B9}">
  <dimension ref="A1:D17"/>
  <sheetViews>
    <sheetView workbookViewId="0">
      <selection activeCell="I4" sqref="I4"/>
    </sheetView>
  </sheetViews>
  <sheetFormatPr defaultRowHeight="15" x14ac:dyDescent="0.25"/>
  <cols>
    <col min="1" max="1" width="17.28515625" customWidth="1"/>
    <col min="2" max="2" width="20.28515625" customWidth="1"/>
    <col min="3" max="3" width="21" customWidth="1"/>
    <col min="4" max="4" width="21.140625" customWidth="1"/>
  </cols>
  <sheetData>
    <row r="1" spans="1:4" ht="57" customHeight="1" x14ac:dyDescent="0.25">
      <c r="A1" s="126" t="s">
        <v>459</v>
      </c>
      <c r="B1" s="127"/>
      <c r="C1" s="127"/>
      <c r="D1" s="127"/>
    </row>
    <row r="2" spans="1:4" ht="47.25" customHeight="1" x14ac:dyDescent="0.25">
      <c r="A2" s="128" t="s">
        <v>460</v>
      </c>
      <c r="B2" s="129"/>
      <c r="C2" s="129"/>
      <c r="D2" s="129"/>
    </row>
    <row r="3" spans="1:4" x14ac:dyDescent="0.25">
      <c r="A3" s="7" t="s">
        <v>58</v>
      </c>
      <c r="B3" s="4"/>
      <c r="C3" s="7" t="s">
        <v>59</v>
      </c>
      <c r="D3" s="4"/>
    </row>
    <row r="4" spans="1:4" x14ac:dyDescent="0.25">
      <c r="A4" s="4" t="s">
        <v>60</v>
      </c>
      <c r="B4" s="55">
        <v>12000</v>
      </c>
      <c r="C4" s="4" t="s">
        <v>61</v>
      </c>
      <c r="D4" s="8">
        <f>B4*12%</f>
        <v>1440</v>
      </c>
    </row>
    <row r="5" spans="1:4" x14ac:dyDescent="0.25">
      <c r="A5" s="4" t="s">
        <v>62</v>
      </c>
      <c r="B5" s="55">
        <v>4000</v>
      </c>
      <c r="C5" s="4" t="s">
        <v>63</v>
      </c>
      <c r="D5" s="8">
        <f>B4*1.75%</f>
        <v>210.00000000000003</v>
      </c>
    </row>
    <row r="6" spans="1:4" x14ac:dyDescent="0.25">
      <c r="A6" s="4" t="s">
        <v>64</v>
      </c>
      <c r="B6" s="55">
        <v>1000</v>
      </c>
      <c r="C6" s="4" t="s">
        <v>458</v>
      </c>
      <c r="D6" s="8">
        <v>1000</v>
      </c>
    </row>
    <row r="7" spans="1:4" x14ac:dyDescent="0.25">
      <c r="A7" s="4"/>
      <c r="B7" s="4"/>
      <c r="C7" s="4" t="s">
        <v>66</v>
      </c>
      <c r="D7" s="8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 t="s">
        <v>67</v>
      </c>
      <c r="B11" s="55">
        <f>SUM(B4:B10)</f>
        <v>17000</v>
      </c>
      <c r="C11" s="4" t="s">
        <v>68</v>
      </c>
      <c r="D11" s="8">
        <f>SUM(D4:D10)</f>
        <v>2650</v>
      </c>
    </row>
    <row r="12" spans="1:4" x14ac:dyDescent="0.25">
      <c r="A12" s="56"/>
      <c r="B12" s="56"/>
      <c r="C12" s="57" t="s">
        <v>461</v>
      </c>
      <c r="D12" s="58">
        <f>B11-D11</f>
        <v>14350</v>
      </c>
    </row>
    <row r="13" spans="1:4" x14ac:dyDescent="0.25">
      <c r="A13" s="130" t="s">
        <v>462</v>
      </c>
      <c r="B13" s="131"/>
      <c r="C13" s="131"/>
      <c r="D13" s="132"/>
    </row>
    <row r="14" spans="1:4" x14ac:dyDescent="0.25">
      <c r="A14" s="12" t="s">
        <v>463</v>
      </c>
      <c r="C14" t="s">
        <v>467</v>
      </c>
      <c r="D14" s="13"/>
    </row>
    <row r="15" spans="1:4" x14ac:dyDescent="0.25">
      <c r="A15" s="12" t="s">
        <v>464</v>
      </c>
      <c r="D15" s="13"/>
    </row>
    <row r="16" spans="1:4" x14ac:dyDescent="0.25">
      <c r="A16" s="12"/>
      <c r="D16" s="13"/>
    </row>
    <row r="17" spans="1:4" x14ac:dyDescent="0.25">
      <c r="A17" s="14" t="s">
        <v>465</v>
      </c>
      <c r="B17" s="15"/>
      <c r="C17" s="15" t="s">
        <v>466</v>
      </c>
      <c r="D17" s="16"/>
    </row>
  </sheetData>
  <mergeCells count="3">
    <mergeCell ref="A1:D1"/>
    <mergeCell ref="A2:D2"/>
    <mergeCell ref="A13:D1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64AF-5E57-4DC1-A09C-CD7EDED7B42F}">
  <dimension ref="A1:I15"/>
  <sheetViews>
    <sheetView workbookViewId="0">
      <selection activeCell="H15" sqref="H15"/>
    </sheetView>
  </sheetViews>
  <sheetFormatPr defaultColWidth="10.7109375" defaultRowHeight="15" x14ac:dyDescent="0.25"/>
  <cols>
    <col min="1" max="1" width="23.5703125" customWidth="1"/>
    <col min="2" max="2" width="9" bestFit="1" customWidth="1"/>
    <col min="3" max="4" width="8" bestFit="1" customWidth="1"/>
    <col min="5" max="5" width="9.5703125" bestFit="1" customWidth="1"/>
    <col min="6" max="6" width="10" bestFit="1" customWidth="1"/>
    <col min="7" max="7" width="7.42578125" bestFit="1" customWidth="1"/>
    <col min="8" max="8" width="7.7109375" bestFit="1" customWidth="1"/>
  </cols>
  <sheetData>
    <row r="1" spans="1:9" x14ac:dyDescent="0.25">
      <c r="A1" s="16" t="s">
        <v>1</v>
      </c>
      <c r="B1" s="59" t="s">
        <v>468</v>
      </c>
      <c r="C1" s="59" t="s">
        <v>3</v>
      </c>
      <c r="D1" s="59" t="s">
        <v>4</v>
      </c>
      <c r="E1" s="59" t="s">
        <v>5</v>
      </c>
      <c r="F1" s="59" t="s">
        <v>286</v>
      </c>
      <c r="G1" s="59" t="s">
        <v>6</v>
      </c>
      <c r="H1" s="14" t="s">
        <v>8</v>
      </c>
    </row>
    <row r="2" spans="1:9" x14ac:dyDescent="0.25">
      <c r="A2" s="60">
        <v>101</v>
      </c>
      <c r="B2" s="61" t="s">
        <v>469</v>
      </c>
      <c r="C2" s="61">
        <v>51</v>
      </c>
      <c r="D2" s="61">
        <v>64</v>
      </c>
      <c r="E2" s="61">
        <v>34</v>
      </c>
      <c r="F2" s="61">
        <v>51</v>
      </c>
      <c r="G2" s="61">
        <v>54</v>
      </c>
      <c r="H2" s="62">
        <f>SUM(C2:G2)</f>
        <v>254</v>
      </c>
    </row>
    <row r="3" spans="1:9" x14ac:dyDescent="0.25">
      <c r="A3" s="60">
        <v>102</v>
      </c>
      <c r="B3" s="61" t="s">
        <v>11</v>
      </c>
      <c r="C3" s="61">
        <v>56</v>
      </c>
      <c r="D3" s="61">
        <v>41</v>
      </c>
      <c r="E3" s="61">
        <v>59</v>
      </c>
      <c r="F3" s="61">
        <v>58</v>
      </c>
      <c r="G3" s="61">
        <v>44</v>
      </c>
      <c r="H3" s="62">
        <f t="shared" ref="H3:H6" si="0">SUM(C3:G3)</f>
        <v>258</v>
      </c>
    </row>
    <row r="4" spans="1:9" x14ac:dyDescent="0.25">
      <c r="A4" s="60">
        <v>103</v>
      </c>
      <c r="B4" s="61" t="s">
        <v>228</v>
      </c>
      <c r="C4" s="61">
        <v>77</v>
      </c>
      <c r="D4" s="61">
        <v>86</v>
      </c>
      <c r="E4" s="61">
        <v>89</v>
      </c>
      <c r="F4" s="61">
        <v>75</v>
      </c>
      <c r="G4" s="61">
        <v>34</v>
      </c>
      <c r="H4" s="62">
        <f t="shared" si="0"/>
        <v>361</v>
      </c>
    </row>
    <row r="5" spans="1:9" x14ac:dyDescent="0.25">
      <c r="A5" s="60">
        <v>104</v>
      </c>
      <c r="B5" s="61" t="s">
        <v>44</v>
      </c>
      <c r="C5" s="61">
        <v>44</v>
      </c>
      <c r="D5" s="61">
        <v>55</v>
      </c>
      <c r="E5" s="61">
        <v>62</v>
      </c>
      <c r="F5" s="61">
        <v>69</v>
      </c>
      <c r="G5" s="61">
        <v>63</v>
      </c>
      <c r="H5" s="62">
        <f t="shared" si="0"/>
        <v>293</v>
      </c>
    </row>
    <row r="6" spans="1:9" x14ac:dyDescent="0.25">
      <c r="A6" s="63">
        <v>105</v>
      </c>
      <c r="B6" s="64" t="s">
        <v>228</v>
      </c>
      <c r="C6" s="64">
        <v>40</v>
      </c>
      <c r="D6" s="64">
        <v>45</v>
      </c>
      <c r="E6" s="64">
        <v>85</v>
      </c>
      <c r="F6" s="64">
        <v>66</v>
      </c>
      <c r="G6" s="64">
        <v>61</v>
      </c>
      <c r="H6" s="65">
        <f t="shared" si="0"/>
        <v>297</v>
      </c>
    </row>
    <row r="9" spans="1:9" x14ac:dyDescent="0.25">
      <c r="A9" s="37" t="s">
        <v>75</v>
      </c>
      <c r="B9" s="37" t="s">
        <v>76</v>
      </c>
      <c r="C9" s="37" t="s">
        <v>77</v>
      </c>
      <c r="D9" s="37" t="s">
        <v>78</v>
      </c>
      <c r="E9" s="37" t="s">
        <v>79</v>
      </c>
      <c r="F9" s="37" t="s">
        <v>80</v>
      </c>
      <c r="G9" s="37" t="s">
        <v>81</v>
      </c>
      <c r="H9" s="37" t="s">
        <v>82</v>
      </c>
      <c r="I9" s="37" t="s">
        <v>83</v>
      </c>
    </row>
    <row r="10" spans="1:9" x14ac:dyDescent="0.25">
      <c r="A10" s="4" t="s">
        <v>84</v>
      </c>
      <c r="B10" s="4">
        <v>71</v>
      </c>
      <c r="C10" s="4">
        <v>99</v>
      </c>
      <c r="D10" s="4">
        <v>91</v>
      </c>
      <c r="E10" s="4">
        <v>77</v>
      </c>
      <c r="F10" s="4">
        <v>40</v>
      </c>
      <c r="G10" s="4">
        <v>45</v>
      </c>
      <c r="H10" s="4">
        <f>SUM(B10:G10)</f>
        <v>423</v>
      </c>
      <c r="I10" s="4" t="s">
        <v>470</v>
      </c>
    </row>
    <row r="11" spans="1:9" x14ac:dyDescent="0.25">
      <c r="A11" s="4" t="s">
        <v>86</v>
      </c>
      <c r="B11" s="4">
        <v>71</v>
      </c>
      <c r="C11" s="4">
        <v>99</v>
      </c>
      <c r="D11" s="4">
        <v>91</v>
      </c>
      <c r="E11" s="4">
        <v>77</v>
      </c>
      <c r="F11" s="4">
        <v>40</v>
      </c>
      <c r="G11" s="4">
        <v>45</v>
      </c>
      <c r="H11" s="4">
        <f>AVERAGE(B11:G11)</f>
        <v>70.5</v>
      </c>
      <c r="I11" s="4" t="s">
        <v>87</v>
      </c>
    </row>
    <row r="12" spans="1:9" x14ac:dyDescent="0.25">
      <c r="A12" s="4" t="s">
        <v>88</v>
      </c>
      <c r="B12" s="4">
        <v>71</v>
      </c>
      <c r="C12" s="4">
        <v>99</v>
      </c>
      <c r="D12" s="4">
        <v>91</v>
      </c>
      <c r="E12" s="4">
        <v>77</v>
      </c>
      <c r="F12" s="4">
        <v>40</v>
      </c>
      <c r="G12" s="4">
        <v>45</v>
      </c>
      <c r="H12" s="4">
        <f>COUNT(B12:G12)</f>
        <v>6</v>
      </c>
      <c r="I12" s="4" t="s">
        <v>89</v>
      </c>
    </row>
    <row r="13" spans="1:9" x14ac:dyDescent="0.25">
      <c r="A13" s="4" t="s">
        <v>90</v>
      </c>
      <c r="B13" s="4">
        <v>71</v>
      </c>
      <c r="C13" s="4">
        <v>99</v>
      </c>
      <c r="D13" s="4">
        <v>91</v>
      </c>
      <c r="E13" s="4">
        <v>77</v>
      </c>
      <c r="F13" s="4">
        <v>40</v>
      </c>
      <c r="G13" s="4">
        <v>45</v>
      </c>
      <c r="H13" s="4">
        <f>MAX(B13:G13)</f>
        <v>99</v>
      </c>
      <c r="I13" s="4" t="s">
        <v>471</v>
      </c>
    </row>
    <row r="14" spans="1:9" x14ac:dyDescent="0.25">
      <c r="A14" s="4" t="s">
        <v>92</v>
      </c>
      <c r="B14" s="4">
        <v>71</v>
      </c>
      <c r="C14" s="4">
        <v>99</v>
      </c>
      <c r="D14" s="4">
        <v>91</v>
      </c>
      <c r="E14" s="4">
        <v>77</v>
      </c>
      <c r="F14" s="4">
        <v>40</v>
      </c>
      <c r="G14" s="4">
        <v>45</v>
      </c>
      <c r="H14" s="4">
        <f>MIN(B14:G14)</f>
        <v>40</v>
      </c>
      <c r="I14" s="4" t="s">
        <v>472</v>
      </c>
    </row>
    <row r="15" spans="1:9" x14ac:dyDescent="0.25">
      <c r="A15" s="4"/>
      <c r="B15" s="4"/>
      <c r="C15" s="4">
        <v>99</v>
      </c>
      <c r="D15" s="4"/>
      <c r="E15" s="4"/>
      <c r="F15" s="4"/>
      <c r="G15" s="4"/>
      <c r="H15" s="4"/>
      <c r="I15" s="4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D6FE-B37C-4A06-9955-0870CCA8B7D4}">
  <dimension ref="A1:R12"/>
  <sheetViews>
    <sheetView topLeftCell="C1" workbookViewId="0">
      <selection activeCell="H5" sqref="H5"/>
    </sheetView>
  </sheetViews>
  <sheetFormatPr defaultRowHeight="15" x14ac:dyDescent="0.25"/>
  <cols>
    <col min="5" max="14" width="10.42578125" bestFit="1" customWidth="1"/>
    <col min="17" max="17" width="12.5703125" customWidth="1"/>
  </cols>
  <sheetData>
    <row r="1" spans="1:18" x14ac:dyDescent="0.25">
      <c r="A1" s="111" t="s">
        <v>473</v>
      </c>
      <c r="B1" s="111"/>
      <c r="C1" s="111"/>
      <c r="D1" s="111"/>
      <c r="E1" s="27" t="str">
        <f>TEXT(E2,"DDD")</f>
        <v>Sun</v>
      </c>
      <c r="F1" s="27" t="str">
        <f t="shared" ref="F1:N1" si="0">TEXT(F2,"DDDD")</f>
        <v>Monday</v>
      </c>
      <c r="G1" s="27" t="str">
        <f t="shared" si="0"/>
        <v>Tuesday</v>
      </c>
      <c r="H1" s="27" t="s">
        <v>475</v>
      </c>
      <c r="I1" s="27" t="str">
        <f t="shared" si="0"/>
        <v>Thursday</v>
      </c>
      <c r="J1" s="27" t="str">
        <f t="shared" si="0"/>
        <v>Friday</v>
      </c>
      <c r="K1" s="27" t="str">
        <f t="shared" si="0"/>
        <v>Saturday</v>
      </c>
      <c r="L1" s="27" t="str">
        <f t="shared" si="0"/>
        <v>Sunday</v>
      </c>
      <c r="M1" s="27" t="str">
        <f t="shared" si="0"/>
        <v>Monday</v>
      </c>
      <c r="N1" s="27" t="str">
        <f t="shared" si="0"/>
        <v>Tuesday</v>
      </c>
      <c r="O1" s="67"/>
      <c r="P1" s="67"/>
      <c r="Q1" s="67"/>
      <c r="R1" s="67"/>
    </row>
    <row r="2" spans="1:18" x14ac:dyDescent="0.25">
      <c r="A2" s="47" t="s">
        <v>1</v>
      </c>
      <c r="B2" s="47" t="s">
        <v>2</v>
      </c>
      <c r="C2" s="47" t="s">
        <v>133</v>
      </c>
      <c r="D2" s="47" t="s">
        <v>134</v>
      </c>
      <c r="E2" s="66">
        <v>45627</v>
      </c>
      <c r="F2" s="66">
        <f>E2+1</f>
        <v>45628</v>
      </c>
      <c r="G2" s="66">
        <f t="shared" ref="G2:N2" si="1">F2+1</f>
        <v>45629</v>
      </c>
      <c r="H2" s="66">
        <f t="shared" si="1"/>
        <v>45630</v>
      </c>
      <c r="I2" s="66">
        <f t="shared" si="1"/>
        <v>45631</v>
      </c>
      <c r="J2" s="66">
        <f t="shared" si="1"/>
        <v>45632</v>
      </c>
      <c r="K2" s="66">
        <f t="shared" si="1"/>
        <v>45633</v>
      </c>
      <c r="L2" s="66">
        <f t="shared" si="1"/>
        <v>45634</v>
      </c>
      <c r="M2" s="66">
        <f t="shared" si="1"/>
        <v>45635</v>
      </c>
      <c r="N2" s="66">
        <f t="shared" si="1"/>
        <v>45636</v>
      </c>
      <c r="O2" s="68" t="s">
        <v>146</v>
      </c>
      <c r="P2" s="68" t="s">
        <v>147</v>
      </c>
      <c r="Q2" s="68" t="s">
        <v>476</v>
      </c>
      <c r="R2" s="68" t="s">
        <v>8</v>
      </c>
    </row>
    <row r="3" spans="1:18" x14ac:dyDescent="0.25">
      <c r="A3" s="47">
        <v>101</v>
      </c>
      <c r="B3" s="47" t="s">
        <v>36</v>
      </c>
      <c r="C3" s="47" t="s">
        <v>474</v>
      </c>
      <c r="D3" s="47" t="s">
        <v>140</v>
      </c>
      <c r="E3" s="47" t="s">
        <v>144</v>
      </c>
      <c r="F3" s="47" t="s">
        <v>143</v>
      </c>
      <c r="G3" s="47" t="s">
        <v>143</v>
      </c>
      <c r="H3" s="47" t="s">
        <v>143</v>
      </c>
      <c r="I3" s="47" t="s">
        <v>145</v>
      </c>
      <c r="J3" s="47" t="s">
        <v>143</v>
      </c>
      <c r="K3" s="47" t="s">
        <v>143</v>
      </c>
      <c r="L3" s="47" t="s">
        <v>144</v>
      </c>
      <c r="M3" s="47" t="s">
        <v>143</v>
      </c>
      <c r="N3" s="47" t="s">
        <v>143</v>
      </c>
      <c r="O3" s="4">
        <f>COUNTIFS(E3:N3,"P")</f>
        <v>7</v>
      </c>
      <c r="P3" s="4">
        <f>COUNTIFS(E3:N3,"A")</f>
        <v>1</v>
      </c>
      <c r="Q3" s="4">
        <f>COUNTIFS(E3:N3,"SUNDAY")</f>
        <v>2</v>
      </c>
      <c r="R3" s="4">
        <f>SUM(O3:Q3)</f>
        <v>10</v>
      </c>
    </row>
    <row r="4" spans="1:18" x14ac:dyDescent="0.25">
      <c r="A4" s="47">
        <v>102</v>
      </c>
      <c r="B4" s="47" t="s">
        <v>40</v>
      </c>
      <c r="C4" s="47" t="s">
        <v>474</v>
      </c>
      <c r="D4" s="47" t="s">
        <v>140</v>
      </c>
      <c r="E4" s="47" t="s">
        <v>144</v>
      </c>
      <c r="F4" s="47" t="s">
        <v>143</v>
      </c>
      <c r="G4" s="47" t="s">
        <v>143</v>
      </c>
      <c r="H4" s="47" t="s">
        <v>143</v>
      </c>
      <c r="I4" s="47" t="s">
        <v>143</v>
      </c>
      <c r="J4" s="47" t="s">
        <v>145</v>
      </c>
      <c r="K4" s="47" t="s">
        <v>143</v>
      </c>
      <c r="L4" s="47" t="s">
        <v>144</v>
      </c>
      <c r="M4" s="47" t="s">
        <v>143</v>
      </c>
      <c r="N4" s="47" t="s">
        <v>143</v>
      </c>
      <c r="O4" s="4">
        <f t="shared" ref="O4:O12" si="2">COUNTIFS(E4:N4,"P")</f>
        <v>7</v>
      </c>
      <c r="P4" s="4">
        <f t="shared" ref="P4:P12" si="3">COUNTIFS(E4:N4,"A")</f>
        <v>1</v>
      </c>
      <c r="Q4" s="4">
        <f t="shared" ref="Q4:Q12" si="4">COUNTIFS(E4:N4,"SUNDAY")</f>
        <v>2</v>
      </c>
      <c r="R4" s="4">
        <f t="shared" ref="R4:R12" si="5">SUM(O4:Q4)</f>
        <v>10</v>
      </c>
    </row>
    <row r="5" spans="1:18" x14ac:dyDescent="0.25">
      <c r="A5" s="47">
        <v>103</v>
      </c>
      <c r="B5" s="47" t="s">
        <v>11</v>
      </c>
      <c r="C5" s="47" t="s">
        <v>474</v>
      </c>
      <c r="D5" s="47" t="s">
        <v>140</v>
      </c>
      <c r="E5" s="47" t="s">
        <v>144</v>
      </c>
      <c r="F5" s="47" t="s">
        <v>143</v>
      </c>
      <c r="G5" s="47" t="s">
        <v>145</v>
      </c>
      <c r="H5" s="47" t="s">
        <v>143</v>
      </c>
      <c r="I5" s="47" t="s">
        <v>143</v>
      </c>
      <c r="J5" s="47" t="s">
        <v>143</v>
      </c>
      <c r="K5" s="47" t="s">
        <v>143</v>
      </c>
      <c r="L5" s="47" t="s">
        <v>144</v>
      </c>
      <c r="M5" s="47" t="s">
        <v>143</v>
      </c>
      <c r="N5" s="47" t="s">
        <v>143</v>
      </c>
      <c r="O5" s="4">
        <f t="shared" si="2"/>
        <v>7</v>
      </c>
      <c r="P5" s="4">
        <f t="shared" si="3"/>
        <v>1</v>
      </c>
      <c r="Q5" s="4">
        <f t="shared" si="4"/>
        <v>2</v>
      </c>
      <c r="R5" s="4">
        <f t="shared" si="5"/>
        <v>10</v>
      </c>
    </row>
    <row r="6" spans="1:18" x14ac:dyDescent="0.25">
      <c r="A6" s="47">
        <v>104</v>
      </c>
      <c r="B6" s="47" t="s">
        <v>13</v>
      </c>
      <c r="C6" s="47" t="s">
        <v>474</v>
      </c>
      <c r="D6" s="47" t="s">
        <v>140</v>
      </c>
      <c r="E6" s="47" t="s">
        <v>144</v>
      </c>
      <c r="F6" s="47" t="s">
        <v>143</v>
      </c>
      <c r="G6" s="47" t="s">
        <v>143</v>
      </c>
      <c r="H6" s="47" t="s">
        <v>143</v>
      </c>
      <c r="I6" s="47" t="s">
        <v>143</v>
      </c>
      <c r="J6" s="47" t="s">
        <v>145</v>
      </c>
      <c r="K6" s="47" t="s">
        <v>143</v>
      </c>
      <c r="L6" s="47" t="s">
        <v>144</v>
      </c>
      <c r="M6" s="47" t="s">
        <v>143</v>
      </c>
      <c r="N6" s="47" t="s">
        <v>145</v>
      </c>
      <c r="O6" s="4">
        <f t="shared" si="2"/>
        <v>6</v>
      </c>
      <c r="P6" s="4">
        <f t="shared" si="3"/>
        <v>2</v>
      </c>
      <c r="Q6" s="4">
        <f t="shared" si="4"/>
        <v>2</v>
      </c>
      <c r="R6" s="4">
        <f t="shared" si="5"/>
        <v>10</v>
      </c>
    </row>
    <row r="7" spans="1:18" x14ac:dyDescent="0.25">
      <c r="A7" s="47">
        <v>105</v>
      </c>
      <c r="B7" s="47" t="s">
        <v>44</v>
      </c>
      <c r="C7" s="47" t="s">
        <v>474</v>
      </c>
      <c r="D7" s="47" t="s">
        <v>140</v>
      </c>
      <c r="E7" s="47" t="s">
        <v>144</v>
      </c>
      <c r="F7" s="47" t="s">
        <v>145</v>
      </c>
      <c r="G7" s="47" t="s">
        <v>143</v>
      </c>
      <c r="H7" s="47" t="s">
        <v>143</v>
      </c>
      <c r="I7" s="47" t="s">
        <v>143</v>
      </c>
      <c r="J7" s="47" t="s">
        <v>143</v>
      </c>
      <c r="K7" s="47" t="s">
        <v>145</v>
      </c>
      <c r="L7" s="47" t="s">
        <v>144</v>
      </c>
      <c r="M7" s="47" t="s">
        <v>143</v>
      </c>
      <c r="N7" s="47" t="s">
        <v>143</v>
      </c>
      <c r="O7" s="4">
        <f t="shared" si="2"/>
        <v>6</v>
      </c>
      <c r="P7" s="4">
        <f t="shared" si="3"/>
        <v>2</v>
      </c>
      <c r="Q7" s="4">
        <f t="shared" si="4"/>
        <v>2</v>
      </c>
      <c r="R7" s="4">
        <f t="shared" si="5"/>
        <v>10</v>
      </c>
    </row>
    <row r="8" spans="1:18" x14ac:dyDescent="0.25">
      <c r="A8" s="47">
        <v>106</v>
      </c>
      <c r="B8" s="47" t="s">
        <v>136</v>
      </c>
      <c r="C8" s="47" t="s">
        <v>474</v>
      </c>
      <c r="D8" s="47" t="s">
        <v>140</v>
      </c>
      <c r="E8" s="47" t="s">
        <v>144</v>
      </c>
      <c r="F8" s="47" t="s">
        <v>143</v>
      </c>
      <c r="G8" s="47" t="s">
        <v>143</v>
      </c>
      <c r="H8" s="47" t="s">
        <v>145</v>
      </c>
      <c r="I8" s="47" t="s">
        <v>143</v>
      </c>
      <c r="J8" s="47" t="s">
        <v>143</v>
      </c>
      <c r="K8" s="47" t="s">
        <v>143</v>
      </c>
      <c r="L8" s="47" t="s">
        <v>144</v>
      </c>
      <c r="M8" s="47" t="s">
        <v>143</v>
      </c>
      <c r="N8" s="47" t="s">
        <v>145</v>
      </c>
      <c r="O8" s="4">
        <f t="shared" si="2"/>
        <v>6</v>
      </c>
      <c r="P8" s="4">
        <f t="shared" si="3"/>
        <v>2</v>
      </c>
      <c r="Q8" s="4">
        <f t="shared" si="4"/>
        <v>2</v>
      </c>
      <c r="R8" s="4">
        <f t="shared" si="5"/>
        <v>10</v>
      </c>
    </row>
    <row r="9" spans="1:18" x14ac:dyDescent="0.25">
      <c r="A9" s="47">
        <v>107</v>
      </c>
      <c r="B9" s="47" t="s">
        <v>38</v>
      </c>
      <c r="C9" s="47" t="s">
        <v>474</v>
      </c>
      <c r="D9" s="47" t="s">
        <v>140</v>
      </c>
      <c r="E9" s="47" t="s">
        <v>144</v>
      </c>
      <c r="F9" s="47" t="s">
        <v>143</v>
      </c>
      <c r="G9" s="47" t="s">
        <v>143</v>
      </c>
      <c r="H9" s="47" t="s">
        <v>143</v>
      </c>
      <c r="I9" s="47" t="s">
        <v>143</v>
      </c>
      <c r="J9" s="47" t="s">
        <v>143</v>
      </c>
      <c r="K9" s="47" t="s">
        <v>143</v>
      </c>
      <c r="L9" s="47" t="s">
        <v>144</v>
      </c>
      <c r="M9" s="47" t="s">
        <v>143</v>
      </c>
      <c r="N9" s="47" t="s">
        <v>143</v>
      </c>
      <c r="O9" s="4">
        <f t="shared" si="2"/>
        <v>8</v>
      </c>
      <c r="P9" s="4">
        <f t="shared" si="3"/>
        <v>0</v>
      </c>
      <c r="Q9" s="4">
        <f t="shared" si="4"/>
        <v>2</v>
      </c>
      <c r="R9" s="4">
        <f t="shared" si="5"/>
        <v>10</v>
      </c>
    </row>
    <row r="10" spans="1:18" x14ac:dyDescent="0.25">
      <c r="A10" s="47">
        <v>108</v>
      </c>
      <c r="B10" s="47" t="s">
        <v>137</v>
      </c>
      <c r="C10" s="47" t="s">
        <v>474</v>
      </c>
      <c r="D10" s="47" t="s">
        <v>140</v>
      </c>
      <c r="E10" s="47" t="s">
        <v>144</v>
      </c>
      <c r="F10" s="47" t="s">
        <v>143</v>
      </c>
      <c r="G10" s="47" t="s">
        <v>145</v>
      </c>
      <c r="H10" s="47" t="s">
        <v>143</v>
      </c>
      <c r="I10" s="47" t="s">
        <v>143</v>
      </c>
      <c r="J10" s="47" t="s">
        <v>143</v>
      </c>
      <c r="K10" s="47" t="s">
        <v>143</v>
      </c>
      <c r="L10" s="47" t="s">
        <v>144</v>
      </c>
      <c r="M10" s="47" t="s">
        <v>143</v>
      </c>
      <c r="N10" s="47" t="s">
        <v>143</v>
      </c>
      <c r="O10" s="4">
        <f t="shared" si="2"/>
        <v>7</v>
      </c>
      <c r="P10" s="4">
        <f t="shared" si="3"/>
        <v>1</v>
      </c>
      <c r="Q10" s="4">
        <f t="shared" si="4"/>
        <v>2</v>
      </c>
      <c r="R10" s="4">
        <f t="shared" si="5"/>
        <v>10</v>
      </c>
    </row>
    <row r="11" spans="1:18" x14ac:dyDescent="0.25">
      <c r="A11" s="47">
        <v>109</v>
      </c>
      <c r="B11" s="47" t="s">
        <v>50</v>
      </c>
      <c r="C11" s="47" t="s">
        <v>474</v>
      </c>
      <c r="D11" s="47" t="s">
        <v>140</v>
      </c>
      <c r="E11" s="47" t="s">
        <v>144</v>
      </c>
      <c r="F11" s="47" t="s">
        <v>143</v>
      </c>
      <c r="G11" s="47" t="s">
        <v>143</v>
      </c>
      <c r="H11" s="47" t="s">
        <v>143</v>
      </c>
      <c r="I11" s="47" t="s">
        <v>143</v>
      </c>
      <c r="J11" s="47" t="s">
        <v>145</v>
      </c>
      <c r="K11" s="47" t="s">
        <v>143</v>
      </c>
      <c r="L11" s="47" t="s">
        <v>144</v>
      </c>
      <c r="M11" s="47" t="s">
        <v>143</v>
      </c>
      <c r="N11" s="47" t="s">
        <v>143</v>
      </c>
      <c r="O11" s="4">
        <f t="shared" si="2"/>
        <v>7</v>
      </c>
      <c r="P11" s="4">
        <f t="shared" si="3"/>
        <v>1</v>
      </c>
      <c r="Q11" s="4">
        <f t="shared" si="4"/>
        <v>2</v>
      </c>
      <c r="R11" s="4">
        <f t="shared" si="5"/>
        <v>10</v>
      </c>
    </row>
    <row r="12" spans="1:18" x14ac:dyDescent="0.25">
      <c r="A12" s="47">
        <v>110</v>
      </c>
      <c r="B12" s="47" t="s">
        <v>138</v>
      </c>
      <c r="C12" s="47" t="s">
        <v>474</v>
      </c>
      <c r="D12" s="47" t="s">
        <v>140</v>
      </c>
      <c r="E12" s="47" t="s">
        <v>144</v>
      </c>
      <c r="F12" s="47" t="s">
        <v>143</v>
      </c>
      <c r="G12" s="47" t="s">
        <v>143</v>
      </c>
      <c r="H12" s="47" t="s">
        <v>143</v>
      </c>
      <c r="I12" s="47" t="s">
        <v>145</v>
      </c>
      <c r="J12" s="47" t="s">
        <v>143</v>
      </c>
      <c r="K12" s="47" t="s">
        <v>143</v>
      </c>
      <c r="L12" s="47" t="s">
        <v>144</v>
      </c>
      <c r="M12" s="47" t="s">
        <v>143</v>
      </c>
      <c r="N12" s="47" t="s">
        <v>143</v>
      </c>
      <c r="O12" s="4">
        <f t="shared" si="2"/>
        <v>7</v>
      </c>
      <c r="P12" s="4">
        <f t="shared" si="3"/>
        <v>1</v>
      </c>
      <c r="Q12" s="4">
        <f t="shared" si="4"/>
        <v>2</v>
      </c>
      <c r="R12" s="4">
        <f t="shared" si="5"/>
        <v>10</v>
      </c>
    </row>
  </sheetData>
  <mergeCells count="1">
    <mergeCell ref="A1:D1"/>
  </mergeCells>
  <conditionalFormatting sqref="E3:N12">
    <cfRule type="containsBlanks" dxfId="3" priority="1">
      <formula>LEN(TRIM(E3))=0</formula>
    </cfRule>
    <cfRule type="containsText" dxfId="2" priority="2" operator="containsText" text="SUNDAY">
      <formula>NOT(ISERROR(SEARCH("SUNDAY",E3)))</formula>
    </cfRule>
    <cfRule type="containsText" dxfId="1" priority="3" operator="containsText" text="A">
      <formula>NOT(ISERROR(SEARCH("A",E3)))</formula>
    </cfRule>
    <cfRule type="containsText" dxfId="0" priority="4" operator="containsText" text="P">
      <formula>NOT(ISERROR(SEARCH("P",E3)))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06A2-7FA5-4703-AAB0-61B05615AFDB}">
  <dimension ref="A1:P65"/>
  <sheetViews>
    <sheetView topLeftCell="A43" zoomScale="126" workbookViewId="0">
      <selection activeCell="A45" sqref="A45:N45"/>
    </sheetView>
  </sheetViews>
  <sheetFormatPr defaultRowHeight="15" x14ac:dyDescent="0.25"/>
  <cols>
    <col min="1" max="1" width="14.28515625" style="69" customWidth="1"/>
    <col min="2" max="2" width="9.140625" style="69"/>
    <col min="3" max="3" width="15.7109375" style="69" customWidth="1"/>
    <col min="4" max="7" width="9.140625" style="69"/>
    <col min="8" max="8" width="12.7109375" style="69" customWidth="1"/>
    <col min="9" max="16384" width="9.140625" style="69"/>
  </cols>
  <sheetData>
    <row r="1" spans="1:16" x14ac:dyDescent="0.25">
      <c r="A1" s="133" t="s">
        <v>477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3" spans="1:16" x14ac:dyDescent="0.25">
      <c r="A3" s="70" t="s">
        <v>478</v>
      </c>
      <c r="I3" s="70" t="s">
        <v>385</v>
      </c>
    </row>
    <row r="4" spans="1:16" x14ac:dyDescent="0.25">
      <c r="I4" s="45"/>
    </row>
    <row r="5" spans="1:16" x14ac:dyDescent="0.25">
      <c r="A5" s="69" t="s">
        <v>370</v>
      </c>
      <c r="C5" s="69">
        <v>45</v>
      </c>
      <c r="D5" s="69">
        <v>26</v>
      </c>
      <c r="E5" s="69">
        <v>25</v>
      </c>
      <c r="F5" s="69">
        <v>85</v>
      </c>
      <c r="H5" s="69">
        <v>16</v>
      </c>
      <c r="I5" s="45">
        <f>SUM(C5:H5)</f>
        <v>197</v>
      </c>
    </row>
    <row r="6" spans="1:16" x14ac:dyDescent="0.25">
      <c r="I6" s="45"/>
    </row>
    <row r="7" spans="1:16" x14ac:dyDescent="0.25">
      <c r="A7" s="69" t="s">
        <v>96</v>
      </c>
      <c r="D7" s="69">
        <v>-500</v>
      </c>
      <c r="I7" s="45">
        <f>ABS(D7)</f>
        <v>500</v>
      </c>
    </row>
    <row r="8" spans="1:16" x14ac:dyDescent="0.25">
      <c r="I8" s="45"/>
    </row>
    <row r="9" spans="1:16" x14ac:dyDescent="0.25">
      <c r="A9" s="69" t="s">
        <v>97</v>
      </c>
      <c r="D9" s="69">
        <v>26</v>
      </c>
      <c r="E9" s="69">
        <v>8</v>
      </c>
      <c r="I9" s="45">
        <f>MOD(D9,E9)</f>
        <v>2</v>
      </c>
    </row>
    <row r="10" spans="1:16" x14ac:dyDescent="0.25">
      <c r="I10" s="45"/>
    </row>
    <row r="11" spans="1:16" x14ac:dyDescent="0.25">
      <c r="A11" s="69" t="s">
        <v>98</v>
      </c>
      <c r="D11" s="69">
        <v>32.54862</v>
      </c>
      <c r="I11" s="45">
        <f>INT(D11)</f>
        <v>32</v>
      </c>
    </row>
    <row r="12" spans="1:16" x14ac:dyDescent="0.25">
      <c r="I12" s="45"/>
    </row>
    <row r="13" spans="1:16" x14ac:dyDescent="0.25">
      <c r="A13" s="69" t="s">
        <v>99</v>
      </c>
      <c r="D13" s="69">
        <v>98.456819999999993</v>
      </c>
      <c r="I13" s="45">
        <f>ROUND(D13,2)</f>
        <v>98.46</v>
      </c>
    </row>
    <row r="14" spans="1:16" x14ac:dyDescent="0.25">
      <c r="I14" s="45"/>
    </row>
    <row r="15" spans="1:16" x14ac:dyDescent="0.25">
      <c r="A15" s="69" t="s">
        <v>100</v>
      </c>
      <c r="D15" s="69">
        <v>2</v>
      </c>
      <c r="I15" s="45">
        <f>POWER(D15,3)</f>
        <v>8</v>
      </c>
    </row>
    <row r="16" spans="1:16" x14ac:dyDescent="0.25">
      <c r="I16" s="45"/>
    </row>
    <row r="17" spans="1:16" x14ac:dyDescent="0.25">
      <c r="A17" s="69" t="s">
        <v>101</v>
      </c>
      <c r="D17" s="69">
        <v>25</v>
      </c>
      <c r="I17" s="45">
        <f>SQRT(D17)</f>
        <v>5</v>
      </c>
    </row>
    <row r="20" spans="1:16" x14ac:dyDescent="0.25">
      <c r="A20" s="134" t="s">
        <v>479</v>
      </c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</row>
    <row r="23" spans="1:16" x14ac:dyDescent="0.25">
      <c r="A23" s="69" t="s">
        <v>102</v>
      </c>
      <c r="C23" s="69">
        <v>6</v>
      </c>
      <c r="D23" s="69">
        <v>5</v>
      </c>
      <c r="E23" s="69">
        <v>7</v>
      </c>
      <c r="F23" s="69">
        <v>2</v>
      </c>
      <c r="H23" s="69">
        <v>3</v>
      </c>
      <c r="I23" s="45">
        <f>AVERAGE(C23:H23)</f>
        <v>4.5999999999999996</v>
      </c>
    </row>
    <row r="24" spans="1:16" x14ac:dyDescent="0.25">
      <c r="I24" s="45"/>
    </row>
    <row r="25" spans="1:16" x14ac:dyDescent="0.25">
      <c r="A25" s="69" t="s">
        <v>103</v>
      </c>
      <c r="C25" s="69">
        <v>3</v>
      </c>
      <c r="D25" s="69">
        <v>8</v>
      </c>
      <c r="E25" s="69">
        <v>1</v>
      </c>
      <c r="F25" s="69">
        <v>2</v>
      </c>
      <c r="H25" s="69">
        <v>4</v>
      </c>
      <c r="I25" s="45">
        <f>MAX(C25:H25)</f>
        <v>8</v>
      </c>
    </row>
    <row r="26" spans="1:16" x14ac:dyDescent="0.25">
      <c r="I26" s="45"/>
    </row>
    <row r="27" spans="1:16" x14ac:dyDescent="0.25">
      <c r="A27" s="69" t="s">
        <v>104</v>
      </c>
      <c r="C27" s="69">
        <v>7</v>
      </c>
      <c r="D27" s="69">
        <v>2</v>
      </c>
      <c r="E27" s="69">
        <v>8</v>
      </c>
      <c r="F27" s="69">
        <v>9</v>
      </c>
      <c r="H27" s="69">
        <v>10</v>
      </c>
      <c r="I27" s="45">
        <f>MIN(C27:H27)</f>
        <v>2</v>
      </c>
    </row>
    <row r="28" spans="1:16" x14ac:dyDescent="0.25">
      <c r="I28" s="45"/>
    </row>
    <row r="29" spans="1:16" x14ac:dyDescent="0.25">
      <c r="A29" s="69" t="s">
        <v>105</v>
      </c>
      <c r="C29" s="69">
        <v>6</v>
      </c>
      <c r="D29" s="69">
        <v>5</v>
      </c>
      <c r="F29" s="69">
        <v>7</v>
      </c>
      <c r="H29" s="69">
        <v>9</v>
      </c>
      <c r="I29" s="45">
        <f>COUNT(C29:H29)</f>
        <v>4</v>
      </c>
    </row>
    <row r="30" spans="1:16" x14ac:dyDescent="0.25">
      <c r="I30" s="45"/>
    </row>
    <row r="31" spans="1:16" x14ac:dyDescent="0.25">
      <c r="A31" s="69" t="s">
        <v>106</v>
      </c>
      <c r="C31" s="69">
        <v>5</v>
      </c>
      <c r="D31" s="69">
        <v>6</v>
      </c>
      <c r="E31" s="69">
        <v>5</v>
      </c>
      <c r="F31" s="69">
        <v>4</v>
      </c>
      <c r="H31" s="69">
        <v>2</v>
      </c>
      <c r="I31" s="45">
        <f>COUNTIF(C31:H31,"5")</f>
        <v>2</v>
      </c>
      <c r="J31" s="69">
        <f>COUNTIF(C31:H31,"5")</f>
        <v>2</v>
      </c>
    </row>
    <row r="33" spans="1:16" x14ac:dyDescent="0.25">
      <c r="A33" s="134" t="s">
        <v>480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</row>
    <row r="35" spans="1:16" x14ac:dyDescent="0.25">
      <c r="A35" s="69" t="s">
        <v>108</v>
      </c>
      <c r="C35" s="69">
        <v>500</v>
      </c>
      <c r="E35" s="69">
        <v>200</v>
      </c>
      <c r="I35" s="69" t="str">
        <f>IF(C35&lt;E35,"PASS","FAIL")</f>
        <v>FAIL</v>
      </c>
    </row>
    <row r="37" spans="1:16" x14ac:dyDescent="0.25">
      <c r="A37" s="69" t="s">
        <v>109</v>
      </c>
      <c r="C37" s="69">
        <v>20</v>
      </c>
      <c r="D37" s="69">
        <v>25</v>
      </c>
      <c r="I37" s="69" t="b">
        <f>AND(C37&lt;D37,C38&lt;D38)</f>
        <v>0</v>
      </c>
    </row>
    <row r="38" spans="1:16" x14ac:dyDescent="0.25">
      <c r="C38" s="69">
        <v>65</v>
      </c>
      <c r="D38" s="69">
        <v>26</v>
      </c>
    </row>
    <row r="40" spans="1:16" x14ac:dyDescent="0.25">
      <c r="A40" s="69" t="s">
        <v>110</v>
      </c>
      <c r="C40" s="69">
        <v>45</v>
      </c>
      <c r="D40" s="69">
        <v>25</v>
      </c>
      <c r="I40" s="69" t="b">
        <f>OR(C40&gt;D40,C41&gt;D41)</f>
        <v>1</v>
      </c>
    </row>
    <row r="41" spans="1:16" x14ac:dyDescent="0.25">
      <c r="C41" s="69">
        <v>65</v>
      </c>
      <c r="D41" s="69">
        <v>26</v>
      </c>
    </row>
    <row r="43" spans="1:16" x14ac:dyDescent="0.25">
      <c r="A43" s="69" t="s">
        <v>111</v>
      </c>
      <c r="C43" s="69">
        <v>100</v>
      </c>
      <c r="D43" s="69">
        <v>300</v>
      </c>
      <c r="I43" s="69" t="b">
        <f>NOT(C43&lt;D43)</f>
        <v>0</v>
      </c>
    </row>
    <row r="45" spans="1:16" ht="15.75" x14ac:dyDescent="0.25">
      <c r="A45" s="135" t="s">
        <v>481</v>
      </c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</row>
    <row r="47" spans="1:16" x14ac:dyDescent="0.25">
      <c r="A47" s="69" t="s">
        <v>130</v>
      </c>
      <c r="C47" s="73" t="s">
        <v>483</v>
      </c>
      <c r="H47" s="69">
        <f>LEN(C47)</f>
        <v>9</v>
      </c>
    </row>
    <row r="48" spans="1:16" x14ac:dyDescent="0.25">
      <c r="J48" s="69">
        <v>45</v>
      </c>
    </row>
    <row r="49" spans="1:10" x14ac:dyDescent="0.25">
      <c r="A49" s="69" t="s">
        <v>113</v>
      </c>
      <c r="C49" s="69" t="s">
        <v>121</v>
      </c>
      <c r="D49" s="72"/>
      <c r="E49" s="69" t="s">
        <v>123</v>
      </c>
      <c r="H49" s="69" t="str">
        <f>CONCATENATE(C49,E49)</f>
        <v>ramkumar</v>
      </c>
      <c r="J49" s="69">
        <v>50</v>
      </c>
    </row>
    <row r="50" spans="1:10" x14ac:dyDescent="0.25">
      <c r="J50" s="69">
        <v>60</v>
      </c>
    </row>
    <row r="51" spans="1:10" x14ac:dyDescent="0.25">
      <c r="A51" s="69" t="s">
        <v>114</v>
      </c>
      <c r="C51" s="69" t="s">
        <v>124</v>
      </c>
      <c r="E51" s="69" t="s">
        <v>125</v>
      </c>
      <c r="F51" s="69" t="s">
        <v>328</v>
      </c>
      <c r="H51" s="69" t="b">
        <f>EXACT(C51,E51)</f>
        <v>0</v>
      </c>
      <c r="J51" s="69">
        <f>SUM(J48:J50)</f>
        <v>155</v>
      </c>
    </row>
    <row r="53" spans="1:10" x14ac:dyDescent="0.25">
      <c r="A53" s="69" t="s">
        <v>115</v>
      </c>
      <c r="C53" s="69" t="s">
        <v>126</v>
      </c>
      <c r="H53" s="69" t="str">
        <f>UPPER(C53)</f>
        <v>ARVIND SINGH</v>
      </c>
    </row>
    <row r="55" spans="1:10" x14ac:dyDescent="0.25">
      <c r="A55" s="69" t="s">
        <v>116</v>
      </c>
      <c r="C55" s="69" t="s">
        <v>127</v>
      </c>
      <c r="H55" s="69" t="str">
        <f>LOWER(C55)</f>
        <v>arvind singh</v>
      </c>
    </row>
    <row r="57" spans="1:10" x14ac:dyDescent="0.25">
      <c r="A57" s="69" t="s">
        <v>117</v>
      </c>
      <c r="C57" s="69" t="s">
        <v>430</v>
      </c>
      <c r="H57" s="69" t="str">
        <f>PROPER(C57)</f>
        <v>Arvind Singh</v>
      </c>
    </row>
    <row r="59" spans="1:10" x14ac:dyDescent="0.25">
      <c r="A59" s="69" t="s">
        <v>118</v>
      </c>
      <c r="C59" s="69" t="s">
        <v>129</v>
      </c>
      <c r="H59" s="69" t="str">
        <f>LEFT(C59,"3")</f>
        <v>Sun</v>
      </c>
    </row>
    <row r="61" spans="1:10" x14ac:dyDescent="0.25">
      <c r="A61" s="69" t="s">
        <v>119</v>
      </c>
      <c r="C61" s="69" t="s">
        <v>129</v>
      </c>
      <c r="H61" s="69" t="str">
        <f>RIGHT(C61,"3")</f>
        <v>day</v>
      </c>
    </row>
    <row r="63" spans="1:10" ht="20.100000000000001" customHeight="1" x14ac:dyDescent="0.25">
      <c r="A63" s="69" t="s">
        <v>120</v>
      </c>
      <c r="C63" s="69" t="s">
        <v>484</v>
      </c>
      <c r="H63" s="69" t="str">
        <f>TRIM(C63)</f>
        <v>Shivam gupta</v>
      </c>
    </row>
    <row r="65" spans="1:8" x14ac:dyDescent="0.25">
      <c r="A65" s="69" t="s">
        <v>482</v>
      </c>
      <c r="C65" s="71">
        <v>500</v>
      </c>
      <c r="H65" s="69">
        <f>VALUE(C65)</f>
        <v>500</v>
      </c>
    </row>
  </sheetData>
  <mergeCells count="4">
    <mergeCell ref="A1:P1"/>
    <mergeCell ref="A20:P20"/>
    <mergeCell ref="A33:P33"/>
    <mergeCell ref="A45:N4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C6D2-FB70-4DDB-8160-3F2A21525AC0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9958-C7A9-4ABF-B241-126199BF4E69}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BB5A-1AB2-4810-B93B-D60CBA5B9333}">
  <dimension ref="A1:Q12"/>
  <sheetViews>
    <sheetView topLeftCell="E1" workbookViewId="0">
      <selection activeCell="L5" sqref="L5"/>
    </sheetView>
  </sheetViews>
  <sheetFormatPr defaultColWidth="12.7109375" defaultRowHeight="15" x14ac:dyDescent="0.25"/>
  <cols>
    <col min="1" max="1" width="15.5703125" customWidth="1"/>
    <col min="3" max="3" width="15.42578125" customWidth="1"/>
    <col min="4" max="4" width="13.85546875" customWidth="1"/>
    <col min="8" max="8" width="16.5703125" customWidth="1"/>
    <col min="16" max="16" width="16.5703125" customWidth="1"/>
  </cols>
  <sheetData>
    <row r="1" spans="1:17" ht="26.25" x14ac:dyDescent="0.4">
      <c r="A1" s="136" t="s">
        <v>485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</row>
    <row r="2" spans="1:17" x14ac:dyDescent="0.25">
      <c r="A2" s="4" t="s">
        <v>164</v>
      </c>
      <c r="B2" s="4" t="s">
        <v>260</v>
      </c>
      <c r="C2" s="4" t="s">
        <v>166</v>
      </c>
      <c r="D2" s="4" t="s">
        <v>150</v>
      </c>
      <c r="E2" s="4" t="s">
        <v>486</v>
      </c>
      <c r="F2" s="4" t="s">
        <v>487</v>
      </c>
      <c r="G2" s="4" t="s">
        <v>153</v>
      </c>
      <c r="H2" s="4" t="s">
        <v>154</v>
      </c>
      <c r="I2" s="4" t="s">
        <v>155</v>
      </c>
      <c r="J2" s="4" t="s">
        <v>488</v>
      </c>
      <c r="K2" s="4" t="s">
        <v>157</v>
      </c>
      <c r="L2" s="4" t="s">
        <v>158</v>
      </c>
      <c r="M2" s="4" t="s">
        <v>159</v>
      </c>
      <c r="N2" s="4" t="s">
        <v>160</v>
      </c>
      <c r="O2" s="4" t="s">
        <v>161</v>
      </c>
      <c r="P2" s="4" t="s">
        <v>162</v>
      </c>
      <c r="Q2" s="4" t="s">
        <v>163</v>
      </c>
    </row>
    <row r="3" spans="1:17" x14ac:dyDescent="0.25">
      <c r="A3" s="4">
        <v>101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>
        <v>102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4">
        <v>103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4">
        <v>104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4">
        <v>105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4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>
        <v>107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>
        <v>108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>
        <v>109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>
        <v>110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mergeCells count="1">
    <mergeCell ref="A1:Q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F2F-14C5-4487-BA57-AC988FCF937C}">
  <dimension ref="A1:E16"/>
  <sheetViews>
    <sheetView topLeftCell="A6" zoomScale="135" workbookViewId="0">
      <selection activeCell="B17" sqref="B17"/>
    </sheetView>
  </sheetViews>
  <sheetFormatPr defaultRowHeight="15" x14ac:dyDescent="0.25"/>
  <cols>
    <col min="1" max="1" width="26.7109375" customWidth="1"/>
    <col min="2" max="2" width="22.5703125" customWidth="1"/>
  </cols>
  <sheetData>
    <row r="1" spans="1:5" x14ac:dyDescent="0.25">
      <c r="A1" s="74">
        <v>38153</v>
      </c>
      <c r="B1" s="75">
        <v>0.64296296296296296</v>
      </c>
    </row>
    <row r="2" spans="1:5" x14ac:dyDescent="0.25">
      <c r="D2" s="4">
        <v>1</v>
      </c>
      <c r="E2" s="4" t="s">
        <v>186</v>
      </c>
    </row>
    <row r="3" spans="1:5" x14ac:dyDescent="0.25">
      <c r="A3" s="43">
        <f>YEAR(A1)</f>
        <v>2004</v>
      </c>
      <c r="B3" s="43">
        <f>HOUR(B1)</f>
        <v>15</v>
      </c>
      <c r="D3" s="4">
        <v>2</v>
      </c>
      <c r="E3" s="4" t="s">
        <v>187</v>
      </c>
    </row>
    <row r="4" spans="1:5" x14ac:dyDescent="0.25">
      <c r="A4" s="43">
        <f>MONTH(A1)</f>
        <v>6</v>
      </c>
      <c r="B4" s="43">
        <f>MINUTE(B1)</f>
        <v>25</v>
      </c>
      <c r="D4" s="4">
        <v>3</v>
      </c>
      <c r="E4" s="4" t="s">
        <v>188</v>
      </c>
    </row>
    <row r="5" spans="1:5" x14ac:dyDescent="0.25">
      <c r="A5" s="43">
        <f>DAY(A1)</f>
        <v>15</v>
      </c>
      <c r="B5" s="43">
        <f>SECOND(B1)</f>
        <v>52</v>
      </c>
      <c r="D5" s="4">
        <v>4</v>
      </c>
      <c r="E5" s="4" t="s">
        <v>189</v>
      </c>
    </row>
    <row r="6" spans="1:5" x14ac:dyDescent="0.25">
      <c r="A6" t="str">
        <f>TEXT(A1,"DDDD")</f>
        <v>Tuesday</v>
      </c>
      <c r="D6" s="4">
        <v>5</v>
      </c>
      <c r="E6" s="4" t="s">
        <v>190</v>
      </c>
    </row>
    <row r="7" spans="1:5" x14ac:dyDescent="0.25">
      <c r="D7" s="4">
        <v>6</v>
      </c>
      <c r="E7" s="4" t="s">
        <v>191</v>
      </c>
    </row>
    <row r="8" spans="1:5" x14ac:dyDescent="0.25">
      <c r="A8" s="137" t="s">
        <v>192</v>
      </c>
      <c r="B8" s="137"/>
      <c r="D8" s="4">
        <v>7</v>
      </c>
      <c r="E8" s="4" t="s">
        <v>489</v>
      </c>
    </row>
    <row r="10" spans="1:5" x14ac:dyDescent="0.25">
      <c r="A10" s="26" t="s">
        <v>193</v>
      </c>
      <c r="B10" s="30">
        <v>38153</v>
      </c>
      <c r="E10" t="s">
        <v>196</v>
      </c>
    </row>
    <row r="12" spans="1:5" x14ac:dyDescent="0.25">
      <c r="A12" s="76" t="s">
        <v>490</v>
      </c>
      <c r="B12" s="4">
        <f ca="1">DATEDIF(B10,TODAY(),"Y")</f>
        <v>20</v>
      </c>
    </row>
    <row r="13" spans="1:5" x14ac:dyDescent="0.25">
      <c r="A13" s="76" t="s">
        <v>491</v>
      </c>
      <c r="B13" s="4">
        <f ca="1">DATEDIF(B10,TODAY(),"YM")</f>
        <v>6</v>
      </c>
    </row>
    <row r="14" spans="1:5" x14ac:dyDescent="0.25">
      <c r="A14" s="76" t="s">
        <v>195</v>
      </c>
      <c r="B14" s="4">
        <f ca="1">DATEDIF(B10,TODAY(),"MD")</f>
        <v>25</v>
      </c>
    </row>
    <row r="16" spans="1:5" x14ac:dyDescent="0.25">
      <c r="B16" t="str">
        <f ca="1">B12&amp;" "&amp;"YEAR"&amp;" "&amp;B13&amp;" "&amp;"MONTH"&amp;" "&amp;B14&amp;" "&amp;"DAYS"</f>
        <v>20 YEAR 6 MONTH 25 DAYS</v>
      </c>
    </row>
  </sheetData>
  <mergeCells count="1">
    <mergeCell ref="A8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2E52-935D-4AC7-B2DF-E835E8A6D316}">
  <dimension ref="A1:D14"/>
  <sheetViews>
    <sheetView topLeftCell="A6" zoomScale="148" workbookViewId="0">
      <selection activeCell="D13" sqref="D13"/>
    </sheetView>
  </sheetViews>
  <sheetFormatPr defaultRowHeight="15" x14ac:dyDescent="0.25"/>
  <cols>
    <col min="1" max="1" width="34.140625" customWidth="1"/>
    <col min="2" max="2" width="18.140625" customWidth="1"/>
    <col min="4" max="4" width="17.28515625" customWidth="1"/>
  </cols>
  <sheetData>
    <row r="1" spans="1:4" x14ac:dyDescent="0.25">
      <c r="A1" s="138" t="s">
        <v>202</v>
      </c>
      <c r="B1" s="138"/>
    </row>
    <row r="3" spans="1:4" x14ac:dyDescent="0.25">
      <c r="A3" s="107" t="s">
        <v>200</v>
      </c>
      <c r="B3" s="107"/>
    </row>
    <row r="4" spans="1:4" x14ac:dyDescent="0.25">
      <c r="A4" s="4" t="s">
        <v>203</v>
      </c>
      <c r="B4" s="4">
        <v>1500000</v>
      </c>
    </row>
    <row r="5" spans="1:4" x14ac:dyDescent="0.25">
      <c r="A5" s="4" t="s">
        <v>492</v>
      </c>
      <c r="B5" s="31">
        <v>0.1</v>
      </c>
    </row>
    <row r="6" spans="1:4" x14ac:dyDescent="0.25">
      <c r="A6" s="4" t="s">
        <v>493</v>
      </c>
      <c r="B6" s="4">
        <v>15</v>
      </c>
    </row>
    <row r="7" spans="1:4" x14ac:dyDescent="0.25">
      <c r="A7" s="4" t="s">
        <v>206</v>
      </c>
      <c r="B7" s="32">
        <f>-PMT(B5/12,B6*12,B4,0)</f>
        <v>16119.076765621743</v>
      </c>
      <c r="D7" s="77">
        <f>B7*12</f>
        <v>193428.92118746092</v>
      </c>
    </row>
    <row r="10" spans="1:4" x14ac:dyDescent="0.25">
      <c r="A10" s="101" t="s">
        <v>201</v>
      </c>
      <c r="B10" s="101"/>
    </row>
    <row r="11" spans="1:4" x14ac:dyDescent="0.25">
      <c r="A11" s="4" t="s">
        <v>207</v>
      </c>
      <c r="B11" s="4">
        <v>5000</v>
      </c>
      <c r="D11">
        <f>12*12</f>
        <v>144</v>
      </c>
    </row>
    <row r="12" spans="1:4" x14ac:dyDescent="0.25">
      <c r="A12" s="4" t="s">
        <v>492</v>
      </c>
      <c r="B12" s="33">
        <v>0.08</v>
      </c>
      <c r="D12">
        <f>D11*B11</f>
        <v>720000</v>
      </c>
    </row>
    <row r="13" spans="1:4" x14ac:dyDescent="0.25">
      <c r="A13" s="4" t="s">
        <v>208</v>
      </c>
      <c r="B13" s="4">
        <v>12</v>
      </c>
    </row>
    <row r="14" spans="1:4" x14ac:dyDescent="0.25">
      <c r="A14" s="4" t="s">
        <v>494</v>
      </c>
      <c r="B14" s="32">
        <f>-FV(B12/12,B13*12,B11)</f>
        <v>1202541.9329353685</v>
      </c>
    </row>
  </sheetData>
  <mergeCells count="3">
    <mergeCell ref="A1:B1"/>
    <mergeCell ref="A3:B3"/>
    <mergeCell ref="A10:B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A71-5FA5-4665-9DED-39156FAF6B26}">
  <dimension ref="A1:D7"/>
  <sheetViews>
    <sheetView workbookViewId="0">
      <selection sqref="A1:D2"/>
    </sheetView>
  </sheetViews>
  <sheetFormatPr defaultRowHeight="15" x14ac:dyDescent="0.25"/>
  <cols>
    <col min="1" max="1" width="12.5703125" customWidth="1"/>
    <col min="2" max="2" width="14.28515625" customWidth="1"/>
    <col min="3" max="3" width="16.85546875" customWidth="1"/>
    <col min="4" max="4" width="15.85546875" customWidth="1"/>
  </cols>
  <sheetData>
    <row r="1" spans="1:4" x14ac:dyDescent="0.25">
      <c r="A1" s="111" t="s">
        <v>495</v>
      </c>
      <c r="B1" s="111"/>
      <c r="C1" s="111"/>
      <c r="D1" s="111"/>
    </row>
    <row r="2" spans="1:4" x14ac:dyDescent="0.25">
      <c r="A2" s="7" t="s">
        <v>276</v>
      </c>
      <c r="B2" s="7" t="s">
        <v>218</v>
      </c>
      <c r="C2" s="7" t="s">
        <v>219</v>
      </c>
      <c r="D2" s="7" t="s">
        <v>220</v>
      </c>
    </row>
    <row r="3" spans="1:4" x14ac:dyDescent="0.25">
      <c r="A3" s="30">
        <v>45292</v>
      </c>
      <c r="B3" s="4">
        <v>900</v>
      </c>
      <c r="C3" s="4">
        <v>500</v>
      </c>
      <c r="D3" s="4">
        <f>B3-C3</f>
        <v>400</v>
      </c>
    </row>
    <row r="4" spans="1:4" x14ac:dyDescent="0.25">
      <c r="A4" s="30">
        <v>45293</v>
      </c>
      <c r="B4" s="4">
        <v>600</v>
      </c>
      <c r="C4" s="4">
        <v>400</v>
      </c>
      <c r="D4" s="4">
        <f t="shared" ref="D4:D7" si="0">B4-C4</f>
        <v>200</v>
      </c>
    </row>
    <row r="5" spans="1:4" x14ac:dyDescent="0.25">
      <c r="A5" s="30">
        <v>45294</v>
      </c>
      <c r="B5" s="4">
        <v>1200</v>
      </c>
      <c r="C5" s="4">
        <v>650</v>
      </c>
      <c r="D5" s="4">
        <f t="shared" si="0"/>
        <v>550</v>
      </c>
    </row>
    <row r="6" spans="1:4" x14ac:dyDescent="0.25">
      <c r="A6" s="30">
        <v>45295</v>
      </c>
      <c r="B6" s="4">
        <v>900</v>
      </c>
      <c r="C6" s="4">
        <v>300</v>
      </c>
      <c r="D6" s="4">
        <f t="shared" si="0"/>
        <v>600</v>
      </c>
    </row>
    <row r="7" spans="1:4" x14ac:dyDescent="0.25">
      <c r="A7" s="30">
        <v>45296</v>
      </c>
      <c r="B7" s="4">
        <v>1100</v>
      </c>
      <c r="C7" s="4">
        <v>750</v>
      </c>
      <c r="D7" s="4">
        <f t="shared" si="0"/>
        <v>350</v>
      </c>
    </row>
  </sheetData>
  <mergeCells count="1"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0AA5-72D7-41CA-BF6A-3F0A2A86FC5A}">
  <dimension ref="A1:D7"/>
  <sheetViews>
    <sheetView workbookViewId="0">
      <selection activeCell="C4" sqref="C4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11" t="s">
        <v>496</v>
      </c>
      <c r="B1" s="111"/>
      <c r="C1" s="111"/>
      <c r="D1" s="111"/>
    </row>
    <row r="2" spans="1:4" x14ac:dyDescent="0.25">
      <c r="A2" s="7" t="s">
        <v>276</v>
      </c>
      <c r="B2" s="7" t="s">
        <v>218</v>
      </c>
      <c r="C2" s="7" t="s">
        <v>219</v>
      </c>
      <c r="D2" s="7" t="s">
        <v>220</v>
      </c>
    </row>
    <row r="3" spans="1:4" x14ac:dyDescent="0.25">
      <c r="A3" s="1">
        <v>45323</v>
      </c>
      <c r="B3">
        <v>1100</v>
      </c>
      <c r="C3">
        <v>800</v>
      </c>
      <c r="D3">
        <f>B3-C3</f>
        <v>300</v>
      </c>
    </row>
    <row r="4" spans="1:4" x14ac:dyDescent="0.25">
      <c r="A4" s="1">
        <v>45324</v>
      </c>
      <c r="B4">
        <v>600</v>
      </c>
      <c r="C4">
        <v>400</v>
      </c>
      <c r="D4">
        <f t="shared" ref="D4:D7" si="0">B4-C4</f>
        <v>200</v>
      </c>
    </row>
    <row r="5" spans="1:4" x14ac:dyDescent="0.25">
      <c r="A5" s="1">
        <v>45325</v>
      </c>
      <c r="B5">
        <v>1200</v>
      </c>
      <c r="C5">
        <v>650</v>
      </c>
      <c r="D5">
        <f t="shared" si="0"/>
        <v>550</v>
      </c>
    </row>
    <row r="6" spans="1:4" x14ac:dyDescent="0.25">
      <c r="A6" s="1">
        <v>45326</v>
      </c>
      <c r="B6">
        <v>900</v>
      </c>
      <c r="C6">
        <v>300</v>
      </c>
      <c r="D6">
        <f t="shared" si="0"/>
        <v>600</v>
      </c>
    </row>
    <row r="7" spans="1:4" x14ac:dyDescent="0.25">
      <c r="A7" s="1">
        <v>45327</v>
      </c>
      <c r="B7">
        <v>1100</v>
      </c>
      <c r="C7">
        <v>750</v>
      </c>
      <c r="D7">
        <f t="shared" si="0"/>
        <v>350</v>
      </c>
    </row>
  </sheetData>
  <mergeCells count="1"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CE7-2247-4D96-8EED-5FAF8E372531}">
  <dimension ref="A1:D7"/>
  <sheetViews>
    <sheetView workbookViewId="0">
      <selection activeCell="B14" sqref="B14"/>
    </sheetView>
  </sheetViews>
  <sheetFormatPr defaultRowHeight="15" x14ac:dyDescent="0.25"/>
  <cols>
    <col min="1" max="1" width="10.42578125" bestFit="1" customWidth="1"/>
  </cols>
  <sheetData>
    <row r="1" spans="1:4" x14ac:dyDescent="0.25">
      <c r="A1" s="111" t="s">
        <v>497</v>
      </c>
      <c r="B1" s="111"/>
      <c r="C1" s="111"/>
      <c r="D1" s="111"/>
    </row>
    <row r="2" spans="1:4" x14ac:dyDescent="0.25">
      <c r="A2" s="7" t="s">
        <v>276</v>
      </c>
      <c r="B2" s="7" t="s">
        <v>218</v>
      </c>
      <c r="C2" s="7" t="s">
        <v>219</v>
      </c>
      <c r="D2" s="7" t="s">
        <v>220</v>
      </c>
    </row>
    <row r="3" spans="1:4" x14ac:dyDescent="0.25">
      <c r="A3" s="1">
        <v>45352</v>
      </c>
      <c r="B3">
        <v>600</v>
      </c>
      <c r="C3">
        <v>500</v>
      </c>
      <c r="D3">
        <f>B3-C3</f>
        <v>100</v>
      </c>
    </row>
    <row r="4" spans="1:4" x14ac:dyDescent="0.25">
      <c r="A4" s="1">
        <v>45353</v>
      </c>
      <c r="B4">
        <v>600</v>
      </c>
      <c r="C4">
        <v>400</v>
      </c>
      <c r="D4">
        <f t="shared" ref="D4:D7" si="0">B4-C4</f>
        <v>200</v>
      </c>
    </row>
    <row r="5" spans="1:4" x14ac:dyDescent="0.25">
      <c r="A5" s="1">
        <v>45354</v>
      </c>
      <c r="B5">
        <v>1200</v>
      </c>
      <c r="C5">
        <v>650</v>
      </c>
      <c r="D5">
        <f t="shared" si="0"/>
        <v>550</v>
      </c>
    </row>
    <row r="6" spans="1:4" x14ac:dyDescent="0.25">
      <c r="A6" s="1">
        <v>45355</v>
      </c>
      <c r="B6">
        <v>900</v>
      </c>
      <c r="C6">
        <v>300</v>
      </c>
      <c r="D6">
        <f t="shared" si="0"/>
        <v>600</v>
      </c>
    </row>
    <row r="7" spans="1:4" x14ac:dyDescent="0.25">
      <c r="A7" s="1">
        <v>45356</v>
      </c>
      <c r="B7">
        <v>1100</v>
      </c>
      <c r="C7">
        <v>750</v>
      </c>
      <c r="D7">
        <f t="shared" si="0"/>
        <v>350</v>
      </c>
    </row>
  </sheetData>
  <mergeCells count="1"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7077-A30A-4859-86FF-ED75070AB98D}">
  <dimension ref="A1:C22"/>
  <sheetViews>
    <sheetView workbookViewId="0">
      <selection activeCell="A6" sqref="A3:C22"/>
    </sheetView>
  </sheetViews>
  <sheetFormatPr defaultRowHeight="15" outlineLevelRow="1" x14ac:dyDescent="0.25"/>
  <sheetData>
    <row r="1" spans="1:3" x14ac:dyDescent="0.25">
      <c r="A1" s="111" t="s">
        <v>217</v>
      </c>
      <c r="B1" s="111"/>
      <c r="C1" s="111"/>
    </row>
    <row r="2" spans="1:3" x14ac:dyDescent="0.25">
      <c r="A2" s="7" t="s">
        <v>218</v>
      </c>
      <c r="B2" s="7" t="s">
        <v>219</v>
      </c>
      <c r="C2" s="7" t="s">
        <v>220</v>
      </c>
    </row>
    <row r="3" spans="1:3" hidden="1" outlineLevel="1" x14ac:dyDescent="0.25">
      <c r="A3" s="7">
        <f>Sheet32!$B$3</f>
        <v>900</v>
      </c>
      <c r="B3" s="7">
        <f>Sheet32!$C$3</f>
        <v>500</v>
      </c>
      <c r="C3" s="7">
        <f>Sheet32!$D$3</f>
        <v>400</v>
      </c>
    </row>
    <row r="4" spans="1:3" hidden="1" outlineLevel="1" collapsed="1" x14ac:dyDescent="0.25">
      <c r="A4" s="7">
        <f>Sheet33!$B$3</f>
        <v>1100</v>
      </c>
      <c r="B4" s="7">
        <f>Sheet33!$C$3</f>
        <v>800</v>
      </c>
      <c r="C4" s="7">
        <f>Sheet33!$D$3</f>
        <v>300</v>
      </c>
    </row>
    <row r="5" spans="1:3" hidden="1" outlineLevel="1" collapsed="1" x14ac:dyDescent="0.25">
      <c r="A5" s="7">
        <f>Sheet34!$B$3</f>
        <v>600</v>
      </c>
      <c r="B5" s="7">
        <f>Sheet34!$C$3</f>
        <v>500</v>
      </c>
      <c r="C5" s="7">
        <f>Sheet34!$D$3</f>
        <v>100</v>
      </c>
    </row>
    <row r="6" spans="1:3" collapsed="1" x14ac:dyDescent="0.25">
      <c r="A6" s="4">
        <f>SUM(A3:A5)</f>
        <v>2600</v>
      </c>
      <c r="B6" s="4">
        <f>SUM(B3:B5)</f>
        <v>1800</v>
      </c>
      <c r="C6" s="4">
        <f>SUM(C3:C5)</f>
        <v>800</v>
      </c>
    </row>
    <row r="7" spans="1:3" hidden="1" outlineLevel="1" x14ac:dyDescent="0.25">
      <c r="A7" s="4">
        <f>Sheet32!$B$4</f>
        <v>600</v>
      </c>
      <c r="B7" s="4">
        <f>Sheet32!$C$4</f>
        <v>400</v>
      </c>
      <c r="C7" s="4">
        <f>Sheet32!$D$4</f>
        <v>200</v>
      </c>
    </row>
    <row r="8" spans="1:3" hidden="1" outlineLevel="1" collapsed="1" x14ac:dyDescent="0.25">
      <c r="A8" s="4">
        <f>Sheet33!$B$4</f>
        <v>600</v>
      </c>
      <c r="B8" s="4">
        <f>Sheet33!$C$4</f>
        <v>400</v>
      </c>
      <c r="C8" s="4">
        <f>Sheet33!$D$4</f>
        <v>200</v>
      </c>
    </row>
    <row r="9" spans="1:3" hidden="1" outlineLevel="1" collapsed="1" x14ac:dyDescent="0.25">
      <c r="A9" s="4">
        <f>Sheet34!$B$4</f>
        <v>600</v>
      </c>
      <c r="B9" s="4">
        <f>Sheet34!$C$4</f>
        <v>400</v>
      </c>
      <c r="C9" s="4">
        <f>Sheet34!$D$4</f>
        <v>200</v>
      </c>
    </row>
    <row r="10" spans="1:3" collapsed="1" x14ac:dyDescent="0.25">
      <c r="A10" s="4">
        <f>SUM(A7:A9)</f>
        <v>1800</v>
      </c>
      <c r="B10" s="4">
        <f>SUM(B7:B9)</f>
        <v>1200</v>
      </c>
      <c r="C10" s="4">
        <f>SUM(C7:C9)</f>
        <v>600</v>
      </c>
    </row>
    <row r="11" spans="1:3" hidden="1" outlineLevel="1" x14ac:dyDescent="0.25">
      <c r="A11" s="4">
        <f>Sheet32!$B$5</f>
        <v>1200</v>
      </c>
      <c r="B11" s="4">
        <f>Sheet32!$C$5</f>
        <v>650</v>
      </c>
      <c r="C11" s="4">
        <f>Sheet32!$D$5</f>
        <v>550</v>
      </c>
    </row>
    <row r="12" spans="1:3" hidden="1" outlineLevel="1" collapsed="1" x14ac:dyDescent="0.25">
      <c r="A12" s="4">
        <f>Sheet33!$B$5</f>
        <v>1200</v>
      </c>
      <c r="B12" s="4">
        <f>Sheet33!$C$5</f>
        <v>650</v>
      </c>
      <c r="C12" s="4">
        <f>Sheet33!$D$5</f>
        <v>550</v>
      </c>
    </row>
    <row r="13" spans="1:3" hidden="1" outlineLevel="1" collapsed="1" x14ac:dyDescent="0.25">
      <c r="A13" s="4">
        <f>Sheet34!$B$5</f>
        <v>1200</v>
      </c>
      <c r="B13" s="4">
        <f>Sheet34!$C$5</f>
        <v>650</v>
      </c>
      <c r="C13" s="4">
        <f>Sheet34!$D$5</f>
        <v>550</v>
      </c>
    </row>
    <row r="14" spans="1:3" collapsed="1" x14ac:dyDescent="0.25">
      <c r="A14" s="4">
        <f>SUM(A11:A13)</f>
        <v>3600</v>
      </c>
      <c r="B14" s="4">
        <f>SUM(B11:B13)</f>
        <v>1950</v>
      </c>
      <c r="C14" s="4">
        <f>SUM(C11:C13)</f>
        <v>1650</v>
      </c>
    </row>
    <row r="15" spans="1:3" hidden="1" outlineLevel="1" x14ac:dyDescent="0.25">
      <c r="A15" s="4">
        <f>Sheet32!$B$6</f>
        <v>900</v>
      </c>
      <c r="B15" s="4">
        <f>Sheet32!$C$6</f>
        <v>300</v>
      </c>
      <c r="C15" s="4">
        <f>Sheet32!$D$6</f>
        <v>600</v>
      </c>
    </row>
    <row r="16" spans="1:3" hidden="1" outlineLevel="1" collapsed="1" x14ac:dyDescent="0.25">
      <c r="A16" s="4">
        <f>Sheet33!$B$6</f>
        <v>900</v>
      </c>
      <c r="B16" s="4">
        <f>Sheet33!$C$6</f>
        <v>300</v>
      </c>
      <c r="C16" s="4">
        <f>Sheet33!$D$6</f>
        <v>600</v>
      </c>
    </row>
    <row r="17" spans="1:3" hidden="1" outlineLevel="1" collapsed="1" x14ac:dyDescent="0.25">
      <c r="A17" s="4">
        <f>Sheet34!$B$6</f>
        <v>900</v>
      </c>
      <c r="B17" s="4">
        <f>Sheet34!$C$6</f>
        <v>300</v>
      </c>
      <c r="C17" s="4">
        <f>Sheet34!$D$6</f>
        <v>600</v>
      </c>
    </row>
    <row r="18" spans="1:3" collapsed="1" x14ac:dyDescent="0.25">
      <c r="A18" s="4">
        <f>SUM(A15:A17)</f>
        <v>2700</v>
      </c>
      <c r="B18" s="4">
        <f>SUM(B15:B17)</f>
        <v>900</v>
      </c>
      <c r="C18" s="4">
        <f>SUM(C15:C17)</f>
        <v>1800</v>
      </c>
    </row>
    <row r="19" spans="1:3" hidden="1" outlineLevel="1" x14ac:dyDescent="0.25">
      <c r="A19" s="4">
        <f>Sheet32!$B$7</f>
        <v>1100</v>
      </c>
      <c r="B19" s="4">
        <f>Sheet32!$C$7</f>
        <v>750</v>
      </c>
      <c r="C19" s="4">
        <f>Sheet32!$D$7</f>
        <v>350</v>
      </c>
    </row>
    <row r="20" spans="1:3" hidden="1" outlineLevel="1" collapsed="1" x14ac:dyDescent="0.25">
      <c r="A20" s="4">
        <f>Sheet33!$B$7</f>
        <v>1100</v>
      </c>
      <c r="B20" s="4">
        <f>Sheet33!$C$7</f>
        <v>750</v>
      </c>
      <c r="C20" s="4">
        <f>Sheet33!$D$7</f>
        <v>350</v>
      </c>
    </row>
    <row r="21" spans="1:3" hidden="1" outlineLevel="1" collapsed="1" x14ac:dyDescent="0.25">
      <c r="A21" s="4">
        <f>Sheet34!$B$7</f>
        <v>1100</v>
      </c>
      <c r="B21" s="4">
        <f>Sheet34!$C$7</f>
        <v>750</v>
      </c>
      <c r="C21" s="4">
        <f>Sheet34!$D$7</f>
        <v>350</v>
      </c>
    </row>
    <row r="22" spans="1:3" collapsed="1" x14ac:dyDescent="0.25">
      <c r="A22" s="4">
        <f>SUM(A19:A21)</f>
        <v>3300</v>
      </c>
      <c r="B22" s="4">
        <f>SUM(B19:B21)</f>
        <v>2250</v>
      </c>
      <c r="C22" s="4">
        <f>SUM(C19:C21)</f>
        <v>1050</v>
      </c>
    </row>
  </sheetData>
  <dataConsolidate link="1">
    <dataRefs count="3">
      <dataRef ref="B3:D7" sheet="Sheet32"/>
      <dataRef ref="B3:D7" sheet="Sheet33"/>
      <dataRef ref="B3:D7" sheet="Sheet34"/>
    </dataRefs>
  </dataConsolidate>
  <mergeCells count="1">
    <mergeCell ref="A1:C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EEAA-2692-4BB8-B123-3B31016E0211}">
  <dimension ref="A1:L13"/>
  <sheetViews>
    <sheetView topLeftCell="B1" zoomScale="135" workbookViewId="0">
      <selection activeCell="H7" sqref="H7"/>
    </sheetView>
  </sheetViews>
  <sheetFormatPr defaultRowHeight="15" x14ac:dyDescent="0.25"/>
  <cols>
    <col min="1" max="1" width="10.7109375" customWidth="1"/>
    <col min="2" max="2" width="11.42578125" customWidth="1"/>
    <col min="3" max="3" width="9.28515625" customWidth="1"/>
    <col min="4" max="4" width="13.85546875" bestFit="1" customWidth="1"/>
    <col min="5" max="5" width="11.42578125" bestFit="1" customWidth="1"/>
    <col min="6" max="6" width="14.28515625" bestFit="1" customWidth="1"/>
    <col min="7" max="7" width="12.85546875" bestFit="1" customWidth="1"/>
    <col min="8" max="8" width="8.7109375" bestFit="1" customWidth="1"/>
    <col min="9" max="9" width="10.28515625" bestFit="1" customWidth="1"/>
    <col min="10" max="11" width="13.140625" bestFit="1" customWidth="1"/>
    <col min="12" max="12" width="9.7109375" bestFit="1" customWidth="1"/>
  </cols>
  <sheetData>
    <row r="1" spans="1:12" x14ac:dyDescent="0.25">
      <c r="A1" s="78" t="s">
        <v>24</v>
      </c>
      <c r="B1" s="78" t="s">
        <v>2</v>
      </c>
      <c r="C1" s="78" t="s">
        <v>221</v>
      </c>
      <c r="D1" s="78" t="s">
        <v>27</v>
      </c>
      <c r="E1" s="78" t="s">
        <v>498</v>
      </c>
      <c r="F1" s="78" t="s">
        <v>456</v>
      </c>
      <c r="G1" s="78" t="s">
        <v>30</v>
      </c>
      <c r="H1" s="78" t="s">
        <v>499</v>
      </c>
      <c r="I1" s="78" t="s">
        <v>32</v>
      </c>
      <c r="J1" s="78" t="s">
        <v>500</v>
      </c>
      <c r="K1" s="78" t="s">
        <v>34</v>
      </c>
      <c r="L1" s="78" t="s">
        <v>35</v>
      </c>
    </row>
    <row r="2" spans="1:12" x14ac:dyDescent="0.25">
      <c r="A2" s="4">
        <v>101</v>
      </c>
      <c r="B2" s="4" t="s">
        <v>503</v>
      </c>
      <c r="C2" s="4" t="s">
        <v>230</v>
      </c>
      <c r="D2" s="4">
        <v>15</v>
      </c>
      <c r="E2" s="4">
        <v>2</v>
      </c>
      <c r="F2" s="4">
        <f t="shared" ref="F2:F11" si="0">D2*E2</f>
        <v>30</v>
      </c>
      <c r="G2" s="4">
        <v>13</v>
      </c>
      <c r="H2" s="4">
        <v>3</v>
      </c>
      <c r="I2" s="4">
        <f t="shared" ref="I2:I11" si="1">G2*H2</f>
        <v>39</v>
      </c>
      <c r="J2" s="4">
        <f t="shared" ref="J2:J11" si="2">D2-G2</f>
        <v>2</v>
      </c>
      <c r="K2" s="4">
        <f t="shared" ref="K2:K11" si="3">J2*E2</f>
        <v>4</v>
      </c>
      <c r="L2" s="4">
        <f t="shared" ref="L2:L11" si="4">K2+I2-F2</f>
        <v>13</v>
      </c>
    </row>
    <row r="3" spans="1:12" x14ac:dyDescent="0.25">
      <c r="A3" s="4">
        <v>102</v>
      </c>
      <c r="B3" s="4" t="s">
        <v>44</v>
      </c>
      <c r="C3" s="4" t="s">
        <v>231</v>
      </c>
      <c r="D3" s="4">
        <v>40</v>
      </c>
      <c r="E3" s="4">
        <v>20</v>
      </c>
      <c r="F3" s="4">
        <f t="shared" si="0"/>
        <v>800</v>
      </c>
      <c r="G3" s="4">
        <v>15</v>
      </c>
      <c r="H3" s="4">
        <v>25</v>
      </c>
      <c r="I3" s="4">
        <f t="shared" si="1"/>
        <v>375</v>
      </c>
      <c r="J3" s="4">
        <f t="shared" si="2"/>
        <v>25</v>
      </c>
      <c r="K3" s="4">
        <f t="shared" si="3"/>
        <v>500</v>
      </c>
      <c r="L3" s="4">
        <f t="shared" si="4"/>
        <v>75</v>
      </c>
    </row>
    <row r="4" spans="1:12" x14ac:dyDescent="0.25">
      <c r="A4" s="4">
        <v>103</v>
      </c>
      <c r="B4" s="4" t="s">
        <v>502</v>
      </c>
      <c r="C4" s="4" t="s">
        <v>504</v>
      </c>
      <c r="D4" s="4">
        <v>30</v>
      </c>
      <c r="E4" s="4">
        <v>8</v>
      </c>
      <c r="F4" s="4">
        <f t="shared" si="0"/>
        <v>240</v>
      </c>
      <c r="G4" s="4">
        <v>18</v>
      </c>
      <c r="H4" s="4">
        <v>11</v>
      </c>
      <c r="I4" s="4">
        <f t="shared" si="1"/>
        <v>198</v>
      </c>
      <c r="J4" s="4">
        <f t="shared" si="2"/>
        <v>12</v>
      </c>
      <c r="K4" s="4">
        <f t="shared" si="3"/>
        <v>96</v>
      </c>
      <c r="L4" s="4">
        <f t="shared" si="4"/>
        <v>54</v>
      </c>
    </row>
    <row r="5" spans="1:12" x14ac:dyDescent="0.25">
      <c r="A5" s="4">
        <v>104</v>
      </c>
      <c r="B5" s="4" t="s">
        <v>40</v>
      </c>
      <c r="C5" s="4" t="s">
        <v>232</v>
      </c>
      <c r="D5" s="4">
        <v>18</v>
      </c>
      <c r="E5" s="4">
        <v>3</v>
      </c>
      <c r="F5" s="4">
        <f t="shared" si="0"/>
        <v>54</v>
      </c>
      <c r="G5" s="4">
        <v>9</v>
      </c>
      <c r="H5" s="4">
        <v>5</v>
      </c>
      <c r="I5" s="4">
        <f t="shared" si="1"/>
        <v>45</v>
      </c>
      <c r="J5" s="4">
        <f t="shared" si="2"/>
        <v>9</v>
      </c>
      <c r="K5" s="4">
        <f t="shared" si="3"/>
        <v>27</v>
      </c>
      <c r="L5" s="4">
        <f t="shared" si="4"/>
        <v>18</v>
      </c>
    </row>
    <row r="6" spans="1:12" x14ac:dyDescent="0.25">
      <c r="A6" s="4">
        <v>105</v>
      </c>
      <c r="B6" s="4" t="s">
        <v>40</v>
      </c>
      <c r="C6" s="4" t="s">
        <v>505</v>
      </c>
      <c r="D6" s="4">
        <v>10</v>
      </c>
      <c r="E6" s="4">
        <v>5</v>
      </c>
      <c r="F6" s="4">
        <f t="shared" si="0"/>
        <v>50</v>
      </c>
      <c r="G6" s="4">
        <v>8</v>
      </c>
      <c r="H6" s="4">
        <v>7</v>
      </c>
      <c r="I6" s="4">
        <f t="shared" si="1"/>
        <v>56</v>
      </c>
      <c r="J6" s="4">
        <f t="shared" si="2"/>
        <v>2</v>
      </c>
      <c r="K6" s="4">
        <f t="shared" si="3"/>
        <v>10</v>
      </c>
      <c r="L6" s="4">
        <f t="shared" si="4"/>
        <v>16</v>
      </c>
    </row>
    <row r="7" spans="1:12" x14ac:dyDescent="0.25">
      <c r="A7" s="4">
        <v>106</v>
      </c>
      <c r="B7" s="4" t="s">
        <v>138</v>
      </c>
      <c r="C7" s="4" t="s">
        <v>234</v>
      </c>
      <c r="D7" s="4">
        <v>50</v>
      </c>
      <c r="E7" s="4">
        <v>15</v>
      </c>
      <c r="F7" s="4">
        <f t="shared" si="0"/>
        <v>750</v>
      </c>
      <c r="G7" s="4">
        <v>15</v>
      </c>
      <c r="H7" s="4">
        <v>18</v>
      </c>
      <c r="I7" s="4">
        <f t="shared" si="1"/>
        <v>270</v>
      </c>
      <c r="J7" s="4">
        <f t="shared" si="2"/>
        <v>35</v>
      </c>
      <c r="K7" s="4">
        <f t="shared" si="3"/>
        <v>525</v>
      </c>
      <c r="L7" s="4">
        <f t="shared" si="4"/>
        <v>45</v>
      </c>
    </row>
    <row r="8" spans="1:12" x14ac:dyDescent="0.25">
      <c r="A8" s="4">
        <v>107</v>
      </c>
      <c r="B8" s="4" t="s">
        <v>501</v>
      </c>
      <c r="C8" s="4" t="s">
        <v>235</v>
      </c>
      <c r="D8" s="4">
        <v>10</v>
      </c>
      <c r="E8" s="4">
        <v>15</v>
      </c>
      <c r="F8" s="4">
        <f t="shared" si="0"/>
        <v>150</v>
      </c>
      <c r="G8" s="4">
        <v>7</v>
      </c>
      <c r="H8" s="4">
        <v>20</v>
      </c>
      <c r="I8" s="4">
        <f t="shared" si="1"/>
        <v>140</v>
      </c>
      <c r="J8" s="4">
        <f t="shared" si="2"/>
        <v>3</v>
      </c>
      <c r="K8" s="4">
        <f t="shared" si="3"/>
        <v>45</v>
      </c>
      <c r="L8" s="4">
        <f t="shared" si="4"/>
        <v>35</v>
      </c>
    </row>
    <row r="9" spans="1:12" x14ac:dyDescent="0.25">
      <c r="A9" s="4">
        <v>108</v>
      </c>
      <c r="B9" s="4" t="s">
        <v>50</v>
      </c>
      <c r="C9" s="4" t="s">
        <v>506</v>
      </c>
      <c r="D9" s="4">
        <v>20</v>
      </c>
      <c r="E9" s="4">
        <v>10</v>
      </c>
      <c r="F9" s="4">
        <f t="shared" si="0"/>
        <v>200</v>
      </c>
      <c r="G9" s="4">
        <v>15</v>
      </c>
      <c r="H9" s="4">
        <v>12</v>
      </c>
      <c r="I9" s="4">
        <f t="shared" si="1"/>
        <v>180</v>
      </c>
      <c r="J9" s="4">
        <f t="shared" si="2"/>
        <v>5</v>
      </c>
      <c r="K9" s="4">
        <f t="shared" si="3"/>
        <v>50</v>
      </c>
      <c r="L9" s="4">
        <f t="shared" si="4"/>
        <v>30</v>
      </c>
    </row>
    <row r="10" spans="1:12" x14ac:dyDescent="0.25">
      <c r="A10" s="4">
        <v>109</v>
      </c>
      <c r="B10" s="4" t="s">
        <v>36</v>
      </c>
      <c r="C10" s="4" t="s">
        <v>237</v>
      </c>
      <c r="D10" s="4">
        <v>36</v>
      </c>
      <c r="E10" s="4">
        <v>5</v>
      </c>
      <c r="F10" s="4">
        <f t="shared" si="0"/>
        <v>180</v>
      </c>
      <c r="G10" s="4">
        <v>30</v>
      </c>
      <c r="H10" s="4">
        <v>8</v>
      </c>
      <c r="I10" s="4">
        <f t="shared" si="1"/>
        <v>240</v>
      </c>
      <c r="J10" s="4">
        <f t="shared" si="2"/>
        <v>6</v>
      </c>
      <c r="K10" s="4">
        <f t="shared" si="3"/>
        <v>30</v>
      </c>
      <c r="L10" s="4">
        <f t="shared" si="4"/>
        <v>90</v>
      </c>
    </row>
    <row r="11" spans="1:12" x14ac:dyDescent="0.25">
      <c r="A11" s="4">
        <v>110</v>
      </c>
      <c r="B11" s="4" t="s">
        <v>11</v>
      </c>
      <c r="C11" s="4" t="s">
        <v>507</v>
      </c>
      <c r="D11" s="4">
        <v>20</v>
      </c>
      <c r="E11" s="4">
        <v>50</v>
      </c>
      <c r="F11" s="4">
        <f t="shared" si="0"/>
        <v>1000</v>
      </c>
      <c r="G11" s="4">
        <v>15</v>
      </c>
      <c r="H11" s="4">
        <v>60</v>
      </c>
      <c r="I11" s="4">
        <f t="shared" si="1"/>
        <v>900</v>
      </c>
      <c r="J11" s="4">
        <f t="shared" si="2"/>
        <v>5</v>
      </c>
      <c r="K11" s="4">
        <f t="shared" si="3"/>
        <v>250</v>
      </c>
      <c r="L11" s="4">
        <f t="shared" si="4"/>
        <v>150</v>
      </c>
    </row>
    <row r="12" spans="1:12" x14ac:dyDescent="0.25">
      <c r="L12" s="4" t="s">
        <v>35</v>
      </c>
    </row>
    <row r="13" spans="1:12" x14ac:dyDescent="0.25">
      <c r="L13" s="4" t="s">
        <v>238</v>
      </c>
    </row>
  </sheetData>
  <autoFilter ref="B1:L1" xr:uid="{C773EEAA-2692-4BB8-B123-3B31016E0211}"/>
  <sortState xmlns:xlrd2="http://schemas.microsoft.com/office/spreadsheetml/2017/richdata2" ref="B3:B11">
    <sortCondition ref="B2:B11"/>
  </sortState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FA5-861C-4D10-BDA6-773C55ED1461}">
  <dimension ref="A1:V19"/>
  <sheetViews>
    <sheetView topLeftCell="A6" workbookViewId="0">
      <selection activeCell="B10" sqref="B10:B17"/>
    </sheetView>
  </sheetViews>
  <sheetFormatPr defaultRowHeight="15" x14ac:dyDescent="0.25"/>
  <sheetData>
    <row r="1" spans="1:22" x14ac:dyDescent="0.25">
      <c r="A1" s="78" t="s">
        <v>2</v>
      </c>
      <c r="B1" s="78" t="s">
        <v>221</v>
      </c>
      <c r="C1" s="78" t="s">
        <v>27</v>
      </c>
      <c r="D1" s="78" t="s">
        <v>498</v>
      </c>
      <c r="E1" s="78" t="s">
        <v>456</v>
      </c>
      <c r="F1" s="78" t="s">
        <v>30</v>
      </c>
      <c r="G1" s="78" t="s">
        <v>499</v>
      </c>
      <c r="H1" s="78" t="s">
        <v>32</v>
      </c>
      <c r="I1" s="78" t="s">
        <v>500</v>
      </c>
      <c r="J1" s="78" t="s">
        <v>34</v>
      </c>
      <c r="K1" s="78" t="s">
        <v>35</v>
      </c>
    </row>
    <row r="2" spans="1:22" x14ac:dyDescent="0.25">
      <c r="A2" s="4" t="s">
        <v>44</v>
      </c>
      <c r="B2" s="4" t="s">
        <v>231</v>
      </c>
      <c r="C2" s="4">
        <v>40</v>
      </c>
      <c r="D2" s="4">
        <v>20</v>
      </c>
      <c r="E2" s="4">
        <v>800</v>
      </c>
      <c r="F2" s="4">
        <v>15</v>
      </c>
      <c r="G2" s="4">
        <v>25</v>
      </c>
      <c r="H2" s="4">
        <v>375</v>
      </c>
      <c r="I2" s="4">
        <v>25</v>
      </c>
      <c r="J2" s="4">
        <v>500</v>
      </c>
      <c r="K2" s="4">
        <v>75</v>
      </c>
    </row>
    <row r="3" spans="1:22" x14ac:dyDescent="0.25">
      <c r="A3" s="4" t="s">
        <v>502</v>
      </c>
      <c r="B3" s="4" t="s">
        <v>504</v>
      </c>
      <c r="C3" s="4">
        <v>30</v>
      </c>
      <c r="D3" s="4">
        <v>8</v>
      </c>
      <c r="E3" s="4">
        <v>240</v>
      </c>
      <c r="F3" s="4">
        <v>18</v>
      </c>
      <c r="G3" s="4">
        <v>11</v>
      </c>
      <c r="H3" s="4">
        <v>198</v>
      </c>
      <c r="I3" s="4">
        <v>12</v>
      </c>
      <c r="J3" s="4">
        <v>96</v>
      </c>
      <c r="K3" s="4">
        <v>54</v>
      </c>
    </row>
    <row r="4" spans="1:22" x14ac:dyDescent="0.25">
      <c r="A4" s="4" t="s">
        <v>36</v>
      </c>
      <c r="B4" s="4" t="s">
        <v>237</v>
      </c>
      <c r="C4" s="4">
        <v>36</v>
      </c>
      <c r="D4" s="4">
        <v>5</v>
      </c>
      <c r="E4" s="4">
        <v>180</v>
      </c>
      <c r="F4" s="4">
        <v>30</v>
      </c>
      <c r="G4" s="4">
        <v>8</v>
      </c>
      <c r="H4" s="4">
        <v>240</v>
      </c>
      <c r="I4" s="4">
        <v>6</v>
      </c>
      <c r="J4" s="4">
        <v>30</v>
      </c>
      <c r="K4" s="4">
        <v>90</v>
      </c>
    </row>
    <row r="5" spans="1:22" x14ac:dyDescent="0.25">
      <c r="A5" s="4" t="s">
        <v>11</v>
      </c>
      <c r="B5" s="4" t="s">
        <v>507</v>
      </c>
      <c r="C5" s="4">
        <v>20</v>
      </c>
      <c r="D5" s="4">
        <v>50</v>
      </c>
      <c r="E5" s="4">
        <v>1000</v>
      </c>
      <c r="F5" s="4">
        <v>15</v>
      </c>
      <c r="G5" s="4">
        <v>60</v>
      </c>
      <c r="H5" s="4">
        <v>900</v>
      </c>
      <c r="I5" s="4">
        <v>5</v>
      </c>
      <c r="J5" s="4">
        <v>250</v>
      </c>
      <c r="K5" s="4">
        <v>150</v>
      </c>
    </row>
    <row r="9" spans="1:22" x14ac:dyDescent="0.25">
      <c r="A9" s="78" t="s">
        <v>2</v>
      </c>
      <c r="B9" s="78" t="s">
        <v>221</v>
      </c>
      <c r="C9" s="78" t="s">
        <v>27</v>
      </c>
      <c r="D9" s="78" t="s">
        <v>498</v>
      </c>
      <c r="E9" s="78" t="s">
        <v>456</v>
      </c>
      <c r="F9" s="78" t="s">
        <v>30</v>
      </c>
      <c r="G9" s="78" t="s">
        <v>499</v>
      </c>
      <c r="H9" s="78" t="s">
        <v>32</v>
      </c>
      <c r="I9" s="78" t="s">
        <v>500</v>
      </c>
      <c r="J9" s="78" t="s">
        <v>34</v>
      </c>
      <c r="K9" s="78" t="s">
        <v>35</v>
      </c>
    </row>
    <row r="10" spans="1:22" x14ac:dyDescent="0.25">
      <c r="A10" s="4" t="s">
        <v>503</v>
      </c>
      <c r="B10" s="4" t="s">
        <v>230</v>
      </c>
      <c r="C10" s="4">
        <v>15</v>
      </c>
      <c r="D10" s="4">
        <v>2</v>
      </c>
      <c r="E10" s="4">
        <v>30</v>
      </c>
      <c r="F10" s="4">
        <v>13</v>
      </c>
      <c r="G10" s="4">
        <v>3</v>
      </c>
      <c r="H10" s="4">
        <v>39</v>
      </c>
      <c r="I10" s="4">
        <v>2</v>
      </c>
      <c r="J10" s="4">
        <v>4</v>
      </c>
      <c r="K10" s="4">
        <v>13</v>
      </c>
    </row>
    <row r="11" spans="1:22" x14ac:dyDescent="0.25">
      <c r="A11" s="4" t="s">
        <v>44</v>
      </c>
      <c r="B11" s="4" t="s">
        <v>231</v>
      </c>
      <c r="C11" s="4">
        <v>40</v>
      </c>
      <c r="D11" s="4">
        <v>20</v>
      </c>
      <c r="E11" s="4">
        <v>800</v>
      </c>
      <c r="F11" s="4">
        <v>15</v>
      </c>
      <c r="G11" s="4">
        <v>25</v>
      </c>
      <c r="H11" s="4">
        <v>375</v>
      </c>
      <c r="I11" s="4">
        <v>25</v>
      </c>
      <c r="J11" s="4">
        <v>500</v>
      </c>
      <c r="K11" s="4">
        <v>75</v>
      </c>
      <c r="L11" s="78" t="s">
        <v>2</v>
      </c>
      <c r="M11" s="78" t="s">
        <v>221</v>
      </c>
      <c r="N11" s="78" t="s">
        <v>27</v>
      </c>
      <c r="O11" s="78" t="s">
        <v>498</v>
      </c>
      <c r="P11" s="78" t="s">
        <v>456</v>
      </c>
      <c r="Q11" s="78" t="s">
        <v>30</v>
      </c>
      <c r="R11" s="78" t="s">
        <v>499</v>
      </c>
      <c r="S11" s="78" t="s">
        <v>32</v>
      </c>
      <c r="T11" s="78" t="s">
        <v>500</v>
      </c>
      <c r="U11" s="78" t="s">
        <v>34</v>
      </c>
      <c r="V11" s="78" t="s">
        <v>35</v>
      </c>
    </row>
    <row r="12" spans="1:22" x14ac:dyDescent="0.25">
      <c r="A12" s="4" t="s">
        <v>502</v>
      </c>
      <c r="B12" s="4" t="s">
        <v>504</v>
      </c>
      <c r="C12" s="4">
        <v>30</v>
      </c>
      <c r="D12" s="4">
        <v>8</v>
      </c>
      <c r="E12" s="4">
        <v>240</v>
      </c>
      <c r="F12" s="4">
        <v>18</v>
      </c>
      <c r="G12" s="4">
        <v>11</v>
      </c>
      <c r="H12" s="4">
        <v>198</v>
      </c>
      <c r="I12" s="4">
        <v>12</v>
      </c>
      <c r="J12" s="4">
        <v>96</v>
      </c>
      <c r="K12" s="4">
        <v>54</v>
      </c>
      <c r="L12" s="4" t="s">
        <v>44</v>
      </c>
      <c r="M12" s="4" t="s">
        <v>231</v>
      </c>
      <c r="N12" s="4">
        <v>40</v>
      </c>
      <c r="O12" s="4">
        <v>20</v>
      </c>
      <c r="P12" s="4">
        <v>800</v>
      </c>
      <c r="Q12" s="4">
        <v>15</v>
      </c>
      <c r="R12" s="4">
        <v>25</v>
      </c>
      <c r="S12" s="4">
        <v>375</v>
      </c>
      <c r="T12" s="4">
        <v>25</v>
      </c>
      <c r="U12" s="4">
        <v>500</v>
      </c>
      <c r="V12" s="4">
        <v>75</v>
      </c>
    </row>
    <row r="13" spans="1:22" x14ac:dyDescent="0.25">
      <c r="A13" s="4" t="s">
        <v>40</v>
      </c>
      <c r="B13" s="4" t="s">
        <v>232</v>
      </c>
      <c r="C13" s="4">
        <v>18</v>
      </c>
      <c r="D13" s="4">
        <v>3</v>
      </c>
      <c r="E13" s="4">
        <v>54</v>
      </c>
      <c r="F13" s="4">
        <v>9</v>
      </c>
      <c r="G13" s="4">
        <v>5</v>
      </c>
      <c r="H13" s="4">
        <v>45</v>
      </c>
      <c r="I13" s="4">
        <v>9</v>
      </c>
      <c r="J13" s="4">
        <v>27</v>
      </c>
      <c r="K13" s="4">
        <v>18</v>
      </c>
      <c r="L13" s="4" t="s">
        <v>502</v>
      </c>
      <c r="M13" s="4" t="s">
        <v>504</v>
      </c>
      <c r="N13" s="4">
        <v>30</v>
      </c>
      <c r="O13" s="4">
        <v>8</v>
      </c>
      <c r="P13" s="4">
        <v>240</v>
      </c>
      <c r="Q13" s="4">
        <v>18</v>
      </c>
      <c r="R13" s="4">
        <v>11</v>
      </c>
      <c r="S13" s="4">
        <v>198</v>
      </c>
      <c r="T13" s="4">
        <v>12</v>
      </c>
      <c r="U13" s="4">
        <v>96</v>
      </c>
      <c r="V13" s="4">
        <v>54</v>
      </c>
    </row>
    <row r="14" spans="1:22" x14ac:dyDescent="0.25">
      <c r="A14" s="4" t="s">
        <v>40</v>
      </c>
      <c r="B14" s="4" t="s">
        <v>505</v>
      </c>
      <c r="C14" s="4">
        <v>10</v>
      </c>
      <c r="D14" s="4">
        <v>5</v>
      </c>
      <c r="E14" s="4">
        <v>50</v>
      </c>
      <c r="F14" s="4">
        <v>8</v>
      </c>
      <c r="G14" s="4">
        <v>7</v>
      </c>
      <c r="H14" s="4">
        <v>56</v>
      </c>
      <c r="I14" s="4">
        <v>2</v>
      </c>
      <c r="J14" s="4">
        <v>10</v>
      </c>
      <c r="K14" s="4">
        <v>16</v>
      </c>
      <c r="L14" s="4" t="s">
        <v>36</v>
      </c>
      <c r="M14" s="4" t="s">
        <v>237</v>
      </c>
      <c r="N14" s="4">
        <v>36</v>
      </c>
      <c r="O14" s="4">
        <v>5</v>
      </c>
      <c r="P14" s="4">
        <v>180</v>
      </c>
      <c r="Q14" s="4">
        <v>30</v>
      </c>
      <c r="R14" s="4">
        <v>8</v>
      </c>
      <c r="S14" s="4">
        <v>240</v>
      </c>
      <c r="T14" s="4">
        <v>6</v>
      </c>
      <c r="U14" s="4">
        <v>30</v>
      </c>
      <c r="V14" s="4">
        <v>90</v>
      </c>
    </row>
    <row r="15" spans="1:22" x14ac:dyDescent="0.25">
      <c r="A15" s="4" t="s">
        <v>138</v>
      </c>
      <c r="B15" s="4" t="s">
        <v>234</v>
      </c>
      <c r="C15" s="4">
        <v>50</v>
      </c>
      <c r="D15" s="4">
        <v>15</v>
      </c>
      <c r="E15" s="4">
        <v>750</v>
      </c>
      <c r="F15" s="4">
        <v>15</v>
      </c>
      <c r="G15" s="4">
        <v>18</v>
      </c>
      <c r="H15" s="4">
        <v>270</v>
      </c>
      <c r="I15" s="4">
        <v>35</v>
      </c>
      <c r="J15" s="4">
        <v>525</v>
      </c>
      <c r="K15" s="4">
        <v>45</v>
      </c>
      <c r="L15" s="4" t="s">
        <v>11</v>
      </c>
      <c r="M15" s="4" t="s">
        <v>507</v>
      </c>
      <c r="N15" s="4">
        <v>20</v>
      </c>
      <c r="O15" s="4">
        <v>50</v>
      </c>
      <c r="P15" s="4">
        <v>1000</v>
      </c>
      <c r="Q15" s="4">
        <v>15</v>
      </c>
      <c r="R15" s="4">
        <v>60</v>
      </c>
      <c r="S15" s="4">
        <v>900</v>
      </c>
      <c r="T15" s="4">
        <v>5</v>
      </c>
      <c r="U15" s="4">
        <v>250</v>
      </c>
      <c r="V15" s="4">
        <v>150</v>
      </c>
    </row>
    <row r="16" spans="1:22" x14ac:dyDescent="0.25">
      <c r="A16" s="4" t="s">
        <v>501</v>
      </c>
      <c r="B16" s="4" t="s">
        <v>235</v>
      </c>
      <c r="C16" s="4">
        <v>10</v>
      </c>
      <c r="D16" s="4">
        <v>15</v>
      </c>
      <c r="E16" s="4">
        <v>150</v>
      </c>
      <c r="F16" s="4">
        <v>7</v>
      </c>
      <c r="G16" s="4">
        <v>20</v>
      </c>
      <c r="H16" s="4">
        <v>140</v>
      </c>
      <c r="I16" s="4">
        <v>3</v>
      </c>
      <c r="J16" s="4">
        <v>45</v>
      </c>
      <c r="K16" s="4">
        <v>35</v>
      </c>
    </row>
    <row r="17" spans="1:19" x14ac:dyDescent="0.25">
      <c r="A17" s="4" t="s">
        <v>50</v>
      </c>
      <c r="B17" s="4" t="s">
        <v>506</v>
      </c>
      <c r="C17" s="4">
        <v>20</v>
      </c>
      <c r="D17" s="4">
        <v>10</v>
      </c>
      <c r="E17" s="4">
        <v>200</v>
      </c>
      <c r="F17" s="4">
        <v>15</v>
      </c>
      <c r="G17" s="4">
        <v>12</v>
      </c>
      <c r="H17" s="4">
        <v>180</v>
      </c>
      <c r="I17" s="4">
        <v>5</v>
      </c>
      <c r="J17" s="4">
        <v>50</v>
      </c>
      <c r="K17" s="4">
        <v>30</v>
      </c>
      <c r="M17" t="s">
        <v>513</v>
      </c>
      <c r="N17" t="s">
        <v>514</v>
      </c>
      <c r="O17" t="s">
        <v>509</v>
      </c>
      <c r="P17" t="s">
        <v>510</v>
      </c>
      <c r="Q17" t="s">
        <v>511</v>
      </c>
      <c r="R17" t="s">
        <v>6</v>
      </c>
      <c r="S17" t="s">
        <v>512</v>
      </c>
    </row>
    <row r="18" spans="1:19" x14ac:dyDescent="0.25">
      <c r="A18" s="4" t="s">
        <v>36</v>
      </c>
      <c r="B18" s="4" t="s">
        <v>237</v>
      </c>
      <c r="C18" s="4">
        <v>36</v>
      </c>
      <c r="D18" s="4">
        <v>5</v>
      </c>
      <c r="E18" s="4">
        <v>180</v>
      </c>
      <c r="F18" s="4">
        <v>30</v>
      </c>
      <c r="G18" s="4">
        <v>8</v>
      </c>
      <c r="H18" s="4">
        <v>240</v>
      </c>
      <c r="I18" s="4">
        <v>6</v>
      </c>
      <c r="J18" s="4">
        <v>30</v>
      </c>
      <c r="K18" s="4">
        <v>90</v>
      </c>
    </row>
    <row r="19" spans="1:19" x14ac:dyDescent="0.25">
      <c r="A19" s="4" t="s">
        <v>11</v>
      </c>
      <c r="B19" s="4" t="s">
        <v>507</v>
      </c>
      <c r="C19" s="4">
        <v>20</v>
      </c>
      <c r="D19" s="4">
        <v>50</v>
      </c>
      <c r="E19" s="4">
        <v>1000</v>
      </c>
      <c r="F19" s="4">
        <v>15</v>
      </c>
      <c r="G19" s="4">
        <v>60</v>
      </c>
      <c r="H19" s="4">
        <v>900</v>
      </c>
      <c r="I19" s="4">
        <v>5</v>
      </c>
      <c r="J19" s="4">
        <v>250</v>
      </c>
      <c r="K19" s="4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152C-CE4F-4DAB-B13A-F8DBA473DE99}">
  <dimension ref="A1:E28"/>
  <sheetViews>
    <sheetView workbookViewId="0">
      <selection activeCell="A24" sqref="A24:E26"/>
    </sheetView>
  </sheetViews>
  <sheetFormatPr defaultRowHeight="15" outlineLevelRow="3" x14ac:dyDescent="0.25"/>
  <cols>
    <col min="1" max="1" width="10.42578125" bestFit="1" customWidth="1"/>
    <col min="2" max="2" width="17.140625" customWidth="1"/>
    <col min="5" max="5" width="13.28515625" customWidth="1"/>
  </cols>
  <sheetData>
    <row r="1" spans="1:5" x14ac:dyDescent="0.25">
      <c r="A1" s="80" t="s">
        <v>276</v>
      </c>
      <c r="B1" s="80" t="s">
        <v>26</v>
      </c>
      <c r="C1" s="80" t="s">
        <v>515</v>
      </c>
      <c r="D1" s="80" t="s">
        <v>279</v>
      </c>
      <c r="E1" s="80" t="s">
        <v>516</v>
      </c>
    </row>
    <row r="2" spans="1:5" hidden="1" outlineLevel="3" x14ac:dyDescent="0.25">
      <c r="A2" s="30">
        <v>45630</v>
      </c>
      <c r="B2" s="4" t="s">
        <v>42</v>
      </c>
      <c r="C2" s="4">
        <v>500</v>
      </c>
      <c r="D2" s="4">
        <v>300</v>
      </c>
      <c r="E2" s="4">
        <f>C2-D2</f>
        <v>200</v>
      </c>
    </row>
    <row r="3" spans="1:5" hidden="1" outlineLevel="3" x14ac:dyDescent="0.25">
      <c r="A3" s="30">
        <v>45636</v>
      </c>
      <c r="B3" s="4" t="s">
        <v>42</v>
      </c>
      <c r="C3" s="4">
        <v>500</v>
      </c>
      <c r="D3" s="4">
        <v>300</v>
      </c>
      <c r="E3" s="4">
        <f>C3-D3</f>
        <v>200</v>
      </c>
    </row>
    <row r="4" spans="1:5" hidden="1" outlineLevel="3" x14ac:dyDescent="0.25">
      <c r="A4" s="30">
        <v>45642</v>
      </c>
      <c r="B4" s="4" t="s">
        <v>42</v>
      </c>
      <c r="C4" s="4">
        <v>500</v>
      </c>
      <c r="D4" s="4">
        <v>300</v>
      </c>
      <c r="E4" s="4">
        <f>C4-D4</f>
        <v>200</v>
      </c>
    </row>
    <row r="5" spans="1:5" collapsed="1" x14ac:dyDescent="0.25">
      <c r="A5" s="30"/>
      <c r="B5" s="7" t="s">
        <v>280</v>
      </c>
      <c r="C5" s="4">
        <f>SUBTOTAL(9,C2:C4)</f>
        <v>1500</v>
      </c>
      <c r="D5" s="4">
        <f>SUBTOTAL(9,D2:D4)</f>
        <v>900</v>
      </c>
      <c r="E5" s="4">
        <f>SUBTOTAL(9,E2:E4)</f>
        <v>600</v>
      </c>
    </row>
    <row r="6" spans="1:5" hidden="1" outlineLevel="1" x14ac:dyDescent="0.25">
      <c r="A6" s="30">
        <v>45628</v>
      </c>
      <c r="B6" s="4" t="s">
        <v>39</v>
      </c>
      <c r="C6" s="4">
        <v>200</v>
      </c>
      <c r="D6" s="4">
        <v>150</v>
      </c>
      <c r="E6" s="4">
        <f>C6-D6</f>
        <v>50</v>
      </c>
    </row>
    <row r="7" spans="1:5" hidden="1" outlineLevel="1" x14ac:dyDescent="0.25">
      <c r="A7" s="30">
        <v>45634</v>
      </c>
      <c r="B7" s="4" t="s">
        <v>39</v>
      </c>
      <c r="C7" s="4">
        <v>220</v>
      </c>
      <c r="D7" s="4">
        <v>130</v>
      </c>
      <c r="E7" s="4">
        <f>C7-D7</f>
        <v>90</v>
      </c>
    </row>
    <row r="8" spans="1:5" hidden="1" outlineLevel="1" x14ac:dyDescent="0.25">
      <c r="A8" s="30">
        <v>45640</v>
      </c>
      <c r="B8" s="4" t="s">
        <v>39</v>
      </c>
      <c r="C8" s="4">
        <v>200</v>
      </c>
      <c r="D8" s="4">
        <v>130</v>
      </c>
      <c r="E8" s="4">
        <f>C8-D8</f>
        <v>70</v>
      </c>
    </row>
    <row r="9" spans="1:5" hidden="1" outlineLevel="1" x14ac:dyDescent="0.25">
      <c r="A9" s="30">
        <v>45646</v>
      </c>
      <c r="B9" s="4" t="s">
        <v>39</v>
      </c>
      <c r="C9" s="4">
        <v>220</v>
      </c>
      <c r="D9" s="4">
        <v>160</v>
      </c>
      <c r="E9" s="4">
        <f>C9-D9</f>
        <v>60</v>
      </c>
    </row>
    <row r="10" spans="1:5" collapsed="1" x14ac:dyDescent="0.25">
      <c r="A10" s="30"/>
      <c r="B10" s="7" t="s">
        <v>281</v>
      </c>
      <c r="C10" s="4">
        <f>SUBTOTAL(9,C6:C9)</f>
        <v>840</v>
      </c>
      <c r="D10" s="4">
        <f>SUBTOTAL(9,D6:D9)</f>
        <v>570</v>
      </c>
      <c r="E10" s="4">
        <f>SUBTOTAL(9,E6:E9)</f>
        <v>270</v>
      </c>
    </row>
    <row r="11" spans="1:5" hidden="1" outlineLevel="1" x14ac:dyDescent="0.25">
      <c r="A11" s="30">
        <v>45629</v>
      </c>
      <c r="B11" s="4" t="s">
        <v>41</v>
      </c>
      <c r="C11" s="4">
        <v>300</v>
      </c>
      <c r="D11" s="4">
        <v>150</v>
      </c>
      <c r="E11" s="4">
        <f>C11-D11</f>
        <v>150</v>
      </c>
    </row>
    <row r="12" spans="1:5" hidden="1" outlineLevel="1" x14ac:dyDescent="0.25">
      <c r="A12" s="30">
        <v>45635</v>
      </c>
      <c r="B12" s="4" t="s">
        <v>41</v>
      </c>
      <c r="C12" s="4">
        <v>290</v>
      </c>
      <c r="D12" s="4">
        <v>120</v>
      </c>
      <c r="E12" s="4">
        <f>C12-D12</f>
        <v>170</v>
      </c>
    </row>
    <row r="13" spans="1:5" hidden="1" outlineLevel="1" x14ac:dyDescent="0.25">
      <c r="A13" s="30">
        <v>45641</v>
      </c>
      <c r="B13" s="4" t="s">
        <v>41</v>
      </c>
      <c r="C13" s="4">
        <v>300</v>
      </c>
      <c r="D13" s="4">
        <v>180</v>
      </c>
      <c r="E13" s="4">
        <f>C13-D13</f>
        <v>120</v>
      </c>
    </row>
    <row r="14" spans="1:5" collapsed="1" x14ac:dyDescent="0.25">
      <c r="A14" s="30"/>
      <c r="B14" s="7" t="s">
        <v>282</v>
      </c>
      <c r="C14" s="4">
        <f>SUBTOTAL(9,C11:C13)</f>
        <v>890</v>
      </c>
      <c r="D14" s="4">
        <f>SUBTOTAL(9,D11:D13)</f>
        <v>450</v>
      </c>
      <c r="E14" s="4">
        <f>SUBTOTAL(9,E11:E13)</f>
        <v>440</v>
      </c>
    </row>
    <row r="15" spans="1:5" hidden="1" outlineLevel="1" x14ac:dyDescent="0.25">
      <c r="A15" s="30">
        <v>45627</v>
      </c>
      <c r="B15" s="4" t="s">
        <v>37</v>
      </c>
      <c r="C15" s="4">
        <v>150</v>
      </c>
      <c r="D15" s="4">
        <v>90</v>
      </c>
      <c r="E15" s="4">
        <f>C15-D15</f>
        <v>60</v>
      </c>
    </row>
    <row r="16" spans="1:5" hidden="1" outlineLevel="1" x14ac:dyDescent="0.25">
      <c r="A16" s="30">
        <v>45633</v>
      </c>
      <c r="B16" s="4" t="s">
        <v>37</v>
      </c>
      <c r="C16" s="4">
        <v>180</v>
      </c>
      <c r="D16" s="4">
        <v>70</v>
      </c>
      <c r="E16" s="4">
        <f>C16-D16</f>
        <v>110</v>
      </c>
    </row>
    <row r="17" spans="1:5" hidden="1" outlineLevel="1" x14ac:dyDescent="0.25">
      <c r="A17" s="30">
        <v>45639</v>
      </c>
      <c r="B17" s="4" t="s">
        <v>37</v>
      </c>
      <c r="C17" s="4">
        <v>150</v>
      </c>
      <c r="D17" s="4">
        <v>70</v>
      </c>
      <c r="E17" s="4">
        <f>C17-D17</f>
        <v>80</v>
      </c>
    </row>
    <row r="18" spans="1:5" hidden="1" outlineLevel="1" x14ac:dyDescent="0.25">
      <c r="A18" s="30">
        <v>45645</v>
      </c>
      <c r="B18" s="4" t="s">
        <v>37</v>
      </c>
      <c r="C18" s="4">
        <v>160</v>
      </c>
      <c r="D18" s="4">
        <v>90</v>
      </c>
      <c r="E18" s="4">
        <f>C18-D18</f>
        <v>70</v>
      </c>
    </row>
    <row r="19" spans="1:5" collapsed="1" x14ac:dyDescent="0.25">
      <c r="A19" s="30"/>
      <c r="B19" s="7" t="s">
        <v>283</v>
      </c>
      <c r="C19" s="4">
        <f>SUBTOTAL(9,C15:C18)</f>
        <v>640</v>
      </c>
      <c r="D19" s="4">
        <f>SUBTOTAL(9,D15:D18)</f>
        <v>320</v>
      </c>
      <c r="E19" s="4">
        <f>SUBTOTAL(9,E15:E18)</f>
        <v>320</v>
      </c>
    </row>
    <row r="20" spans="1:5" hidden="1" outlineLevel="1" x14ac:dyDescent="0.25">
      <c r="A20" s="30">
        <v>45631</v>
      </c>
      <c r="B20" s="4" t="s">
        <v>45</v>
      </c>
      <c r="C20" s="4">
        <v>120</v>
      </c>
      <c r="D20" s="4">
        <v>80</v>
      </c>
      <c r="E20" s="4">
        <f>C20-D20</f>
        <v>40</v>
      </c>
    </row>
    <row r="21" spans="1:5" hidden="1" outlineLevel="1" x14ac:dyDescent="0.25">
      <c r="A21" s="30">
        <v>45637</v>
      </c>
      <c r="B21" s="4" t="s">
        <v>45</v>
      </c>
      <c r="C21" s="4">
        <v>120</v>
      </c>
      <c r="D21" s="4">
        <v>80</v>
      </c>
      <c r="E21" s="4">
        <f>C21-D21</f>
        <v>40</v>
      </c>
    </row>
    <row r="22" spans="1:5" hidden="1" outlineLevel="1" x14ac:dyDescent="0.25">
      <c r="A22" s="30">
        <v>45643</v>
      </c>
      <c r="B22" s="4" t="s">
        <v>45</v>
      </c>
      <c r="C22" s="4">
        <v>120</v>
      </c>
      <c r="D22" s="4">
        <v>80</v>
      </c>
      <c r="E22" s="4">
        <f>C22-D22</f>
        <v>40</v>
      </c>
    </row>
    <row r="23" spans="1:5" collapsed="1" x14ac:dyDescent="0.25">
      <c r="A23" s="30"/>
      <c r="B23" s="7" t="s">
        <v>284</v>
      </c>
      <c r="C23" s="4">
        <f>SUBTOTAL(9,C20:C22)</f>
        <v>360</v>
      </c>
      <c r="D23" s="4">
        <f>SUBTOTAL(9,D20:D22)</f>
        <v>240</v>
      </c>
      <c r="E23" s="4">
        <f>SUBTOTAL(9,E20:E22)</f>
        <v>120</v>
      </c>
    </row>
    <row r="24" spans="1:5" hidden="1" outlineLevel="3" x14ac:dyDescent="0.25">
      <c r="A24" s="30">
        <v>45632</v>
      </c>
      <c r="B24" s="4" t="s">
        <v>43</v>
      </c>
      <c r="C24" s="4">
        <v>400</v>
      </c>
      <c r="D24" s="4">
        <v>320</v>
      </c>
      <c r="E24" s="4">
        <f>C24-D24</f>
        <v>80</v>
      </c>
    </row>
    <row r="25" spans="1:5" hidden="1" outlineLevel="3" x14ac:dyDescent="0.25">
      <c r="A25" s="30">
        <v>45638</v>
      </c>
      <c r="B25" s="4" t="s">
        <v>43</v>
      </c>
      <c r="C25" s="4">
        <v>400</v>
      </c>
      <c r="D25" s="4">
        <v>320</v>
      </c>
      <c r="E25" s="4">
        <f>C25-D25</f>
        <v>80</v>
      </c>
    </row>
    <row r="26" spans="1:5" hidden="1" outlineLevel="3" x14ac:dyDescent="0.25">
      <c r="A26" s="30">
        <v>45644</v>
      </c>
      <c r="B26" s="4" t="s">
        <v>43</v>
      </c>
      <c r="C26" s="4">
        <v>400</v>
      </c>
      <c r="D26" s="4">
        <v>320</v>
      </c>
      <c r="E26" s="4">
        <f>C26-D26</f>
        <v>80</v>
      </c>
    </row>
    <row r="27" spans="1:5" outlineLevel="1" collapsed="1" x14ac:dyDescent="0.25">
      <c r="A27" s="1"/>
      <c r="B27" s="39" t="s">
        <v>517</v>
      </c>
      <c r="C27">
        <f>SUBTOTAL(9,C24:C26)</f>
        <v>1200</v>
      </c>
      <c r="D27">
        <f>SUBTOTAL(9,D24:D26)</f>
        <v>960</v>
      </c>
      <c r="E27">
        <f>SUBTOTAL(9,E24:E26)</f>
        <v>240</v>
      </c>
    </row>
    <row r="28" spans="1:5" x14ac:dyDescent="0.25">
      <c r="A28" s="1"/>
      <c r="B28" s="39" t="s">
        <v>285</v>
      </c>
      <c r="C28">
        <f>SUBTOTAL(9,C2:C26)</f>
        <v>5430</v>
      </c>
      <c r="D28">
        <f>SUBTOTAL(9,D2:D26)</f>
        <v>3440</v>
      </c>
      <c r="E28">
        <f>SUBTOTAL(9,E2:E26)</f>
        <v>1990</v>
      </c>
    </row>
  </sheetData>
  <sortState xmlns:xlrd2="http://schemas.microsoft.com/office/spreadsheetml/2017/richdata2" ref="A2:E48">
    <sortCondition ref="B4:B26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8FD9-AB36-422D-AB9D-4C9FAD6ADC53}">
  <dimension ref="A1:I23"/>
  <sheetViews>
    <sheetView workbookViewId="0">
      <selection activeCell="G14" sqref="G14"/>
    </sheetView>
  </sheetViews>
  <sheetFormatPr defaultRowHeight="15" x14ac:dyDescent="0.25"/>
  <cols>
    <col min="4" max="4" width="12.7109375" customWidth="1"/>
    <col min="5" max="5" width="19.42578125" customWidth="1"/>
    <col min="7" max="7" width="19.7109375" customWidth="1"/>
    <col min="8" max="8" width="22.5703125" customWidth="1"/>
    <col min="9" max="9" width="11.28515625" customWidth="1"/>
  </cols>
  <sheetData>
    <row r="1" spans="1:9" x14ac:dyDescent="0.25">
      <c r="A1" s="81" t="s">
        <v>508</v>
      </c>
      <c r="B1" s="81" t="s">
        <v>132</v>
      </c>
      <c r="C1" s="81" t="s">
        <v>3</v>
      </c>
      <c r="D1" s="81" t="s">
        <v>4</v>
      </c>
      <c r="E1" s="81" t="s">
        <v>5</v>
      </c>
      <c r="F1" s="81" t="s">
        <v>286</v>
      </c>
      <c r="G1" s="81" t="s">
        <v>518</v>
      </c>
      <c r="H1" s="81" t="s">
        <v>8</v>
      </c>
      <c r="I1" s="81" t="s">
        <v>287</v>
      </c>
    </row>
    <row r="2" spans="1:9" x14ac:dyDescent="0.25">
      <c r="A2" s="4">
        <v>101</v>
      </c>
      <c r="B2" s="4" t="s">
        <v>519</v>
      </c>
      <c r="C2" s="4">
        <v>56</v>
      </c>
      <c r="D2" s="4">
        <v>82</v>
      </c>
      <c r="E2" s="4">
        <v>79</v>
      </c>
      <c r="F2" s="4">
        <v>33</v>
      </c>
      <c r="G2" s="4">
        <v>86</v>
      </c>
      <c r="H2" s="4">
        <f>SUM(C2:G2)</f>
        <v>336</v>
      </c>
      <c r="I2" s="4">
        <f>H2/500*100</f>
        <v>67.2</v>
      </c>
    </row>
    <row r="3" spans="1:9" x14ac:dyDescent="0.25">
      <c r="A3" s="4">
        <v>102</v>
      </c>
      <c r="B3" s="4" t="s">
        <v>40</v>
      </c>
      <c r="C3" s="4">
        <v>71</v>
      </c>
      <c r="D3" s="4">
        <v>57</v>
      </c>
      <c r="E3" s="4">
        <v>52</v>
      </c>
      <c r="F3" s="4">
        <v>95</v>
      </c>
      <c r="G3" s="4">
        <v>38</v>
      </c>
      <c r="H3" s="4">
        <f t="shared" ref="H3:H11" si="0">SUM(C3:G3)</f>
        <v>313</v>
      </c>
      <c r="I3" s="4">
        <f t="shared" ref="I3:I11" si="1">H3/500*100</f>
        <v>62.6</v>
      </c>
    </row>
    <row r="4" spans="1:9" x14ac:dyDescent="0.25">
      <c r="A4" s="4">
        <v>103</v>
      </c>
      <c r="B4" s="4" t="s">
        <v>520</v>
      </c>
      <c r="C4" s="4">
        <v>77</v>
      </c>
      <c r="D4" s="4">
        <v>61</v>
      </c>
      <c r="E4" s="4">
        <v>54</v>
      </c>
      <c r="F4" s="4">
        <v>57</v>
      </c>
      <c r="G4" s="4">
        <v>84</v>
      </c>
      <c r="H4" s="4">
        <f t="shared" si="0"/>
        <v>333</v>
      </c>
      <c r="I4" s="4">
        <f t="shared" si="1"/>
        <v>66.600000000000009</v>
      </c>
    </row>
    <row r="5" spans="1:9" x14ac:dyDescent="0.25">
      <c r="A5" s="4">
        <v>104</v>
      </c>
      <c r="B5" s="4" t="s">
        <v>521</v>
      </c>
      <c r="C5" s="4">
        <v>61</v>
      </c>
      <c r="D5" s="4">
        <v>92</v>
      </c>
      <c r="E5" s="4">
        <v>73</v>
      </c>
      <c r="F5" s="4">
        <v>43</v>
      </c>
      <c r="G5" s="4">
        <v>57</v>
      </c>
      <c r="H5" s="4">
        <f t="shared" si="0"/>
        <v>326</v>
      </c>
      <c r="I5" s="4">
        <f t="shared" si="1"/>
        <v>65.2</v>
      </c>
    </row>
    <row r="6" spans="1:9" x14ac:dyDescent="0.25">
      <c r="A6" s="4">
        <v>105</v>
      </c>
      <c r="B6" s="4" t="s">
        <v>125</v>
      </c>
      <c r="C6" s="4">
        <v>73</v>
      </c>
      <c r="D6" s="4">
        <v>48</v>
      </c>
      <c r="E6" s="4">
        <v>58</v>
      </c>
      <c r="F6" s="4">
        <v>85</v>
      </c>
      <c r="G6" s="4">
        <v>64</v>
      </c>
      <c r="H6" s="4">
        <f t="shared" si="0"/>
        <v>328</v>
      </c>
      <c r="I6" s="4">
        <f t="shared" si="1"/>
        <v>65.600000000000009</v>
      </c>
    </row>
    <row r="7" spans="1:9" x14ac:dyDescent="0.25">
      <c r="A7" s="4">
        <v>106</v>
      </c>
      <c r="B7" s="4" t="s">
        <v>13</v>
      </c>
      <c r="C7" s="4">
        <v>56</v>
      </c>
      <c r="D7" s="4">
        <v>81</v>
      </c>
      <c r="E7" s="4">
        <v>85</v>
      </c>
      <c r="F7" s="4">
        <v>86</v>
      </c>
      <c r="G7" s="4">
        <v>88</v>
      </c>
      <c r="H7" s="4">
        <f t="shared" si="0"/>
        <v>396</v>
      </c>
      <c r="I7" s="4">
        <f t="shared" si="1"/>
        <v>79.2</v>
      </c>
    </row>
    <row r="8" spans="1:9" x14ac:dyDescent="0.25">
      <c r="A8" s="4">
        <v>107</v>
      </c>
      <c r="B8" s="4" t="s">
        <v>40</v>
      </c>
      <c r="C8" s="4">
        <v>61</v>
      </c>
      <c r="D8" s="4">
        <v>36</v>
      </c>
      <c r="E8" s="4">
        <v>80</v>
      </c>
      <c r="F8" s="4">
        <v>72</v>
      </c>
      <c r="G8" s="4">
        <v>34</v>
      </c>
      <c r="H8" s="4">
        <f t="shared" si="0"/>
        <v>283</v>
      </c>
      <c r="I8" s="4">
        <f t="shared" si="1"/>
        <v>56.599999999999994</v>
      </c>
    </row>
    <row r="9" spans="1:9" x14ac:dyDescent="0.25">
      <c r="A9" s="4">
        <v>108</v>
      </c>
      <c r="B9" s="4" t="s">
        <v>522</v>
      </c>
      <c r="C9" s="4">
        <v>49</v>
      </c>
      <c r="D9" s="4">
        <v>59</v>
      </c>
      <c r="E9" s="4">
        <v>88</v>
      </c>
      <c r="F9" s="4">
        <v>94</v>
      </c>
      <c r="G9" s="4">
        <v>95</v>
      </c>
      <c r="H9" s="4">
        <f t="shared" si="0"/>
        <v>385</v>
      </c>
      <c r="I9" s="4">
        <f t="shared" si="1"/>
        <v>77</v>
      </c>
    </row>
    <row r="10" spans="1:9" x14ac:dyDescent="0.25">
      <c r="A10" s="4">
        <v>109</v>
      </c>
      <c r="B10" s="4" t="s">
        <v>523</v>
      </c>
      <c r="C10" s="4">
        <v>59</v>
      </c>
      <c r="D10" s="4">
        <v>55</v>
      </c>
      <c r="E10" s="4">
        <v>91</v>
      </c>
      <c r="F10" s="4">
        <v>84</v>
      </c>
      <c r="G10" s="4">
        <v>49</v>
      </c>
      <c r="H10" s="4">
        <f t="shared" si="0"/>
        <v>338</v>
      </c>
      <c r="I10" s="4">
        <f t="shared" si="1"/>
        <v>67.600000000000009</v>
      </c>
    </row>
    <row r="11" spans="1:9" x14ac:dyDescent="0.25">
      <c r="A11" s="4">
        <v>110</v>
      </c>
      <c r="B11" s="4" t="s">
        <v>11</v>
      </c>
      <c r="C11" s="4">
        <v>43</v>
      </c>
      <c r="D11" s="4">
        <v>70</v>
      </c>
      <c r="E11" s="4">
        <v>66</v>
      </c>
      <c r="F11" s="4">
        <v>55</v>
      </c>
      <c r="G11" s="4">
        <v>41</v>
      </c>
      <c r="H11" s="4">
        <f t="shared" si="0"/>
        <v>275</v>
      </c>
      <c r="I11" s="4">
        <f t="shared" si="1"/>
        <v>55.000000000000007</v>
      </c>
    </row>
    <row r="13" spans="1:9" x14ac:dyDescent="0.25">
      <c r="D13" s="83" t="s">
        <v>260</v>
      </c>
      <c r="E13" s="83" t="s">
        <v>270</v>
      </c>
      <c r="G13" s="4" t="s">
        <v>260</v>
      </c>
      <c r="H13" s="4" t="s">
        <v>270</v>
      </c>
    </row>
    <row r="14" spans="1:9" x14ac:dyDescent="0.25">
      <c r="A14" s="82" t="s">
        <v>253</v>
      </c>
      <c r="B14" s="82" t="s">
        <v>254</v>
      </c>
      <c r="D14" s="4" t="s">
        <v>520</v>
      </c>
      <c r="E14" s="4">
        <v>7566818809</v>
      </c>
      <c r="G14" s="4" t="s">
        <v>522</v>
      </c>
      <c r="H14" s="4">
        <f>VLOOKUP(G14,D14:E23,2,0)</f>
        <v>7889456625</v>
      </c>
    </row>
    <row r="15" spans="1:9" x14ac:dyDescent="0.25">
      <c r="A15" s="4" t="s">
        <v>412</v>
      </c>
      <c r="B15" s="4">
        <v>100</v>
      </c>
      <c r="D15" s="4" t="s">
        <v>40</v>
      </c>
      <c r="E15" s="4">
        <v>9425168588</v>
      </c>
    </row>
    <row r="16" spans="1:9" x14ac:dyDescent="0.25">
      <c r="A16" s="4" t="s">
        <v>256</v>
      </c>
      <c r="B16" s="4">
        <v>100</v>
      </c>
      <c r="D16" s="4" t="s">
        <v>520</v>
      </c>
      <c r="E16" s="4">
        <v>9981526356</v>
      </c>
    </row>
    <row r="17" spans="1:5" x14ac:dyDescent="0.25">
      <c r="A17" s="4" t="s">
        <v>257</v>
      </c>
      <c r="B17" s="4">
        <v>100</v>
      </c>
      <c r="D17" s="4" t="s">
        <v>521</v>
      </c>
      <c r="E17" s="4">
        <v>7566819988</v>
      </c>
    </row>
    <row r="18" spans="1:5" x14ac:dyDescent="0.25">
      <c r="A18" s="4" t="s">
        <v>258</v>
      </c>
      <c r="B18" s="4">
        <v>120</v>
      </c>
      <c r="D18" s="4" t="s">
        <v>125</v>
      </c>
      <c r="E18" s="4">
        <v>7685124545</v>
      </c>
    </row>
    <row r="19" spans="1:5" x14ac:dyDescent="0.25">
      <c r="A19" s="4" t="s">
        <v>259</v>
      </c>
      <c r="B19" s="4"/>
      <c r="D19" s="4" t="s">
        <v>13</v>
      </c>
      <c r="E19" s="4">
        <v>9895626425</v>
      </c>
    </row>
    <row r="20" spans="1:5" x14ac:dyDescent="0.25">
      <c r="D20" s="4" t="s">
        <v>40</v>
      </c>
      <c r="E20" s="4">
        <v>9424564566</v>
      </c>
    </row>
    <row r="21" spans="1:5" x14ac:dyDescent="0.25">
      <c r="D21" s="4" t="s">
        <v>522</v>
      </c>
      <c r="E21" s="4">
        <v>7889456625</v>
      </c>
    </row>
    <row r="22" spans="1:5" x14ac:dyDescent="0.25">
      <c r="D22" s="4" t="s">
        <v>523</v>
      </c>
      <c r="E22" s="4">
        <v>7866523566</v>
      </c>
    </row>
    <row r="23" spans="1:5" x14ac:dyDescent="0.25">
      <c r="D23" s="4" t="s">
        <v>11</v>
      </c>
      <c r="E23" s="4">
        <v>7489703886</v>
      </c>
    </row>
  </sheetData>
  <dataValidations count="3">
    <dataValidation type="textLength" operator="greaterThan" allowBlank="1" showInputMessage="1" showErrorMessage="1" error="ONLY 1 TO 100 DIGIT" sqref="B15:B19" xr:uid="{E2A5F299-5A98-478C-9327-C1EE36AEAA2B}">
      <formula1>100</formula1>
    </dataValidation>
    <dataValidation type="textLength" allowBlank="1" showInputMessage="1" showErrorMessage="1" sqref="E14:E23" xr:uid="{325BA701-4255-4729-9318-DE18E0EFD4AD}">
      <formula1>1</formula1>
      <formula2>10</formula2>
    </dataValidation>
    <dataValidation type="list" allowBlank="1" showInputMessage="1" showErrorMessage="1" sqref="G14" xr:uid="{EBAA4BC6-7B05-4C23-83A7-E723BD5EAF88}">
      <formula1>$D$14:$D$23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6B38-FF38-4C47-9FCD-47AC99F939E1}">
  <dimension ref="A1:I14"/>
  <sheetViews>
    <sheetView zoomScale="155" workbookViewId="0">
      <selection activeCell="E3" sqref="E3"/>
    </sheetView>
  </sheetViews>
  <sheetFormatPr defaultRowHeight="15" x14ac:dyDescent="0.25"/>
  <cols>
    <col min="1" max="1" width="12.85546875" customWidth="1"/>
    <col min="2" max="2" width="16.28515625" customWidth="1"/>
    <col min="3" max="9" width="12" bestFit="1" customWidth="1"/>
  </cols>
  <sheetData>
    <row r="1" spans="1:9" x14ac:dyDescent="0.25">
      <c r="A1" s="84" t="s">
        <v>2</v>
      </c>
      <c r="B1" s="84" t="s">
        <v>524</v>
      </c>
      <c r="D1" s="4" t="s">
        <v>2</v>
      </c>
      <c r="E1" s="4" t="s">
        <v>524</v>
      </c>
    </row>
    <row r="2" spans="1:9" x14ac:dyDescent="0.25">
      <c r="A2" s="47" t="s">
        <v>469</v>
      </c>
      <c r="B2" s="47">
        <v>9893523641</v>
      </c>
      <c r="D2" s="4" t="s">
        <v>13</v>
      </c>
      <c r="E2" s="4">
        <f>VLOOKUP(D2,A2:B9,2,0)</f>
        <v>7879458656</v>
      </c>
    </row>
    <row r="3" spans="1:9" x14ac:dyDescent="0.25">
      <c r="A3" s="47" t="s">
        <v>11</v>
      </c>
      <c r="B3" s="47">
        <v>9425788956</v>
      </c>
    </row>
    <row r="4" spans="1:9" x14ac:dyDescent="0.25">
      <c r="A4" s="47" t="s">
        <v>13</v>
      </c>
      <c r="B4" s="47">
        <v>7879458656</v>
      </c>
    </row>
    <row r="5" spans="1:9" x14ac:dyDescent="0.25">
      <c r="A5" s="47" t="s">
        <v>44</v>
      </c>
      <c r="B5" s="47">
        <v>9424786945</v>
      </c>
    </row>
    <row r="6" spans="1:9" x14ac:dyDescent="0.25">
      <c r="A6" s="47" t="s">
        <v>501</v>
      </c>
      <c r="B6" s="47">
        <v>6264785625</v>
      </c>
    </row>
    <row r="7" spans="1:9" x14ac:dyDescent="0.25">
      <c r="A7" s="47" t="s">
        <v>441</v>
      </c>
      <c r="B7" s="47">
        <v>9462784586</v>
      </c>
    </row>
    <row r="8" spans="1:9" x14ac:dyDescent="0.25">
      <c r="A8" s="47" t="s">
        <v>50</v>
      </c>
      <c r="B8" s="47">
        <v>9893562552</v>
      </c>
    </row>
    <row r="9" spans="1:9" x14ac:dyDescent="0.25">
      <c r="A9" s="47" t="s">
        <v>52</v>
      </c>
      <c r="B9" s="47">
        <v>9981784556</v>
      </c>
    </row>
    <row r="11" spans="1:9" x14ac:dyDescent="0.25">
      <c r="A11" s="79" t="s">
        <v>2</v>
      </c>
      <c r="B11" s="47" t="s">
        <v>469</v>
      </c>
      <c r="C11" s="47" t="s">
        <v>11</v>
      </c>
      <c r="D11" s="47" t="s">
        <v>13</v>
      </c>
      <c r="E11" s="47" t="s">
        <v>44</v>
      </c>
      <c r="F11" s="47" t="s">
        <v>501</v>
      </c>
      <c r="G11" s="47" t="s">
        <v>441</v>
      </c>
      <c r="H11" s="47" t="s">
        <v>50</v>
      </c>
      <c r="I11" s="47" t="s">
        <v>52</v>
      </c>
    </row>
    <row r="12" spans="1:9" x14ac:dyDescent="0.25">
      <c r="A12" s="79" t="s">
        <v>524</v>
      </c>
      <c r="B12" s="47">
        <v>9893523641</v>
      </c>
      <c r="C12" s="47">
        <v>9425788956</v>
      </c>
      <c r="D12" s="47">
        <v>7879458656</v>
      </c>
      <c r="E12" s="47">
        <v>9424789658</v>
      </c>
      <c r="F12" s="47">
        <v>7856895174</v>
      </c>
      <c r="G12" s="47">
        <v>7845565223</v>
      </c>
      <c r="H12" s="47">
        <v>9478457845</v>
      </c>
      <c r="I12" s="47">
        <v>9425784565</v>
      </c>
    </row>
    <row r="13" spans="1:9" x14ac:dyDescent="0.25">
      <c r="A13" s="37" t="s">
        <v>2</v>
      </c>
      <c r="B13" s="4" t="s">
        <v>52</v>
      </c>
    </row>
    <row r="14" spans="1:9" x14ac:dyDescent="0.25">
      <c r="A14" s="37" t="s">
        <v>524</v>
      </c>
      <c r="B14" s="4">
        <f>HLOOKUP(B13,B11:I12,2,0)</f>
        <v>9425784565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623-93EE-4FFB-8183-CC9A463322F8}">
  <dimension ref="A1:F11"/>
  <sheetViews>
    <sheetView zoomScale="137" workbookViewId="0">
      <selection activeCell="C2" sqref="C2:C9"/>
    </sheetView>
  </sheetViews>
  <sheetFormatPr defaultRowHeight="15" x14ac:dyDescent="0.25"/>
  <cols>
    <col min="1" max="1" width="11.85546875" customWidth="1"/>
    <col min="5" max="5" width="13.7109375" customWidth="1"/>
    <col min="6" max="6" width="11.42578125" customWidth="1"/>
  </cols>
  <sheetData>
    <row r="1" spans="1:6" x14ac:dyDescent="0.25">
      <c r="A1" s="78" t="s">
        <v>322</v>
      </c>
      <c r="B1" s="78" t="s">
        <v>260</v>
      </c>
      <c r="C1" s="78" t="s">
        <v>323</v>
      </c>
      <c r="E1" s="78" t="s">
        <v>526</v>
      </c>
      <c r="F1" s="78" t="s">
        <v>323</v>
      </c>
    </row>
    <row r="2" spans="1:6" x14ac:dyDescent="0.25">
      <c r="A2" s="4">
        <v>1</v>
      </c>
      <c r="B2" s="4" t="s">
        <v>525</v>
      </c>
      <c r="C2" s="4">
        <v>10491</v>
      </c>
      <c r="E2" s="4">
        <v>2</v>
      </c>
      <c r="F2" s="4">
        <f>IFERROR(VLOOKUP(E2,A2:C11,3,FALSE),VLOOKUP(E2,B2:C11,2,FALSE))</f>
        <v>7232</v>
      </c>
    </row>
    <row r="3" spans="1:6" x14ac:dyDescent="0.25">
      <c r="A3" s="4">
        <v>2</v>
      </c>
      <c r="B3" s="4"/>
      <c r="C3" s="4">
        <v>7232</v>
      </c>
    </row>
    <row r="4" spans="1:6" x14ac:dyDescent="0.25">
      <c r="A4" s="4"/>
      <c r="B4" s="4" t="s">
        <v>167</v>
      </c>
      <c r="C4" s="4">
        <v>4068</v>
      </c>
    </row>
    <row r="5" spans="1:6" x14ac:dyDescent="0.25">
      <c r="A5" s="4">
        <v>4</v>
      </c>
      <c r="B5" s="4"/>
      <c r="C5" s="4">
        <v>4763</v>
      </c>
    </row>
    <row r="6" spans="1:6" x14ac:dyDescent="0.25">
      <c r="A6" s="4"/>
      <c r="B6" s="4" t="s">
        <v>168</v>
      </c>
      <c r="C6" s="4">
        <v>9110</v>
      </c>
    </row>
    <row r="7" spans="1:6" x14ac:dyDescent="0.25">
      <c r="A7" s="4">
        <v>6</v>
      </c>
      <c r="B7" s="4"/>
      <c r="C7" s="4">
        <v>5672</v>
      </c>
    </row>
    <row r="8" spans="1:6" x14ac:dyDescent="0.25">
      <c r="A8" s="4"/>
      <c r="B8" s="4" t="s">
        <v>169</v>
      </c>
      <c r="C8" s="4">
        <v>11496</v>
      </c>
    </row>
    <row r="9" spans="1:6" x14ac:dyDescent="0.25">
      <c r="A9" s="4">
        <v>8</v>
      </c>
      <c r="B9" s="4"/>
      <c r="C9" s="4">
        <v>11277</v>
      </c>
    </row>
    <row r="10" spans="1:6" x14ac:dyDescent="0.25">
      <c r="A10" s="4"/>
      <c r="B10" s="4" t="s">
        <v>172</v>
      </c>
      <c r="C10" s="4">
        <v>7088</v>
      </c>
    </row>
    <row r="11" spans="1:6" x14ac:dyDescent="0.25">
      <c r="A11" s="4">
        <v>10</v>
      </c>
      <c r="B11" s="4"/>
      <c r="C11" s="4">
        <v>5558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DB2-5928-4309-9DA1-F98C93200D6A}">
  <dimension ref="A1:J13"/>
  <sheetViews>
    <sheetView zoomScale="118" workbookViewId="0">
      <selection activeCell="G13" sqref="G13"/>
    </sheetView>
  </sheetViews>
  <sheetFormatPr defaultRowHeight="15" x14ac:dyDescent="0.25"/>
  <cols>
    <col min="6" max="6" width="18.140625" customWidth="1"/>
    <col min="7" max="7" width="12.28515625" customWidth="1"/>
    <col min="9" max="9" width="11.5703125" customWidth="1"/>
    <col min="10" max="10" width="13" customWidth="1"/>
  </cols>
  <sheetData>
    <row r="1" spans="1:10" x14ac:dyDescent="0.25">
      <c r="A1" s="85" t="s">
        <v>132</v>
      </c>
      <c r="B1" s="85" t="s">
        <v>438</v>
      </c>
      <c r="C1" s="85" t="s">
        <v>26</v>
      </c>
      <c r="D1" s="85" t="s">
        <v>392</v>
      </c>
      <c r="F1" s="85" t="s">
        <v>527</v>
      </c>
      <c r="G1" s="85" t="s">
        <v>260</v>
      </c>
      <c r="H1" s="139" t="s">
        <v>530</v>
      </c>
      <c r="I1" s="139"/>
      <c r="J1" s="139"/>
    </row>
    <row r="2" spans="1:10" x14ac:dyDescent="0.25">
      <c r="A2" s="47" t="s">
        <v>469</v>
      </c>
      <c r="B2" s="47">
        <v>1</v>
      </c>
      <c r="C2" s="47" t="s">
        <v>230</v>
      </c>
      <c r="D2" s="47">
        <v>10491</v>
      </c>
      <c r="F2" s="4">
        <v>8</v>
      </c>
      <c r="G2" s="4" t="str">
        <f>VLOOKUP(F2,CHOOSE({1,2},B2:B9,A2:A9),2,0)</f>
        <v>Akash</v>
      </c>
    </row>
    <row r="3" spans="1:10" x14ac:dyDescent="0.25">
      <c r="A3" s="47" t="s">
        <v>11</v>
      </c>
      <c r="B3" s="47">
        <v>2</v>
      </c>
      <c r="C3" s="47" t="s">
        <v>231</v>
      </c>
      <c r="D3" s="47">
        <v>7232</v>
      </c>
    </row>
    <row r="4" spans="1:10" x14ac:dyDescent="0.25">
      <c r="A4" s="47" t="s">
        <v>13</v>
      </c>
      <c r="B4" s="47">
        <v>3</v>
      </c>
      <c r="C4" s="47" t="s">
        <v>504</v>
      </c>
      <c r="D4" s="47">
        <v>4068</v>
      </c>
    </row>
    <row r="5" spans="1:10" x14ac:dyDescent="0.25">
      <c r="A5" s="47" t="s">
        <v>44</v>
      </c>
      <c r="B5" s="47">
        <v>4</v>
      </c>
      <c r="C5" s="47" t="s">
        <v>232</v>
      </c>
      <c r="D5" s="47">
        <v>4763</v>
      </c>
    </row>
    <row r="6" spans="1:10" x14ac:dyDescent="0.25">
      <c r="A6" s="47" t="s">
        <v>501</v>
      </c>
      <c r="B6" s="47">
        <v>5</v>
      </c>
      <c r="C6" s="47" t="s">
        <v>505</v>
      </c>
      <c r="D6" s="47">
        <v>9110</v>
      </c>
    </row>
    <row r="7" spans="1:10" x14ac:dyDescent="0.25">
      <c r="A7" s="47" t="s">
        <v>441</v>
      </c>
      <c r="B7" s="47">
        <v>6</v>
      </c>
      <c r="C7" s="47" t="s">
        <v>234</v>
      </c>
      <c r="D7" s="47">
        <v>5672</v>
      </c>
      <c r="F7" s="139" t="s">
        <v>330</v>
      </c>
      <c r="G7" s="139"/>
      <c r="H7" s="139"/>
      <c r="I7" s="139"/>
    </row>
    <row r="8" spans="1:10" x14ac:dyDescent="0.25">
      <c r="A8" s="47" t="s">
        <v>50</v>
      </c>
      <c r="B8" s="47">
        <v>7</v>
      </c>
      <c r="C8" s="47" t="s">
        <v>235</v>
      </c>
      <c r="D8" s="47">
        <v>11496</v>
      </c>
      <c r="F8" s="95">
        <v>3</v>
      </c>
      <c r="G8" s="95"/>
      <c r="H8" s="95" t="str">
        <f>CHOOSE(F8,"A","B","C","D")</f>
        <v>C</v>
      </c>
      <c r="I8" s="95"/>
    </row>
    <row r="9" spans="1:10" x14ac:dyDescent="0.25">
      <c r="A9" s="47" t="s">
        <v>52</v>
      </c>
      <c r="B9" s="47">
        <v>8</v>
      </c>
      <c r="C9" s="47" t="s">
        <v>506</v>
      </c>
      <c r="D9" s="47">
        <v>11277</v>
      </c>
    </row>
    <row r="11" spans="1:10" x14ac:dyDescent="0.25">
      <c r="F11" s="139" t="s">
        <v>528</v>
      </c>
      <c r="G11" s="139"/>
    </row>
    <row r="12" spans="1:10" x14ac:dyDescent="0.25">
      <c r="F12" s="7" t="s">
        <v>529</v>
      </c>
      <c r="G12" s="7" t="s">
        <v>165</v>
      </c>
    </row>
    <row r="13" spans="1:10" x14ac:dyDescent="0.25">
      <c r="F13" s="4">
        <v>6</v>
      </c>
      <c r="G13" s="4" t="str">
        <f>VLOOKUP(F13,IF({1,0},B2:B9,A2:A9),2,FALSE)</f>
        <v>Surender</v>
      </c>
    </row>
  </sheetData>
  <mergeCells count="5">
    <mergeCell ref="F7:I7"/>
    <mergeCell ref="F8:G8"/>
    <mergeCell ref="H8:I8"/>
    <mergeCell ref="F11:G11"/>
    <mergeCell ref="H1:J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FCDC-61B0-4685-ACA7-A7E3394B89F0}">
  <dimension ref="A1:H10"/>
  <sheetViews>
    <sheetView zoomScale="123" workbookViewId="0">
      <selection activeCell="J10" sqref="J10"/>
    </sheetView>
  </sheetViews>
  <sheetFormatPr defaultRowHeight="15" x14ac:dyDescent="0.25"/>
  <cols>
    <col min="2" max="2" width="11.5703125" customWidth="1"/>
  </cols>
  <sheetData>
    <row r="1" spans="1:8" x14ac:dyDescent="0.25">
      <c r="A1" s="81" t="s">
        <v>531</v>
      </c>
      <c r="B1" s="81" t="s">
        <v>260</v>
      </c>
      <c r="C1" s="81" t="s">
        <v>333</v>
      </c>
      <c r="D1" s="81" t="s">
        <v>334</v>
      </c>
      <c r="E1" s="81" t="s">
        <v>335</v>
      </c>
      <c r="F1" s="81" t="s">
        <v>336</v>
      </c>
      <c r="G1" s="81" t="s">
        <v>6</v>
      </c>
      <c r="H1" s="81" t="s">
        <v>266</v>
      </c>
    </row>
    <row r="2" spans="1:8" x14ac:dyDescent="0.25">
      <c r="A2" s="4">
        <v>1</v>
      </c>
      <c r="B2" s="4" t="s">
        <v>167</v>
      </c>
      <c r="C2" s="4">
        <v>44</v>
      </c>
      <c r="D2" s="4">
        <v>63</v>
      </c>
      <c r="E2" s="4">
        <v>90</v>
      </c>
      <c r="F2" s="4">
        <v>76</v>
      </c>
      <c r="G2" s="4">
        <v>82</v>
      </c>
      <c r="H2" s="4">
        <f>SUM(C2:G2)</f>
        <v>355</v>
      </c>
    </row>
    <row r="3" spans="1:8" x14ac:dyDescent="0.25">
      <c r="A3" s="4">
        <v>2</v>
      </c>
      <c r="B3" s="4" t="s">
        <v>168</v>
      </c>
      <c r="C3" s="4">
        <v>34</v>
      </c>
      <c r="D3" s="4">
        <v>79</v>
      </c>
      <c r="E3" s="4">
        <v>69</v>
      </c>
      <c r="F3" s="4">
        <v>41</v>
      </c>
      <c r="G3" s="4">
        <v>40</v>
      </c>
      <c r="H3" s="4">
        <f t="shared" ref="H3:H6" si="0">SUM(C3:G3)</f>
        <v>263</v>
      </c>
    </row>
    <row r="4" spans="1:8" x14ac:dyDescent="0.25">
      <c r="A4" s="4">
        <v>3</v>
      </c>
      <c r="B4" s="4" t="s">
        <v>532</v>
      </c>
      <c r="C4" s="4">
        <v>39</v>
      </c>
      <c r="D4" s="4">
        <v>62</v>
      </c>
      <c r="E4" s="4">
        <v>67</v>
      </c>
      <c r="F4" s="4">
        <v>35</v>
      </c>
      <c r="G4" s="4">
        <v>81</v>
      </c>
      <c r="H4" s="4">
        <f t="shared" si="0"/>
        <v>284</v>
      </c>
    </row>
    <row r="5" spans="1:8" x14ac:dyDescent="0.25">
      <c r="A5" s="4">
        <v>4</v>
      </c>
      <c r="B5" s="4" t="s">
        <v>170</v>
      </c>
      <c r="C5" s="4">
        <v>55</v>
      </c>
      <c r="D5" s="4">
        <v>51</v>
      </c>
      <c r="E5" s="4">
        <v>35</v>
      </c>
      <c r="F5" s="4">
        <v>58</v>
      </c>
      <c r="G5" s="4">
        <v>59</v>
      </c>
      <c r="H5" s="4">
        <f t="shared" si="0"/>
        <v>258</v>
      </c>
    </row>
    <row r="6" spans="1:8" x14ac:dyDescent="0.25">
      <c r="A6" s="4">
        <v>5</v>
      </c>
      <c r="B6" s="4" t="s">
        <v>171</v>
      </c>
      <c r="C6" s="4">
        <v>80</v>
      </c>
      <c r="D6" s="4">
        <v>59</v>
      </c>
      <c r="E6" s="4">
        <v>85</v>
      </c>
      <c r="F6" s="4">
        <v>43</v>
      </c>
      <c r="G6" s="4">
        <v>76</v>
      </c>
      <c r="H6" s="4">
        <f t="shared" si="0"/>
        <v>343</v>
      </c>
    </row>
    <row r="8" spans="1:8" x14ac:dyDescent="0.25">
      <c r="A8" s="139" t="s">
        <v>339</v>
      </c>
      <c r="B8" s="139"/>
      <c r="C8" s="139"/>
      <c r="D8" s="139"/>
    </row>
    <row r="9" spans="1:8" x14ac:dyDescent="0.25">
      <c r="A9" s="139" t="s">
        <v>165</v>
      </c>
      <c r="B9" s="139"/>
      <c r="C9" s="139" t="s">
        <v>334</v>
      </c>
      <c r="D9" s="139"/>
    </row>
    <row r="10" spans="1:8" x14ac:dyDescent="0.25">
      <c r="A10" s="95" t="s">
        <v>532</v>
      </c>
      <c r="B10" s="95"/>
      <c r="C10" s="95">
        <f>VLOOKUP(A10,B2:H6,MATCH(C9,B1:H1,0),0)</f>
        <v>62</v>
      </c>
      <c r="D10" s="95"/>
    </row>
  </sheetData>
  <mergeCells count="5">
    <mergeCell ref="A8:D8"/>
    <mergeCell ref="A9:B9"/>
    <mergeCell ref="C9:D9"/>
    <mergeCell ref="A10:B10"/>
    <mergeCell ref="C10:D1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9876-561C-41EF-A269-4D8D3677B229}">
  <dimension ref="A1:H19"/>
  <sheetViews>
    <sheetView zoomScale="112" workbookViewId="0">
      <selection activeCell="F3" sqref="F3"/>
    </sheetView>
  </sheetViews>
  <sheetFormatPr defaultRowHeight="15" x14ac:dyDescent="0.25"/>
  <cols>
    <col min="1" max="1" width="10.5703125" customWidth="1"/>
    <col min="2" max="2" width="10.85546875" customWidth="1"/>
    <col min="3" max="3" width="19.140625" customWidth="1"/>
    <col min="6" max="6" width="18.5703125" customWidth="1"/>
    <col min="7" max="7" width="17.140625" customWidth="1"/>
    <col min="8" max="8" width="18.85546875" customWidth="1"/>
  </cols>
  <sheetData>
    <row r="1" spans="1:8" x14ac:dyDescent="0.25">
      <c r="A1" s="86" t="s">
        <v>165</v>
      </c>
      <c r="B1" s="86" t="s">
        <v>333</v>
      </c>
      <c r="C1" s="86" t="s">
        <v>354</v>
      </c>
      <c r="E1" s="86" t="s">
        <v>165</v>
      </c>
      <c r="F1" s="86" t="s">
        <v>355</v>
      </c>
      <c r="G1" s="86" t="s">
        <v>356</v>
      </c>
      <c r="H1" s="86" t="s">
        <v>357</v>
      </c>
    </row>
    <row r="2" spans="1:8" x14ac:dyDescent="0.25">
      <c r="A2" s="47" t="s">
        <v>167</v>
      </c>
      <c r="B2" s="47">
        <v>81</v>
      </c>
      <c r="C2" s="47" t="s">
        <v>355</v>
      </c>
      <c r="E2" s="47" t="s">
        <v>167</v>
      </c>
      <c r="F2" s="4" cm="1">
        <f t="array" ref="F2">VLOOKUP($E2&amp;F$1,CHOOSE({1,2},$A$2:$A$19&amp;$C$2:$C$19,$B$2:$B$19),2,0)</f>
        <v>81</v>
      </c>
      <c r="G2" s="4" cm="1">
        <f t="array" ref="G2">VLOOKUP($E2&amp;G$1,CHOOSE({1,2},$A$2:$A$19&amp;$C$2:$C$19,$B$2:$B$19),2,0)</f>
        <v>73</v>
      </c>
      <c r="H2" s="4" cm="1">
        <f t="array" ref="H2">VLOOKUP($E2&amp;H$1,CHOOSE({1,2},$A$2:$A$19&amp;$C$2:$C$19,$B$2:$B$19),2,0)</f>
        <v>46</v>
      </c>
    </row>
    <row r="3" spans="1:8" x14ac:dyDescent="0.25">
      <c r="A3" s="47" t="s">
        <v>168</v>
      </c>
      <c r="B3" s="47">
        <v>71</v>
      </c>
      <c r="C3" s="47" t="s">
        <v>355</v>
      </c>
      <c r="E3" s="47" t="s">
        <v>168</v>
      </c>
      <c r="F3" s="4" cm="1">
        <f t="array" ref="F3">VLOOKUP($E3&amp;F$1,CHOOSE({1,2},$A$2:$A$19&amp;$C$2:$C$19,$B$2:$B$19),2,0)</f>
        <v>71</v>
      </c>
      <c r="G3" s="4" cm="1">
        <f t="array" ref="G3">VLOOKUP($E3&amp;G$1,CHOOSE({1,2},$A$2:$A$19&amp;$C$2:$C$19,$B$2:$B$19),2,0)</f>
        <v>70</v>
      </c>
      <c r="H3" s="4" cm="1">
        <f t="array" ref="H3">VLOOKUP($E3&amp;H$1,CHOOSE({1,2},$A$2:$A$19&amp;$C$2:$C$19,$B$2:$B$19),2,0)</f>
        <v>75</v>
      </c>
    </row>
    <row r="4" spans="1:8" x14ac:dyDescent="0.25">
      <c r="A4" s="47" t="s">
        <v>169</v>
      </c>
      <c r="B4" s="47">
        <v>49</v>
      </c>
      <c r="C4" s="47" t="s">
        <v>355</v>
      </c>
      <c r="E4" s="47" t="s">
        <v>169</v>
      </c>
      <c r="F4" s="4" cm="1">
        <f t="array" ref="F4">VLOOKUP($E4&amp;F$1,CHOOSE({1,2},$A$2:$A$19&amp;$C$2:$C$19,$B$2:$B$19),2,0)</f>
        <v>49</v>
      </c>
      <c r="G4" s="4" cm="1">
        <f t="array" ref="G4">VLOOKUP($E4&amp;G$1,CHOOSE({1,2},$A$2:$A$19&amp;$C$2:$C$19,$B$2:$B$19),2,0)</f>
        <v>82</v>
      </c>
      <c r="H4" s="4" cm="1">
        <f t="array" ref="H4">VLOOKUP($E4&amp;H$1,CHOOSE({1,2},$A$2:$A$19&amp;$C$2:$C$19,$B$2:$B$19),2,0)</f>
        <v>64</v>
      </c>
    </row>
    <row r="5" spans="1:8" x14ac:dyDescent="0.25">
      <c r="A5" s="47" t="s">
        <v>170</v>
      </c>
      <c r="B5" s="47">
        <v>59</v>
      </c>
      <c r="C5" s="47" t="s">
        <v>355</v>
      </c>
      <c r="E5" s="47" t="s">
        <v>170</v>
      </c>
      <c r="F5" s="4" cm="1">
        <f t="array" ref="F5">VLOOKUP($E5&amp;F$1,CHOOSE({1,2},$A$2:$A$19&amp;$C$2:$C$19,$B$2:$B$19),2,0)</f>
        <v>59</v>
      </c>
      <c r="G5" s="4" cm="1">
        <f t="array" ref="G5">VLOOKUP($E5&amp;G$1,CHOOSE({1,2},$A$2:$A$19&amp;$C$2:$C$19,$B$2:$B$19),2,0)</f>
        <v>66</v>
      </c>
      <c r="H5" s="4" cm="1">
        <f t="array" ref="H5">VLOOKUP($E5&amp;H$1,CHOOSE({1,2},$A$2:$A$19&amp;$C$2:$C$19,$B$2:$B$19),2,0)</f>
        <v>57</v>
      </c>
    </row>
    <row r="6" spans="1:8" x14ac:dyDescent="0.25">
      <c r="A6" s="47" t="s">
        <v>533</v>
      </c>
      <c r="B6" s="47">
        <v>50</v>
      </c>
      <c r="C6" s="47" t="s">
        <v>355</v>
      </c>
      <c r="E6" s="47" t="s">
        <v>533</v>
      </c>
      <c r="F6" s="4" cm="1">
        <f t="array" ref="F6">VLOOKUP($E6&amp;F$1,CHOOSE({1,2},$A$2:$A$19&amp;$C$2:$C$19,$B$2:$B$19),2,0)</f>
        <v>50</v>
      </c>
      <c r="G6" s="4" cm="1">
        <f t="array" ref="G6">VLOOKUP($E6&amp;G$1,CHOOSE({1,2},$A$2:$A$19&amp;$C$2:$C$19,$B$2:$B$19),2,0)</f>
        <v>78</v>
      </c>
      <c r="H6" s="4" cm="1">
        <f t="array" ref="H6">VLOOKUP($E6&amp;H$1,CHOOSE({1,2},$A$2:$A$19&amp;$C$2:$C$19,$B$2:$B$19),2,0)</f>
        <v>80</v>
      </c>
    </row>
    <row r="7" spans="1:8" x14ac:dyDescent="0.25">
      <c r="A7" s="47" t="s">
        <v>171</v>
      </c>
      <c r="B7" s="47">
        <v>61</v>
      </c>
      <c r="C7" s="47" t="s">
        <v>355</v>
      </c>
      <c r="E7" s="47" t="s">
        <v>171</v>
      </c>
      <c r="F7" s="4" cm="1">
        <f t="array" ref="F7">VLOOKUP($E7&amp;F$1,CHOOSE({1,2},$A$2:$A$19&amp;$C$2:$C$19,$B$2:$B$19),2,0)</f>
        <v>61</v>
      </c>
      <c r="G7" s="4" cm="1">
        <f t="array" ref="G7">VLOOKUP($E7&amp;G$1,CHOOSE({1,2},$A$2:$A$19&amp;$C$2:$C$19,$B$2:$B$19),2,0)</f>
        <v>82</v>
      </c>
      <c r="H7" s="4" cm="1">
        <f t="array" ref="H7">VLOOKUP($E7&amp;H$1,CHOOSE({1,2},$A$2:$A$19&amp;$C$2:$C$19,$B$2:$B$19),2,0)</f>
        <v>76</v>
      </c>
    </row>
    <row r="8" spans="1:8" x14ac:dyDescent="0.25">
      <c r="A8" s="47" t="s">
        <v>167</v>
      </c>
      <c r="B8" s="47">
        <v>73</v>
      </c>
      <c r="C8" s="47" t="s">
        <v>356</v>
      </c>
    </row>
    <row r="9" spans="1:8" x14ac:dyDescent="0.25">
      <c r="A9" s="47" t="s">
        <v>168</v>
      </c>
      <c r="B9" s="47">
        <v>70</v>
      </c>
      <c r="C9" s="47" t="s">
        <v>356</v>
      </c>
    </row>
    <row r="10" spans="1:8" x14ac:dyDescent="0.25">
      <c r="A10" s="47" t="s">
        <v>169</v>
      </c>
      <c r="B10" s="47">
        <v>82</v>
      </c>
      <c r="C10" s="47" t="s">
        <v>356</v>
      </c>
    </row>
    <row r="11" spans="1:8" x14ac:dyDescent="0.25">
      <c r="A11" s="47" t="s">
        <v>170</v>
      </c>
      <c r="B11" s="47">
        <v>66</v>
      </c>
      <c r="C11" s="47" t="s">
        <v>356</v>
      </c>
      <c r="G11" s="140" t="s">
        <v>534</v>
      </c>
      <c r="H11" s="140"/>
    </row>
    <row r="12" spans="1:8" x14ac:dyDescent="0.25">
      <c r="A12" s="47" t="s">
        <v>533</v>
      </c>
      <c r="B12" s="47">
        <v>78</v>
      </c>
      <c r="C12" s="47" t="s">
        <v>356</v>
      </c>
      <c r="F12" s="4" t="s">
        <v>145</v>
      </c>
      <c r="G12" s="4" t="s">
        <v>297</v>
      </c>
      <c r="H12" s="4" t="str">
        <f>F12&amp;G12</f>
        <v>AB</v>
      </c>
    </row>
    <row r="13" spans="1:8" x14ac:dyDescent="0.25">
      <c r="A13" s="47" t="s">
        <v>171</v>
      </c>
      <c r="B13" s="47">
        <v>82</v>
      </c>
      <c r="C13" s="47" t="s">
        <v>356</v>
      </c>
    </row>
    <row r="14" spans="1:8" x14ac:dyDescent="0.25">
      <c r="A14" s="47" t="s">
        <v>167</v>
      </c>
      <c r="B14" s="47">
        <v>46</v>
      </c>
      <c r="C14" s="47" t="s">
        <v>357</v>
      </c>
    </row>
    <row r="15" spans="1:8" x14ac:dyDescent="0.25">
      <c r="A15" s="47" t="s">
        <v>168</v>
      </c>
      <c r="B15" s="47">
        <v>75</v>
      </c>
      <c r="C15" s="47" t="s">
        <v>357</v>
      </c>
    </row>
    <row r="16" spans="1:8" x14ac:dyDescent="0.25">
      <c r="A16" s="47" t="s">
        <v>169</v>
      </c>
      <c r="B16" s="47">
        <v>64</v>
      </c>
      <c r="C16" s="47" t="s">
        <v>357</v>
      </c>
    </row>
    <row r="17" spans="1:3" x14ac:dyDescent="0.25">
      <c r="A17" s="47" t="s">
        <v>170</v>
      </c>
      <c r="B17" s="47">
        <v>57</v>
      </c>
      <c r="C17" s="47" t="s">
        <v>357</v>
      </c>
    </row>
    <row r="18" spans="1:3" x14ac:dyDescent="0.25">
      <c r="A18" s="47" t="s">
        <v>533</v>
      </c>
      <c r="B18" s="47">
        <v>80</v>
      </c>
      <c r="C18" s="47" t="s">
        <v>357</v>
      </c>
    </row>
    <row r="19" spans="1:3" x14ac:dyDescent="0.25">
      <c r="A19" s="47" t="s">
        <v>171</v>
      </c>
      <c r="B19" s="47">
        <v>76</v>
      </c>
      <c r="C19" s="47" t="s">
        <v>357</v>
      </c>
    </row>
  </sheetData>
  <mergeCells count="1">
    <mergeCell ref="G11:H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2204-AEFA-483B-9F5C-F0FC61A2B5CD}">
  <dimension ref="A1:J26"/>
  <sheetViews>
    <sheetView tabSelected="1" topLeftCell="A15" workbookViewId="0">
      <selection activeCell="F26" sqref="F26"/>
    </sheetView>
  </sheetViews>
  <sheetFormatPr defaultRowHeight="15" x14ac:dyDescent="0.25"/>
  <cols>
    <col min="1" max="1" width="10.5703125" customWidth="1"/>
    <col min="2" max="2" width="15.140625" customWidth="1"/>
    <col min="3" max="3" width="15.5703125" customWidth="1"/>
    <col min="4" max="4" width="12.42578125" customWidth="1"/>
    <col min="6" max="6" width="17.5703125" customWidth="1"/>
    <col min="9" max="9" width="11.140625" customWidth="1"/>
    <col min="10" max="10" width="14.85546875" customWidth="1"/>
  </cols>
  <sheetData>
    <row r="1" spans="1:9" x14ac:dyDescent="0.25">
      <c r="A1" s="19" t="s">
        <v>535</v>
      </c>
      <c r="B1" s="19" t="s">
        <v>2</v>
      </c>
      <c r="C1" s="19" t="s">
        <v>26</v>
      </c>
      <c r="D1" s="19" t="s">
        <v>536</v>
      </c>
      <c r="E1" s="19" t="s">
        <v>537</v>
      </c>
    </row>
    <row r="2" spans="1:9" x14ac:dyDescent="0.25">
      <c r="A2" s="4">
        <v>1</v>
      </c>
      <c r="B2" s="4" t="s">
        <v>343</v>
      </c>
      <c r="C2" s="4" t="s">
        <v>268</v>
      </c>
      <c r="D2" s="4" t="s">
        <v>349</v>
      </c>
      <c r="E2" s="4">
        <v>69</v>
      </c>
    </row>
    <row r="3" spans="1:9" x14ac:dyDescent="0.25">
      <c r="A3" s="4">
        <v>2</v>
      </c>
      <c r="B3" s="4" t="s">
        <v>344</v>
      </c>
      <c r="C3" s="4" t="s">
        <v>43</v>
      </c>
      <c r="D3" s="4" t="s">
        <v>350</v>
      </c>
      <c r="E3" s="4">
        <v>61</v>
      </c>
    </row>
    <row r="4" spans="1:9" x14ac:dyDescent="0.25">
      <c r="A4" s="4">
        <v>1</v>
      </c>
      <c r="B4" s="4" t="s">
        <v>343</v>
      </c>
      <c r="C4" s="4" t="s">
        <v>268</v>
      </c>
      <c r="D4" s="4" t="s">
        <v>367</v>
      </c>
      <c r="E4" s="4">
        <v>69</v>
      </c>
    </row>
    <row r="5" spans="1:9" x14ac:dyDescent="0.25">
      <c r="A5" s="4">
        <v>4</v>
      </c>
      <c r="B5" s="4" t="s">
        <v>345</v>
      </c>
      <c r="C5" s="4" t="s">
        <v>45</v>
      </c>
      <c r="D5" s="4" t="s">
        <v>367</v>
      </c>
      <c r="E5" s="4">
        <v>80</v>
      </c>
    </row>
    <row r="6" spans="1:9" x14ac:dyDescent="0.25">
      <c r="A6" s="4">
        <v>1</v>
      </c>
      <c r="B6" s="4" t="s">
        <v>343</v>
      </c>
      <c r="C6" s="4" t="s">
        <v>268</v>
      </c>
      <c r="D6" s="4" t="s">
        <v>365</v>
      </c>
      <c r="E6" s="4">
        <v>68</v>
      </c>
    </row>
    <row r="7" spans="1:9" x14ac:dyDescent="0.25">
      <c r="A7" s="4">
        <v>2</v>
      </c>
      <c r="B7" s="4" t="s">
        <v>406</v>
      </c>
      <c r="C7" s="4" t="s">
        <v>346</v>
      </c>
      <c r="D7" s="4" t="s">
        <v>350</v>
      </c>
      <c r="E7" s="4">
        <v>79</v>
      </c>
    </row>
    <row r="9" spans="1:9" x14ac:dyDescent="0.25">
      <c r="A9" s="38" t="s">
        <v>535</v>
      </c>
      <c r="B9" s="4">
        <v>2</v>
      </c>
    </row>
    <row r="10" spans="1:9" x14ac:dyDescent="0.25">
      <c r="A10" s="38" t="s">
        <v>2</v>
      </c>
      <c r="B10" s="4" t="s">
        <v>344</v>
      </c>
      <c r="D10" s="117" t="s">
        <v>352</v>
      </c>
      <c r="E10" s="117"/>
      <c r="F10" s="117"/>
      <c r="G10" s="117"/>
      <c r="H10" s="117"/>
    </row>
    <row r="11" spans="1:9" x14ac:dyDescent="0.25">
      <c r="A11" s="38" t="s">
        <v>26</v>
      </c>
      <c r="B11" s="4" t="s">
        <v>43</v>
      </c>
    </row>
    <row r="12" spans="1:9" x14ac:dyDescent="0.25">
      <c r="A12" s="38" t="s">
        <v>536</v>
      </c>
      <c r="B12" s="4" t="s">
        <v>350</v>
      </c>
    </row>
    <row r="13" spans="1:9" x14ac:dyDescent="0.25">
      <c r="A13" s="38" t="s">
        <v>537</v>
      </c>
      <c r="B13" s="4" cm="1">
        <f t="array" ref="B13">VLOOKUP(B9&amp;B10&amp;B11&amp;B12,CHOOSE({1,2},A2:A7&amp;B2:B7&amp;C2:C7&amp;D2:D7,E2:E7),2,FALSE)</f>
        <v>61</v>
      </c>
    </row>
    <row r="16" spans="1:9" x14ac:dyDescent="0.25">
      <c r="A16" s="141" t="s">
        <v>165</v>
      </c>
      <c r="B16" s="141" t="s">
        <v>341</v>
      </c>
      <c r="C16" s="141" t="s">
        <v>360</v>
      </c>
      <c r="D16" s="141" t="s">
        <v>361</v>
      </c>
      <c r="E16" s="141" t="s">
        <v>362</v>
      </c>
      <c r="F16" s="141" t="s">
        <v>363</v>
      </c>
      <c r="I16" s="142" t="s">
        <v>542</v>
      </c>
    </row>
    <row r="17" spans="1:10" x14ac:dyDescent="0.25">
      <c r="A17" s="4" t="s">
        <v>538</v>
      </c>
      <c r="B17" s="4" t="s">
        <v>349</v>
      </c>
      <c r="C17" s="4">
        <v>4783</v>
      </c>
      <c r="D17" s="4">
        <v>6693</v>
      </c>
      <c r="E17" s="4">
        <v>9345</v>
      </c>
      <c r="F17" s="4">
        <v>9363</v>
      </c>
      <c r="I17" t="s">
        <v>318</v>
      </c>
    </row>
    <row r="18" spans="1:10" x14ac:dyDescent="0.25">
      <c r="A18" s="4" t="s">
        <v>169</v>
      </c>
      <c r="B18" s="4" t="s">
        <v>350</v>
      </c>
      <c r="C18" s="4">
        <v>9421</v>
      </c>
      <c r="D18" s="4">
        <v>8337</v>
      </c>
      <c r="E18" s="4">
        <v>3409</v>
      </c>
      <c r="F18" s="4">
        <v>5885</v>
      </c>
      <c r="I18" t="s">
        <v>369</v>
      </c>
    </row>
    <row r="19" spans="1:10" x14ac:dyDescent="0.25">
      <c r="A19" s="4" t="s">
        <v>539</v>
      </c>
      <c r="B19" s="4" t="s">
        <v>367</v>
      </c>
      <c r="C19" s="4">
        <v>4373</v>
      </c>
      <c r="D19" s="4">
        <v>4472</v>
      </c>
      <c r="E19" s="4">
        <v>8828</v>
      </c>
      <c r="F19" s="4">
        <v>3768</v>
      </c>
      <c r="I19" t="s">
        <v>370</v>
      </c>
    </row>
    <row r="20" spans="1:10" x14ac:dyDescent="0.25">
      <c r="A20" s="4" t="s">
        <v>171</v>
      </c>
      <c r="B20" s="4" t="s">
        <v>365</v>
      </c>
      <c r="C20" s="4">
        <v>3087</v>
      </c>
      <c r="D20" s="4">
        <v>7347</v>
      </c>
      <c r="E20" s="4">
        <v>5172</v>
      </c>
      <c r="F20" s="4">
        <v>5361</v>
      </c>
      <c r="I20" t="s">
        <v>103</v>
      </c>
    </row>
    <row r="21" spans="1:10" x14ac:dyDescent="0.25">
      <c r="A21" s="4" t="s">
        <v>175</v>
      </c>
      <c r="B21" s="4" t="s">
        <v>540</v>
      </c>
      <c r="C21" s="4">
        <v>8337</v>
      </c>
      <c r="D21" s="4">
        <v>4129</v>
      </c>
      <c r="E21" s="4">
        <v>6759</v>
      </c>
      <c r="F21" s="4">
        <v>4989</v>
      </c>
      <c r="I21" t="s">
        <v>104</v>
      </c>
    </row>
    <row r="22" spans="1:10" x14ac:dyDescent="0.25">
      <c r="A22" s="4" t="s">
        <v>169</v>
      </c>
      <c r="B22" s="4" t="s">
        <v>367</v>
      </c>
      <c r="C22" s="4">
        <v>4605</v>
      </c>
      <c r="D22" s="4">
        <v>9069</v>
      </c>
      <c r="E22" s="4">
        <v>8794</v>
      </c>
      <c r="F22" s="4">
        <v>4069</v>
      </c>
      <c r="I22" t="s">
        <v>105</v>
      </c>
    </row>
    <row r="23" spans="1:10" x14ac:dyDescent="0.25">
      <c r="A23" s="4" t="s">
        <v>263</v>
      </c>
      <c r="B23" s="4" t="s">
        <v>541</v>
      </c>
      <c r="C23" s="4">
        <v>7519</v>
      </c>
      <c r="D23" s="4">
        <v>1689</v>
      </c>
      <c r="E23" s="4">
        <v>3094</v>
      </c>
      <c r="F23" s="4">
        <v>5608</v>
      </c>
    </row>
    <row r="25" spans="1:10" x14ac:dyDescent="0.25">
      <c r="B25" s="4" t="s">
        <v>165</v>
      </c>
      <c r="C25" s="4" t="s">
        <v>371</v>
      </c>
      <c r="E25" s="4" t="s">
        <v>165</v>
      </c>
      <c r="F25" s="4" t="s">
        <v>543</v>
      </c>
      <c r="I25" s="4" t="s">
        <v>165</v>
      </c>
      <c r="J25" s="4" t="s">
        <v>544</v>
      </c>
    </row>
    <row r="26" spans="1:10" x14ac:dyDescent="0.25">
      <c r="B26" s="4" t="s">
        <v>169</v>
      </c>
      <c r="C26" s="4" cm="1">
        <f t="array" ref="C26">SUM(VLOOKUP(B26,A17:F23,{3,4,5,6},FALSE))</f>
        <v>27052</v>
      </c>
      <c r="E26" s="4" t="s">
        <v>263</v>
      </c>
      <c r="F26" s="4" cm="1">
        <f t="array" ref="F26">MAX(VLOOKUP(E26,A17:F23,{3,4,5,6},FALSE))</f>
        <v>7519</v>
      </c>
      <c r="I26" s="4"/>
      <c r="J26" s="4"/>
    </row>
  </sheetData>
  <mergeCells count="1">
    <mergeCell ref="D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3</vt:i4>
      </vt:variant>
    </vt:vector>
  </HeadingPairs>
  <TitlesOfParts>
    <vt:vector size="6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Sheet23</vt:lpstr>
      <vt:lpstr>04-12-24</vt:lpstr>
      <vt:lpstr>04-12</vt:lpstr>
      <vt:lpstr>05-12-24</vt:lpstr>
      <vt:lpstr>05-12</vt:lpstr>
      <vt:lpstr>06-12-2024</vt:lpstr>
      <vt:lpstr>06-24</vt:lpstr>
      <vt:lpstr>06-12</vt:lpstr>
      <vt:lpstr>12-06</vt:lpstr>
      <vt:lpstr>6-12</vt:lpstr>
      <vt:lpstr>07-12-2024</vt:lpstr>
      <vt:lpstr>07-12-24</vt:lpstr>
      <vt:lpstr>07-12</vt:lpstr>
      <vt:lpstr>12-07-2024</vt:lpstr>
      <vt:lpstr>09-12-2024</vt:lpstr>
      <vt:lpstr>09-12-24</vt:lpstr>
      <vt:lpstr>09-12</vt:lpstr>
      <vt:lpstr>10-12-2024</vt:lpstr>
      <vt:lpstr>10-12-24</vt:lpstr>
      <vt:lpstr>10=12=2024</vt:lpstr>
      <vt:lpstr>10=12=24</vt:lpstr>
      <vt:lpstr>Sheet20</vt:lpstr>
      <vt:lpstr>Sheet21</vt:lpstr>
      <vt:lpstr>Sheet22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Sheet37!Criteria</vt:lpstr>
      <vt:lpstr>Sheet19!Extract</vt:lpstr>
      <vt:lpstr>Sheet37!Extract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somu gupta</dc:creator>
  <cp:keywords/>
  <dc:description/>
  <cp:lastModifiedBy>somu gupta</cp:lastModifiedBy>
  <cp:revision/>
  <cp:lastPrinted>2024-12-19T08:01:59Z</cp:lastPrinted>
  <dcterms:created xsi:type="dcterms:W3CDTF">2024-11-11T11:51:17Z</dcterms:created>
  <dcterms:modified xsi:type="dcterms:W3CDTF">2025-01-09T08:25:30Z</dcterms:modified>
  <cp:category/>
  <cp:contentStatus/>
</cp:coreProperties>
</file>