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360" yWindow="105" windowWidth="22035" windowHeight="11550" activeTab="1"/>
  </bookViews>
  <sheets>
    <sheet name="Sheet1" sheetId="1" r:id="rId1"/>
    <sheet name="Sheet4" sheetId="4" r:id="rId2"/>
    <sheet name="Sheet3" sheetId="3" r:id="rId3"/>
  </sheets>
  <definedNames>
    <definedName name="Slicer_EMPLOYEE_NAME">#N/A</definedName>
    <definedName name="Slicer_NET_SALARY">#N/A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8" i="3" l="1"/>
  <c r="M19" i="3"/>
  <c r="L14" i="3"/>
  <c r="L13" i="3"/>
  <c r="G22" i="3" l="1"/>
  <c r="G19" i="3" l="1"/>
  <c r="G14" i="3"/>
  <c r="G12" i="3"/>
  <c r="L13" i="1" l="1"/>
  <c r="G13" i="1"/>
  <c r="H13" i="1"/>
  <c r="I13" i="1"/>
  <c r="N13" i="1"/>
  <c r="O13" i="1"/>
  <c r="M13" i="1" l="1"/>
  <c r="R13" i="1" s="1"/>
  <c r="O10" i="1"/>
  <c r="O11" i="1"/>
  <c r="O12" i="1"/>
  <c r="O9" i="1"/>
  <c r="N10" i="1"/>
  <c r="N11" i="1"/>
  <c r="M20" i="3" s="1"/>
  <c r="N24" i="3" s="1"/>
  <c r="N12" i="1"/>
  <c r="N9" i="1"/>
  <c r="L10" i="1"/>
  <c r="L11" i="1"/>
  <c r="L12" i="1"/>
  <c r="L9" i="1"/>
  <c r="I12" i="1"/>
  <c r="I11" i="1"/>
  <c r="G21" i="3" s="1"/>
  <c r="I10" i="1"/>
  <c r="H10" i="1"/>
  <c r="H11" i="1"/>
  <c r="H12" i="1"/>
  <c r="G12" i="1"/>
  <c r="I9" i="1"/>
  <c r="H9" i="1"/>
  <c r="G11" i="1"/>
  <c r="G10" i="1"/>
  <c r="G9" i="1"/>
  <c r="G23" i="3" l="1"/>
  <c r="G20" i="3"/>
  <c r="M9" i="1"/>
  <c r="M11" i="1"/>
  <c r="R11" i="1" s="1"/>
  <c r="M12" i="1"/>
  <c r="R12" i="1" s="1"/>
  <c r="M10" i="1"/>
  <c r="R10" i="1" s="1"/>
  <c r="R9" i="1"/>
  <c r="G24" i="3" l="1"/>
</calcChain>
</file>

<file path=xl/sharedStrings.xml><?xml version="1.0" encoding="utf-8"?>
<sst xmlns="http://schemas.openxmlformats.org/spreadsheetml/2006/main" count="63" uniqueCount="53">
  <si>
    <t>EMPLOYEE ID</t>
  </si>
  <si>
    <t>EMPLOYEE NAME</t>
  </si>
  <si>
    <t>DESIGNATION</t>
  </si>
  <si>
    <t>BASIC SALARY</t>
  </si>
  <si>
    <t>ATTENDENCE</t>
  </si>
  <si>
    <t>SALARY</t>
  </si>
  <si>
    <t xml:space="preserve">D.A </t>
  </si>
  <si>
    <t>H.R.A</t>
  </si>
  <si>
    <t>C.A</t>
  </si>
  <si>
    <t>GROSS SALARY</t>
  </si>
  <si>
    <t>P.F</t>
  </si>
  <si>
    <t>E.S.I</t>
  </si>
  <si>
    <t>NET SALARY</t>
  </si>
  <si>
    <t>MANAGER</t>
  </si>
  <si>
    <t>WORKER</t>
  </si>
  <si>
    <t>PION</t>
  </si>
  <si>
    <t>O.T SALARY</t>
  </si>
  <si>
    <t xml:space="preserve">O.T </t>
  </si>
  <si>
    <t>COOK</t>
  </si>
  <si>
    <t>JETHA LAL</t>
  </si>
  <si>
    <t>TARAK METHA</t>
  </si>
  <si>
    <t>TAPU</t>
  </si>
  <si>
    <t>BHIDE</t>
  </si>
  <si>
    <t>SODHI</t>
  </si>
  <si>
    <t>Row Labels</t>
  </si>
  <si>
    <t>Grand Total</t>
  </si>
  <si>
    <t>Sum of NET SALARY</t>
  </si>
  <si>
    <t>NAME</t>
  </si>
  <si>
    <t>EMP ID</t>
  </si>
  <si>
    <t xml:space="preserve"> C.A</t>
  </si>
  <si>
    <t>O.T</t>
  </si>
  <si>
    <t xml:space="preserve">O.T SALARY </t>
  </si>
  <si>
    <t xml:space="preserve">P.F </t>
  </si>
  <si>
    <t>EARNING</t>
  </si>
  <si>
    <t>DEDUCTION</t>
  </si>
  <si>
    <t>TOTAL DEDUCTION</t>
  </si>
  <si>
    <t>Column1</t>
  </si>
  <si>
    <t>Column2</t>
  </si>
  <si>
    <t>Column3</t>
  </si>
  <si>
    <t>Column4</t>
  </si>
  <si>
    <t>Column5</t>
  </si>
  <si>
    <t>Column6</t>
  </si>
  <si>
    <t>Column7</t>
  </si>
  <si>
    <t>Column8</t>
  </si>
  <si>
    <t>Column9</t>
  </si>
  <si>
    <t>BANK NAME</t>
  </si>
  <si>
    <t>S.B.I</t>
  </si>
  <si>
    <t>P.N.B</t>
  </si>
  <si>
    <t>UNION BANK</t>
  </si>
  <si>
    <t>KOTAK MAHINDRA</t>
  </si>
  <si>
    <t>ACCOUNT NO.</t>
  </si>
  <si>
    <t xml:space="preserve">BANK NAME </t>
  </si>
  <si>
    <t>CANARA BANK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</si>
</sst>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72"/>
      <color theme="4" tint="-0.499984740745262"/>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 xfId="0" applyFont="1" applyBorder="1"/>
    <xf numFmtId="0" fontId="2" fillId="0" borderId="2" xfId="0" applyFont="1" applyBorder="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cellXfs>
  <cellStyles count="1">
    <cellStyle name="Normal" xfId="0" builtinId="0"/>
  </cellStyles>
  <dxfs count="13">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[SHIVAM HARITASH SALARY SHEET.xlsx]Sheet4!PivotTable3</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multiLvlStrRef>
              <c:f>Sheet4!$A$2:$A$4</c:f>
              <c:multiLvlStrCache>
                <c:ptCount val="1"/>
                <c:lvl>
                  <c:pt idx="0">
                    <c:v>WORKER</c:v>
                  </c:pt>
                </c:lvl>
                <c:lvl>
                  <c:pt idx="0">
                    <c:v>SODHI</c:v>
                  </c:pt>
                </c:lvl>
              </c:multiLvlStrCache>
            </c:multiLvlStrRef>
          </c:cat>
          <c:val>
            <c:numRef>
              <c:f>Sheet4!$B$2:$B$4</c:f>
              <c:numCache>
                <c:formatCode>General</c:formatCode>
                <c:ptCount val="1"/>
                <c:pt idx="0">
                  <c:v>36525</c:v>
                </c:pt>
              </c:numCache>
            </c:numRef>
          </c:val>
        </c:ser>
        <c:dLbls>
          <c:showLegendKey val="0"/>
          <c:showVal val="0"/>
          <c:showCatName val="0"/>
          <c:showSerName val="0"/>
          <c:showPercent val="0"/>
          <c:showBubbleSize val="0"/>
        </c:dLbls>
        <c:gapWidth val="150"/>
        <c:axId val="143901824"/>
        <c:axId val="143903360"/>
      </c:barChart>
      <c:catAx>
        <c:axId val="143901824"/>
        <c:scaling>
          <c:orientation val="minMax"/>
        </c:scaling>
        <c:delete val="0"/>
        <c:axPos val="b"/>
        <c:majorTickMark val="out"/>
        <c:minorTickMark val="none"/>
        <c:tickLblPos val="nextTo"/>
        <c:crossAx val="143903360"/>
        <c:crosses val="autoZero"/>
        <c:auto val="1"/>
        <c:lblAlgn val="ctr"/>
        <c:lblOffset val="100"/>
        <c:noMultiLvlLbl val="0"/>
      </c:catAx>
      <c:valAx>
        <c:axId val="143903360"/>
        <c:scaling>
          <c:orientation val="minMax"/>
        </c:scaling>
        <c:delete val="0"/>
        <c:axPos val="l"/>
        <c:majorGridlines/>
        <c:numFmt formatCode="General" sourceLinked="1"/>
        <c:majorTickMark val="out"/>
        <c:minorTickMark val="none"/>
        <c:tickLblPos val="nextTo"/>
        <c:crossAx val="143901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828675</xdr:colOff>
      <xdr:row>0</xdr:row>
      <xdr:rowOff>164598</xdr:rowOff>
    </xdr:from>
    <xdr:ext cx="11639039" cy="1125501"/>
    <xdr:sp macro="" textlink="">
      <xdr:nvSpPr>
        <xdr:cNvPr id="2" name="Rectangle 1"/>
        <xdr:cNvSpPr/>
      </xdr:nvSpPr>
      <xdr:spPr>
        <a:xfrm>
          <a:off x="2657475" y="164598"/>
          <a:ext cx="11639039" cy="1125501"/>
        </a:xfrm>
        <a:prstGeom prst="rect">
          <a:avLst/>
        </a:prstGeom>
        <a:noFill/>
      </xdr:spPr>
      <xdr:txBody>
        <a:bodyPr wrap="square" lIns="91440" tIns="45720" rIns="91440" bIns="45720">
          <a:spAutoFi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r>
            <a:rPr lang="en-US" sz="6600" b="1" cap="all" spc="0">
              <a:ln w="0"/>
              <a:solidFill>
                <a:schemeClr val="tx2">
                  <a:lumMod val="50000"/>
                </a:schemeClr>
              </a:solidFill>
              <a:effectLst>
                <a:reflection blurRad="12700" stA="50000" endPos="50000" dist="5000" dir="5400000" sy="-100000" rotWithShape="0"/>
              </a:effectLst>
            </a:rPr>
            <a:t>SALARY</a:t>
          </a:r>
          <a:r>
            <a:rPr lang="en-US" sz="5400" b="1" cap="all" spc="0" baseline="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rPr>
            <a:t> </a:t>
          </a:r>
          <a:r>
            <a:rPr lang="en-US" sz="6600" b="1" cap="all" spc="0" baseline="0">
              <a:ln w="0"/>
              <a:solidFill>
                <a:schemeClr val="tx2">
                  <a:lumMod val="50000"/>
                </a:schemeClr>
              </a:solidFill>
              <a:effectLst>
                <a:reflection blurRad="12700" stA="50000" endPos="50000" dist="5000" dir="5400000" sy="-100000" rotWithShape="0"/>
              </a:effectLst>
            </a:rPr>
            <a:t>SHEET</a:t>
          </a:r>
          <a:endParaRPr lang="en-US" sz="6600" b="1" cap="all" spc="0">
            <a:ln w="0"/>
            <a:solidFill>
              <a:schemeClr val="tx2">
                <a:lumMod val="50000"/>
              </a:schemeClr>
            </a:solidFill>
            <a:effectLst>
              <a:reflection blurRad="12700" stA="50000" endPos="50000" dist="5000" dir="5400000" sy="-100000" rotWithShape="0"/>
            </a:effectLst>
          </a:endParaRPr>
        </a:p>
      </xdr:txBody>
    </xdr:sp>
    <xdr:clientData/>
  </xdr:oneCellAnchor>
  <xdr:oneCellAnchor>
    <xdr:from>
      <xdr:col>12</xdr:col>
      <xdr:colOff>350546</xdr:colOff>
      <xdr:row>15</xdr:row>
      <xdr:rowOff>59823</xdr:rowOff>
    </xdr:from>
    <xdr:ext cx="184731" cy="937629"/>
    <xdr:sp macro="" textlink="">
      <xdr:nvSpPr>
        <xdr:cNvPr id="3" name="Rectangle 2"/>
        <xdr:cNvSpPr/>
      </xdr:nvSpPr>
      <xdr:spPr>
        <a:xfrm>
          <a:off x="10742321" y="2917323"/>
          <a:ext cx="184731" cy="937629"/>
        </a:xfrm>
        <a:prstGeom prst="rect">
          <a:avLst/>
        </a:prstGeom>
        <a:noFill/>
      </xdr:spPr>
      <xdr:txBody>
        <a:bodyPr wrap="none" lIns="91440" tIns="45720" rIns="91440" bIns="45720">
          <a:spAutoFit/>
          <a:scene3d>
            <a:camera prst="orthographicFront">
              <a:rot lat="0" lon="0" rev="0"/>
            </a:camera>
            <a:lightRig rig="contrasting" dir="t">
              <a:rot lat="0" lon="0" rev="4500000"/>
            </a:lightRig>
          </a:scene3d>
          <a:sp3d contourW="6350" prstMaterial="metal">
            <a:bevelT w="127000" h="31750" prst="relaxedInset"/>
            <a:contourClr>
              <a:schemeClr val="accent1">
                <a:shade val="75000"/>
              </a:schemeClr>
            </a:contourClr>
          </a:sp3d>
        </a:bodyPr>
        <a:lstStyle/>
        <a:p>
          <a:pPr algn="ctr"/>
          <a:endParaRPr lang="en-US" sz="5400" b="1" cap="all" spc="0">
            <a:ln w="0"/>
            <a:gradFill flip="none">
              <a:gsLst>
                <a:gs pos="0">
                  <a:schemeClr val="accent1">
                    <a:tint val="75000"/>
                    <a:shade val="75000"/>
                    <a:satMod val="170000"/>
                  </a:schemeClr>
                </a:gs>
                <a:gs pos="49000">
                  <a:schemeClr val="accent1">
                    <a:tint val="88000"/>
                    <a:shade val="65000"/>
                    <a:satMod val="172000"/>
                  </a:schemeClr>
                </a:gs>
                <a:gs pos="50000">
                  <a:schemeClr val="accent1">
                    <a:shade val="65000"/>
                    <a:satMod val="130000"/>
                  </a:schemeClr>
                </a:gs>
                <a:gs pos="92000">
                  <a:schemeClr val="accent1">
                    <a:shade val="50000"/>
                    <a:satMod val="120000"/>
                  </a:schemeClr>
                </a:gs>
                <a:gs pos="100000">
                  <a:schemeClr val="accent1">
                    <a:shade val="48000"/>
                    <a:satMod val="120000"/>
                  </a:schemeClr>
                </a:gs>
              </a:gsLst>
              <a:lin ang="5400000"/>
            </a:gradFill>
            <a:effectLst>
              <a:reflection blurRad="12700" stA="50000" endPos="50000" dist="5000" dir="5400000" sy="-100000"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123825</xdr:colOff>
      <xdr:row>16</xdr:row>
      <xdr:rowOff>104775</xdr:rowOff>
    </xdr:from>
    <xdr:to>
      <xdr:col>8</xdr:col>
      <xdr:colOff>123825</xdr:colOff>
      <xdr:row>29</xdr:row>
      <xdr:rowOff>152400</xdr:rowOff>
    </xdr:to>
    <mc:AlternateContent xmlns:mc="http://schemas.openxmlformats.org/markup-compatibility/2006" xmlns:a14="http://schemas.microsoft.com/office/drawing/2010/main">
      <mc:Choice Requires="a14">
        <xdr:graphicFrame macro="">
          <xdr:nvGraphicFramePr>
            <xdr:cNvPr id="3"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4229100" y="3152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6</xdr:row>
      <xdr:rowOff>180975</xdr:rowOff>
    </xdr:from>
    <xdr:to>
      <xdr:col>17</xdr:col>
      <xdr:colOff>152400</xdr:colOff>
      <xdr:row>20</xdr:row>
      <xdr:rowOff>38100</xdr:rowOff>
    </xdr:to>
    <mc:AlternateContent xmlns:mc="http://schemas.openxmlformats.org/markup-compatibility/2006" xmlns:a14="http://schemas.microsoft.com/office/drawing/2010/main">
      <mc:Choice Requires="a14">
        <xdr:graphicFrame macro="">
          <xdr:nvGraphicFramePr>
            <xdr:cNvPr id="4" name="NET SALARY"/>
            <xdr:cNvGraphicFramePr/>
          </xdr:nvGraphicFramePr>
          <xdr:xfrm>
            <a:off x="0" y="0"/>
            <a:ext cx="0" cy="0"/>
          </xdr:xfrm>
          <a:graphic>
            <a:graphicData uri="http://schemas.microsoft.com/office/drawing/2010/slicer">
              <sle:slicer xmlns:sle="http://schemas.microsoft.com/office/drawing/2010/slicer" name="NET SALARY"/>
            </a:graphicData>
          </a:graphic>
        </xdr:graphicFrame>
      </mc:Choice>
      <mc:Fallback xmlns="">
        <xdr:sp macro="" textlink="">
          <xdr:nvSpPr>
            <xdr:cNvPr id="0" name=""/>
            <xdr:cNvSpPr>
              <a:spLocks noTextEdit="1"/>
            </xdr:cNvSpPr>
          </xdr:nvSpPr>
          <xdr:spPr>
            <a:xfrm>
              <a:off x="9572625" y="1323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605728</xdr:colOff>
      <xdr:row>2</xdr:row>
      <xdr:rowOff>16960</xdr:rowOff>
    </xdr:from>
    <xdr:ext cx="5299772" cy="937629"/>
    <xdr:sp macro="" textlink="">
      <xdr:nvSpPr>
        <xdr:cNvPr id="2" name="Rectangle 1"/>
        <xdr:cNvSpPr/>
      </xdr:nvSpPr>
      <xdr:spPr>
        <a:xfrm>
          <a:off x="4263328" y="397960"/>
          <a:ext cx="5299772" cy="937629"/>
        </a:xfrm>
        <a:prstGeom prst="rect">
          <a:avLst/>
        </a:prstGeom>
        <a:noFill/>
      </xdr:spPr>
      <xdr:txBody>
        <a:bodyPr wrap="square" lIns="91440" tIns="45720" rIns="91440" bIns="45720">
          <a:sp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ctr"/>
          <a:r>
            <a:rPr lang="en-US" sz="5400" b="1" cap="all" spc="0">
              <a:ln/>
              <a:solidFill>
                <a:schemeClr val="accent1">
                  <a:lumMod val="50000"/>
                </a:schemeClr>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SHIVAM'S</a:t>
          </a:r>
          <a:r>
            <a:rPr lang="en-US" sz="5400" b="1" cap="all" spc="0" baseline="0">
              <a:ln/>
              <a:solidFill>
                <a:schemeClr val="accent1">
                  <a:lumMod val="50000"/>
                </a:schemeClr>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 PG</a:t>
          </a:r>
          <a:endParaRPr lang="en-US" sz="5400" b="1" cap="all" spc="0">
            <a:ln/>
            <a:solidFill>
              <a:schemeClr val="accent1">
                <a:lumMod val="50000"/>
              </a:schemeClr>
            </a:solidFill>
            <a:effectLst>
              <a:outerShdw blurRad="19685" dist="12700" dir="5400000" algn="tl" rotWithShape="0">
                <a:schemeClr val="accent1">
                  <a:satMod val="130000"/>
                  <a:alpha val="60000"/>
                </a:schemeClr>
              </a:outerShdw>
              <a:reflection blurRad="10000" stA="55000" endPos="48000" dist="500" dir="5400000" sy="-100000" algn="bl" rotWithShape="0"/>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454.740750810182" createdVersion="4" refreshedVersion="4" minRefreshableVersion="3" recordCount="5">
  <cacheSource type="worksheet">
    <worksheetSource name="Table1"/>
  </cacheSource>
  <cacheFields count="15">
    <cacheField name="EMPLOYEE ID" numFmtId="0">
      <sharedItems containsSemiMixedTypes="0" containsString="0" containsNumber="1" containsInteger="1" minValue="101" maxValue="105"/>
    </cacheField>
    <cacheField name="EMPLOYEE NAME" numFmtId="0">
      <sharedItems count="5">
        <s v="TARAK METHA"/>
        <s v="TAPU"/>
        <s v="BHIDE"/>
        <s v="SODHI"/>
        <s v="JETHA LAL"/>
      </sharedItems>
    </cacheField>
    <cacheField name="DESIGNATION" numFmtId="0">
      <sharedItems count="4">
        <s v="MANAGER"/>
        <s v="PION"/>
        <s v="WORKER"/>
        <s v="COOK"/>
      </sharedItems>
    </cacheField>
    <cacheField name="BASIC SALARY" numFmtId="0">
      <sharedItems containsSemiMixedTypes="0" containsString="0" containsNumber="1" containsInteger="1" minValue="30000" maxValue="50000"/>
    </cacheField>
    <cacheField name="ATTENDENCE" numFmtId="0">
      <sharedItems containsSemiMixedTypes="0" containsString="0" containsNumber="1" containsInteger="1" minValue="24" maxValue="30"/>
    </cacheField>
    <cacheField name="SALARY" numFmtId="0">
      <sharedItems containsSemiMixedTypes="0" containsString="0" containsNumber="1" minValue="28000" maxValue="40000"/>
    </cacheField>
    <cacheField name="D.A " numFmtId="0">
      <sharedItems containsSemiMixedTypes="0" containsString="0" containsNumber="1" containsInteger="1" minValue="600" maxValue="1000"/>
    </cacheField>
    <cacheField name="H.R.A" numFmtId="0">
      <sharedItems containsSemiMixedTypes="0" containsString="0" containsNumber="1" containsInteger="1" minValue="900" maxValue="1500"/>
    </cacheField>
    <cacheField name="C.A" numFmtId="0">
      <sharedItems containsSemiMixedTypes="0" containsString="0" containsNumber="1" containsInteger="1" minValue="10000" maxValue="10000"/>
    </cacheField>
    <cacheField name="O.T " numFmtId="0">
      <sharedItems containsSemiMixedTypes="0" containsString="0" containsNumber="1" containsInteger="1" minValue="4" maxValue="8"/>
    </cacheField>
    <cacheField name="O.T SALARY" numFmtId="0">
      <sharedItems containsSemiMixedTypes="0" containsString="0" containsNumber="1" minValue="500" maxValue="1333.3333333333333"/>
    </cacheField>
    <cacheField name="GROSS SALARY" numFmtId="0">
      <sharedItems containsSemiMixedTypes="0" containsString="0" containsNumber="1" minValue="40125" maxValue="53750"/>
    </cacheField>
    <cacheField name="P.F" numFmtId="0">
      <sharedItems containsSemiMixedTypes="0" containsString="0" containsNumber="1" containsInteger="1" minValue="3600" maxValue="6000"/>
    </cacheField>
    <cacheField name="E.S.I" numFmtId="0">
      <sharedItems containsSemiMixedTypes="0" containsString="0" containsNumber="1" containsInteger="1" minValue="0" maxValue="0"/>
    </cacheField>
    <cacheField name="NET SALARY" numFmtId="0">
      <sharedItems containsSemiMixedTypes="0" containsString="0" containsNumber="1" minValue="36525" maxValue="48533.333333333336" count="5">
        <n v="47750"/>
        <n v="42404.166666666672"/>
        <n v="38400"/>
        <n v="36525"/>
        <n v="48533.33333333333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n v="101"/>
    <x v="0"/>
    <x v="0"/>
    <n v="50000"/>
    <n v="24"/>
    <n v="40000"/>
    <n v="1000"/>
    <n v="1500"/>
    <n v="10000"/>
    <n v="6"/>
    <n v="1250"/>
    <n v="53750"/>
    <n v="6000"/>
    <n v="0"/>
    <x v="0"/>
  </r>
  <r>
    <n v="102"/>
    <x v="1"/>
    <x v="1"/>
    <n v="35000"/>
    <n v="29"/>
    <n v="33833.333333333336"/>
    <n v="700"/>
    <n v="1050"/>
    <n v="10000"/>
    <n v="7"/>
    <n v="1020.8333333333334"/>
    <n v="46604.166666666672"/>
    <n v="4200"/>
    <n v="0"/>
    <x v="1"/>
  </r>
  <r>
    <n v="103"/>
    <x v="2"/>
    <x v="2"/>
    <n v="30000"/>
    <n v="30"/>
    <n v="30000"/>
    <n v="600"/>
    <n v="900"/>
    <n v="10000"/>
    <n v="4"/>
    <n v="500"/>
    <n v="42000"/>
    <n v="3600"/>
    <n v="0"/>
    <x v="2"/>
  </r>
  <r>
    <n v="104"/>
    <x v="3"/>
    <x v="2"/>
    <n v="30000"/>
    <n v="28"/>
    <n v="28000"/>
    <n v="600"/>
    <n v="900"/>
    <n v="10000"/>
    <n v="5"/>
    <n v="625"/>
    <n v="40125"/>
    <n v="3600"/>
    <n v="0"/>
    <x v="3"/>
  </r>
  <r>
    <n v="105"/>
    <x v="4"/>
    <x v="3"/>
    <n v="40000"/>
    <n v="30"/>
    <n v="40000"/>
    <n v="800"/>
    <n v="1200"/>
    <n v="10000"/>
    <n v="8"/>
    <n v="1333.3333333333333"/>
    <n v="53333.333333333336"/>
    <n v="4800"/>
    <n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4" firstHeaderRow="1" firstDataRow="1" firstDataCol="1"/>
  <pivotFields count="15">
    <pivotField showAll="0"/>
    <pivotField axis="axisRow" showAll="0">
      <items count="6">
        <item h="1" x="2"/>
        <item h="1" x="4"/>
        <item x="3"/>
        <item h="1" x="1"/>
        <item h="1" x="0"/>
        <item t="default"/>
      </items>
    </pivotField>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6">
        <item x="3"/>
        <item h="1" x="2"/>
        <item h="1" x="1"/>
        <item h="1" x="0"/>
        <item h="1" x="4"/>
        <item t="default"/>
      </items>
    </pivotField>
  </pivotFields>
  <rowFields count="2">
    <field x="1"/>
    <field x="2"/>
  </rowFields>
  <rowItems count="3">
    <i>
      <x v="2"/>
    </i>
    <i r="1">
      <x v="3"/>
    </i>
    <i t="grand">
      <x/>
    </i>
  </rowItems>
  <colItems count="1">
    <i/>
  </colItems>
  <dataFields count="1">
    <dataField name="Sum of NET SALARY"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3"/>
  </pivotTables>
  <data>
    <tabular pivotCacheId="1">
      <items count="5">
        <i x="3" s="1"/>
        <i x="2" nd="1"/>
        <i x="4" nd="1"/>
        <i x="1"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ET_SALARY" sourceName="NET SALARY">
  <pivotTables>
    <pivotTable tabId="4" name="PivotTable3"/>
  </pivotTables>
  <data>
    <tabular pivotCacheId="1">
      <items count="5">
        <i x="3" s="1"/>
        <i x="2" nd="1"/>
        <i x="1" nd="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NAME" cache="Slicer_EMPLOYEE_NAME" caption="EMPLOYEE NAME" rowHeight="241300"/>
  <slicer name="NET SALARY" cache="Slicer_NET_SALARY" caption="NET SALARY" rowHeight="241300"/>
</slicers>
</file>

<file path=xl/tables/table1.xml><?xml version="1.0" encoding="utf-8"?>
<table xmlns="http://schemas.openxmlformats.org/spreadsheetml/2006/main" id="1" name="Table1" displayName="Table1" ref="B8:R13" totalsRowShown="0">
  <tableColumns count="17">
    <tableColumn id="1" name="EMPLOYEE ID"/>
    <tableColumn id="2" name="EMPLOYEE NAME"/>
    <tableColumn id="3" name="DESIGNATION"/>
    <tableColumn id="4" name="BASIC SALARY"/>
    <tableColumn id="5" name="ATTENDENCE"/>
    <tableColumn id="6" name="SALARY">
      <calculatedColumnFormula>E9/30*F9</calculatedColumnFormula>
    </tableColumn>
    <tableColumn id="7" name="D.A ">
      <calculatedColumnFormula>E9*2%</calculatedColumnFormula>
    </tableColumn>
    <tableColumn id="8" name="H.R.A">
      <calculatedColumnFormula>E9*3%</calculatedColumnFormula>
    </tableColumn>
    <tableColumn id="9" name="C.A"/>
    <tableColumn id="10" name="O.T "/>
    <tableColumn id="11" name="O.T SALARY">
      <calculatedColumnFormula>E9/30/8*K9</calculatedColumnFormula>
    </tableColumn>
    <tableColumn id="12" name="GROSS SALARY">
      <calculatedColumnFormula>G9+H9+I9+J9+L9</calculatedColumnFormula>
    </tableColumn>
    <tableColumn id="13" name="P.F">
      <calculatedColumnFormula>IF(E9&gt;=15000,E9*12%,0)</calculatedColumnFormula>
    </tableColumn>
    <tableColumn id="14" name="E.S.I">
      <calculatedColumnFormula>IF(E9&lt;=15000,E9*2%,0)</calculatedColumnFormula>
    </tableColumn>
    <tableColumn id="19" name="BANK NAME "/>
    <tableColumn id="18" name="ACCOUNT NO."/>
    <tableColumn id="15" name="NET SALARY">
      <calculatedColumnFormula>M9-N9-O9</calculatedColumnFormula>
    </tableColumn>
  </tableColumns>
  <tableStyleInfo name="TableStyleDark6" showFirstColumn="0" showLastColumn="0" showRowStripes="1" showColumnStripes="0"/>
</table>
</file>

<file path=xl/tables/table2.xml><?xml version="1.0" encoding="utf-8"?>
<table xmlns="http://schemas.openxmlformats.org/spreadsheetml/2006/main" id="3" name="Table3" displayName="Table3" ref="F11:N28" totalsRowShown="0" headerRowDxfId="12" headerRowBorderDxfId="11" tableBorderDxfId="10" totalsRowBorderDxfId="9">
  <tableColumns count="9">
    <tableColumn id="1" name="Column1" dataDxfId="8"/>
    <tableColumn id="2" name="Column2" dataDxfId="7"/>
    <tableColumn id="3" name="Column3" dataDxfId="6"/>
    <tableColumn id="4" name="Column4" dataDxfId="5"/>
    <tableColumn id="5" name="Column5" dataDxfId="4"/>
    <tableColumn id="6" name="Column6" dataDxfId="3"/>
    <tableColumn id="7" name="Column7" dataDxfId="2"/>
    <tableColumn id="8" name="Column8" dataDxfId="1"/>
    <tableColumn id="9" name="Column9"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3"/>
  <sheetViews>
    <sheetView topLeftCell="C1" workbookViewId="0">
      <selection activeCell="Q13" sqref="Q13"/>
    </sheetView>
  </sheetViews>
  <sheetFormatPr defaultRowHeight="15" x14ac:dyDescent="0.25"/>
  <cols>
    <col min="2" max="2" width="14.5703125" customWidth="1"/>
    <col min="3" max="3" width="18.140625" customWidth="1"/>
    <col min="4" max="4" width="15.42578125" customWidth="1"/>
    <col min="5" max="5" width="15.28515625" customWidth="1"/>
    <col min="6" max="6" width="14.7109375" customWidth="1"/>
    <col min="7" max="7" width="9.7109375" customWidth="1"/>
    <col min="8" max="8" width="6.7109375" customWidth="1"/>
    <col min="9" max="9" width="8" customWidth="1"/>
    <col min="10" max="10" width="6.140625" customWidth="1"/>
    <col min="11" max="11" width="6.5703125" customWidth="1"/>
    <col min="12" max="12" width="13.140625" customWidth="1"/>
    <col min="13" max="13" width="16" customWidth="1"/>
    <col min="14" max="14" width="8.42578125" bestFit="1" customWidth="1"/>
    <col min="15" max="15" width="6.85546875" customWidth="1"/>
    <col min="16" max="16" width="15.5703125" customWidth="1"/>
    <col min="17" max="17" width="17.7109375" customWidth="1"/>
    <col min="18" max="18" width="13.5703125" customWidth="1"/>
  </cols>
  <sheetData>
    <row r="1" spans="2:18" x14ac:dyDescent="0.25">
      <c r="B1" s="16"/>
      <c r="C1" s="17"/>
      <c r="D1" s="17"/>
      <c r="E1" s="17"/>
      <c r="F1" s="17"/>
      <c r="G1" s="17"/>
      <c r="H1" s="17"/>
      <c r="I1" s="17"/>
      <c r="J1" s="17"/>
      <c r="K1" s="17"/>
      <c r="L1" s="17"/>
      <c r="M1" s="17"/>
      <c r="N1" s="17"/>
      <c r="O1" s="17"/>
      <c r="P1" s="17"/>
      <c r="Q1" s="17"/>
      <c r="R1" s="17"/>
    </row>
    <row r="2" spans="2:18" x14ac:dyDescent="0.25">
      <c r="B2" s="17"/>
      <c r="C2" s="17"/>
      <c r="D2" s="17"/>
      <c r="E2" s="17"/>
      <c r="F2" s="17"/>
      <c r="G2" s="17"/>
      <c r="H2" s="17"/>
      <c r="I2" s="17"/>
      <c r="J2" s="17"/>
      <c r="K2" s="17"/>
      <c r="L2" s="17"/>
      <c r="M2" s="17"/>
      <c r="N2" s="17"/>
      <c r="O2" s="17"/>
      <c r="P2" s="17"/>
      <c r="Q2" s="17"/>
      <c r="R2" s="17"/>
    </row>
    <row r="3" spans="2:18" x14ac:dyDescent="0.25">
      <c r="B3" s="17"/>
      <c r="C3" s="17"/>
      <c r="D3" s="17"/>
      <c r="E3" s="17"/>
      <c r="F3" s="17"/>
      <c r="G3" s="17"/>
      <c r="H3" s="17"/>
      <c r="I3" s="17"/>
      <c r="J3" s="17"/>
      <c r="K3" s="17"/>
      <c r="L3" s="17"/>
      <c r="M3" s="17"/>
      <c r="N3" s="17"/>
      <c r="O3" s="17"/>
      <c r="P3" s="17"/>
      <c r="Q3" s="17"/>
      <c r="R3" s="17"/>
    </row>
    <row r="4" spans="2:18" x14ac:dyDescent="0.25">
      <c r="B4" s="17"/>
      <c r="C4" s="17"/>
      <c r="D4" s="17"/>
      <c r="E4" s="17"/>
      <c r="F4" s="17"/>
      <c r="G4" s="17"/>
      <c r="H4" s="17"/>
      <c r="I4" s="17"/>
      <c r="J4" s="17"/>
      <c r="K4" s="17"/>
      <c r="L4" s="17"/>
      <c r="M4" s="17"/>
      <c r="N4" s="17"/>
      <c r="O4" s="17"/>
      <c r="P4" s="17"/>
      <c r="Q4" s="17"/>
      <c r="R4" s="17"/>
    </row>
    <row r="5" spans="2:18" x14ac:dyDescent="0.25">
      <c r="B5" s="17"/>
      <c r="C5" s="17"/>
      <c r="D5" s="17"/>
      <c r="E5" s="17"/>
      <c r="F5" s="17"/>
      <c r="G5" s="17"/>
      <c r="H5" s="17"/>
      <c r="I5" s="17"/>
      <c r="J5" s="17"/>
      <c r="K5" s="17"/>
      <c r="L5" s="17"/>
      <c r="M5" s="17"/>
      <c r="N5" s="17"/>
      <c r="O5" s="17"/>
      <c r="P5" s="17"/>
      <c r="Q5" s="17"/>
      <c r="R5" s="17"/>
    </row>
    <row r="6" spans="2:18" x14ac:dyDescent="0.25">
      <c r="B6" s="17"/>
      <c r="C6" s="17"/>
      <c r="D6" s="17"/>
      <c r="E6" s="17"/>
      <c r="F6" s="17"/>
      <c r="G6" s="17"/>
      <c r="H6" s="17"/>
      <c r="I6" s="17"/>
      <c r="J6" s="17"/>
      <c r="K6" s="17"/>
      <c r="L6" s="17"/>
      <c r="M6" s="17"/>
      <c r="N6" s="17"/>
      <c r="O6" s="17"/>
      <c r="P6" s="17"/>
      <c r="Q6" s="17"/>
      <c r="R6" s="17"/>
    </row>
    <row r="7" spans="2:18" x14ac:dyDescent="0.25">
      <c r="B7" s="17"/>
      <c r="C7" s="17"/>
      <c r="D7" s="17"/>
      <c r="E7" s="17"/>
      <c r="F7" s="17"/>
      <c r="G7" s="17"/>
      <c r="H7" s="17"/>
      <c r="I7" s="17"/>
      <c r="J7" s="17"/>
      <c r="K7" s="17"/>
      <c r="L7" s="17"/>
      <c r="M7" s="17"/>
      <c r="N7" s="17"/>
      <c r="O7" s="17"/>
      <c r="P7" s="17"/>
      <c r="Q7" s="17"/>
      <c r="R7" s="17"/>
    </row>
    <row r="8" spans="2:18" x14ac:dyDescent="0.25">
      <c r="B8" t="s">
        <v>0</v>
      </c>
      <c r="C8" t="s">
        <v>1</v>
      </c>
      <c r="D8" t="s">
        <v>2</v>
      </c>
      <c r="E8" t="s">
        <v>3</v>
      </c>
      <c r="F8" t="s">
        <v>4</v>
      </c>
      <c r="G8" t="s">
        <v>5</v>
      </c>
      <c r="H8" t="s">
        <v>6</v>
      </c>
      <c r="I8" t="s">
        <v>7</v>
      </c>
      <c r="J8" t="s">
        <v>8</v>
      </c>
      <c r="K8" t="s">
        <v>17</v>
      </c>
      <c r="L8" t="s">
        <v>16</v>
      </c>
      <c r="M8" t="s">
        <v>9</v>
      </c>
      <c r="N8" t="s">
        <v>10</v>
      </c>
      <c r="O8" t="s">
        <v>11</v>
      </c>
      <c r="P8" t="s">
        <v>51</v>
      </c>
      <c r="Q8" t="s">
        <v>50</v>
      </c>
      <c r="R8" t="s">
        <v>12</v>
      </c>
    </row>
    <row r="9" spans="2:18" x14ac:dyDescent="0.25">
      <c r="B9">
        <v>101</v>
      </c>
      <c r="C9" t="s">
        <v>20</v>
      </c>
      <c r="D9" t="s">
        <v>13</v>
      </c>
      <c r="E9">
        <v>50000</v>
      </c>
      <c r="F9">
        <v>24</v>
      </c>
      <c r="G9">
        <f>E9/30*F9</f>
        <v>40000</v>
      </c>
      <c r="H9">
        <f>E9*2%</f>
        <v>1000</v>
      </c>
      <c r="I9">
        <f>E9*3%</f>
        <v>1500</v>
      </c>
      <c r="J9">
        <v>10000</v>
      </c>
      <c r="K9">
        <v>6</v>
      </c>
      <c r="L9">
        <f>E9/30/8*K9</f>
        <v>1250</v>
      </c>
      <c r="M9">
        <f>G9+H9+I9+J9+L9</f>
        <v>53750</v>
      </c>
      <c r="N9">
        <f>IF(E9&gt;=15000,E9*12%,0)</f>
        <v>6000</v>
      </c>
      <c r="O9">
        <f>IF(E9&lt;=15000,E9*2%,0)</f>
        <v>0</v>
      </c>
      <c r="P9" t="s">
        <v>46</v>
      </c>
      <c r="Q9">
        <v>12345678909</v>
      </c>
      <c r="R9">
        <f>M9-N9-O9</f>
        <v>47750</v>
      </c>
    </row>
    <row r="10" spans="2:18" x14ac:dyDescent="0.25">
      <c r="B10">
        <v>102</v>
      </c>
      <c r="C10" t="s">
        <v>21</v>
      </c>
      <c r="D10" t="s">
        <v>15</v>
      </c>
      <c r="E10">
        <v>35000</v>
      </c>
      <c r="F10">
        <v>29</v>
      </c>
      <c r="G10">
        <f>E10/30*F10</f>
        <v>33833.333333333336</v>
      </c>
      <c r="H10">
        <f>E10*2%</f>
        <v>700</v>
      </c>
      <c r="I10">
        <f>E10*3%</f>
        <v>1050</v>
      </c>
      <c r="J10">
        <v>10000</v>
      </c>
      <c r="K10">
        <v>7</v>
      </c>
      <c r="L10">
        <f>E10/30/8*K10</f>
        <v>1020.8333333333334</v>
      </c>
      <c r="M10">
        <f t="shared" ref="M10:M13" si="0">G10+H10+I10+J10+L10</f>
        <v>46604.166666666672</v>
      </c>
      <c r="N10">
        <f>IF(E10&gt;=15000,E10*12%,0)</f>
        <v>4200</v>
      </c>
      <c r="O10">
        <f>IF(E10&lt;=15000,E10*2%,0)</f>
        <v>0</v>
      </c>
      <c r="P10" t="s">
        <v>47</v>
      </c>
      <c r="Q10">
        <v>89076543212</v>
      </c>
      <c r="R10">
        <f t="shared" ref="R10:R13" si="1">M10-N10-O10</f>
        <v>42404.166666666672</v>
      </c>
    </row>
    <row r="11" spans="2:18" x14ac:dyDescent="0.25">
      <c r="B11">
        <v>103</v>
      </c>
      <c r="C11" t="s">
        <v>22</v>
      </c>
      <c r="D11" t="s">
        <v>14</v>
      </c>
      <c r="E11">
        <v>30000</v>
      </c>
      <c r="F11">
        <v>30</v>
      </c>
      <c r="G11">
        <f>E11/30*F11</f>
        <v>30000</v>
      </c>
      <c r="H11">
        <f>E11*2%</f>
        <v>600</v>
      </c>
      <c r="I11">
        <f>E11*3%</f>
        <v>900</v>
      </c>
      <c r="J11">
        <v>10000</v>
      </c>
      <c r="K11">
        <v>4</v>
      </c>
      <c r="L11">
        <f>E11/30/8*K11</f>
        <v>500</v>
      </c>
      <c r="M11">
        <f t="shared" si="0"/>
        <v>42000</v>
      </c>
      <c r="N11">
        <f>IF(E11&gt;=15000,E11*12%,0)</f>
        <v>3600</v>
      </c>
      <c r="O11">
        <f>IF(E11&lt;=15000,E11*2%,0)</f>
        <v>0</v>
      </c>
      <c r="P11" t="s">
        <v>52</v>
      </c>
      <c r="Q11">
        <v>98764454556</v>
      </c>
      <c r="R11">
        <f t="shared" si="1"/>
        <v>38400</v>
      </c>
    </row>
    <row r="12" spans="2:18" x14ac:dyDescent="0.25">
      <c r="B12">
        <v>104</v>
      </c>
      <c r="C12" t="s">
        <v>23</v>
      </c>
      <c r="D12" t="s">
        <v>14</v>
      </c>
      <c r="E12">
        <v>30000</v>
      </c>
      <c r="F12">
        <v>28</v>
      </c>
      <c r="G12">
        <f>E12/30*F12</f>
        <v>28000</v>
      </c>
      <c r="H12">
        <f>E12*2%</f>
        <v>600</v>
      </c>
      <c r="I12">
        <f>E12*3%</f>
        <v>900</v>
      </c>
      <c r="J12">
        <v>10000</v>
      </c>
      <c r="K12">
        <v>5</v>
      </c>
      <c r="L12">
        <f>E12/30/8*K12</f>
        <v>625</v>
      </c>
      <c r="M12">
        <f t="shared" si="0"/>
        <v>40125</v>
      </c>
      <c r="N12">
        <f>IF(E12&gt;=15000,E12*12%,0)</f>
        <v>3600</v>
      </c>
      <c r="O12">
        <f>IF(E12&lt;=15000,E12*2%,0)</f>
        <v>0</v>
      </c>
      <c r="P12" t="s">
        <v>48</v>
      </c>
      <c r="Q12">
        <v>74343574475</v>
      </c>
      <c r="R12">
        <f t="shared" si="1"/>
        <v>36525</v>
      </c>
    </row>
    <row r="13" spans="2:18" x14ac:dyDescent="0.25">
      <c r="B13">
        <v>105</v>
      </c>
      <c r="C13" t="s">
        <v>19</v>
      </c>
      <c r="D13" t="s">
        <v>18</v>
      </c>
      <c r="E13">
        <v>40000</v>
      </c>
      <c r="F13">
        <v>30</v>
      </c>
      <c r="G13">
        <f>E13/30*F13</f>
        <v>40000</v>
      </c>
      <c r="H13">
        <f>E13*2%</f>
        <v>800</v>
      </c>
      <c r="I13">
        <f>E13*3%</f>
        <v>1200</v>
      </c>
      <c r="J13">
        <v>10000</v>
      </c>
      <c r="K13">
        <v>8</v>
      </c>
      <c r="L13">
        <f>E13/30/8*K13</f>
        <v>1333.3333333333333</v>
      </c>
      <c r="M13">
        <f t="shared" si="0"/>
        <v>53333.333333333336</v>
      </c>
      <c r="N13">
        <f>IF(E13&gt;=15000,E13*12%,0)</f>
        <v>4800</v>
      </c>
      <c r="O13">
        <f>IF(E13&lt;=15000,E13*2%,0)</f>
        <v>0</v>
      </c>
      <c r="P13" t="s">
        <v>49</v>
      </c>
      <c r="Q13">
        <v>46756834765</v>
      </c>
      <c r="R13">
        <f t="shared" si="1"/>
        <v>48533.333333333336</v>
      </c>
    </row>
  </sheetData>
  <mergeCells count="1">
    <mergeCell ref="B1:R7"/>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topLeftCell="A7" zoomScaleNormal="100" workbookViewId="0">
      <selection activeCell="B42" sqref="B42"/>
    </sheetView>
  </sheetViews>
  <sheetFormatPr defaultRowHeight="15" x14ac:dyDescent="0.25"/>
  <cols>
    <col min="1" max="1" width="13.140625" customWidth="1"/>
    <col min="2" max="2" width="18.42578125" bestFit="1" customWidth="1"/>
  </cols>
  <sheetData>
    <row r="1" spans="1:2" x14ac:dyDescent="0.25">
      <c r="A1" s="1" t="s">
        <v>24</v>
      </c>
      <c r="B1" t="s">
        <v>26</v>
      </c>
    </row>
    <row r="2" spans="1:2" x14ac:dyDescent="0.25">
      <c r="A2" s="2" t="s">
        <v>23</v>
      </c>
      <c r="B2" s="4">
        <v>36525</v>
      </c>
    </row>
    <row r="3" spans="1:2" x14ac:dyDescent="0.25">
      <c r="A3" s="3" t="s">
        <v>14</v>
      </c>
      <c r="B3" s="4">
        <v>36525</v>
      </c>
    </row>
    <row r="4" spans="1:2" x14ac:dyDescent="0.25">
      <c r="A4" s="2" t="s">
        <v>25</v>
      </c>
      <c r="B4" s="4">
        <v>36525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N28"/>
  <sheetViews>
    <sheetView topLeftCell="A5" workbookViewId="0">
      <selection activeCell="H18" sqref="H18"/>
    </sheetView>
  </sheetViews>
  <sheetFormatPr defaultRowHeight="15" x14ac:dyDescent="0.25"/>
  <cols>
    <col min="6" max="6" width="13.42578125" bestFit="1" customWidth="1"/>
    <col min="7" max="10" width="11" customWidth="1"/>
    <col min="11" max="11" width="12.85546875" customWidth="1"/>
    <col min="12" max="12" width="13.7109375" customWidth="1"/>
    <col min="13" max="14" width="11" customWidth="1"/>
  </cols>
  <sheetData>
    <row r="3" spans="6:14" x14ac:dyDescent="0.25">
      <c r="F3" s="18"/>
      <c r="G3" s="18"/>
      <c r="H3" s="18"/>
      <c r="I3" s="18"/>
      <c r="J3" s="18"/>
      <c r="K3" s="18"/>
      <c r="L3" s="18"/>
      <c r="M3" s="18"/>
      <c r="N3" s="18"/>
    </row>
    <row r="4" spans="6:14" x14ac:dyDescent="0.25">
      <c r="F4" s="18"/>
      <c r="G4" s="18"/>
      <c r="H4" s="18"/>
      <c r="I4" s="18"/>
      <c r="J4" s="18"/>
      <c r="K4" s="18"/>
      <c r="L4" s="18"/>
      <c r="M4" s="18"/>
      <c r="N4" s="18"/>
    </row>
    <row r="5" spans="6:14" x14ac:dyDescent="0.25">
      <c r="F5" s="18"/>
      <c r="G5" s="18"/>
      <c r="H5" s="18"/>
      <c r="I5" s="18"/>
      <c r="J5" s="18"/>
      <c r="K5" s="18"/>
      <c r="L5" s="18"/>
      <c r="M5" s="18"/>
      <c r="N5" s="18"/>
    </row>
    <row r="6" spans="6:14" x14ac:dyDescent="0.25">
      <c r="F6" s="18"/>
      <c r="G6" s="18"/>
      <c r="H6" s="18"/>
      <c r="I6" s="18"/>
      <c r="J6" s="18"/>
      <c r="K6" s="18"/>
      <c r="L6" s="18"/>
      <c r="M6" s="18"/>
      <c r="N6" s="18"/>
    </row>
    <row r="7" spans="6:14" x14ac:dyDescent="0.25">
      <c r="F7" s="18"/>
      <c r="G7" s="18"/>
      <c r="H7" s="18"/>
      <c r="I7" s="18"/>
      <c r="J7" s="18"/>
      <c r="K7" s="18"/>
      <c r="L7" s="18"/>
      <c r="M7" s="18"/>
      <c r="N7" s="18"/>
    </row>
    <row r="8" spans="6:14" x14ac:dyDescent="0.25">
      <c r="F8" s="18"/>
      <c r="G8" s="18"/>
      <c r="H8" s="18"/>
      <c r="I8" s="18"/>
      <c r="J8" s="18"/>
      <c r="K8" s="18"/>
      <c r="L8" s="18"/>
      <c r="M8" s="18"/>
      <c r="N8" s="18"/>
    </row>
    <row r="11" spans="6:14" x14ac:dyDescent="0.25">
      <c r="F11" s="8" t="s">
        <v>36</v>
      </c>
      <c r="G11" s="9" t="s">
        <v>37</v>
      </c>
      <c r="H11" s="9" t="s">
        <v>38</v>
      </c>
      <c r="I11" s="9" t="s">
        <v>39</v>
      </c>
      <c r="J11" s="9" t="s">
        <v>40</v>
      </c>
      <c r="K11" s="9" t="s">
        <v>41</v>
      </c>
      <c r="L11" s="9" t="s">
        <v>42</v>
      </c>
      <c r="M11" s="9" t="s">
        <v>43</v>
      </c>
      <c r="N11" s="10" t="s">
        <v>44</v>
      </c>
    </row>
    <row r="12" spans="6:14" x14ac:dyDescent="0.25">
      <c r="F12" s="6" t="s">
        <v>27</v>
      </c>
      <c r="G12" s="5" t="str">
        <f>VLOOKUP(G13,Table1[#All],2,)</f>
        <v>BHIDE</v>
      </c>
      <c r="H12" s="5"/>
      <c r="I12" s="5"/>
      <c r="J12" s="5"/>
      <c r="K12" s="5"/>
      <c r="L12" s="5"/>
      <c r="M12" s="5"/>
      <c r="N12" s="7"/>
    </row>
    <row r="13" spans="6:14" x14ac:dyDescent="0.25">
      <c r="F13" s="6" t="s">
        <v>28</v>
      </c>
      <c r="G13" s="5">
        <v>103</v>
      </c>
      <c r="H13" s="5"/>
      <c r="I13" s="5"/>
      <c r="J13" s="5"/>
      <c r="K13" s="14" t="s">
        <v>45</v>
      </c>
      <c r="L13" s="5" t="str">
        <f>VLOOKUP(Sheet3!G13,Table1[#All],15,)</f>
        <v>CANARA BANK</v>
      </c>
      <c r="M13" s="5"/>
      <c r="N13" s="7"/>
    </row>
    <row r="14" spans="6:14" x14ac:dyDescent="0.25">
      <c r="F14" s="6" t="s">
        <v>2</v>
      </c>
      <c r="G14" s="5" t="str">
        <f>VLOOKUP(G13,Table1[#All],3,)</f>
        <v>WORKER</v>
      </c>
      <c r="H14" s="5"/>
      <c r="I14" s="5"/>
      <c r="J14" s="5"/>
      <c r="K14" s="14" t="s">
        <v>50</v>
      </c>
      <c r="L14" s="5">
        <f>VLOOKUP(Sheet3!G13,Table1[#All],16,)</f>
        <v>98764454556</v>
      </c>
      <c r="M14" s="5"/>
      <c r="N14" s="7"/>
    </row>
    <row r="15" spans="6:14" x14ac:dyDescent="0.25">
      <c r="F15" s="6"/>
      <c r="G15" s="5"/>
      <c r="H15" s="5"/>
      <c r="I15" s="5"/>
      <c r="J15" s="5"/>
      <c r="K15" s="5"/>
      <c r="L15" s="5"/>
      <c r="M15" s="5"/>
      <c r="N15" s="7"/>
    </row>
    <row r="16" spans="6:14" x14ac:dyDescent="0.25">
      <c r="F16" s="6"/>
      <c r="G16" s="5"/>
      <c r="H16" s="5"/>
      <c r="I16" s="5"/>
      <c r="J16" s="5"/>
      <c r="K16" s="5"/>
      <c r="L16" s="5"/>
      <c r="M16" s="5"/>
      <c r="N16" s="7"/>
    </row>
    <row r="17" spans="6:14" x14ac:dyDescent="0.25">
      <c r="F17" s="6"/>
      <c r="G17" s="5"/>
      <c r="H17" s="5"/>
      <c r="I17" s="5"/>
      <c r="J17" s="5"/>
      <c r="K17" s="5"/>
      <c r="L17" s="5"/>
      <c r="M17" s="5"/>
      <c r="N17" s="7"/>
    </row>
    <row r="18" spans="6:14" x14ac:dyDescent="0.25">
      <c r="F18" s="15" t="s">
        <v>33</v>
      </c>
      <c r="G18" s="5"/>
      <c r="H18" s="5"/>
      <c r="I18" s="5"/>
      <c r="J18" s="5"/>
      <c r="K18" s="5"/>
      <c r="L18" s="14" t="s">
        <v>34</v>
      </c>
      <c r="M18" s="5"/>
      <c r="N18" s="7"/>
    </row>
    <row r="19" spans="6:14" x14ac:dyDescent="0.25">
      <c r="F19" s="6" t="s">
        <v>3</v>
      </c>
      <c r="G19" s="5">
        <f>VLOOKUP(Sheet3!G13,Table1[#All],4,)</f>
        <v>30000</v>
      </c>
      <c r="H19" s="5"/>
      <c r="I19" s="5"/>
      <c r="J19" s="5"/>
      <c r="K19" s="5"/>
      <c r="L19" s="5" t="s">
        <v>32</v>
      </c>
      <c r="M19" s="5">
        <f>VLOOKUP(Sheet3!G13,Table1[#All],13,)</f>
        <v>3600</v>
      </c>
      <c r="N19" s="7"/>
    </row>
    <row r="20" spans="6:14" ht="14.25" customHeight="1" x14ac:dyDescent="0.25">
      <c r="F20" s="6" t="s">
        <v>7</v>
      </c>
      <c r="G20" s="5">
        <f>VLOOKUP(Sheet3!G13,Table1[#All],8,)</f>
        <v>900</v>
      </c>
      <c r="H20" s="5"/>
      <c r="I20" s="5"/>
      <c r="J20" s="5"/>
      <c r="K20" s="5"/>
      <c r="L20" s="5" t="s">
        <v>11</v>
      </c>
      <c r="M20" s="5">
        <f>VLOOKUP(Sheet3!G13,Table1[#All],14,)</f>
        <v>0</v>
      </c>
      <c r="N20" s="7"/>
    </row>
    <row r="21" spans="6:14" x14ac:dyDescent="0.25">
      <c r="F21" s="6" t="s">
        <v>29</v>
      </c>
      <c r="G21" s="5">
        <f>VLOOKUP(Sheet3!G13,Table1[#All],9,)</f>
        <v>10000</v>
      </c>
      <c r="H21" s="5"/>
      <c r="I21" s="5"/>
      <c r="J21" s="5"/>
      <c r="K21" s="5"/>
      <c r="L21" s="5"/>
      <c r="M21" s="5"/>
      <c r="N21" s="7"/>
    </row>
    <row r="22" spans="6:14" x14ac:dyDescent="0.25">
      <c r="F22" s="6" t="s">
        <v>30</v>
      </c>
      <c r="G22" s="5">
        <f>VLOOKUP(Sheet3!G13,Table1[#All],10,)</f>
        <v>4</v>
      </c>
      <c r="H22" s="5"/>
      <c r="I22" s="5"/>
      <c r="J22" s="5"/>
      <c r="K22" s="5"/>
      <c r="L22" s="5"/>
      <c r="M22" s="5"/>
      <c r="N22" s="7"/>
    </row>
    <row r="23" spans="6:14" ht="22.5" customHeight="1" x14ac:dyDescent="0.25">
      <c r="F23" s="6" t="s">
        <v>31</v>
      </c>
      <c r="G23" s="5">
        <f>VLOOKUP(Sheet3!G13,Table1[#All],11,)</f>
        <v>500</v>
      </c>
      <c r="H23" s="5"/>
      <c r="I23" s="5"/>
      <c r="J23" s="5"/>
      <c r="K23" s="5"/>
      <c r="L23" s="5"/>
      <c r="M23" s="5"/>
      <c r="N23" s="7"/>
    </row>
    <row r="24" spans="6:14" x14ac:dyDescent="0.25">
      <c r="F24" s="15" t="s">
        <v>9</v>
      </c>
      <c r="G24" s="5">
        <f>VLOOKUP(Sheet3!G13,Table1[#All],12,)</f>
        <v>42000</v>
      </c>
      <c r="H24" s="5"/>
      <c r="I24" s="5"/>
      <c r="J24" s="5"/>
      <c r="K24" s="5"/>
      <c r="L24" s="14" t="s">
        <v>35</v>
      </c>
      <c r="M24" s="5"/>
      <c r="N24" s="7">
        <f>M19+M20</f>
        <v>3600</v>
      </c>
    </row>
    <row r="25" spans="6:14" x14ac:dyDescent="0.25">
      <c r="F25" s="6"/>
      <c r="G25" s="5"/>
      <c r="H25" s="5"/>
      <c r="I25" s="5"/>
      <c r="J25" s="5"/>
      <c r="K25" s="5"/>
      <c r="L25" s="5"/>
      <c r="M25" s="5"/>
      <c r="N25" s="7"/>
    </row>
    <row r="26" spans="6:14" x14ac:dyDescent="0.25">
      <c r="F26" s="6"/>
      <c r="G26" s="5"/>
      <c r="H26" s="5"/>
      <c r="I26" s="5"/>
      <c r="J26" s="5"/>
      <c r="K26" s="5"/>
      <c r="L26" s="5"/>
      <c r="M26" s="5"/>
      <c r="N26" s="7"/>
    </row>
    <row r="27" spans="6:14" x14ac:dyDescent="0.25">
      <c r="F27" s="6"/>
      <c r="G27" s="5"/>
      <c r="H27" s="5"/>
      <c r="I27" s="5"/>
      <c r="J27" s="5"/>
      <c r="K27" s="5"/>
      <c r="L27" s="5"/>
      <c r="M27" s="5"/>
      <c r="N27" s="7"/>
    </row>
    <row r="28" spans="6:14" x14ac:dyDescent="0.25">
      <c r="F28" s="11"/>
      <c r="G28" s="12" t="s">
        <v>12</v>
      </c>
      <c r="H28" s="12">
        <f>VLOOKUP(Sheet3!G13,Table1[#All],17,)</f>
        <v>38400</v>
      </c>
      <c r="I28" s="12"/>
      <c r="J28" s="12"/>
      <c r="K28" s="12"/>
      <c r="L28" s="12"/>
      <c r="M28" s="12"/>
      <c r="N28" s="13"/>
    </row>
  </sheetData>
  <mergeCells count="1">
    <mergeCell ref="F3:N8"/>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Sheet1!$B$9:$B$13</xm:f>
          </x14:formula1>
          <xm:sqref>G13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2024-06-07T11:50:46Z</dcterms:created>
  <dcterms:modified xsi:type="dcterms:W3CDTF">2024-06-20T11:39:12Z</dcterms:modified>
</cp:coreProperties>
</file>