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master\"/>
    </mc:Choice>
  </mc:AlternateContent>
  <xr:revisionPtr revIDLastSave="0" documentId="13_ncr:1_{CC926C87-9975-4B7A-AF8C-F24CDC2E7F22}"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<sst xmlns="http://schemas.openxmlformats.org/spreadsheetml/2006/main">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</sst>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0.000"/>
    <numFmt numFmtId="165" formatCode="0.0"/>
    <numFmt numFmtId="166" formatCode="mmmm"/>
    <numFmt numFmtId="167" formatCode="0.0%"/>
    <numFmt numFmtId="168" formatCode="0.0000"/>
  </numFmts>
  <fonts>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b/>
      <sz val="14"/>
      <color indexed="49"/>
      <name val="Calibri"/>
    </font>
    <font>
      <sz val="11"/>
      <color indexed="16"/>
      <name val="Calibri"/>
    </font>
  </fonts>
  <fills>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5"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5" fillId="26" borderId="6" xfId="0" applyNumberFormat="1" applyFont="1" applyFill="1" applyBorder="1" applyAlignment="1">
      <alignment horizontal="center" vertical="center"/>
    </xf>
    <xf numFmtId="2" fontId="35"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6"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49" fontId="33" fillId="26" borderId="15" xfId="0" applyNumberFormat="1" applyFont="1" applyFill="1" applyBorder="1" applyAlignment="1">
      <alignment horizontal="right" vertical="center"/>
    </xf>
    <xf numFmtId="2" fontId="4" fillId="7" borderId="55" xfId="0" applyNumberFormat="1" applyFont="1" applyFill="1" applyBorder="1" applyAlignment="1">
      <alignment horizontal="center" vertical="center"/>
    </xf>
    <xf numFmtId="49" fontId="33" fillId="26" borderId="60" xfId="0" applyNumberFormat="1" applyFont="1" applyFill="1" applyBorder="1" applyAlignment="1">
      <alignment horizontal="right" vertical="center"/>
    </xf>
    <xf numFmtId="0" fontId="1" fillId="0" borderId="0" xfId="0" applyFont="1" applyAlignment="1">
      <alignment horizontal="left" wrapText="1"/>
    </xf>
    <xf numFmtId="0" fontId="0" fillId="0" borderId="0" xfId="0"/>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4" fillId="26" borderId="4" xfId="0" applyNumberFormat="1" applyFont="1" applyFill="1" applyBorder="1" applyAlignment="1">
      <alignment horizontal="center" vertical="center"/>
    </xf>
    <xf numFmtId="0" fontId="4" fillId="26" borderId="4"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2" xfId="0"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0" fontId="8" fillId="26" borderId="40"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0" fontId="17" fillId="26" borderId="35"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2" fillId="20" borderId="51" xfId="0" applyNumberFormat="1" applyFont="1" applyFill="1" applyBorder="1" applyAlignment="1">
      <alignment horizontal="center" vertical="center"/>
    </xf>
    <xf numFmtId="0" fontId="2" fillId="20" borderId="51"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1" fontId="2" fillId="20" borderId="48" xfId="0" applyNumberFormat="1"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1" fontId="2" fillId="26" borderId="48" xfId="0" applyNumberFormat="1"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0" fontId="2" fillId="20" borderId="53" xfId="0"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0" fillId="31" borderId="59" xfId="0" applyNumberFormat="1" applyFill="1" applyBorder="1" applyAlignment="1">
      <alignment vertical="center"/>
    </xf>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1" fontId="29" fillId="37" borderId="111" xfId="0" applyNumberFormat="1" applyFont="1" applyFill="1" applyBorder="1" applyAlignment="1">
      <alignment horizontal="center" vertical="center"/>
    </xf>
    <xf numFmtId="0" fontId="24" fillId="0" borderId="0" xfId="0" applyFont="1" applyBorder="1"/>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sheetPr/>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t="s" s="504">
        <v>0</v>
      </c>
      <c r="C3" s="505"/>
      <c r="D3" s="505"/>
    </row>
    <row r="7" spans="2:4" ht="18">
      <c r="B7" t="s" s="1">
        <v>1</v>
      </c>
      <c r="C7" t="s" s="1">
        <v>2</v>
      </c>
      <c r="D7" t="s" s="1">
        <v>3</v>
      </c>
    </row>
    <row r="9" spans="2:4" ht="15.6">
      <c r="B9" t="s" s="2">
        <v>4</v>
      </c>
      <c r="C9" s="2"/>
      <c r="D9" s="2"/>
    </row>
    <row r="10" spans="2:4" ht="15.6">
      <c r="B10" s="3"/>
      <c r="C10" t="s" s="3">
        <v>5</v>
      </c>
      <c r="D10" t="s" s="4">
        <v>4</v>
      </c>
    </row>
    <row r="11" spans="2:4" ht="15.6">
      <c r="B11" t="s" s="2">
        <v>94</v>
      </c>
      <c r="C11" s="2"/>
      <c r="D11" s="2"/>
    </row>
    <row r="12" spans="2:4" ht="15.6">
      <c r="B12" s="3"/>
      <c r="C12" t="s" s="3">
        <v>5</v>
      </c>
      <c r="D12" t="s" s="4">
        <v>94</v>
      </c>
    </row>
    <row r="13" spans="2:4" ht="15.6">
      <c r="B13" t="s" s="2">
        <v>139</v>
      </c>
      <c r="C13" s="2"/>
      <c r="D13" s="2"/>
    </row>
    <row r="14" spans="2:4" ht="15.6">
      <c r="B14" s="3"/>
      <c r="C14" t="s" s="3">
        <v>5</v>
      </c>
      <c r="D14" t="s" s="4">
        <v>139</v>
      </c>
    </row>
    <row r="15" spans="2:4" ht="15.6">
      <c r="B15" t="s" s="2">
        <v>156</v>
      </c>
      <c r="C15" s="2"/>
      <c r="D15" s="2"/>
    </row>
    <row r="16" spans="2:4" ht="15.6">
      <c r="B16" s="3"/>
      <c r="C16" t="s" s="3">
        <v>5</v>
      </c>
      <c r="D16" t="s" s="4">
        <v>156</v>
      </c>
    </row>
    <row r="17" spans="2:4" ht="15.6">
      <c r="B17" t="s" s="2">
        <v>199</v>
      </c>
      <c r="C17" s="2"/>
      <c r="D17" s="2"/>
    </row>
    <row r="18" spans="2:4" ht="15.6">
      <c r="B18" s="3"/>
      <c r="C18" t="s" s="3">
        <v>5</v>
      </c>
      <c r="D18" t="s" s="4">
        <v>199</v>
      </c>
    </row>
    <row r="19" spans="2:4" ht="15.6">
      <c r="B19" t="s" s="2">
        <v>205</v>
      </c>
      <c r="C19" s="2"/>
      <c r="D19" s="2"/>
    </row>
    <row r="20" spans="2:4" ht="15.6">
      <c r="B20" s="3"/>
      <c r="C20" t="s" s="3">
        <v>5</v>
      </c>
      <c r="D20" t="s" s="4">
        <v>205</v>
      </c>
    </row>
    <row r="21" spans="2:4" ht="15.6">
      <c r="B21" t="s" s="2">
        <v>207</v>
      </c>
      <c r="C21" s="2"/>
      <c r="D21" s="2"/>
    </row>
    <row r="22" spans="2:4" ht="15.6">
      <c r="B22" s="3"/>
      <c r="C22" t="s" s="3">
        <v>5</v>
      </c>
      <c r="D22" t="s" s="4">
        <v>207</v>
      </c>
    </row>
    <row r="23" spans="2:4" ht="15.6">
      <c r="B23" t="s" s="2">
        <v>209</v>
      </c>
      <c r="C23" s="2"/>
      <c r="D23" s="2"/>
    </row>
    <row r="24" spans="2:4" ht="15.6">
      <c r="B24" s="3"/>
      <c r="C24" t="s" s="3">
        <v>5</v>
      </c>
      <c r="D24" t="s" s="4">
        <v>209</v>
      </c>
    </row>
    <row r="25" spans="2:4" ht="15.6">
      <c r="B25" t="s" s="2">
        <v>211</v>
      </c>
      <c r="C25" s="2"/>
      <c r="D25" s="2"/>
    </row>
    <row r="26" spans="2:4" ht="15.6">
      <c r="B26" s="3"/>
      <c r="C26" t="s" s="3">
        <v>5</v>
      </c>
      <c r="D26" t="s" s="4">
        <v>211</v>
      </c>
    </row>
    <row r="27" spans="2:4" ht="15.6">
      <c r="B27" t="s" s="2">
        <v>237</v>
      </c>
      <c r="C27" s="2"/>
      <c r="D27" s="2"/>
    </row>
    <row r="28" spans="2:4" ht="15.6">
      <c r="B28" s="3"/>
      <c r="C28" t="s" s="3">
        <v>5</v>
      </c>
      <c r="D28" t="s" s="4">
        <v>237</v>
      </c>
    </row>
    <row r="29" spans="2:4" ht="15.6">
      <c r="B29" t="s" s="2">
        <v>264</v>
      </c>
      <c r="C29" s="2"/>
      <c r="D29" s="2"/>
    </row>
    <row r="30" spans="2:4" ht="15.6">
      <c r="B30" s="3"/>
      <c r="C30" t="s" s="3">
        <v>5</v>
      </c>
      <c r="D30" t="s" s="4">
        <v>264</v>
      </c>
    </row>
    <row r="31" spans="2:4" ht="15.6">
      <c r="B31" t="s" s="2">
        <v>281</v>
      </c>
      <c r="C31" s="2"/>
      <c r="D31" s="2"/>
    </row>
    <row r="32" spans="2:4" ht="15.6">
      <c r="B32" s="3"/>
      <c r="C32" t="s" s="3">
        <v>5</v>
      </c>
      <c r="D32" t="s" s="4">
        <v>281</v>
      </c>
    </row>
    <row r="33" spans="2:4" ht="15.6">
      <c r="B33" t="s" s="2">
        <v>297</v>
      </c>
      <c r="C33" s="2"/>
      <c r="D33" s="2"/>
    </row>
    <row r="34" spans="2:4" ht="15.6">
      <c r="B34" s="3"/>
      <c r="C34" t="s" s="3">
        <v>5</v>
      </c>
      <c r="D34" t="s" s="4">
        <v>297</v>
      </c>
    </row>
    <row r="35" spans="2:4" ht="15.6">
      <c r="B35" t="s" s="2">
        <v>338</v>
      </c>
      <c r="C35" s="2"/>
      <c r="D35" s="2"/>
    </row>
    <row r="36" spans="2:4" ht="15.6">
      <c r="B36" s="3"/>
      <c r="C36" t="s" s="3">
        <v>5</v>
      </c>
      <c r="D36" t="s" s="4">
        <v>338</v>
      </c>
    </row>
    <row r="37" spans="2:4" ht="15.6">
      <c r="B37" t="s" s="2">
        <v>360</v>
      </c>
      <c r="C37" s="2"/>
      <c r="D37" s="2"/>
    </row>
    <row r="38" spans="2:4" ht="15.6">
      <c r="B38" s="3"/>
      <c r="C38" t="s" s="3">
        <v>5</v>
      </c>
      <c r="D38" t="s" s="4">
        <v>360</v>
      </c>
    </row>
    <row r="39" spans="2:4" ht="15.6">
      <c r="B39" t="s" s="2">
        <v>377</v>
      </c>
      <c r="C39" s="2"/>
      <c r="D39" s="2"/>
    </row>
    <row r="40" spans="2:4" ht="15.6">
      <c r="B40" s="3"/>
      <c r="C40" t="s" s="3">
        <v>5</v>
      </c>
      <c r="D40" t="s" s="4">
        <v>377</v>
      </c>
    </row>
    <row r="41" spans="2:4" ht="15.6">
      <c r="B41" t="s" s="2">
        <v>418</v>
      </c>
      <c r="C41" s="2"/>
      <c r="D41" s="2"/>
    </row>
    <row r="42" spans="2:4" ht="15.6">
      <c r="B42" s="3"/>
      <c r="C42" t="s" s="3">
        <v>5</v>
      </c>
      <c r="D42" t="s" s="4">
        <v>418</v>
      </c>
    </row>
    <row r="43" spans="2:4" ht="15.6">
      <c r="B43" t="s" s="2">
        <v>422</v>
      </c>
      <c r="C43" s="2"/>
      <c r="D43" s="2"/>
    </row>
    <row r="44" spans="2:4" ht="15.6">
      <c r="B44" s="3"/>
      <c r="C44" t="s" s="3">
        <v>5</v>
      </c>
      <c r="D44" t="s" s="4">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sheetPr/>
  <sheetViews>
    <sheetView showGridLines="0" topLeftCell="AX1" zoomScale="43" zoomScaleNormal="40" workbookViewId="0">
      <selection activeCell="BE9" sqref="BE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t="s" s="523">
        <v>6</v>
      </c>
      <c r="B1" s="524"/>
      <c r="C1" s="6">
        <v>30</v>
      </c>
      <c r="D1" s="7"/>
      <c r="E1" s="7"/>
      <c r="F1" s="7"/>
      <c r="G1" s="8"/>
      <c r="H1" t="s" s="9">
        <v>7</v>
      </c>
      <c r="I1" t="s" s="9">
        <v>8</v>
      </c>
      <c r="J1" t="s" s="9">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t="s" s="525">
        <v>10</v>
      </c>
      <c r="B2" s="526"/>
      <c r="C2" s="526"/>
      <c r="D2" s="526"/>
      <c r="E2" s="526"/>
      <c r="F2" s="526"/>
      <c r="G2" s="527"/>
      <c r="H2" s="13"/>
      <c r="I2" s="13"/>
      <c r="J2" s="13"/>
      <c r="K2" s="13"/>
      <c r="L2" s="13"/>
      <c r="M2" s="13"/>
      <c r="N2" s="13"/>
      <c r="O2" t="s" s="528">
        <v>4</v>
      </c>
      <c r="P2" s="527"/>
      <c r="Q2" s="527"/>
      <c r="R2" s="527"/>
      <c r="S2" s="527"/>
      <c r="T2" s="527"/>
      <c r="U2" s="527"/>
      <c r="V2" s="527"/>
      <c r="W2" s="14"/>
      <c r="X2" s="14"/>
      <c r="Y2" s="14"/>
      <c r="Z2" s="14"/>
      <c r="AA2" s="14"/>
      <c r="AB2" s="14"/>
      <c r="AC2" s="14"/>
      <c r="AD2" s="14"/>
      <c r="AE2" s="14"/>
      <c r="AF2" s="14"/>
      <c r="AG2" s="14"/>
      <c r="AH2" s="14"/>
      <c r="AI2" s="15"/>
      <c r="AJ2" t="s" s="520">
        <v>11</v>
      </c>
      <c r="AK2" s="521"/>
      <c r="AL2" s="17">
        <f t="array" ref="AL2">16000</f>
      </c>
      <c r="AM2" s="18"/>
      <c r="AN2" t="s" s="520">
        <v>12</v>
      </c>
      <c r="AO2" s="521"/>
      <c r="AP2" s="521"/>
      <c r="AQ2" s="17">
        <v>0</v>
      </c>
      <c r="AR2" s="18"/>
      <c r="AS2" t="s" s="520">
        <v>13</v>
      </c>
      <c r="AT2" s="521"/>
      <c r="AU2" s="521"/>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27"/>
      <c r="B3" s="527"/>
      <c r="C3" s="527"/>
      <c r="D3" s="527"/>
      <c r="E3" s="527"/>
      <c r="F3" s="527"/>
      <c r="G3" s="527"/>
      <c r="H3" s="13"/>
      <c r="I3" s="13"/>
      <c r="J3" s="13"/>
      <c r="K3" s="13"/>
      <c r="L3" s="13"/>
      <c r="M3" s="13"/>
      <c r="N3" s="13"/>
      <c r="O3" s="527"/>
      <c r="P3" s="527"/>
      <c r="Q3" s="527"/>
      <c r="R3" s="527"/>
      <c r="S3" s="527"/>
      <c r="T3" s="527"/>
      <c r="U3" s="527"/>
      <c r="V3" s="527"/>
      <c r="W3" s="14"/>
      <c r="X3" s="14"/>
      <c r="Y3" s="14"/>
      <c r="Z3" s="14"/>
      <c r="AA3" s="14"/>
      <c r="AB3" s="14"/>
      <c r="AC3" s="14"/>
      <c r="AD3" s="14"/>
      <c r="AE3" s="14"/>
      <c r="AF3" s="14"/>
      <c r="AG3" s="14"/>
      <c r="AH3" s="14"/>
      <c r="AI3" s="15"/>
      <c r="AJ3" s="521"/>
      <c r="AK3" s="521"/>
      <c r="AL3" s="16"/>
      <c r="AM3" s="18"/>
      <c r="AN3" t="s" s="520">
        <v>14</v>
      </c>
      <c r="AO3" s="521"/>
      <c r="AP3" s="521"/>
      <c r="AQ3" s="17">
        <v>0</v>
      </c>
      <c r="AR3" s="18"/>
      <c r="AS3" s="522"/>
      <c r="AT3" s="522"/>
      <c r="AU3" s="522"/>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t="s" s="506">
        <v>15</v>
      </c>
      <c r="BC4" s="507"/>
      <c r="BD4" s="507"/>
      <c r="BE4" s="507"/>
      <c r="BF4" s="508"/>
      <c r="BG4" t="s" s="509">
        <v>16</v>
      </c>
      <c r="BH4" s="510"/>
      <c r="BI4" s="510"/>
      <c r="BJ4" s="510"/>
      <c r="BK4" s="511"/>
      <c r="BL4" t="s" s="512">
        <v>17</v>
      </c>
      <c r="BM4" s="513"/>
      <c r="BN4" s="513"/>
      <c r="BO4" s="513"/>
      <c r="BP4" s="514"/>
      <c r="BQ4" t="s" s="515">
        <v>18</v>
      </c>
      <c r="BR4" s="516"/>
      <c r="BS4" s="516"/>
      <c r="BT4" s="516"/>
      <c r="BU4" s="517"/>
      <c r="BV4" s="517"/>
      <c r="BW4" s="517"/>
      <c r="BX4" s="516"/>
      <c r="BY4" t="s" s="518">
        <v>19</v>
      </c>
      <c r="BZ4" s="519"/>
      <c r="CA4" s="519"/>
      <c r="CB4" s="519"/>
      <c r="CC4" s="519"/>
      <c r="CD4" s="519"/>
      <c r="CE4" s="519"/>
      <c r="CF4" s="25"/>
      <c r="CG4" s="11"/>
      <c r="CH4" s="11"/>
      <c r="CI4" s="11"/>
      <c r="CJ4" s="11"/>
      <c r="CK4" s="10"/>
      <c r="CL4" s="10"/>
    </row>
    <row r="5" spans="1:90" ht="79.5" customHeight="1">
      <c r="A5" t="s" s="26">
        <v>20</v>
      </c>
      <c r="B5" t="s" s="27">
        <v>21</v>
      </c>
      <c r="C5" t="s" s="28">
        <v>22</v>
      </c>
      <c r="D5" t="s" s="29">
        <v>23</v>
      </c>
      <c r="E5" t="s" s="30">
        <v>24</v>
      </c>
      <c r="F5" t="s" s="31">
        <v>25</v>
      </c>
      <c r="G5" t="s" s="27">
        <v>26</v>
      </c>
      <c r="H5" t="s" s="28">
        <v>27</v>
      </c>
      <c r="I5" t="s" s="29">
        <v>28</v>
      </c>
      <c r="J5" t="s" s="30">
        <v>29</v>
      </c>
      <c r="K5" t="s" s="31">
        <v>30</v>
      </c>
      <c r="L5" t="s" s="28">
        <v>31</v>
      </c>
      <c r="M5" t="s" s="27">
        <v>32</v>
      </c>
      <c r="N5" t="s" s="27">
        <v>33</v>
      </c>
      <c r="O5" t="s" s="32">
        <v>34</v>
      </c>
      <c r="P5" t="s" s="32">
        <v>35</v>
      </c>
      <c r="Q5" t="s" s="32">
        <v>36</v>
      </c>
      <c r="R5" t="s" s="32">
        <v>37</v>
      </c>
      <c r="S5" t="s" s="32">
        <v>38</v>
      </c>
      <c r="T5" t="s" s="27">
        <v>39</v>
      </c>
      <c r="U5" t="s" s="28">
        <v>40</v>
      </c>
      <c r="V5" t="s" s="29">
        <v>41</v>
      </c>
      <c r="W5" t="s" s="30">
        <v>42</v>
      </c>
      <c r="X5" t="s" s="31">
        <v>43</v>
      </c>
      <c r="Y5" t="s" s="27">
        <v>44</v>
      </c>
      <c r="Z5" t="s" s="28">
        <v>45</v>
      </c>
      <c r="AA5" t="s" s="29">
        <v>46</v>
      </c>
      <c r="AB5" t="s" s="30">
        <v>47</v>
      </c>
      <c r="AC5" t="s" s="31">
        <v>48</v>
      </c>
      <c r="AD5" t="s" s="27">
        <v>49</v>
      </c>
      <c r="AE5" t="s" s="28">
        <v>50</v>
      </c>
      <c r="AF5" t="s" s="29">
        <v>51</v>
      </c>
      <c r="AG5" t="s" s="30">
        <v>52</v>
      </c>
      <c r="AH5" t="s" s="31">
        <v>53</v>
      </c>
      <c r="AI5" t="s" s="32">
        <v>54</v>
      </c>
      <c r="AJ5" t="s" s="32">
        <v>55</v>
      </c>
      <c r="AK5" t="s" s="32">
        <v>56</v>
      </c>
      <c r="AL5" t="s" s="32">
        <v>57</v>
      </c>
      <c r="AM5" t="s" s="27">
        <v>58</v>
      </c>
      <c r="AN5" t="s" s="27">
        <v>59</v>
      </c>
      <c r="AO5" t="s" s="27">
        <v>60</v>
      </c>
      <c r="AP5" t="s" s="28">
        <v>61</v>
      </c>
      <c r="AQ5" t="s" s="28">
        <v>62</v>
      </c>
      <c r="AR5" t="s" s="28">
        <v>63</v>
      </c>
      <c r="AS5" t="s" s="29">
        <v>64</v>
      </c>
      <c r="AT5" t="s" s="29">
        <v>65</v>
      </c>
      <c r="AU5" t="s" s="29">
        <v>66</v>
      </c>
      <c r="AV5" t="s" s="30">
        <v>67</v>
      </c>
      <c r="AW5" t="s" s="30">
        <v>68</v>
      </c>
      <c r="AX5" t="s" s="30">
        <v>69</v>
      </c>
      <c r="AY5" t="s" s="31">
        <v>70</v>
      </c>
      <c r="AZ5" t="s" s="31">
        <v>71</v>
      </c>
      <c r="BA5" t="s" s="31">
        <v>72</v>
      </c>
      <c r="BB5" t="s" s="27">
        <v>73</v>
      </c>
      <c r="BC5" t="s" s="27">
        <v>74</v>
      </c>
      <c r="BD5" t="s" s="27">
        <v>75</v>
      </c>
      <c r="BE5" t="s" s="27">
        <v>76</v>
      </c>
      <c r="BF5" t="s" s="33">
        <v>81</v>
      </c>
      <c r="BG5" t="s" s="28">
        <v>77</v>
      </c>
      <c r="BH5" t="s" s="28">
        <v>78</v>
      </c>
      <c r="BI5" t="s" s="28">
        <v>79</v>
      </c>
      <c r="BJ5" t="s" s="28">
        <v>80</v>
      </c>
      <c r="BK5" t="s" s="34">
        <v>81</v>
      </c>
      <c r="BL5" t="s" s="29">
        <v>73</v>
      </c>
      <c r="BM5" t="s" s="29">
        <v>74</v>
      </c>
      <c r="BN5" t="s" s="29">
        <v>75</v>
      </c>
      <c r="BO5" t="s" s="29">
        <v>76</v>
      </c>
      <c r="BP5" t="s" s="29">
        <v>81</v>
      </c>
      <c r="BQ5" t="s" s="30">
        <v>82</v>
      </c>
      <c r="BR5" t="s" s="30">
        <v>78</v>
      </c>
      <c r="BS5" t="s" s="30">
        <v>79</v>
      </c>
      <c r="BT5" t="s" s="30">
        <v>80</v>
      </c>
      <c r="BU5" t="s" s="30">
        <v>83</v>
      </c>
      <c r="BV5" t="s" s="30">
        <v>84</v>
      </c>
      <c r="BW5" t="s" s="30">
        <v>85</v>
      </c>
      <c r="BX5" t="s" s="30">
        <v>86</v>
      </c>
      <c r="BY5" t="s" s="31">
        <v>77</v>
      </c>
      <c r="BZ5" t="s" s="31">
        <v>78</v>
      </c>
      <c r="CA5" t="s" s="31">
        <v>79</v>
      </c>
      <c r="CB5" t="s" s="31">
        <v>80</v>
      </c>
      <c r="CC5" t="s" s="35">
        <v>83</v>
      </c>
      <c r="CD5" t="s" s="31">
        <v>84</v>
      </c>
      <c r="CE5" t="s" s="31">
        <v>85</v>
      </c>
      <c r="CF5" t="s" s="36">
        <v>87</v>
      </c>
      <c r="CG5" t="s" s="37">
        <v>88</v>
      </c>
      <c r="CH5" t="s" s="38">
        <v>89</v>
      </c>
      <c r="CI5" t="s" s="39">
        <v>90</v>
      </c>
      <c r="CJ5" t="s" s="29">
        <v>91</v>
      </c>
      <c r="CK5" t="s" s="40">
        <v>92</v>
      </c>
      <c r="CL5" t="s" s="41">
        <v>93</v>
      </c>
    </row>
    <row r="6" spans="1:90" ht="24" customHeight="1">
      <c r="A6" s="42">
        <v>1</v>
      </c>
      <c r="B6" s="43">
        <v>12</v>
      </c>
      <c r="C6" s="44">
        <v>12</v>
      </c>
      <c r="D6" s="45">
        <v>21</v>
      </c>
      <c r="E6" s="46">
        <v>21</v>
      </c>
      <c r="F6" s="47">
        <v>21</v>
      </c>
      <c r="G6" s="48">
        <v>12</v>
      </c>
      <c r="H6" s="49">
        <v>12</v>
      </c>
      <c r="I6" s="50">
        <v>12</v>
      </c>
      <c r="J6" s="51">
        <v>0</v>
      </c>
      <c r="K6" s="52">
        <v>212</v>
      </c>
      <c r="L6" s="53">
        <v>121</v>
      </c>
      <c r="M6" s="53">
        <v>21</v>
      </c>
      <c r="N6" s="53">
        <v>212</v>
      </c>
      <c r="O6" s="53">
        <v>12</v>
      </c>
      <c r="P6" s="53">
        <v>121</v>
      </c>
      <c r="Q6" s="53">
        <v>21</v>
      </c>
      <c r="R6" s="53">
        <v>21</v>
      </c>
      <c r="S6" s="53">
        <v>2</v>
      </c>
      <c r="T6" s="53">
        <v>121</v>
      </c>
      <c r="U6" s="53">
        <v>212</v>
      </c>
      <c r="V6" s="53">
        <v>1</v>
      </c>
      <c r="W6" s="53">
        <v>21</v>
      </c>
      <c r="X6" s="54">
        <v>21</v>
      </c>
      <c r="Y6" s="53">
        <v>2</v>
      </c>
      <c r="Z6" s="53">
        <v>212</v>
      </c>
      <c r="AA6" s="53">
        <v>0</v>
      </c>
      <c r="AB6" s="53">
        <v>0</v>
      </c>
      <c r="AC6" s="54">
        <v>0</v>
      </c>
      <c r="AD6" s="53">
        <v>0</v>
      </c>
      <c r="AE6" s="53">
        <v>0</v>
      </c>
      <c r="AF6" s="53">
        <v>0</v>
      </c>
      <c r="AG6" s="54">
        <v>0</v>
      </c>
      <c r="AH6" s="54">
        <v>0</v>
      </c>
      <c r="AI6" s="55">
        <v>0</v>
      </c>
      <c r="AJ6" s="55">
        <v>0</v>
      </c>
      <c r="AK6" s="55">
        <v>0</v>
      </c>
      <c r="AL6" s="56">
        <v>0</v>
      </c>
      <c r="AM6" s="57">
        <v>0</v>
      </c>
      <c r="AN6" s="57">
        <v>0</v>
      </c>
      <c r="AO6" s="57">
        <v>0</v>
      </c>
      <c r="AP6" s="57">
        <v>0</v>
      </c>
      <c r="AQ6" s="57">
        <v>0</v>
      </c>
      <c r="AR6" s="57">
        <v>0</v>
      </c>
      <c r="AS6" s="57">
        <v>0</v>
      </c>
      <c r="AT6" s="57">
        <v>0</v>
      </c>
      <c r="AU6" s="57">
        <v>0</v>
      </c>
      <c r="AV6" s="57">
        <v>0</v>
      </c>
      <c r="AW6" s="57">
        <v>0</v>
      </c>
      <c r="AX6" s="57">
        <v>0</v>
      </c>
      <c r="AY6" s="55">
        <v>0</v>
      </c>
      <c r="AZ6" s="55">
        <v>0</v>
      </c>
      <c r="BA6" s="55">
        <v>0</v>
      </c>
      <c r="BB6" s="57">
        <v>0</v>
      </c>
      <c r="BC6" s="57">
        <v>0</v>
      </c>
      <c r="BD6" s="57">
        <v>0</v>
      </c>
      <c r="BE6" s="57">
        <v>0</v>
      </c>
      <c r="BF6" s="57">
        <v>0</v>
      </c>
      <c r="BG6" s="57">
        <v>0</v>
      </c>
      <c r="BH6" s="57">
        <v>0</v>
      </c>
      <c r="BI6" s="57">
        <v>0</v>
      </c>
      <c r="BJ6" s="57">
        <v>0</v>
      </c>
      <c r="BK6" s="57">
        <v>0</v>
      </c>
      <c r="BL6" s="57">
        <v>0</v>
      </c>
      <c r="BM6" s="57">
        <v>0</v>
      </c>
      <c r="BN6" s="57">
        <v>0</v>
      </c>
      <c r="BO6" s="57">
        <v>0</v>
      </c>
      <c r="BP6" s="57">
        <v>0</v>
      </c>
      <c r="BQ6" s="57">
        <v>0</v>
      </c>
      <c r="BR6" s="57">
        <v>0</v>
      </c>
      <c r="BS6" s="57">
        <v>0</v>
      </c>
      <c r="BT6" s="57">
        <v>0</v>
      </c>
      <c r="BU6" s="57">
        <v>0</v>
      </c>
      <c r="BV6" s="57">
        <v>0</v>
      </c>
      <c r="BW6" s="57">
        <v>0</v>
      </c>
      <c r="BX6" s="57">
        <v>0</v>
      </c>
      <c r="BY6" s="55">
        <v>0</v>
      </c>
      <c r="BZ6" s="55">
        <v>0</v>
      </c>
      <c r="CA6" s="55">
        <v>0</v>
      </c>
      <c r="CB6" s="55">
        <v>0</v>
      </c>
      <c r="CC6" s="55">
        <v>0</v>
      </c>
      <c r="CD6" s="55">
        <v>0</v>
      </c>
      <c r="CE6" s="55">
        <v>0</v>
      </c>
      <c r="CF6" s="58">
        <v>0</v>
      </c>
      <c r="CG6" s="58">
        <v>0</v>
      </c>
      <c r="CH6" s="58">
        <v>0</v>
      </c>
      <c r="CI6" s="58">
        <v>0</v>
      </c>
      <c r="CJ6" s="58">
        <v>0</v>
      </c>
      <c r="CK6" s="10">
        <v>0</v>
      </c>
      <c r="CL6" s="10">
        <v>0</v>
      </c>
    </row>
    <row r="7" spans="1:90" ht="24" customHeight="1">
      <c r="A7" s="59"/>
      <c r="B7" s="43"/>
      <c r="C7" s="44"/>
      <c r="D7" s="45"/>
      <c r="E7" s="46"/>
      <c r="F7" s="47"/>
      <c r="G7" s="48"/>
      <c r="H7" s="49"/>
      <c r="I7" s="50"/>
      <c r="J7" s="51"/>
      <c r="K7" s="60"/>
      <c r="L7" s="61"/>
      <c r="M7" s="61"/>
      <c r="N7" s="61"/>
      <c r="O7" s="61"/>
      <c r="P7" s="61"/>
      <c r="Q7" s="61"/>
      <c r="R7" s="61"/>
      <c r="S7" s="61"/>
      <c r="T7" s="61"/>
      <c r="U7" s="61"/>
      <c r="V7" s="61"/>
      <c r="W7" s="61"/>
      <c r="X7" s="62"/>
      <c r="Y7" s="61"/>
      <c r="Z7" s="61"/>
      <c r="AA7" s="61"/>
      <c r="AB7" s="61"/>
      <c r="AC7" s="62"/>
      <c r="AD7" s="61"/>
      <c r="AE7" s="61"/>
      <c r="AF7" s="61"/>
      <c r="AG7" s="62"/>
      <c r="AH7" s="62"/>
      <c r="AI7" s="63"/>
      <c r="AJ7" s="63"/>
      <c r="AK7" s="63"/>
      <c r="AL7" s="64"/>
      <c r="AM7" s="65"/>
      <c r="AN7" s="65"/>
      <c r="AO7" s="65"/>
      <c r="AP7" s="65"/>
      <c r="AQ7" s="65"/>
      <c r="AR7" s="65"/>
      <c r="AS7" s="65"/>
      <c r="AT7" s="65"/>
      <c r="AU7" s="65"/>
      <c r="AV7" s="65"/>
      <c r="AW7" s="65"/>
      <c r="AX7" s="65"/>
      <c r="AY7" s="63"/>
      <c r="AZ7" s="63"/>
      <c r="BA7" s="63"/>
      <c r="BB7" s="65"/>
      <c r="BC7" s="65"/>
      <c r="BD7" s="65"/>
      <c r="BE7" s="65"/>
      <c r="BF7" s="65"/>
      <c r="BG7" s="65"/>
      <c r="BH7" s="65"/>
      <c r="BI7" s="65"/>
      <c r="BJ7" s="65"/>
      <c r="BK7" s="65"/>
      <c r="BL7" s="65"/>
      <c r="BM7" s="65"/>
      <c r="BN7" s="65"/>
      <c r="BO7" s="65"/>
      <c r="BP7" s="65"/>
      <c r="BQ7" s="65"/>
      <c r="BR7" s="65"/>
      <c r="BS7" s="65"/>
      <c r="BT7" s="65"/>
      <c r="BU7" s="65"/>
      <c r="BV7" s="65"/>
      <c r="BW7" s="65"/>
      <c r="BX7" s="65"/>
      <c r="BY7" s="63"/>
      <c r="BZ7" s="63"/>
      <c r="CA7" s="63"/>
      <c r="CB7" s="63"/>
      <c r="CC7" s="63"/>
      <c r="CD7" s="63"/>
      <c r="CE7" s="63"/>
      <c r="CF7" s="10"/>
      <c r="CG7" s="10"/>
      <c r="CH7" s="10"/>
      <c r="CI7" s="10"/>
      <c r="CJ7" s="10"/>
      <c r="CK7" s="10"/>
      <c r="CL7" s="10"/>
    </row>
    <row r="8" spans="1:90" ht="24" customHeight="1">
      <c r="A8" s="42"/>
      <c r="B8" s="43"/>
      <c r="C8" s="44"/>
      <c r="D8" s="45"/>
      <c r="E8" s="46"/>
      <c r="F8" s="47"/>
      <c r="G8" s="48"/>
      <c r="H8" s="49"/>
      <c r="I8" s="50"/>
      <c r="J8" s="51"/>
      <c r="K8" s="60"/>
      <c r="L8" s="61"/>
      <c r="M8" s="61"/>
      <c r="N8" s="61"/>
      <c r="O8" s="61"/>
      <c r="P8" s="61"/>
      <c r="Q8" s="61"/>
      <c r="R8" s="61"/>
      <c r="S8" s="61"/>
      <c r="T8" s="61"/>
      <c r="U8" s="61"/>
      <c r="V8" s="61"/>
      <c r="W8" s="61"/>
      <c r="X8" s="62"/>
      <c r="Y8" s="61"/>
      <c r="Z8" s="61"/>
      <c r="AA8" s="61"/>
      <c r="AB8" s="61"/>
      <c r="AC8" s="62"/>
      <c r="AD8" s="61"/>
      <c r="AE8" s="61"/>
      <c r="AF8" s="61"/>
      <c r="AG8" s="62"/>
      <c r="AH8" s="62"/>
      <c r="AI8" s="63"/>
      <c r="AJ8" s="63"/>
      <c r="AK8" s="63"/>
      <c r="AL8" s="64"/>
      <c r="AM8" s="65"/>
      <c r="AN8" s="65"/>
      <c r="AO8" s="65"/>
      <c r="AP8" s="65"/>
      <c r="AQ8" s="65"/>
      <c r="AR8" s="65"/>
      <c r="AS8" s="65"/>
      <c r="AT8" s="65"/>
      <c r="AU8" s="65"/>
      <c r="AV8" s="65"/>
      <c r="AW8" s="65"/>
      <c r="AX8" s="65"/>
      <c r="AY8" s="63"/>
      <c r="AZ8" s="63"/>
      <c r="BA8" s="63"/>
      <c r="BB8" s="65"/>
      <c r="BC8" s="65"/>
      <c r="BD8" s="65"/>
      <c r="BE8" s="65"/>
      <c r="BF8" s="65"/>
      <c r="BG8" s="65"/>
      <c r="BH8" s="65"/>
      <c r="BI8" s="65"/>
      <c r="BJ8" s="65"/>
      <c r="BK8" s="65"/>
      <c r="BL8" s="65"/>
      <c r="BM8" s="65"/>
      <c r="BN8" s="65"/>
      <c r="BO8" s="65"/>
      <c r="BP8" s="65"/>
      <c r="BQ8" s="65"/>
      <c r="BR8" s="65"/>
      <c r="BS8" s="65"/>
      <c r="BT8" s="65"/>
      <c r="BU8" s="65"/>
      <c r="BV8" s="65"/>
      <c r="BW8" s="65"/>
      <c r="BX8" s="65"/>
      <c r="BY8" s="63"/>
      <c r="BZ8" s="63"/>
      <c r="CA8" s="63"/>
      <c r="CB8" s="63"/>
      <c r="CC8" s="63"/>
      <c r="CD8" s="63"/>
      <c r="CE8" s="63"/>
      <c r="CF8" s="10"/>
      <c r="CG8" s="10"/>
      <c r="CH8" s="10"/>
      <c r="CI8" s="10"/>
      <c r="CJ8" s="10"/>
      <c r="CK8" s="10"/>
      <c r="CL8" s="2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c>
      <c r="AZ38" s="110">
        <f t="array" ref="AZ38">SUM(AZ6:AZ37)</f>
      </c>
      <c r="BA38" s="110">
        <f t="array" ref="BA38">SUM(BA6:BA37)</f>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c>
      <c r="CG39" s="122"/>
      <c r="CH39" s="122"/>
      <c r="CI39" s="122"/>
      <c r="CJ39" s="122"/>
      <c r="CK39" s="10"/>
      <c r="CL39" s="10"/>
    </row>
  </sheetData>
  <mergeCells count="14">
    <mergeCell ref="AS2:AU2"/>
    <mergeCell ref="AS3:AU3"/>
    <mergeCell ref="A1:B1"/>
    <mergeCell ref="A2:G3"/>
    <mergeCell ref="AJ2:AK2"/>
    <mergeCell ref="AJ3:AK3"/>
    <mergeCell ref="AN2:AP2"/>
    <mergeCell ref="AN3:AP3"/>
    <mergeCell ref="O2:V3"/>
    <mergeCell ref="BB4:BF4"/>
    <mergeCell ref="BG4:BK4"/>
    <mergeCell ref="BL4:BP4"/>
    <mergeCell ref="BQ4:BX4"/>
    <mergeCell ref="BY4:CE4"/>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sheetPr/>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t="s" s="528">
        <v>95</v>
      </c>
      <c r="B2" s="527"/>
      <c r="C2" s="98"/>
      <c r="D2" t="s" s="528">
        <v>96</v>
      </c>
      <c r="E2" s="527"/>
      <c r="F2" s="527"/>
      <c r="G2" s="527"/>
      <c r="H2" s="527"/>
      <c r="I2" s="527"/>
      <c r="J2" s="527"/>
      <c r="K2" s="98"/>
      <c r="L2" s="98"/>
      <c r="M2" s="98"/>
      <c r="N2" s="98"/>
      <c r="O2" s="98"/>
      <c r="P2" s="98"/>
      <c r="Q2" t="s" s="528">
        <v>97</v>
      </c>
      <c r="R2" s="527"/>
      <c r="S2" s="527"/>
      <c r="T2" s="527"/>
      <c r="U2" s="527"/>
      <c r="V2" s="527"/>
      <c r="W2" s="527"/>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27"/>
      <c r="B3" s="527"/>
      <c r="C3" s="14"/>
      <c r="D3" s="527"/>
      <c r="E3" s="527"/>
      <c r="F3" s="527"/>
      <c r="G3" s="527"/>
      <c r="H3" s="527"/>
      <c r="I3" s="527"/>
      <c r="J3" s="527"/>
      <c r="K3" s="14"/>
      <c r="L3" s="14"/>
      <c r="M3" s="98"/>
      <c r="N3" s="98"/>
      <c r="O3" s="98"/>
      <c r="P3" s="98"/>
      <c r="Q3" s="527"/>
      <c r="R3" s="527"/>
      <c r="S3" s="527"/>
      <c r="T3" s="527"/>
      <c r="U3" s="527"/>
      <c r="V3" s="527"/>
      <c r="W3" s="527"/>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30">
        <f t="array" ref="B4">'Data Entry'!A2</f>
      </c>
      <c r="C4" s="530"/>
      <c r="D4" s="124"/>
      <c r="E4" t="s" s="529">
        <v>98</v>
      </c>
      <c r="F4" s="530"/>
      <c r="G4" s="530"/>
      <c r="H4" s="530"/>
      <c r="I4" s="530"/>
      <c r="J4" s="530"/>
      <c r="K4" s="530"/>
      <c r="L4" s="124"/>
      <c r="M4" s="98"/>
      <c r="N4" s="98"/>
      <c r="O4" s="12"/>
      <c r="P4" s="12"/>
      <c r="Q4" t="s" s="529">
        <v>99</v>
      </c>
      <c r="R4" s="530"/>
      <c r="S4" s="530"/>
      <c r="T4" s="530"/>
      <c r="U4" s="530"/>
      <c r="V4" s="530"/>
      <c r="W4" s="530"/>
      <c r="X4" s="12"/>
      <c r="Y4" s="12"/>
      <c r="Z4" s="12"/>
      <c r="AA4" s="98"/>
      <c r="AB4" s="98"/>
      <c r="AC4" s="12"/>
      <c r="AD4" s="12"/>
      <c r="AE4" t="s" s="529">
        <v>100</v>
      </c>
      <c r="AF4" s="530"/>
      <c r="AG4" s="530"/>
      <c r="AH4" s="530"/>
      <c r="AI4" s="530"/>
      <c r="AJ4" s="530"/>
      <c r="AK4" s="530"/>
      <c r="AL4" s="12"/>
      <c r="AM4" s="12"/>
      <c r="AN4" s="12"/>
      <c r="AO4" s="98"/>
      <c r="AP4" s="98"/>
      <c r="AQ4" s="12"/>
      <c r="AR4" s="12"/>
      <c r="AS4" t="s" s="529">
        <v>101</v>
      </c>
      <c r="AT4" s="530"/>
      <c r="AU4" s="530"/>
      <c r="AV4" s="530"/>
      <c r="AW4" s="530"/>
      <c r="AX4" s="530"/>
      <c r="AY4" s="530"/>
      <c r="AZ4" s="12"/>
      <c r="BA4" s="12"/>
      <c r="BB4" s="12"/>
      <c r="BC4" s="98"/>
      <c r="BD4" s="12"/>
      <c r="BE4" s="12"/>
      <c r="BF4" t="s" s="529">
        <v>102</v>
      </c>
      <c r="BG4" s="530"/>
      <c r="BH4" s="530"/>
      <c r="BI4" s="530"/>
      <c r="BJ4" s="530"/>
      <c r="BK4" s="530"/>
      <c r="BL4" s="530"/>
      <c r="BM4" s="12"/>
      <c r="BN4" s="12"/>
      <c r="BO4" s="12"/>
      <c r="BP4" s="126"/>
    </row>
    <row r="5" spans="1:68" ht="58.5" customHeight="1">
      <c r="A5" t="s" s="26">
        <v>20</v>
      </c>
      <c r="B5" t="s" s="26">
        <v>103</v>
      </c>
      <c r="C5" t="s" s="32">
        <v>104</v>
      </c>
      <c r="D5" t="s" s="32">
        <v>105</v>
      </c>
      <c r="E5" t="s" s="32">
        <v>106</v>
      </c>
      <c r="F5" t="s" s="32">
        <v>107</v>
      </c>
      <c r="G5" t="s" s="32">
        <v>108</v>
      </c>
      <c r="H5" t="s" s="32">
        <v>109</v>
      </c>
      <c r="I5" t="s" s="32">
        <v>110</v>
      </c>
      <c r="J5" t="s" s="32">
        <v>111</v>
      </c>
      <c r="K5" t="s" s="32">
        <v>112</v>
      </c>
      <c r="L5" t="s" s="32">
        <v>113</v>
      </c>
      <c r="M5" s="127"/>
      <c r="N5" s="128"/>
      <c r="O5" t="s" s="26">
        <v>20</v>
      </c>
      <c r="P5" t="s" s="26">
        <v>103</v>
      </c>
      <c r="Q5" t="s" s="32">
        <v>104</v>
      </c>
      <c r="R5" t="s" s="32">
        <v>105</v>
      </c>
      <c r="S5" t="s" s="32">
        <v>106</v>
      </c>
      <c r="T5" t="s" s="32">
        <v>107</v>
      </c>
      <c r="U5" t="s" s="32">
        <v>108</v>
      </c>
      <c r="V5" t="s" s="32">
        <v>109</v>
      </c>
      <c r="W5" t="s" s="32">
        <v>110</v>
      </c>
      <c r="X5" t="s" s="32">
        <v>111</v>
      </c>
      <c r="Y5" t="s" s="32">
        <v>112</v>
      </c>
      <c r="Z5" t="s" s="32">
        <v>113</v>
      </c>
      <c r="AA5" s="127"/>
      <c r="AB5" s="128"/>
      <c r="AC5" t="s" s="26">
        <v>20</v>
      </c>
      <c r="AD5" t="s" s="26">
        <v>103</v>
      </c>
      <c r="AE5" t="s" s="32">
        <v>104</v>
      </c>
      <c r="AF5" t="s" s="32">
        <v>105</v>
      </c>
      <c r="AG5" t="s" s="32">
        <v>106</v>
      </c>
      <c r="AH5" t="s" s="32">
        <v>107</v>
      </c>
      <c r="AI5" t="s" s="32">
        <v>108</v>
      </c>
      <c r="AJ5" t="s" s="32">
        <v>109</v>
      </c>
      <c r="AK5" t="s" s="32">
        <v>110</v>
      </c>
      <c r="AL5" t="s" s="32">
        <v>111</v>
      </c>
      <c r="AM5" t="s" s="32">
        <v>112</v>
      </c>
      <c r="AN5" t="s" s="32">
        <v>113</v>
      </c>
      <c r="AO5" s="127"/>
      <c r="AP5" s="128"/>
      <c r="AQ5" t="s" s="26">
        <v>20</v>
      </c>
      <c r="AR5" t="s" s="26">
        <v>103</v>
      </c>
      <c r="AS5" t="s" s="32">
        <v>104</v>
      </c>
      <c r="AT5" t="s" s="32">
        <v>105</v>
      </c>
      <c r="AU5" t="s" s="32">
        <v>106</v>
      </c>
      <c r="AV5" t="s" s="32">
        <v>107</v>
      </c>
      <c r="AW5" t="s" s="32">
        <v>108</v>
      </c>
      <c r="AX5" t="s" s="32">
        <v>109</v>
      </c>
      <c r="AY5" t="s" s="32">
        <v>110</v>
      </c>
      <c r="AZ5" t="s" s="32">
        <v>111</v>
      </c>
      <c r="BA5" t="s" s="32">
        <v>112</v>
      </c>
      <c r="BB5" t="s" s="32">
        <v>113</v>
      </c>
      <c r="BC5" s="113"/>
      <c r="BD5" t="s" s="26">
        <v>20</v>
      </c>
      <c r="BE5" t="s" s="26">
        <v>103</v>
      </c>
      <c r="BF5" t="s" s="32">
        <v>104</v>
      </c>
      <c r="BG5" t="s" s="32">
        <v>105</v>
      </c>
      <c r="BH5" t="s" s="32">
        <v>106</v>
      </c>
      <c r="BI5" t="s" s="32">
        <v>107</v>
      </c>
      <c r="BJ5" t="s" s="32">
        <v>108</v>
      </c>
      <c r="BK5" t="s" s="32">
        <v>109</v>
      </c>
      <c r="BL5" t="s" s="32">
        <v>114</v>
      </c>
      <c r="BM5" t="s" s="32">
        <v>115</v>
      </c>
      <c r="BN5" t="s" s="32">
        <v>112</v>
      </c>
      <c r="BO5" t="s" s="32">
        <v>113</v>
      </c>
      <c r="BP5" t="s" s="129">
        <v>116</v>
      </c>
    </row>
    <row r="6" spans="1:68" ht="24" customHeight="1">
      <c r="A6" s="42">
        <v>1</v>
      </c>
      <c r="B6" s="42">
        <f t="array" ref="B6">'Data Entry'!G6</f>
      </c>
      <c r="C6" s="42">
        <f t="array" ref="C6">'Data Entry'!O6</f>
      </c>
      <c r="D6" s="42">
        <f t="array" ref="D6">'Data Entry'!T6</f>
      </c>
      <c r="E6" s="42">
        <f t="array" ref="E6">'Data Entry'!Y6</f>
      </c>
      <c r="F6" s="42">
        <f t="array" ref="F6">B6-D6</f>
      </c>
      <c r="G6" s="42">
        <f t="array" ref="G6">C6-D6</f>
      </c>
      <c r="H6" s="42">
        <f t="array" ref="H6">B6-C6</f>
      </c>
      <c r="I6" s="42">
        <f t="array" ref="I6">'Data Entry'!AD6</f>
      </c>
      <c r="J6" s="42">
        <f t="array" ref="J6">D6-(E6+K6)</f>
      </c>
      <c r="K6" s="42">
        <f t="array" ref="K6">D6-E6-I6</f>
      </c>
      <c r="L6" s="42">
        <f t="array" ref="L6">K6+'Data Entry'!AY2</f>
      </c>
      <c r="M6" s="127"/>
      <c r="N6" s="128"/>
      <c r="O6" s="42">
        <v>1</v>
      </c>
      <c r="P6" s="42">
        <f t="array" ref="P6">'Data Entry'!H6</f>
      </c>
      <c r="Q6" s="42">
        <f t="array" ref="Q6">'Data Entry'!P6</f>
      </c>
      <c r="R6" s="42">
        <f t="array" ref="R6">'Data Entry'!U6</f>
      </c>
      <c r="S6" s="42">
        <f t="array" ref="S6">'Data Entry'!Z6</f>
      </c>
      <c r="T6" s="42">
        <f t="array" ref="T6">P6-R6</f>
      </c>
      <c r="U6" s="42">
        <f t="array" ref="U6">Q6-R6</f>
      </c>
      <c r="V6" s="42">
        <f t="array" ref="V6">P6-Q6</f>
      </c>
      <c r="W6" s="42">
        <f t="array" ref="W6">'Data Entry'!AE6</f>
      </c>
      <c r="X6" s="42">
        <f t="array" ref="X6">R6-(S6+Y6)</f>
      </c>
      <c r="Y6" s="42">
        <f t="array" ref="Y6">R6-S6-W6</f>
      </c>
      <c r="Z6" s="42">
        <f t="array" ref="Z6">Y6+'Data Entry'!AL3</f>
      </c>
      <c r="AA6" s="127"/>
      <c r="AB6" s="128"/>
      <c r="AC6" s="42">
        <v>1</v>
      </c>
      <c r="AD6" s="42">
        <f t="array" ref="AD6">'Data Entry'!I6</f>
      </c>
      <c r="AE6" s="42">
        <f t="array" ref="AE6">'Data Entry'!Q6</f>
      </c>
      <c r="AF6" s="42">
        <f t="array" ref="AF6">'Data Entry'!V6</f>
      </c>
      <c r="AG6" s="42">
        <f t="array" ref="AG6">'Data Entry'!AA6</f>
      </c>
      <c r="AH6" s="42">
        <f t="array" ref="AH6">AD6-AF6</f>
      </c>
      <c r="AI6" s="42">
        <f t="array" ref="AI6">AE6-AF6</f>
      </c>
      <c r="AJ6" s="42">
        <f t="array" ref="AJ6">AD6-AE6</f>
      </c>
      <c r="AK6" s="42">
        <f t="array" ref="AK6">'Data Entry'!AF6</f>
      </c>
      <c r="AL6" s="42">
        <f t="array" ref="AL6">AF6-(AG6+AM6)</f>
      </c>
      <c r="AM6" s="42">
        <f t="array" ref="AM6">AF6-AG6-AK6</f>
      </c>
      <c r="AN6" s="42">
        <f t="array" ref="AN6">AM6+'Data Entry'!AQ2</f>
      </c>
      <c r="AO6" s="127"/>
      <c r="AP6" s="128"/>
      <c r="AQ6" s="42">
        <v>1</v>
      </c>
      <c r="AR6" s="42">
        <f t="array" ref="AR6">'Data Entry'!J6</f>
      </c>
      <c r="AS6" s="42">
        <f t="array" ref="AS6">'Data Entry'!R6</f>
      </c>
      <c r="AT6" s="42">
        <f t="array" ref="AT6">'Data Entry'!W6</f>
      </c>
      <c r="AU6" s="42">
        <f t="array" ref="AU6">'Data Entry'!AB6</f>
      </c>
      <c r="AV6" s="42">
        <f t="array" ref="AV6">AR6-AT6</f>
      </c>
      <c r="AW6" s="42">
        <f t="array" ref="AW6">AS6-AT6</f>
      </c>
      <c r="AX6" s="42">
        <f t="array" ref="AX6">AR6-AS6</f>
      </c>
      <c r="AY6" s="42">
        <f t="array" ref="AY6">'Data Entry'!AF6</f>
      </c>
      <c r="AZ6" s="42">
        <f t="array" ref="AZ6">AT6-(AU6+BA6)</f>
      </c>
      <c r="BA6" s="42">
        <f t="array" ref="BA6">AT6-AU6-AY6</f>
      </c>
      <c r="BB6" s="42">
        <f t="array" ref="BB6">BA6+'Data Entry'!AQ3</f>
      </c>
      <c r="BC6" s="130">
        <v>7</v>
      </c>
      <c r="BD6" s="42">
        <v>1</v>
      </c>
      <c r="BE6" s="42">
        <f t="array" ref="BE6">'Data Entry'!K6</f>
      </c>
      <c r="BF6" s="42">
        <f t="array" ref="BF6">'Data Entry'!S6</f>
      </c>
      <c r="BG6" s="42">
        <f t="array" ref="BG6">'Data Entry'!X6</f>
      </c>
      <c r="BH6" s="42">
        <f t="array" ref="BH6">'Data Entry'!AC6</f>
      </c>
      <c r="BI6" s="42">
        <f t="array" ref="BI6">BE6-BG6</f>
      </c>
      <c r="BJ6" s="42">
        <f t="array" ref="BJ6">BF6-BG6</f>
      </c>
      <c r="BK6" s="42">
        <f t="array" ref="BK6">BE6-BF6</f>
      </c>
      <c r="BL6" s="42">
        <f t="array" ref="BL6">'Data Entry'!AG6</f>
      </c>
      <c r="BM6" s="42">
        <f t="array" ref="BM6">'Data Entry'!AH6</f>
      </c>
      <c r="BN6" s="42">
        <f t="array" ref="BN6">BG6-BH6-BL6-BM6</f>
      </c>
      <c r="BO6" s="42">
        <f t="array" ref="BO6">BN6+'Data Entry'!AL2</f>
      </c>
      <c r="BP6" s="131">
        <f t="array" ref="BP6">BH6+BN6-(BG6*1.5%)</f>
      </c>
    </row>
    <row r="7" spans="1:68" ht="24" customHeight="1">
      <c r="A7" s="59">
        <v>2</v>
      </c>
      <c r="B7" s="59">
        <f t="array" ref="B7">'Data Entry'!G7</f>
      </c>
      <c r="C7" s="59">
        <f t="array" ref="C7">'Data Entry'!O7</f>
      </c>
      <c r="D7" s="59">
        <f t="array" ref="D7">'Data Entry'!T7</f>
      </c>
      <c r="E7" s="59">
        <f t="array" ref="E7">'Data Entry'!Y7</f>
      </c>
      <c r="F7" s="59">
        <f t="array" ref="F7">B7-D7</f>
      </c>
      <c r="G7" s="59">
        <f t="array" ref="G7">C7-D7</f>
      </c>
      <c r="H7" s="59">
        <f t="array" ref="H7">B7-C7</f>
      </c>
      <c r="I7" s="59">
        <f t="array" ref="I7">'Data Entry'!AD7</f>
      </c>
      <c r="J7" s="59">
        <f t="array" ref="J7">D7-(E7+K7)</f>
      </c>
      <c r="K7" s="59">
        <f t="array" ref="K7">D7-E7-I7</f>
      </c>
      <c r="L7" s="59">
        <f t="array" ref="L7">L6+K7</f>
      </c>
      <c r="M7" s="127"/>
      <c r="N7" s="128"/>
      <c r="O7" s="59">
        <v>2</v>
      </c>
      <c r="P7" s="59">
        <f t="array" ref="P7">'Data Entry'!H7</f>
      </c>
      <c r="Q7" s="59">
        <f t="array" ref="Q7">'Data Entry'!P7</f>
      </c>
      <c r="R7" s="59">
        <f t="array" ref="R7">'Data Entry'!U7</f>
      </c>
      <c r="S7" s="59">
        <f t="array" ref="S7">'Data Entry'!Z7</f>
      </c>
      <c r="T7" s="59">
        <f t="array" ref="T7">P7-R7</f>
      </c>
      <c r="U7" s="59">
        <f t="array" ref="U7">Q7-R7</f>
      </c>
      <c r="V7" s="59">
        <f t="array" ref="V7">P7-Q7</f>
      </c>
      <c r="W7" s="59">
        <f t="array" ref="W7">'Data Entry'!AE7</f>
      </c>
      <c r="X7" s="59">
        <f t="array" ref="X7">R7-(S7+Y7)</f>
      </c>
      <c r="Y7" s="59">
        <f t="array" ref="Y7">R7-S7-W7</f>
      </c>
      <c r="Z7" s="59">
        <f t="array" ref="Z7">Z6+Y7</f>
      </c>
      <c r="AA7" s="127"/>
      <c r="AB7" s="128"/>
      <c r="AC7" s="59">
        <v>2</v>
      </c>
      <c r="AD7" s="59">
        <f t="array" ref="AD7">'Data Entry'!I7</f>
      </c>
      <c r="AE7" s="59">
        <f t="array" ref="AE7">'Data Entry'!Q7</f>
      </c>
      <c r="AF7" s="59">
        <f t="array" ref="AF7">'Data Entry'!V7</f>
      </c>
      <c r="AG7" s="59">
        <f t="array" ref="AG7">'Data Entry'!AA7</f>
      </c>
      <c r="AH7" s="59">
        <f t="array" ref="AH7">AD7-AF7</f>
      </c>
      <c r="AI7" s="59">
        <f t="array" ref="AI7">AE7-AF7</f>
      </c>
      <c r="AJ7" s="59">
        <f t="array" ref="AJ7">AD7-AE7</f>
      </c>
      <c r="AK7" s="59">
        <f t="array" ref="AK7">'Data Entry'!AF7</f>
      </c>
      <c r="AL7" s="59">
        <f t="array" ref="AL7">AF7-(AG7+AM7)</f>
      </c>
      <c r="AM7" s="59">
        <f t="array" ref="AM7">AF7-AG7-AK7</f>
      </c>
      <c r="AN7" s="59">
        <f t="array" ref="AN7">AN6+AM7</f>
      </c>
      <c r="AO7" s="127"/>
      <c r="AP7" s="128"/>
      <c r="AQ7" s="59">
        <v>2</v>
      </c>
      <c r="AR7" s="59">
        <f t="array" ref="AR7">'Data Entry'!J7</f>
      </c>
      <c r="AS7" s="59">
        <f t="array" ref="AS7">'Data Entry'!R7</f>
      </c>
      <c r="AT7" s="59">
        <f t="array" ref="AT7">'Data Entry'!W7</f>
      </c>
      <c r="AU7" s="59">
        <f t="array" ref="AU7">'Data Entry'!AB7</f>
      </c>
      <c r="AV7" s="59">
        <f t="array" ref="AV7">AR7-AT7</f>
      </c>
      <c r="AW7" s="59">
        <f t="array" ref="AW7">AS7-AT7</f>
      </c>
      <c r="AX7" s="59">
        <f t="array" ref="AX7">AR7-AS7</f>
      </c>
      <c r="AY7" s="42">
        <f t="array" ref="AY7">'Data Entry'!AF7</f>
      </c>
      <c r="AZ7" s="59">
        <f t="array" ref="AZ7">AT7-(AU7+BA7)</f>
      </c>
      <c r="BA7" s="59">
        <f t="array" ref="BA7">AT7-AU7-AY7</f>
      </c>
      <c r="BB7" s="59">
        <f t="array" ref="BB7">BB6+BA7</f>
      </c>
      <c r="BC7" s="130">
        <v>8</v>
      </c>
      <c r="BD7" s="59">
        <v>2</v>
      </c>
      <c r="BE7" s="59">
        <f t="array" ref="BE7">'Data Entry'!K7</f>
      </c>
      <c r="BF7" s="59">
        <f t="array" ref="BF7">'Data Entry'!S7</f>
      </c>
      <c r="BG7" s="59">
        <f t="array" ref="BG7">'Data Entry'!X7</f>
      </c>
      <c r="BH7" s="59">
        <f t="array" ref="BH7">'Data Entry'!AC7</f>
      </c>
      <c r="BI7" s="59">
        <f t="array" ref="BI7">BE7-BG7</f>
      </c>
      <c r="BJ7" s="59">
        <f t="array" ref="BJ7">BF7-BG7</f>
      </c>
      <c r="BK7" s="59">
        <f t="array" ref="BK7">BE7-BF7</f>
      </c>
      <c r="BL7" s="42">
        <f t="array" ref="BL7">'Data Entry'!AG7</f>
      </c>
      <c r="BM7" s="42">
        <f t="array" ref="BM7">'Data Entry'!AH7</f>
      </c>
      <c r="BN7" s="42">
        <f t="array" ref="BN7">BG7-BH7-BL7-BM7</f>
      </c>
      <c r="BO7" s="59">
        <f t="array" ref="BO7">BO6+BN7</f>
      </c>
      <c r="BP7" s="131">
        <f t="array" ref="BP7">BH7+BN7-(BG7*1.5%)</f>
      </c>
    </row>
    <row r="8" spans="1:68" ht="24" customHeight="1">
      <c r="A8" s="42">
        <v>3</v>
      </c>
      <c r="B8" s="42">
        <f t="array" ref="B8">'Data Entry'!G8</f>
      </c>
      <c r="C8" s="42">
        <f t="array" ref="C8">'Data Entry'!O8</f>
      </c>
      <c r="D8" s="42">
        <f t="array" ref="D8">'Data Entry'!T8</f>
      </c>
      <c r="E8" s="42">
        <f t="array" ref="E8">'Data Entry'!Y8</f>
      </c>
      <c r="F8" s="42">
        <f t="array" ref="F8">B8-D8</f>
      </c>
      <c r="G8" s="42">
        <f t="array" ref="G8">C8-D8</f>
      </c>
      <c r="H8" s="42">
        <f t="array" ref="H8">B8-C8</f>
      </c>
      <c r="I8" s="42">
        <f t="array" ref="I8">'Data Entry'!AD8</f>
      </c>
      <c r="J8" s="42">
        <f t="array" ref="J8">D8-(E8+K8)</f>
      </c>
      <c r="K8" s="42">
        <f t="array" ref="K8">D8-E8-I8</f>
      </c>
      <c r="L8" s="42">
        <f t="array" ref="L8">L7+K8</f>
      </c>
      <c r="M8" s="127"/>
      <c r="N8" s="128"/>
      <c r="O8" s="42">
        <v>3</v>
      </c>
      <c r="P8" s="42">
        <f t="array" ref="P8">'Data Entry'!H8</f>
      </c>
      <c r="Q8" s="42">
        <f t="array" ref="Q8">'Data Entry'!P8</f>
      </c>
      <c r="R8" s="42">
        <f t="array" ref="R8">'Data Entry'!U8</f>
      </c>
      <c r="S8" s="42">
        <f t="array" ref="S8">'Data Entry'!Z8</f>
      </c>
      <c r="T8" s="42">
        <f t="array" ref="T8">P8-R8</f>
      </c>
      <c r="U8" s="42">
        <f t="array" ref="U8">Q8-R8</f>
      </c>
      <c r="V8" s="42">
        <f t="array" ref="V8">P8-Q8</f>
      </c>
      <c r="W8" s="42">
        <f t="array" ref="W8">'Data Entry'!AE8</f>
      </c>
      <c r="X8" s="42">
        <f t="array" ref="X8">R8-(S8+Y8)</f>
      </c>
      <c r="Y8" s="42">
        <f t="array" ref="Y8">R8-S8-W8</f>
      </c>
      <c r="Z8" s="42">
        <f t="array" ref="Z8">Z7+Y8</f>
      </c>
      <c r="AA8" s="127"/>
      <c r="AB8" s="128"/>
      <c r="AC8" s="42">
        <v>3</v>
      </c>
      <c r="AD8" s="42">
        <f t="array" ref="AD8">'Data Entry'!I8</f>
      </c>
      <c r="AE8" s="42">
        <f t="array" ref="AE8">'Data Entry'!Q8</f>
      </c>
      <c r="AF8" s="42">
        <f t="array" ref="AF8">'Data Entry'!V8</f>
      </c>
      <c r="AG8" s="42">
        <f t="array" ref="AG8">'Data Entry'!AA8</f>
      </c>
      <c r="AH8" s="42">
        <f t="array" ref="AH8">AD8-AF8</f>
      </c>
      <c r="AI8" s="42">
        <f t="array" ref="AI8">AE8-AF8</f>
      </c>
      <c r="AJ8" s="42">
        <f t="array" ref="AJ8">AD8-AE8</f>
      </c>
      <c r="AK8" s="42">
        <f t="array" ref="AK8">'Data Entry'!AF8</f>
      </c>
      <c r="AL8" s="42">
        <f t="array" ref="AL8">AF8-(AG8+AM8)</f>
      </c>
      <c r="AM8" s="42">
        <f t="array" ref="AM8">AF8-AG8-AK8</f>
      </c>
      <c r="AN8" s="42">
        <f t="array" ref="AN8">AN7+AM8</f>
      </c>
      <c r="AO8" s="127"/>
      <c r="AP8" s="128"/>
      <c r="AQ8" s="42">
        <v>3</v>
      </c>
      <c r="AR8" s="42">
        <f t="array" ref="AR8">'Data Entry'!J8</f>
      </c>
      <c r="AS8" s="42">
        <f t="array" ref="AS8">'Data Entry'!R8</f>
      </c>
      <c r="AT8" s="42">
        <f t="array" ref="AT8">'Data Entry'!W8</f>
      </c>
      <c r="AU8" s="42">
        <f t="array" ref="AU8">'Data Entry'!AB8</f>
      </c>
      <c r="AV8" s="42">
        <f t="array" ref="AV8">AR8-AT8</f>
      </c>
      <c r="AW8" s="42">
        <f t="array" ref="AW8">AS8-AT8</f>
      </c>
      <c r="AX8" s="42">
        <f t="array" ref="AX8">AR8-AS8</f>
      </c>
      <c r="AY8" s="42">
        <f t="array" ref="AY8">'Data Entry'!AF8</f>
      </c>
      <c r="AZ8" s="42">
        <f t="array" ref="AZ8">AT8-(AU8+BA8)</f>
      </c>
      <c r="BA8" s="42">
        <f t="array" ref="BA8">AT8-AU8-AY8</f>
      </c>
      <c r="BB8" s="42">
        <f t="array" ref="BB8">BB7+BA8</f>
      </c>
      <c r="BC8" s="130">
        <v>9</v>
      </c>
      <c r="BD8" s="42">
        <v>3</v>
      </c>
      <c r="BE8" s="42">
        <f t="array" ref="BE8">'Data Entry'!K8</f>
      </c>
      <c r="BF8" s="42">
        <f t="array" ref="BF8">'Data Entry'!S8</f>
      </c>
      <c r="BG8" s="42">
        <f t="array" ref="BG8">'Data Entry'!X8</f>
      </c>
      <c r="BH8" s="42">
        <f t="array" ref="BH8">'Data Entry'!AC8</f>
      </c>
      <c r="BI8" s="42">
        <f t="array" ref="BI8">BE8-BG8</f>
      </c>
      <c r="BJ8" s="42">
        <f t="array" ref="BJ8">BF8-BG8</f>
      </c>
      <c r="BK8" s="42">
        <f t="array" ref="BK8">BE8-BF8</f>
      </c>
      <c r="BL8" s="42">
        <f t="array" ref="BL8">'Data Entry'!AG8</f>
      </c>
      <c r="BM8" s="42">
        <f t="array" ref="BM8">'Data Entry'!AH8</f>
      </c>
      <c r="BN8" s="42">
        <f t="array" ref="BN8">BG8-BH8-BL8-BM8</f>
      </c>
      <c r="BO8" s="42">
        <f t="array" ref="BO8">BO7+BN8</f>
      </c>
      <c r="BP8" s="131">
        <f t="array" ref="BP8">BH8+BN8-(BG8*1.5%)</f>
      </c>
    </row>
    <row r="9" spans="1:68" ht="24" customHeight="1">
      <c r="A9" s="59">
        <v>4</v>
      </c>
      <c r="B9" s="59">
        <f t="array" ref="B9">'Data Entry'!G9</f>
      </c>
      <c r="C9" s="59">
        <f t="array" ref="C9">'Data Entry'!O9</f>
      </c>
      <c r="D9" s="59">
        <f t="array" ref="D9">'Data Entry'!T9</f>
      </c>
      <c r="E9" s="59">
        <f t="array" ref="E9">'Data Entry'!Y9</f>
      </c>
      <c r="F9" s="59">
        <f t="array" ref="F9">B9-D9</f>
      </c>
      <c r="G9" s="59">
        <f t="array" ref="G9">C9-D9</f>
      </c>
      <c r="H9" s="59">
        <f t="array" ref="H9">B9-C9</f>
      </c>
      <c r="I9" s="59">
        <f t="array" ref="I9">'Data Entry'!AD9</f>
      </c>
      <c r="J9" s="59">
        <f t="array" ref="J9">D9-(E9+K9)</f>
      </c>
      <c r="K9" s="59">
        <f t="array" ref="K9">D9-E9-I9</f>
      </c>
      <c r="L9" s="59">
        <f t="array" ref="L9">L8+K9</f>
      </c>
      <c r="M9" s="127"/>
      <c r="N9" s="128"/>
      <c r="O9" s="59">
        <v>4</v>
      </c>
      <c r="P9" s="59">
        <f t="array" ref="P9">'Data Entry'!H9</f>
      </c>
      <c r="Q9" s="59">
        <f t="array" ref="Q9">'Data Entry'!P9</f>
      </c>
      <c r="R9" s="59">
        <f t="array" ref="R9">'Data Entry'!U9</f>
      </c>
      <c r="S9" s="59">
        <f t="array" ref="S9">'Data Entry'!Z9</f>
      </c>
      <c r="T9" s="59">
        <f t="array" ref="T9">P9-R9</f>
      </c>
      <c r="U9" s="59">
        <f t="array" ref="U9">Q9-R9</f>
      </c>
      <c r="V9" s="59">
        <f t="array" ref="V9">P9-Q9</f>
      </c>
      <c r="W9" s="59">
        <f t="array" ref="W9">'Data Entry'!AE9</f>
      </c>
      <c r="X9" s="59">
        <f t="array" ref="X9">R9-(S9+Y9)</f>
      </c>
      <c r="Y9" s="59">
        <f t="array" ref="Y9">R9-S9-W9</f>
      </c>
      <c r="Z9" s="59">
        <f t="array" ref="Z9">Z8+Y9</f>
      </c>
      <c r="AA9" s="127"/>
      <c r="AB9" s="128"/>
      <c r="AC9" s="59">
        <v>4</v>
      </c>
      <c r="AD9" s="59">
        <f t="array" ref="AD9">'Data Entry'!I9</f>
      </c>
      <c r="AE9" s="59">
        <f t="array" ref="AE9">'Data Entry'!Q9</f>
      </c>
      <c r="AF9" s="59">
        <f t="array" ref="AF9">'Data Entry'!V9</f>
      </c>
      <c r="AG9" s="59">
        <f t="array" ref="AG9">'Data Entry'!AA9</f>
      </c>
      <c r="AH9" s="59">
        <f t="array" ref="AH9">AD9-AF9</f>
      </c>
      <c r="AI9" s="59">
        <f t="array" ref="AI9">AE9-AF9</f>
      </c>
      <c r="AJ9" s="59">
        <f t="array" ref="AJ9">AD9-AE9</f>
      </c>
      <c r="AK9" s="59">
        <f t="array" ref="AK9">'Data Entry'!AF9</f>
      </c>
      <c r="AL9" s="59">
        <f t="array" ref="AL9">AF9-(AG9+AM9)</f>
      </c>
      <c r="AM9" s="59">
        <f t="array" ref="AM9">AF9-AG9-AK9</f>
      </c>
      <c r="AN9" s="59">
        <f t="array" ref="AN9">AN8+AM9</f>
      </c>
      <c r="AO9" s="127"/>
      <c r="AP9" s="128"/>
      <c r="AQ9" s="59">
        <v>4</v>
      </c>
      <c r="AR9" s="59">
        <f t="array" ref="AR9">'Data Entry'!J9</f>
      </c>
      <c r="AS9" s="59">
        <f t="array" ref="AS9">'Data Entry'!R9</f>
      </c>
      <c r="AT9" s="59">
        <f t="array" ref="AT9">'Data Entry'!W9</f>
      </c>
      <c r="AU9" s="59">
        <f t="array" ref="AU9">'Data Entry'!AB9</f>
      </c>
      <c r="AV9" s="59">
        <f t="array" ref="AV9">AR9-AT9</f>
      </c>
      <c r="AW9" s="59">
        <f t="array" ref="AW9">AS9-AT9</f>
      </c>
      <c r="AX9" s="59">
        <f t="array" ref="AX9">AR9-AS9</f>
      </c>
      <c r="AY9" s="42">
        <f t="array" ref="AY9">'Data Entry'!AF9</f>
      </c>
      <c r="AZ9" s="59">
        <f t="array" ref="AZ9">AT9-(AU9+BA9)</f>
      </c>
      <c r="BA9" s="59">
        <f t="array" ref="BA9">AT9-AU9-AY9</f>
      </c>
      <c r="BB9" s="59">
        <f t="array" ref="BB9">BB8+BA9</f>
      </c>
      <c r="BC9" s="130">
        <v>10</v>
      </c>
      <c r="BD9" s="59">
        <v>4</v>
      </c>
      <c r="BE9" s="59">
        <f t="array" ref="BE9">'Data Entry'!K9</f>
      </c>
      <c r="BF9" s="59">
        <f t="array" ref="BF9">'Data Entry'!S9</f>
      </c>
      <c r="BG9" s="59">
        <f t="array" ref="BG9">'Data Entry'!X9</f>
      </c>
      <c r="BH9" s="59">
        <f t="array" ref="BH9">'Data Entry'!AC9</f>
      </c>
      <c r="BI9" s="59">
        <f t="array" ref="BI9">BE9-BG9</f>
      </c>
      <c r="BJ9" s="59">
        <f t="array" ref="BJ9">BF9-BG9</f>
      </c>
      <c r="BK9" s="59">
        <f t="array" ref="BK9">BE9-BF9</f>
      </c>
      <c r="BL9" s="42">
        <f t="array" ref="BL9">'Data Entry'!AG9</f>
      </c>
      <c r="BM9" s="42">
        <f t="array" ref="BM9">'Data Entry'!AH9</f>
      </c>
      <c r="BN9" s="42">
        <f t="array" ref="BN9">BG9-BH9-BL9-BM9</f>
      </c>
      <c r="BO9" s="59">
        <f t="array" ref="BO9">BO8+BN9</f>
      </c>
      <c r="BP9" s="131">
        <f t="array" ref="BP9">BH9+BN9-(BG9*1.5%)</f>
      </c>
    </row>
    <row r="10" spans="1:68" ht="24" customHeight="1">
      <c r="A10" s="42">
        <v>5</v>
      </c>
      <c r="B10" s="42">
        <f t="array" ref="B10">'Data Entry'!G10</f>
      </c>
      <c r="C10" s="42">
        <f t="array" ref="C10">'Data Entry'!O10</f>
      </c>
      <c r="D10" s="42">
        <f t="array" ref="D10">'Data Entry'!T10</f>
      </c>
      <c r="E10" s="42">
        <f t="array" ref="E10">'Data Entry'!Y10</f>
      </c>
      <c r="F10" s="42">
        <f t="array" ref="F10">B10-D10</f>
      </c>
      <c r="G10" s="42">
        <f t="array" ref="G10">C10-D10</f>
      </c>
      <c r="H10" s="42">
        <f t="array" ref="H10">B10-C10</f>
      </c>
      <c r="I10" s="42">
        <f t="array" ref="I10">'Data Entry'!AD10</f>
      </c>
      <c r="J10" s="42">
        <f t="array" ref="J10">D10-(E10+K10)</f>
      </c>
      <c r="K10" s="42">
        <f t="array" ref="K10">D10-E10-I10</f>
      </c>
      <c r="L10" s="42">
        <f t="array" ref="L10">L9+K10</f>
      </c>
      <c r="M10" s="127"/>
      <c r="N10" s="128"/>
      <c r="O10" s="42">
        <v>5</v>
      </c>
      <c r="P10" s="42">
        <f t="array" ref="P10">'Data Entry'!H10</f>
      </c>
      <c r="Q10" s="42">
        <f t="array" ref="Q10">'Data Entry'!P10</f>
      </c>
      <c r="R10" s="42">
        <f t="array" ref="R10">'Data Entry'!U10</f>
      </c>
      <c r="S10" s="42">
        <f t="array" ref="S10">'Data Entry'!Z10</f>
      </c>
      <c r="T10" s="42">
        <f t="array" ref="T10">P10-R10</f>
      </c>
      <c r="U10" s="42">
        <f t="array" ref="U10">Q10-R10</f>
      </c>
      <c r="V10" s="42">
        <f t="array" ref="V10">P10-Q10</f>
      </c>
      <c r="W10" s="42">
        <f t="array" ref="W10">'Data Entry'!AE10</f>
      </c>
      <c r="X10" s="42">
        <f t="array" ref="X10">R10-(S10+Y10)</f>
      </c>
      <c r="Y10" s="42">
        <f t="array" ref="Y10">R10-S10-W10</f>
      </c>
      <c r="Z10" s="42">
        <f t="array" ref="Z10">Z9+Y10</f>
      </c>
      <c r="AA10" s="127"/>
      <c r="AB10" s="128"/>
      <c r="AC10" s="42">
        <v>5</v>
      </c>
      <c r="AD10" s="42">
        <f t="array" ref="AD10">'Data Entry'!I10</f>
      </c>
      <c r="AE10" s="42">
        <f t="array" ref="AE10">'Data Entry'!Q10</f>
      </c>
      <c r="AF10" s="42">
        <f t="array" ref="AF10">'Data Entry'!V10</f>
      </c>
      <c r="AG10" s="42">
        <f t="array" ref="AG10">'Data Entry'!AA10</f>
      </c>
      <c r="AH10" s="42">
        <f t="array" ref="AH10">AD10-AF10</f>
      </c>
      <c r="AI10" s="42">
        <f t="array" ref="AI10">AE10-AF10</f>
      </c>
      <c r="AJ10" s="42">
        <f t="array" ref="AJ10">AD10-AE10</f>
      </c>
      <c r="AK10" s="42">
        <f t="array" ref="AK10">'Data Entry'!AF10</f>
      </c>
      <c r="AL10" s="42">
        <f t="array" ref="AL10">AF10-(AG10+AM10)</f>
      </c>
      <c r="AM10" s="42">
        <f t="array" ref="AM10">AF10-AG10-AK10</f>
      </c>
      <c r="AN10" s="42">
        <f t="array" ref="AN10">AN9+AM10</f>
      </c>
      <c r="AO10" s="127"/>
      <c r="AP10" s="128"/>
      <c r="AQ10" s="42">
        <v>5</v>
      </c>
      <c r="AR10" s="42">
        <f t="array" ref="AR10">'Data Entry'!J10</f>
      </c>
      <c r="AS10" s="42">
        <f t="array" ref="AS10">'Data Entry'!R10</f>
      </c>
      <c r="AT10" s="42">
        <f t="array" ref="AT10">'Data Entry'!W10</f>
      </c>
      <c r="AU10" s="42">
        <f t="array" ref="AU10">'Data Entry'!AB10</f>
      </c>
      <c r="AV10" s="42">
        <f t="array" ref="AV10">AR10-AT10</f>
      </c>
      <c r="AW10" s="42">
        <f t="array" ref="AW10">AS10-AT10</f>
      </c>
      <c r="AX10" s="42">
        <f t="array" ref="AX10">AR10-AS10</f>
      </c>
      <c r="AY10" s="42">
        <f t="array" ref="AY10">'Data Entry'!AF10</f>
      </c>
      <c r="AZ10" s="42">
        <f t="array" ref="AZ10">AT10-(AU10+BA10)</f>
      </c>
      <c r="BA10" s="42">
        <f t="array" ref="BA10">AT10-AU10-AY10</f>
      </c>
      <c r="BB10" s="42">
        <f t="array" ref="BB10">BB9+BA10</f>
      </c>
      <c r="BC10" s="130">
        <v>11</v>
      </c>
      <c r="BD10" s="42">
        <v>5</v>
      </c>
      <c r="BE10" s="42">
        <f t="array" ref="BE10">'Data Entry'!K10</f>
      </c>
      <c r="BF10" s="42">
        <f t="array" ref="BF10">'Data Entry'!S10</f>
      </c>
      <c r="BG10" s="42">
        <f t="array" ref="BG10">'Data Entry'!X10</f>
      </c>
      <c r="BH10" s="42">
        <f t="array" ref="BH10">'Data Entry'!AC10</f>
      </c>
      <c r="BI10" s="42">
        <f t="array" ref="BI10">BE10-BG10</f>
      </c>
      <c r="BJ10" s="42">
        <f t="array" ref="BJ10">BF10-BG10</f>
      </c>
      <c r="BK10" s="42">
        <f t="array" ref="BK10">BE10-BF10</f>
      </c>
      <c r="BL10" s="42">
        <f t="array" ref="BL10">'Data Entry'!AG10</f>
      </c>
      <c r="BM10" s="42">
        <f t="array" ref="BM10">'Data Entry'!AH10</f>
      </c>
      <c r="BN10" s="42">
        <f t="array" ref="BN10">BG10-BH10-BL10-BM10</f>
      </c>
      <c r="BO10" s="42">
        <f t="array" ref="BO10">BO9+BN10</f>
      </c>
      <c r="BP10" s="132">
        <f t="array" ref="BP10">BH10+BN10-(BG10*1.5%)</f>
      </c>
    </row>
    <row r="11" spans="1:68" ht="24" customHeight="1">
      <c r="A11" s="59">
        <v>6</v>
      </c>
      <c r="B11" s="59">
        <f t="array" ref="B11">'Data Entry'!G11</f>
      </c>
      <c r="C11" s="59">
        <f t="array" ref="C11">'Data Entry'!O11</f>
      </c>
      <c r="D11" s="59">
        <f t="array" ref="D11">'Data Entry'!T11</f>
      </c>
      <c r="E11" s="59">
        <f t="array" ref="E11">'Data Entry'!Y11</f>
      </c>
      <c r="F11" s="59">
        <f t="array" ref="F11">B11-D11</f>
      </c>
      <c r="G11" s="59">
        <f t="array" ref="G11">C11-D11</f>
      </c>
      <c r="H11" s="59">
        <f t="array" ref="H11">B11-C11</f>
      </c>
      <c r="I11" s="59">
        <f t="array" ref="I11">'Data Entry'!AD11</f>
      </c>
      <c r="J11" s="59">
        <f t="array" ref="J11">D11-(E11+K11)</f>
      </c>
      <c r="K11" s="59">
        <f t="array" ref="K11">D11-E11-I11</f>
      </c>
      <c r="L11" s="59">
        <f t="array" ref="L11">L10+K11</f>
      </c>
      <c r="M11" s="127"/>
      <c r="N11" s="128"/>
      <c r="O11" s="59">
        <v>6</v>
      </c>
      <c r="P11" s="59">
        <f t="array" ref="P11">'Data Entry'!H11</f>
      </c>
      <c r="Q11" s="59">
        <f t="array" ref="Q11">'Data Entry'!P11</f>
      </c>
      <c r="R11" s="59">
        <f t="array" ref="R11">'Data Entry'!U11</f>
      </c>
      <c r="S11" s="59">
        <f t="array" ref="S11">'Data Entry'!Z11</f>
      </c>
      <c r="T11" s="59">
        <f t="array" ref="T11">P11-R11</f>
      </c>
      <c r="U11" s="59">
        <f t="array" ref="U11">Q11-R11</f>
      </c>
      <c r="V11" s="59">
        <f t="array" ref="V11">P11-Q11</f>
      </c>
      <c r="W11" s="59">
        <f t="array" ref="W11">'Data Entry'!AE11</f>
      </c>
      <c r="X11" s="59">
        <f t="array" ref="X11">R11-(S11+Y11)</f>
      </c>
      <c r="Y11" s="59">
        <f t="array" ref="Y11">R11-S11-W11</f>
      </c>
      <c r="Z11" s="59">
        <f t="array" ref="Z11">Z10+Y11</f>
      </c>
      <c r="AA11" s="127"/>
      <c r="AB11" s="128"/>
      <c r="AC11" s="59">
        <v>6</v>
      </c>
      <c r="AD11" s="59">
        <f t="array" ref="AD11">'Data Entry'!I11</f>
      </c>
      <c r="AE11" s="59">
        <f t="array" ref="AE11">'Data Entry'!Q11</f>
      </c>
      <c r="AF11" s="59">
        <f t="array" ref="AF11">'Data Entry'!V11</f>
      </c>
      <c r="AG11" s="59">
        <f t="array" ref="AG11">'Data Entry'!AA11</f>
      </c>
      <c r="AH11" s="59">
        <f t="array" ref="AH11">AD11-AF11</f>
      </c>
      <c r="AI11" s="59">
        <f t="array" ref="AI11">AE11-AF11</f>
      </c>
      <c r="AJ11" s="59">
        <f t="array" ref="AJ11">AD11-AE11</f>
      </c>
      <c r="AK11" s="59">
        <f t="array" ref="AK11">'Data Entry'!AF11</f>
      </c>
      <c r="AL11" s="59">
        <f t="array" ref="AL11">AF11-(AG11+AM11)</f>
      </c>
      <c r="AM11" s="59">
        <f t="array" ref="AM11">AF11-AG11-AK11</f>
      </c>
      <c r="AN11" s="59">
        <f t="array" ref="AN11">AN10+AM11</f>
      </c>
      <c r="AO11" s="127"/>
      <c r="AP11" s="128"/>
      <c r="AQ11" s="59">
        <v>6</v>
      </c>
      <c r="AR11" s="59">
        <f t="array" ref="AR11">'Data Entry'!J11</f>
      </c>
      <c r="AS11" s="59">
        <f t="array" ref="AS11">'Data Entry'!R11</f>
      </c>
      <c r="AT11" s="59">
        <f t="array" ref="AT11">'Data Entry'!W11</f>
      </c>
      <c r="AU11" s="59">
        <f t="array" ref="AU11">'Data Entry'!AB11</f>
      </c>
      <c r="AV11" s="59">
        <f t="array" ref="AV11">AR11-AT11</f>
      </c>
      <c r="AW11" s="59">
        <f t="array" ref="AW11">AS11-AT11</f>
      </c>
      <c r="AX11" s="59">
        <f t="array" ref="AX11">AR11-AS11</f>
      </c>
      <c r="AY11" s="42">
        <f t="array" ref="AY11">'Data Entry'!AF11</f>
      </c>
      <c r="AZ11" s="59">
        <f t="array" ref="AZ11">AT11-(AU11+BA11)</f>
      </c>
      <c r="BA11" s="59">
        <f t="array" ref="BA11">AT11-AU11-AY11</f>
      </c>
      <c r="BB11" s="59">
        <f t="array" ref="BB11">BB10+BA11</f>
      </c>
      <c r="BC11" s="130">
        <v>12</v>
      </c>
      <c r="BD11" s="59">
        <v>6</v>
      </c>
      <c r="BE11" s="59">
        <f t="array" ref="BE11">'Data Entry'!K11</f>
      </c>
      <c r="BF11" s="59">
        <f t="array" ref="BF11">'Data Entry'!S11</f>
      </c>
      <c r="BG11" s="59">
        <f t="array" ref="BG11">'Data Entry'!X11</f>
      </c>
      <c r="BH11" s="59">
        <f t="array" ref="BH11">'Data Entry'!AC11</f>
      </c>
      <c r="BI11" s="59">
        <f t="array" ref="BI11">BE11-BG11</f>
      </c>
      <c r="BJ11" s="59">
        <f t="array" ref="BJ11">BF11-BG11</f>
      </c>
      <c r="BK11" s="59">
        <f t="array" ref="BK11">BE11-BF11</f>
      </c>
      <c r="BL11" s="42">
        <f t="array" ref="BL11">'Data Entry'!AG11</f>
      </c>
      <c r="BM11" s="42">
        <f t="array" ref="BM11">'Data Entry'!AH11</f>
      </c>
      <c r="BN11" s="42">
        <f t="array" ref="BN11">BG11-BH11-BL11-BM11</f>
      </c>
      <c r="BO11" s="59">
        <f t="array" ref="BO11">BO10+BN11</f>
      </c>
      <c r="BP11" s="132">
        <f t="array" ref="BP11">BH11+BN11-(BG11*1.5%)</f>
      </c>
    </row>
    <row r="12" spans="1:68" ht="24" customHeight="1">
      <c r="A12" s="42">
        <v>7</v>
      </c>
      <c r="B12" s="42">
        <f t="array" ref="B12">'Data Entry'!G12</f>
      </c>
      <c r="C12" s="42">
        <f t="array" ref="C12">'Data Entry'!O12</f>
      </c>
      <c r="D12" s="42">
        <f t="array" ref="D12">'Data Entry'!T12</f>
      </c>
      <c r="E12" s="42">
        <f t="array" ref="E12">'Data Entry'!Y12</f>
      </c>
      <c r="F12" s="42">
        <f t="array" ref="F12">B12-D12</f>
      </c>
      <c r="G12" s="42">
        <f t="array" ref="G12">C12-D12</f>
      </c>
      <c r="H12" s="42">
        <f t="array" ref="H12">B12-C12</f>
      </c>
      <c r="I12" s="42">
        <f t="array" ref="I12">'Data Entry'!AD12</f>
      </c>
      <c r="J12" s="42">
        <f t="array" ref="J12">D12-(E12+K12)</f>
      </c>
      <c r="K12" s="42">
        <f t="array" ref="K12">D12-E12-I12</f>
      </c>
      <c r="L12" s="42">
        <f t="array" ref="L12">L11+K12</f>
      </c>
      <c r="M12" s="127"/>
      <c r="N12" s="128"/>
      <c r="O12" s="42">
        <v>7</v>
      </c>
      <c r="P12" s="42">
        <f t="array" ref="P12">'Data Entry'!H12</f>
      </c>
      <c r="Q12" s="42">
        <f t="array" ref="Q12">'Data Entry'!P12</f>
      </c>
      <c r="R12" s="42">
        <f t="array" ref="R12">'Data Entry'!U12</f>
      </c>
      <c r="S12" s="42">
        <f t="array" ref="S12">'Data Entry'!Z12</f>
      </c>
      <c r="T12" s="42">
        <f t="array" ref="T12">P12-R12</f>
      </c>
      <c r="U12" s="42">
        <f t="array" ref="U12">Q12-R12</f>
      </c>
      <c r="V12" s="42">
        <f t="array" ref="V12">P12-Q12</f>
      </c>
      <c r="W12" s="42">
        <f t="array" ref="W12">'Data Entry'!AE12</f>
      </c>
      <c r="X12" s="42">
        <f t="array" ref="X12">R12-(S12+Y12)</f>
      </c>
      <c r="Y12" s="42">
        <f t="array" ref="Y12">R12-S12-W12</f>
      </c>
      <c r="Z12" s="42">
        <f t="array" ref="Z12">Z11+Y12</f>
      </c>
      <c r="AA12" s="127"/>
      <c r="AB12" s="128"/>
      <c r="AC12" s="42">
        <v>7</v>
      </c>
      <c r="AD12" s="42">
        <f t="array" ref="AD12">'Data Entry'!I12</f>
      </c>
      <c r="AE12" s="42">
        <f t="array" ref="AE12">'Data Entry'!Q12</f>
      </c>
      <c r="AF12" s="42">
        <f t="array" ref="AF12">'Data Entry'!V12</f>
      </c>
      <c r="AG12" s="42">
        <f t="array" ref="AG12">'Data Entry'!AA12</f>
      </c>
      <c r="AH12" s="42">
        <f t="array" ref="AH12">AD12-AF12</f>
      </c>
      <c r="AI12" s="42">
        <f t="array" ref="AI12">AE12-AF12</f>
      </c>
      <c r="AJ12" s="42">
        <f t="array" ref="AJ12">AD12-AE12</f>
      </c>
      <c r="AK12" s="42">
        <f t="array" ref="AK12">'Data Entry'!AF12</f>
      </c>
      <c r="AL12" s="42">
        <f t="array" ref="AL12">AF12-(AG12+AM12)</f>
      </c>
      <c r="AM12" s="42">
        <f t="array" ref="AM12">AF12-AG12-AK12</f>
      </c>
      <c r="AN12" s="42">
        <f t="array" ref="AN12">AN11+AM12</f>
      </c>
      <c r="AO12" s="127"/>
      <c r="AP12" s="128"/>
      <c r="AQ12" s="42">
        <v>7</v>
      </c>
      <c r="AR12" s="42">
        <f t="array" ref="AR12">'Data Entry'!J12</f>
      </c>
      <c r="AS12" s="42">
        <f t="array" ref="AS12">'Data Entry'!R12</f>
      </c>
      <c r="AT12" s="42">
        <f t="array" ref="AT12">'Data Entry'!W12</f>
      </c>
      <c r="AU12" s="42">
        <f t="array" ref="AU12">'Data Entry'!AB12</f>
      </c>
      <c r="AV12" s="42">
        <f t="array" ref="AV12">AR12-AT12</f>
      </c>
      <c r="AW12" s="42">
        <f t="array" ref="AW12">AS12-AT12</f>
      </c>
      <c r="AX12" s="42">
        <f t="array" ref="AX12">AR12-AS12</f>
      </c>
      <c r="AY12" s="42">
        <f t="array" ref="AY12">'Data Entry'!AF12</f>
      </c>
      <c r="AZ12" s="42">
        <f t="array" ref="AZ12">AT12-(AU12+BA12)</f>
      </c>
      <c r="BA12" s="42">
        <f t="array" ref="BA12">AT12-AU12-AY12</f>
      </c>
      <c r="BB12" s="42">
        <f t="array" ref="BB12">BB11+BA12</f>
      </c>
      <c r="BC12" s="130">
        <v>13</v>
      </c>
      <c r="BD12" s="42">
        <v>7</v>
      </c>
      <c r="BE12" s="42">
        <f t="array" ref="BE12">'Data Entry'!K12</f>
      </c>
      <c r="BF12" s="42">
        <f t="array" ref="BF12">'Data Entry'!S12</f>
      </c>
      <c r="BG12" s="42">
        <f t="array" ref="BG12">'Data Entry'!X12</f>
      </c>
      <c r="BH12" s="42">
        <f t="array" ref="BH12">'Data Entry'!AC12</f>
      </c>
      <c r="BI12" s="42">
        <f t="array" ref="BI12">BE12-BG12</f>
      </c>
      <c r="BJ12" s="42">
        <f t="array" ref="BJ12">BF12-BG12</f>
      </c>
      <c r="BK12" s="42">
        <f t="array" ref="BK12">BE12-BF12</f>
      </c>
      <c r="BL12" s="42">
        <f t="array" ref="BL12">'Data Entry'!AG12</f>
      </c>
      <c r="BM12" s="42">
        <f t="array" ref="BM12">'Data Entry'!AH12</f>
      </c>
      <c r="BN12" s="42">
        <f t="array" ref="BN12">BG12-BH12-BL12-BM12</f>
      </c>
      <c r="BO12" s="42">
        <f t="array" ref="BO12">BO11+BN12</f>
      </c>
      <c r="BP12" s="132">
        <f t="array" ref="BP12">BH12+BN12-(BG12*1.5%)</f>
      </c>
    </row>
    <row r="13" spans="1:68" ht="24" customHeight="1">
      <c r="A13" s="59">
        <v>8</v>
      </c>
      <c r="B13" s="59">
        <f t="array" ref="B13">'Data Entry'!G13</f>
      </c>
      <c r="C13" s="59">
        <f t="array" ref="C13">'Data Entry'!O13</f>
      </c>
      <c r="D13" s="59">
        <f t="array" ref="D13">'Data Entry'!T13</f>
      </c>
      <c r="E13" s="59">
        <f t="array" ref="E13">'Data Entry'!Y13</f>
      </c>
      <c r="F13" s="59">
        <f t="array" ref="F13">B13-D13</f>
      </c>
      <c r="G13" s="59">
        <f t="array" ref="G13">C13-D13</f>
      </c>
      <c r="H13" s="59">
        <f t="array" ref="H13">B13-C13</f>
      </c>
      <c r="I13" s="59">
        <f t="array" ref="I13">'Data Entry'!AD13</f>
      </c>
      <c r="J13" s="59">
        <f t="array" ref="J13">D13-(E13+K13)</f>
      </c>
      <c r="K13" s="59">
        <f t="array" ref="K13">D13-E13-I13</f>
      </c>
      <c r="L13" s="59">
        <f t="array" ref="L13">L12+K13</f>
      </c>
      <c r="M13" s="127"/>
      <c r="N13" s="128"/>
      <c r="O13" s="59">
        <v>8</v>
      </c>
      <c r="P13" s="59">
        <f t="array" ref="P13">'Data Entry'!H13</f>
      </c>
      <c r="Q13" s="59">
        <f t="array" ref="Q13">'Data Entry'!P13</f>
      </c>
      <c r="R13" s="59">
        <f t="array" ref="R13">'Data Entry'!U13</f>
      </c>
      <c r="S13" s="59">
        <f t="array" ref="S13">'Data Entry'!Z13</f>
      </c>
      <c r="T13" s="59">
        <f t="array" ref="T13">P13-R13</f>
      </c>
      <c r="U13" s="59">
        <f t="array" ref="U13">Q13-R13</f>
      </c>
      <c r="V13" s="59">
        <f t="array" ref="V13">P13-Q13</f>
      </c>
      <c r="W13" s="59">
        <f t="array" ref="W13">'Data Entry'!AE13</f>
      </c>
      <c r="X13" s="59">
        <f t="array" ref="X13">R13-(S13+Y13)</f>
      </c>
      <c r="Y13" s="59">
        <f t="array" ref="Y13">R13-S13-W13</f>
      </c>
      <c r="Z13" s="59">
        <f t="array" ref="Z13">Z12+Y13</f>
      </c>
      <c r="AA13" s="127"/>
      <c r="AB13" s="128"/>
      <c r="AC13" s="59">
        <v>8</v>
      </c>
      <c r="AD13" s="59">
        <f t="array" ref="AD13">'Data Entry'!I13</f>
      </c>
      <c r="AE13" s="59">
        <f t="array" ref="AE13">'Data Entry'!Q13</f>
      </c>
      <c r="AF13" s="59">
        <f t="array" ref="AF13">'Data Entry'!V13</f>
      </c>
      <c r="AG13" s="59">
        <f t="array" ref="AG13">'Data Entry'!AA13</f>
      </c>
      <c r="AH13" s="59">
        <f t="array" ref="AH13">AD13-AF13</f>
      </c>
      <c r="AI13" s="59">
        <f t="array" ref="AI13">AE13-AF13</f>
      </c>
      <c r="AJ13" s="59">
        <f t="array" ref="AJ13">AD13-AE13</f>
      </c>
      <c r="AK13" s="59">
        <f t="array" ref="AK13">'Data Entry'!AF13</f>
      </c>
      <c r="AL13" s="59">
        <f t="array" ref="AL13">AF13-(AG13+AM13)</f>
      </c>
      <c r="AM13" s="59">
        <f t="array" ref="AM13">AF13-AG13-AK13</f>
      </c>
      <c r="AN13" s="59">
        <f t="array" ref="AN13">AN12+AM13</f>
      </c>
      <c r="AO13" s="127"/>
      <c r="AP13" s="128"/>
      <c r="AQ13" s="59">
        <v>8</v>
      </c>
      <c r="AR13" s="59">
        <f t="array" ref="AR13">'Data Entry'!J13</f>
      </c>
      <c r="AS13" s="59">
        <f t="array" ref="AS13">'Data Entry'!R13</f>
      </c>
      <c r="AT13" s="59">
        <f t="array" ref="AT13">'Data Entry'!W13</f>
      </c>
      <c r="AU13" s="59">
        <f t="array" ref="AU13">'Data Entry'!AB13</f>
      </c>
      <c r="AV13" s="59">
        <f t="array" ref="AV13">AR13-AT13</f>
      </c>
      <c r="AW13" s="59">
        <f t="array" ref="AW13">AS13-AT13</f>
      </c>
      <c r="AX13" s="59">
        <f t="array" ref="AX13">AR13-AS13</f>
      </c>
      <c r="AY13" s="42">
        <f t="array" ref="AY13">'Data Entry'!AF13</f>
      </c>
      <c r="AZ13" s="59">
        <f t="array" ref="AZ13">AT13-(AU13+BA13)</f>
      </c>
      <c r="BA13" s="59">
        <f t="array" ref="BA13">AT13-AU13-AY13</f>
      </c>
      <c r="BB13" s="59">
        <f t="array" ref="BB13">BB12+BA13</f>
      </c>
      <c r="BC13" s="130">
        <v>14</v>
      </c>
      <c r="BD13" s="59">
        <v>8</v>
      </c>
      <c r="BE13" s="59">
        <f t="array" ref="BE13">'Data Entry'!K13</f>
      </c>
      <c r="BF13" s="59">
        <f t="array" ref="BF13">'Data Entry'!S13</f>
      </c>
      <c r="BG13" s="59">
        <f t="array" ref="BG13">'Data Entry'!X13</f>
      </c>
      <c r="BH13" s="42">
        <f t="array" ref="BH13">'Data Entry'!AC13</f>
      </c>
      <c r="BI13" s="59">
        <f t="array" ref="BI13">BE13-BG13</f>
      </c>
      <c r="BJ13" s="59">
        <f t="array" ref="BJ13">BF13-BG13</f>
      </c>
      <c r="BK13" s="59">
        <f t="array" ref="BK13">BE13-BF13</f>
      </c>
      <c r="BL13" s="42">
        <f t="array" ref="BL13">'Data Entry'!AG13</f>
      </c>
      <c r="BM13" s="42">
        <f t="array" ref="BM13">'Data Entry'!AH13</f>
      </c>
      <c r="BN13" s="42">
        <f t="array" ref="BN13">BG13-BH13-BL13-BM13</f>
      </c>
      <c r="BO13" s="59">
        <f t="array" ref="BO13">BO12+BN13</f>
      </c>
      <c r="BP13" s="132">
        <f t="array" ref="BP13">BH13+BN13-(BG13*1.5%)</f>
      </c>
    </row>
    <row r="14" spans="1:68" ht="24" customHeight="1">
      <c r="A14" s="42">
        <v>9</v>
      </c>
      <c r="B14" s="42">
        <f t="array" ref="B14">'Data Entry'!G14</f>
      </c>
      <c r="C14" s="42">
        <f t="array" ref="C14">'Data Entry'!O14</f>
      </c>
      <c r="D14" s="42">
        <f t="array" ref="D14">'Data Entry'!T14</f>
      </c>
      <c r="E14" s="42">
        <f t="array" ref="E14">'Data Entry'!Y14</f>
      </c>
      <c r="F14" s="42">
        <f t="array" ref="F14">B14-D14</f>
      </c>
      <c r="G14" s="42">
        <f t="array" ref="G14">C14-D14</f>
      </c>
      <c r="H14" s="42">
        <f t="array" ref="H14">B14-C14</f>
      </c>
      <c r="I14" s="42">
        <f t="array" ref="I14">'Data Entry'!AD14</f>
      </c>
      <c r="J14" s="42">
        <f t="array" ref="J14">D14-(E14+K14)</f>
      </c>
      <c r="K14" s="42">
        <f t="array" ref="K14">D14-E14-I14</f>
      </c>
      <c r="L14" s="42">
        <f t="array" ref="L14">L13+K14</f>
      </c>
      <c r="M14" s="127"/>
      <c r="N14" s="128"/>
      <c r="O14" s="42">
        <v>9</v>
      </c>
      <c r="P14" s="42">
        <f t="array" ref="P14">'Data Entry'!H14</f>
      </c>
      <c r="Q14" s="42">
        <f t="array" ref="Q14">'Data Entry'!P14</f>
      </c>
      <c r="R14" s="42">
        <f t="array" ref="R14">'Data Entry'!U14</f>
      </c>
      <c r="S14" s="42">
        <f t="array" ref="S14">'Data Entry'!Z14</f>
      </c>
      <c r="T14" s="42">
        <f t="array" ref="T14">P14-R14</f>
      </c>
      <c r="U14" s="42">
        <f t="array" ref="U14">Q14-R14</f>
      </c>
      <c r="V14" s="42">
        <f t="array" ref="V14">P14-Q14</f>
      </c>
      <c r="W14" s="42">
        <f t="array" ref="W14">'Data Entry'!AE14</f>
      </c>
      <c r="X14" s="42">
        <f t="array" ref="X14">R14-(S14+Y14)</f>
      </c>
      <c r="Y14" s="42">
        <f t="array" ref="Y14">R14-S14-W14</f>
      </c>
      <c r="Z14" s="42">
        <f t="array" ref="Z14">Z13+Y14</f>
      </c>
      <c r="AA14" s="127"/>
      <c r="AB14" s="128"/>
      <c r="AC14" s="42">
        <v>9</v>
      </c>
      <c r="AD14" s="42">
        <f t="array" ref="AD14">'Data Entry'!I14</f>
      </c>
      <c r="AE14" s="42">
        <f t="array" ref="AE14">'Data Entry'!Q14</f>
      </c>
      <c r="AF14" s="42">
        <f t="array" ref="AF14">'Data Entry'!V14</f>
      </c>
      <c r="AG14" s="42">
        <f t="array" ref="AG14">'Data Entry'!AA14</f>
      </c>
      <c r="AH14" s="42">
        <f t="array" ref="AH14">AD14-AF14</f>
      </c>
      <c r="AI14" s="42">
        <f t="array" ref="AI14">AE14-AF14</f>
      </c>
      <c r="AJ14" s="42">
        <f t="array" ref="AJ14">AD14-AE14</f>
      </c>
      <c r="AK14" s="42">
        <f t="array" ref="AK14">'Data Entry'!AF14</f>
      </c>
      <c r="AL14" s="42">
        <f t="array" ref="AL14">AF14-(AG14+AM14)</f>
      </c>
      <c r="AM14" s="42">
        <f t="array" ref="AM14">AF14-AG14-AK14</f>
      </c>
      <c r="AN14" s="42">
        <f t="array" ref="AN14">AN13+AM14</f>
      </c>
      <c r="AO14" s="127"/>
      <c r="AP14" s="128"/>
      <c r="AQ14" s="42">
        <v>9</v>
      </c>
      <c r="AR14" s="42">
        <f t="array" ref="AR14">'Data Entry'!J14</f>
      </c>
      <c r="AS14" s="42">
        <f t="array" ref="AS14">'Data Entry'!R14</f>
      </c>
      <c r="AT14" s="42">
        <f t="array" ref="AT14">'Data Entry'!W14</f>
      </c>
      <c r="AU14" s="42">
        <f t="array" ref="AU14">'Data Entry'!AB14</f>
      </c>
      <c r="AV14" s="42">
        <f t="array" ref="AV14">AR14-AT14</f>
      </c>
      <c r="AW14" s="42">
        <f t="array" ref="AW14">AS14-AT14</f>
      </c>
      <c r="AX14" s="42">
        <f t="array" ref="AX14">AR14-AS14</f>
      </c>
      <c r="AY14" s="42">
        <f t="array" ref="AY14">'Data Entry'!AF14</f>
      </c>
      <c r="AZ14" s="42">
        <f t="array" ref="AZ14">AT14-(AU14+BA14)</f>
      </c>
      <c r="BA14" s="42">
        <f t="array" ref="BA14">AT14-AU14-AY14</f>
      </c>
      <c r="BB14" s="42">
        <f t="array" ref="BB14">BB13+BA14</f>
      </c>
      <c r="BC14" s="130">
        <v>15</v>
      </c>
      <c r="BD14" s="42">
        <v>9</v>
      </c>
      <c r="BE14" s="42">
        <f t="array" ref="BE14">'Data Entry'!K14</f>
      </c>
      <c r="BF14" s="42">
        <f t="array" ref="BF14">'Data Entry'!S14</f>
      </c>
      <c r="BG14" s="42">
        <f t="array" ref="BG14">'Data Entry'!X14</f>
      </c>
      <c r="BH14" s="42">
        <f t="array" ref="BH14">'Data Entry'!AC14</f>
      </c>
      <c r="BI14" s="42">
        <f t="array" ref="BI14">BE14-BG14</f>
      </c>
      <c r="BJ14" s="42">
        <f t="array" ref="BJ14">BF14-BG14</f>
      </c>
      <c r="BK14" s="42">
        <f t="array" ref="BK14">BE14-BF14</f>
      </c>
      <c r="BL14" s="42">
        <f t="array" ref="BL14">'Data Entry'!AG14</f>
      </c>
      <c r="BM14" s="42">
        <f t="array" ref="BM14">'Data Entry'!AH14</f>
      </c>
      <c r="BN14" s="42">
        <f t="array" ref="BN14">BG14-BH14-BL14-BM14</f>
      </c>
      <c r="BO14" s="42">
        <f t="array" ref="BO14">BO13+BN14</f>
      </c>
      <c r="BP14" s="132">
        <f t="array" ref="BP14">BH14+BN14-(BG14*1.5%)</f>
      </c>
    </row>
    <row r="15" spans="1:68" ht="24" customHeight="1">
      <c r="A15" s="59">
        <v>10</v>
      </c>
      <c r="B15" s="59">
        <f t="array" ref="B15">'Data Entry'!G15</f>
      </c>
      <c r="C15" s="59">
        <f t="array" ref="C15">'Data Entry'!O15</f>
      </c>
      <c r="D15" s="59">
        <f t="array" ref="D15">'Data Entry'!T15</f>
      </c>
      <c r="E15" s="59">
        <f t="array" ref="E15">'Data Entry'!Y15</f>
      </c>
      <c r="F15" s="59">
        <f t="array" ref="F15">B15-D15</f>
      </c>
      <c r="G15" s="59">
        <f t="array" ref="G15">C15-D15</f>
      </c>
      <c r="H15" s="59">
        <f t="array" ref="H15">B15-C15</f>
      </c>
      <c r="I15" s="59">
        <f t="array" ref="I15">'Data Entry'!AD15</f>
      </c>
      <c r="J15" s="59">
        <f t="array" ref="J15">D15-(E15+K15)</f>
      </c>
      <c r="K15" s="59">
        <f t="array" ref="K15">D15-E15-I15</f>
      </c>
      <c r="L15" s="59">
        <f t="array" ref="L15">L14+K15</f>
      </c>
      <c r="M15" s="127"/>
      <c r="N15" s="128"/>
      <c r="O15" s="59">
        <v>10</v>
      </c>
      <c r="P15" s="59">
        <f t="array" ref="P15">'Data Entry'!H15</f>
      </c>
      <c r="Q15" s="59">
        <f t="array" ref="Q15">'Data Entry'!P15</f>
      </c>
      <c r="R15" s="59">
        <f t="array" ref="R15">'Data Entry'!U15</f>
      </c>
      <c r="S15" s="59">
        <f t="array" ref="S15">'Data Entry'!Z15</f>
      </c>
      <c r="T15" s="59">
        <f t="array" ref="T15">P15-R15</f>
      </c>
      <c r="U15" s="59">
        <f t="array" ref="U15">Q15-R15</f>
      </c>
      <c r="V15" s="59">
        <f t="array" ref="V15">P15-Q15</f>
      </c>
      <c r="W15" s="59">
        <f t="array" ref="W15">'Data Entry'!AE15</f>
      </c>
      <c r="X15" s="59">
        <f t="array" ref="X15">R15-(S15+Y15)</f>
      </c>
      <c r="Y15" s="59">
        <f t="array" ref="Y15">R15-S15-W15</f>
      </c>
      <c r="Z15" s="59">
        <f t="array" ref="Z15">Z14+Y15</f>
      </c>
      <c r="AA15" s="127"/>
      <c r="AB15" s="128"/>
      <c r="AC15" s="59">
        <v>10</v>
      </c>
      <c r="AD15" s="59">
        <f t="array" ref="AD15">'Data Entry'!I15</f>
      </c>
      <c r="AE15" s="59">
        <f t="array" ref="AE15">'Data Entry'!Q15</f>
      </c>
      <c r="AF15" s="59">
        <f t="array" ref="AF15">'Data Entry'!V15</f>
      </c>
      <c r="AG15" s="59">
        <f t="array" ref="AG15">'Data Entry'!AA15</f>
      </c>
      <c r="AH15" s="59">
        <f t="array" ref="AH15">AD15-AF15</f>
      </c>
      <c r="AI15" s="59">
        <f t="array" ref="AI15">AE15-AF15</f>
      </c>
      <c r="AJ15" s="59">
        <f t="array" ref="AJ15">AD15-AE15</f>
      </c>
      <c r="AK15" s="59">
        <f t="array" ref="AK15">'Data Entry'!AF15</f>
      </c>
      <c r="AL15" s="59">
        <f t="array" ref="AL15">AF15-(AG15+AM15)</f>
      </c>
      <c r="AM15" s="59">
        <f t="array" ref="AM15">AF15-AG15-AK15</f>
      </c>
      <c r="AN15" s="59">
        <f t="array" ref="AN15">AN14+AM15</f>
      </c>
      <c r="AO15" s="127"/>
      <c r="AP15" s="128"/>
      <c r="AQ15" s="59">
        <v>10</v>
      </c>
      <c r="AR15" s="59">
        <f t="array" ref="AR15">'Data Entry'!J15</f>
      </c>
      <c r="AS15" s="59">
        <f t="array" ref="AS15">'Data Entry'!R15</f>
      </c>
      <c r="AT15" s="59">
        <f t="array" ref="AT15">'Data Entry'!W15</f>
      </c>
      <c r="AU15" s="59">
        <f t="array" ref="AU15">'Data Entry'!AB15</f>
      </c>
      <c r="AV15" s="59">
        <f t="array" ref="AV15">AR15-AT15</f>
      </c>
      <c r="AW15" s="59">
        <f t="array" ref="AW15">AS15-AT15</f>
      </c>
      <c r="AX15" s="59">
        <f t="array" ref="AX15">AR15-AS15</f>
      </c>
      <c r="AY15" s="42">
        <f t="array" ref="AY15">'Data Entry'!AF15</f>
      </c>
      <c r="AZ15" s="59">
        <f t="array" ref="AZ15">AT15-(AU15+BA15)</f>
      </c>
      <c r="BA15" s="59">
        <f t="array" ref="BA15">AT15-AU15-AY15</f>
      </c>
      <c r="BB15" s="59">
        <f t="array" ref="BB15">BB14+BA15</f>
      </c>
      <c r="BC15" s="130">
        <v>16</v>
      </c>
      <c r="BD15" s="59">
        <v>10</v>
      </c>
      <c r="BE15" s="59">
        <f t="array" ref="BE15">'Data Entry'!K15</f>
      </c>
      <c r="BF15" s="59">
        <f t="array" ref="BF15">'Data Entry'!S15</f>
      </c>
      <c r="BG15" s="59">
        <f t="array" ref="BG15">'Data Entry'!X15</f>
      </c>
      <c r="BH15" s="59">
        <f t="array" ref="BH15">'Data Entry'!AC15</f>
      </c>
      <c r="BI15" s="59">
        <f t="array" ref="BI15">BE15-BG15</f>
      </c>
      <c r="BJ15" s="59">
        <f t="array" ref="BJ15">BF15-BG15</f>
      </c>
      <c r="BK15" s="59">
        <f t="array" ref="BK15">BE15-BF15</f>
      </c>
      <c r="BL15" s="42">
        <f t="array" ref="BL15">'Data Entry'!AG15</f>
      </c>
      <c r="BM15" s="42">
        <f t="array" ref="BM15">'Data Entry'!AH15</f>
      </c>
      <c r="BN15" s="42">
        <f t="array" ref="BN15">BG15-BH15-BL15-BM15</f>
      </c>
      <c r="BO15" s="59">
        <f t="array" ref="BO15">BO14+BN15</f>
      </c>
      <c r="BP15" s="132">
        <f t="array" ref="BP15">BH15+BN15-(BG15*1.5%)</f>
      </c>
    </row>
    <row r="16" spans="1:68" ht="24" customHeight="1">
      <c r="A16" s="42">
        <v>11</v>
      </c>
      <c r="B16" s="42">
        <f t="array" ref="B16">'Data Entry'!G16</f>
      </c>
      <c r="C16" s="42">
        <f t="array" ref="C16">'Data Entry'!O16</f>
      </c>
      <c r="D16" s="42">
        <f t="array" ref="D16">'Data Entry'!T16</f>
      </c>
      <c r="E16" s="42">
        <f t="array" ref="E16">'Data Entry'!Y16</f>
      </c>
      <c r="F16" s="42">
        <f t="array" ref="F16">B16-D16</f>
      </c>
      <c r="G16" s="42">
        <f t="array" ref="G16">C16-D16</f>
      </c>
      <c r="H16" s="42">
        <f t="array" ref="H16">B16-C16</f>
      </c>
      <c r="I16" s="42">
        <f t="array" ref="I16">'Data Entry'!AD16</f>
      </c>
      <c r="J16" s="42">
        <f t="array" ref="J16">D16-(E16+K16)</f>
      </c>
      <c r="K16" s="42">
        <f t="array" ref="K16">D16-E16-I16</f>
      </c>
      <c r="L16" s="42">
        <f t="array" ref="L16">L15+K16</f>
      </c>
      <c r="M16" s="127"/>
      <c r="N16" s="128"/>
      <c r="O16" s="42">
        <v>11</v>
      </c>
      <c r="P16" s="42">
        <f t="array" ref="P16">'Data Entry'!H16</f>
      </c>
      <c r="Q16" s="42">
        <f t="array" ref="Q16">'Data Entry'!P16</f>
      </c>
      <c r="R16" s="42">
        <f t="array" ref="R16">'Data Entry'!U16</f>
      </c>
      <c r="S16" s="42">
        <f t="array" ref="S16">'Data Entry'!Z16</f>
      </c>
      <c r="T16" s="42">
        <f t="array" ref="T16">P16-R16</f>
      </c>
      <c r="U16" s="42">
        <f t="array" ref="U16">Q16-R16</f>
      </c>
      <c r="V16" s="42">
        <f t="array" ref="V16">P16-Q16</f>
      </c>
      <c r="W16" s="42">
        <f t="array" ref="W16">'Data Entry'!AE16</f>
      </c>
      <c r="X16" s="42">
        <f t="array" ref="X16">R16-(S16+Y16)</f>
      </c>
      <c r="Y16" s="42">
        <f t="array" ref="Y16">R16-S16-W16</f>
      </c>
      <c r="Z16" s="42">
        <f t="array" ref="Z16">Z15+Y16</f>
      </c>
      <c r="AA16" s="127"/>
      <c r="AB16" s="128"/>
      <c r="AC16" s="42">
        <v>11</v>
      </c>
      <c r="AD16" s="42">
        <f t="array" ref="AD16">'Data Entry'!I16</f>
      </c>
      <c r="AE16" s="42">
        <f t="array" ref="AE16">'Data Entry'!Q16</f>
      </c>
      <c r="AF16" s="42">
        <f t="array" ref="AF16">'Data Entry'!V16</f>
      </c>
      <c r="AG16" s="42">
        <f t="array" ref="AG16">'Data Entry'!AA16</f>
      </c>
      <c r="AH16" s="42">
        <f t="array" ref="AH16">AD16-AF16</f>
      </c>
      <c r="AI16" s="42">
        <f t="array" ref="AI16">AE16-AF16</f>
      </c>
      <c r="AJ16" s="42">
        <f t="array" ref="AJ16">AD16-AE16</f>
      </c>
      <c r="AK16" s="42">
        <f t="array" ref="AK16">'Data Entry'!AF16</f>
      </c>
      <c r="AL16" s="42">
        <f t="array" ref="AL16">AF16-(AG16+AM16)</f>
      </c>
      <c r="AM16" s="42">
        <f t="array" ref="AM16">AF16-AG16-AK16</f>
      </c>
      <c r="AN16" s="42">
        <f t="array" ref="AN16">AN15+AM16</f>
      </c>
      <c r="AO16" s="127"/>
      <c r="AP16" s="128"/>
      <c r="AQ16" s="42">
        <v>11</v>
      </c>
      <c r="AR16" s="42">
        <f t="array" ref="AR16">'Data Entry'!J16</f>
      </c>
      <c r="AS16" s="42">
        <f t="array" ref="AS16">'Data Entry'!R16</f>
      </c>
      <c r="AT16" s="42">
        <f t="array" ref="AT16">'Data Entry'!W16</f>
      </c>
      <c r="AU16" s="42">
        <f t="array" ref="AU16">'Data Entry'!AB16</f>
      </c>
      <c r="AV16" s="42">
        <f t="array" ref="AV16">AR16-AT16</f>
      </c>
      <c r="AW16" s="42">
        <f t="array" ref="AW16">AS16-AT16</f>
      </c>
      <c r="AX16" s="42">
        <f t="array" ref="AX16">AR16-AS16</f>
      </c>
      <c r="AY16" s="42">
        <f t="array" ref="AY16">'Data Entry'!AF16</f>
      </c>
      <c r="AZ16" s="42">
        <f t="array" ref="AZ16">AT16-(AU16+BA16)</f>
      </c>
      <c r="BA16" s="42">
        <f t="array" ref="BA16">AT16-AU16-AY16</f>
      </c>
      <c r="BB16" s="42">
        <f t="array" ref="BB16">BB15+BA16</f>
      </c>
      <c r="BC16" s="130">
        <v>17</v>
      </c>
      <c r="BD16" s="42">
        <v>11</v>
      </c>
      <c r="BE16" s="42">
        <f t="array" ref="BE16">'Data Entry'!K16</f>
      </c>
      <c r="BF16" s="42">
        <f t="array" ref="BF16">'Data Entry'!S16</f>
      </c>
      <c r="BG16" s="42">
        <f t="array" ref="BG16">'Data Entry'!X16</f>
      </c>
      <c r="BH16" s="42">
        <f t="array" ref="BH16">'Data Entry'!AC16</f>
      </c>
      <c r="BI16" s="42">
        <f t="array" ref="BI16">BE16-BG16</f>
      </c>
      <c r="BJ16" s="42">
        <f t="array" ref="BJ16">BF16-BG16</f>
      </c>
      <c r="BK16" s="42">
        <f t="array" ref="BK16">BE16-BF16</f>
      </c>
      <c r="BL16" s="42">
        <f t="array" ref="BL16">'Data Entry'!AG16</f>
      </c>
      <c r="BM16" s="42">
        <f t="array" ref="BM16">'Data Entry'!AH16</f>
      </c>
      <c r="BN16" s="42">
        <f t="array" ref="BN16">BG16-BH16-BL16-BM16</f>
      </c>
      <c r="BO16" s="42">
        <f t="array" ref="BO16">BO15+BN16</f>
      </c>
      <c r="BP16" s="132">
        <f t="array" ref="BP16">BH16+BN16-(BG16*1.5%)</f>
      </c>
    </row>
    <row r="17" spans="1:68" ht="24" customHeight="1">
      <c r="A17" s="59">
        <v>12</v>
      </c>
      <c r="B17" s="59">
        <f t="array" ref="B17">'Data Entry'!G17</f>
      </c>
      <c r="C17" s="59">
        <f t="array" ref="C17">'Data Entry'!O17</f>
      </c>
      <c r="D17" s="59">
        <f t="array" ref="D17">'Data Entry'!T17</f>
      </c>
      <c r="E17" s="59">
        <f t="array" ref="E17">'Data Entry'!Y17</f>
      </c>
      <c r="F17" s="59">
        <f t="array" ref="F17">B17-D17</f>
      </c>
      <c r="G17" s="59">
        <f t="array" ref="G17">C17-D17</f>
      </c>
      <c r="H17" s="59">
        <f t="array" ref="H17">B17-C17</f>
      </c>
      <c r="I17" s="59">
        <f t="array" ref="I17">'Data Entry'!AD17</f>
      </c>
      <c r="J17" s="59">
        <f t="array" ref="J17">D17-(E17+K17)</f>
      </c>
      <c r="K17" s="59">
        <f t="array" ref="K17">D17-E17-I17</f>
      </c>
      <c r="L17" s="59">
        <f t="array" ref="L17">L16+K17</f>
      </c>
      <c r="M17" s="127"/>
      <c r="N17" s="128"/>
      <c r="O17" s="59">
        <v>12</v>
      </c>
      <c r="P17" s="59">
        <f t="array" ref="P17">'Data Entry'!H17</f>
      </c>
      <c r="Q17" s="59">
        <f t="array" ref="Q17">'Data Entry'!P17</f>
      </c>
      <c r="R17" s="59">
        <f t="array" ref="R17">'Data Entry'!U17</f>
      </c>
      <c r="S17" s="59">
        <f t="array" ref="S17">'Data Entry'!Z17</f>
      </c>
      <c r="T17" s="59">
        <f t="array" ref="T17">P17-R17</f>
      </c>
      <c r="U17" s="59">
        <f t="array" ref="U17">Q17-R17</f>
      </c>
      <c r="V17" s="59">
        <f t="array" ref="V17">P17-Q17</f>
      </c>
      <c r="W17" s="59">
        <f t="array" ref="W17">'Data Entry'!AE17</f>
      </c>
      <c r="X17" s="59">
        <f t="array" ref="X17">R17-(S17+Y17)</f>
      </c>
      <c r="Y17" s="59">
        <f t="array" ref="Y17">R17-S17-W17</f>
      </c>
      <c r="Z17" s="59">
        <f t="array" ref="Z17">Z16+Y17</f>
      </c>
      <c r="AA17" s="127"/>
      <c r="AB17" s="128"/>
      <c r="AC17" s="59">
        <v>12</v>
      </c>
      <c r="AD17" s="59">
        <f t="array" ref="AD17">'Data Entry'!I17</f>
      </c>
      <c r="AE17" s="59">
        <f t="array" ref="AE17">'Data Entry'!Q17</f>
      </c>
      <c r="AF17" s="59">
        <f t="array" ref="AF17">'Data Entry'!V17</f>
      </c>
      <c r="AG17" s="59">
        <f t="array" ref="AG17">'Data Entry'!AA17</f>
      </c>
      <c r="AH17" s="59">
        <f t="array" ref="AH17">AD17-AF17</f>
      </c>
      <c r="AI17" s="59">
        <f t="array" ref="AI17">AE17-AF17</f>
      </c>
      <c r="AJ17" s="59">
        <f t="array" ref="AJ17">AD17-AE17</f>
      </c>
      <c r="AK17" s="59">
        <f t="array" ref="AK17">'Data Entry'!AF17</f>
      </c>
      <c r="AL17" s="59">
        <f t="array" ref="AL17">AF17-(AG17+AM17)</f>
      </c>
      <c r="AM17" s="59">
        <f t="array" ref="AM17">AF17-AG17-AK17</f>
      </c>
      <c r="AN17" s="59">
        <f t="array" ref="AN17">AN16+AM17</f>
      </c>
      <c r="AO17" s="127"/>
      <c r="AP17" s="128"/>
      <c r="AQ17" s="59">
        <v>12</v>
      </c>
      <c r="AR17" s="59">
        <f t="array" ref="AR17">'Data Entry'!J17</f>
      </c>
      <c r="AS17" s="59">
        <f t="array" ref="AS17">'Data Entry'!R17</f>
      </c>
      <c r="AT17" s="59">
        <f t="array" ref="AT17">'Data Entry'!W17</f>
      </c>
      <c r="AU17" s="59">
        <f t="array" ref="AU17">'Data Entry'!AB17</f>
      </c>
      <c r="AV17" s="59">
        <f t="array" ref="AV17">AR17-AT17</f>
      </c>
      <c r="AW17" s="59">
        <f t="array" ref="AW17">AS17-AT17</f>
      </c>
      <c r="AX17" s="59">
        <f t="array" ref="AX17">AR17-AS17</f>
      </c>
      <c r="AY17" s="42">
        <f t="array" ref="AY17">'Data Entry'!AF17</f>
      </c>
      <c r="AZ17" s="59">
        <f t="array" ref="AZ17">AT17-(AU17+BA17)</f>
      </c>
      <c r="BA17" s="59">
        <f t="array" ref="BA17">AT17-AU17-AY17</f>
      </c>
      <c r="BB17" s="59">
        <f t="array" ref="BB17">BB16+BA17</f>
      </c>
      <c r="BC17" s="130">
        <v>18</v>
      </c>
      <c r="BD17" s="59">
        <v>12</v>
      </c>
      <c r="BE17" s="59">
        <f t="array" ref="BE17">'Data Entry'!K17</f>
      </c>
      <c r="BF17" s="59">
        <f t="array" ref="BF17">'Data Entry'!S17</f>
      </c>
      <c r="BG17" s="59">
        <f t="array" ref="BG17">'Data Entry'!X17</f>
      </c>
      <c r="BH17" s="59">
        <f t="array" ref="BH17">'Data Entry'!AC17</f>
      </c>
      <c r="BI17" s="59">
        <f t="array" ref="BI17">BE17-BG17</f>
      </c>
      <c r="BJ17" s="59">
        <f t="array" ref="BJ17">BF17-BG17</f>
      </c>
      <c r="BK17" s="59">
        <f t="array" ref="BK17">BE17-BF17</f>
      </c>
      <c r="BL17" s="42">
        <f t="array" ref="BL17">'Data Entry'!AG17</f>
      </c>
      <c r="BM17" s="42">
        <f t="array" ref="BM17">'Data Entry'!AH17</f>
      </c>
      <c r="BN17" s="42">
        <f t="array" ref="BN17">BG17-BH17-BL17-BM17</f>
      </c>
      <c r="BO17" s="59">
        <f t="array" ref="BO17">BO16+BN17</f>
      </c>
      <c r="BP17" s="132">
        <f t="array" ref="BP17">BH17+BN17-(BG17*1.5%)</f>
      </c>
    </row>
    <row r="18" spans="1:68" ht="24" customHeight="1">
      <c r="A18" s="42">
        <v>13</v>
      </c>
      <c r="B18" s="42">
        <f t="array" ref="B18">'Data Entry'!G18</f>
      </c>
      <c r="C18" s="42">
        <f t="array" ref="C18">'Data Entry'!O18</f>
      </c>
      <c r="D18" s="42">
        <f t="array" ref="D18">'Data Entry'!T18</f>
      </c>
      <c r="E18" s="42">
        <f t="array" ref="E18">'Data Entry'!Y18</f>
      </c>
      <c r="F18" s="42">
        <f t="array" ref="F18">B18-D18</f>
      </c>
      <c r="G18" s="42">
        <f t="array" ref="G18">C18-D18</f>
      </c>
      <c r="H18" s="42">
        <f t="array" ref="H18">B18-C18</f>
      </c>
      <c r="I18" s="42">
        <f t="array" ref="I18">'Data Entry'!AD18</f>
      </c>
      <c r="J18" s="42">
        <f t="array" ref="J18">D18-(E18+K18)</f>
      </c>
      <c r="K18" s="42">
        <f t="array" ref="K18">D18-E18-I18</f>
      </c>
      <c r="L18" s="42">
        <f t="array" ref="L18">L17+K18</f>
      </c>
      <c r="M18" s="127"/>
      <c r="N18" s="128"/>
      <c r="O18" s="42">
        <v>13</v>
      </c>
      <c r="P18" s="42">
        <f t="array" ref="P18">'Data Entry'!H18</f>
      </c>
      <c r="Q18" s="42">
        <f t="array" ref="Q18">'Data Entry'!P18</f>
      </c>
      <c r="R18" s="42">
        <f t="array" ref="R18">'Data Entry'!U18</f>
      </c>
      <c r="S18" s="42">
        <f t="array" ref="S18">'Data Entry'!Z18</f>
      </c>
      <c r="T18" s="42">
        <f t="array" ref="T18">P18-R18</f>
      </c>
      <c r="U18" s="42">
        <f t="array" ref="U18">Q18-R18</f>
      </c>
      <c r="V18" s="42">
        <f t="array" ref="V18">P18-Q18</f>
      </c>
      <c r="W18" s="42">
        <f t="array" ref="W18">'Data Entry'!AE18</f>
      </c>
      <c r="X18" s="42">
        <f t="array" ref="X18">R18-(S18+Y18)</f>
      </c>
      <c r="Y18" s="42">
        <f t="array" ref="Y18">R18-S18-W18</f>
      </c>
      <c r="Z18" s="42">
        <f t="array" ref="Z18">Z17+Y18</f>
      </c>
      <c r="AA18" s="127"/>
      <c r="AB18" s="128"/>
      <c r="AC18" s="42">
        <v>13</v>
      </c>
      <c r="AD18" s="42">
        <f t="array" ref="AD18">'Data Entry'!I18</f>
      </c>
      <c r="AE18" s="42">
        <f t="array" ref="AE18">'Data Entry'!Q18</f>
      </c>
      <c r="AF18" s="42">
        <f t="array" ref="AF18">'Data Entry'!V18</f>
      </c>
      <c r="AG18" s="42">
        <f t="array" ref="AG18">'Data Entry'!AA18</f>
      </c>
      <c r="AH18" s="42">
        <f t="array" ref="AH18">AD18-AF18</f>
      </c>
      <c r="AI18" s="42">
        <f t="array" ref="AI18">AE18-AF18</f>
      </c>
      <c r="AJ18" s="42">
        <f t="array" ref="AJ18">AD18-AE18</f>
      </c>
      <c r="AK18" s="42">
        <f t="array" ref="AK18">'Data Entry'!AF18</f>
      </c>
      <c r="AL18" s="42">
        <f t="array" ref="AL18">AF18-(AG18+AM18)</f>
      </c>
      <c r="AM18" s="42">
        <f t="array" ref="AM18">AF18-AG18-AK18</f>
      </c>
      <c r="AN18" s="42">
        <f t="array" ref="AN18">AN17+AM18</f>
      </c>
      <c r="AO18" s="127"/>
      <c r="AP18" s="128"/>
      <c r="AQ18" s="42">
        <v>13</v>
      </c>
      <c r="AR18" s="42">
        <f>'Data Entry'!J18</f>
      </c>
      <c r="AS18" s="42">
        <f t="array" ref="AS18">'Data Entry'!R18</f>
      </c>
      <c r="AT18" s="42">
        <f>'Data Entry'!W18</f>
      </c>
      <c r="AU18" s="42">
        <f t="array" ref="AU18">'Data Entry'!AB18</f>
      </c>
      <c r="AV18" s="42">
        <f t="array" ref="AV18">AR18-AT18</f>
      </c>
      <c r="AW18" s="42">
        <f t="array" ref="AW18">AS18-AT18</f>
      </c>
      <c r="AX18" s="42">
        <f t="array" ref="AX18">AR18-AS18</f>
      </c>
      <c r="AY18" s="42">
        <f t="array" ref="AY18">'Data Entry'!AF18</f>
      </c>
      <c r="AZ18" s="42">
        <f t="array" ref="AZ18">AT18-(AU18+BA18)</f>
      </c>
      <c r="BA18" s="42">
        <f t="array" ref="BA18">AT18-AU18-AY18</f>
      </c>
      <c r="BB18" s="42">
        <f>BB17+BA18</f>
      </c>
      <c r="BC18" s="130">
        <v>19</v>
      </c>
      <c r="BD18" s="42">
        <v>13</v>
      </c>
      <c r="BE18" s="42">
        <f t="array" ref="BE18">'Data Entry'!K18</f>
      </c>
      <c r="BF18" s="42">
        <f t="array" ref="BF18">'Data Entry'!S18</f>
      </c>
      <c r="BG18" s="42">
        <f t="array" ref="BG18">'Data Entry'!X18</f>
      </c>
      <c r="BH18" s="42">
        <f t="array" ref="BH18">'Data Entry'!AC18</f>
      </c>
      <c r="BI18" s="42">
        <f t="array" ref="BI18">BE18-BG18</f>
      </c>
      <c r="BJ18" s="42">
        <f t="array" ref="BJ18">BF18-BG18</f>
      </c>
      <c r="BK18" s="42">
        <f t="array" ref="BK18">BE18-BF18</f>
      </c>
      <c r="BL18" s="42">
        <f t="array" ref="BL18">'Data Entry'!AG18</f>
      </c>
      <c r="BM18" s="42">
        <f t="array" ref="BM18">'Data Entry'!AH18</f>
      </c>
      <c r="BN18" s="42">
        <f t="array" ref="BN18">BG18-BH18-BL18-BM18</f>
      </c>
      <c r="BO18" s="42">
        <f t="array" ref="BO18">BO17+BN18</f>
      </c>
      <c r="BP18" s="132">
        <f t="array" ref="BP18">BH18+BN18-(BG18*1.5%)</f>
      </c>
    </row>
    <row r="19" spans="1:68" ht="24" customHeight="1">
      <c r="A19" s="59">
        <v>14</v>
      </c>
      <c r="B19" s="59">
        <f t="array" ref="B19">'Data Entry'!G19</f>
      </c>
      <c r="C19" s="59">
        <f t="array" ref="C19">'Data Entry'!O19</f>
      </c>
      <c r="D19" s="59">
        <f t="array" ref="D19">'Data Entry'!T19</f>
      </c>
      <c r="E19" s="59">
        <f t="array" ref="E19">'Data Entry'!Y19</f>
      </c>
      <c r="F19" s="59">
        <f t="array" ref="F19">B19-D19</f>
      </c>
      <c r="G19" s="59">
        <f t="array" ref="G19">C19-D19</f>
      </c>
      <c r="H19" s="59">
        <f t="array" ref="H19">B19-C19</f>
      </c>
      <c r="I19" s="59">
        <f t="array" ref="I19">'Data Entry'!AD19</f>
      </c>
      <c r="J19" s="59">
        <f t="array" ref="J19">D19-(E19+K19)</f>
      </c>
      <c r="K19" s="59">
        <f t="array" ref="K19">D19-E19-I19</f>
      </c>
      <c r="L19" s="59">
        <f t="array" ref="L19">L18+K19</f>
      </c>
      <c r="M19" s="127"/>
      <c r="N19" s="128"/>
      <c r="O19" s="59">
        <v>14</v>
      </c>
      <c r="P19" s="59">
        <f t="array" ref="P19">'Data Entry'!H19</f>
      </c>
      <c r="Q19" s="59">
        <f t="array" ref="Q19">'Data Entry'!P19</f>
      </c>
      <c r="R19" s="59">
        <f t="array" ref="R19">'Data Entry'!U19</f>
      </c>
      <c r="S19" s="59">
        <f t="array" ref="S19">'Data Entry'!Z19</f>
      </c>
      <c r="T19" s="59">
        <f t="array" ref="T19">P19-R19</f>
      </c>
      <c r="U19" s="59">
        <f t="array" ref="U19">Q19-R19</f>
      </c>
      <c r="V19" s="59">
        <f t="array" ref="V19">P19-Q19</f>
      </c>
      <c r="W19" s="59">
        <f t="array" ref="W19">'Data Entry'!AE19</f>
      </c>
      <c r="X19" s="59">
        <f t="array" ref="X19">R19-(S19+Y19)</f>
      </c>
      <c r="Y19" s="59">
        <f t="array" ref="Y19">R19-S19-W19</f>
      </c>
      <c r="Z19" s="59">
        <f t="array" ref="Z19">Z18+Y19</f>
      </c>
      <c r="AA19" s="127"/>
      <c r="AB19" s="128"/>
      <c r="AC19" s="59">
        <v>14</v>
      </c>
      <c r="AD19" s="59">
        <f t="array" ref="AD19">'Data Entry'!I19</f>
      </c>
      <c r="AE19" s="59">
        <f t="array" ref="AE19">'Data Entry'!Q19</f>
      </c>
      <c r="AF19" s="59">
        <f t="array" ref="AF19">'Data Entry'!V19</f>
      </c>
      <c r="AG19" s="59">
        <f t="array" ref="AG19">'Data Entry'!AA19</f>
      </c>
      <c r="AH19" s="59">
        <f t="array" ref="AH19">AD19-AF19</f>
      </c>
      <c r="AI19" s="59">
        <f t="array" ref="AI19">AE19-AF19</f>
      </c>
      <c r="AJ19" s="59">
        <f t="array" ref="AJ19">AD19-AE19</f>
      </c>
      <c r="AK19" s="59">
        <f t="array" ref="AK19">'Data Entry'!AF19</f>
      </c>
      <c r="AL19" s="59">
        <f t="array" ref="AL19">AF19-(AG19+AM19)</f>
      </c>
      <c r="AM19" s="59">
        <f t="array" ref="AM19">AF19-AG19-AK19</f>
      </c>
      <c r="AN19" s="59">
        <f t="array" ref="AN19">AN18+AM19</f>
      </c>
      <c r="AO19" s="127"/>
      <c r="AP19" s="128"/>
      <c r="AQ19" s="59">
        <v>14</v>
      </c>
      <c r="AR19" s="59">
        <f t="array" ref="AR19">'Data Entry'!J19</f>
      </c>
      <c r="AS19" s="59">
        <f t="array" ref="AS19">'Data Entry'!R19</f>
      </c>
      <c r="AT19" s="59">
        <f t="array" ref="AT19">'Data Entry'!W19</f>
      </c>
      <c r="AU19" s="59">
        <f t="array" ref="AU19">'Data Entry'!AB19</f>
      </c>
      <c r="AV19" s="59">
        <f t="array" ref="AV19">AR19-AT19</f>
      </c>
      <c r="AW19" s="59">
        <f t="array" ref="AW19">AS19-AT19</f>
      </c>
      <c r="AX19" s="59">
        <f t="array" ref="AX19">AR19-AS19</f>
      </c>
      <c r="AY19" s="42">
        <f t="array" ref="AY19">'Data Entry'!AF19</f>
      </c>
      <c r="AZ19" s="59">
        <f t="array" ref="AZ19">AT19-(AU19+BA19)</f>
      </c>
      <c r="BA19" s="59">
        <f>AT19-AU19-AY19</f>
      </c>
      <c r="BB19" s="59">
        <f t="array" ref="BB19">BB18+BA19</f>
      </c>
      <c r="BC19" s="130">
        <v>20</v>
      </c>
      <c r="BD19" s="59">
        <v>14</v>
      </c>
      <c r="BE19" s="59">
        <f t="array" ref="BE19">'Data Entry'!K19</f>
      </c>
      <c r="BF19" s="59">
        <f t="array" ref="BF19">'Data Entry'!S19</f>
      </c>
      <c r="BG19" s="59">
        <f t="array" ref="BG19">'Data Entry'!X19</f>
      </c>
      <c r="BH19" s="59">
        <f t="array" ref="BH19">'Data Entry'!AC19</f>
      </c>
      <c r="BI19" s="59">
        <f t="array" ref="BI19">BE19-BG19</f>
      </c>
      <c r="BJ19" s="59">
        <f t="array" ref="BJ19">BF19-BG19</f>
      </c>
      <c r="BK19" s="59">
        <f t="array" ref="BK19">BE19-BF19</f>
      </c>
      <c r="BL19" s="42">
        <f t="array" ref="BL19">'Data Entry'!AG19</f>
      </c>
      <c r="BM19" s="42">
        <f t="array" ref="BM19">'Data Entry'!AH19</f>
      </c>
      <c r="BN19" s="42">
        <f t="array" ref="BN19">BG19-BH19-BL19-BM19</f>
      </c>
      <c r="BO19" s="59">
        <f t="array" ref="BO19">BO18+BN19</f>
      </c>
      <c r="BP19" s="132">
        <f t="array" ref="BP19">BH19+BN19-(BG19*1.5%)</f>
      </c>
    </row>
    <row r="20" spans="1:68" ht="24" customHeight="1">
      <c r="A20" s="42">
        <v>15</v>
      </c>
      <c r="B20" s="42">
        <f t="array" ref="B20">'Data Entry'!G20</f>
      </c>
      <c r="C20" s="42">
        <f t="array" ref="C20">'Data Entry'!O20</f>
      </c>
      <c r="D20" s="42">
        <f t="array" ref="D20">'Data Entry'!T20</f>
      </c>
      <c r="E20" s="42">
        <f t="array" ref="E20">'Data Entry'!Y20</f>
      </c>
      <c r="F20" s="42">
        <f t="array" ref="F20">B20-D20</f>
      </c>
      <c r="G20" s="42">
        <f t="array" ref="G20">C20-D20</f>
      </c>
      <c r="H20" s="42">
        <f t="array" ref="H20">B20-C20</f>
      </c>
      <c r="I20" s="42">
        <f t="array" ref="I20">'Data Entry'!AD20</f>
      </c>
      <c r="J20" s="42">
        <f t="array" ref="J20">D20-(E20+K20)</f>
      </c>
      <c r="K20" s="42">
        <f t="array" ref="K20">D20-E20-I20</f>
      </c>
      <c r="L20" s="42">
        <f t="array" ref="L20">L19+K20</f>
      </c>
      <c r="M20" s="127"/>
      <c r="N20" s="128"/>
      <c r="O20" s="42">
        <v>15</v>
      </c>
      <c r="P20" s="42">
        <f t="array" ref="P20">'Data Entry'!H20</f>
      </c>
      <c r="Q20" s="42">
        <f t="array" ref="Q20">'Data Entry'!P20</f>
      </c>
      <c r="R20" s="42">
        <f t="array" ref="R20">'Data Entry'!U20</f>
      </c>
      <c r="S20" s="42">
        <f t="array" ref="S20">'Data Entry'!Z20</f>
      </c>
      <c r="T20" s="42">
        <f t="array" ref="T20">P20-R20</f>
      </c>
      <c r="U20" s="42">
        <f t="array" ref="U20">Q20-R20</f>
      </c>
      <c r="V20" s="42">
        <f t="array" ref="V20">P20-Q20</f>
      </c>
      <c r="W20" s="42">
        <f t="array" ref="W20">'Data Entry'!AE20</f>
      </c>
      <c r="X20" s="42">
        <f t="array" ref="X20">R20-(S20+Y20)</f>
      </c>
      <c r="Y20" s="42">
        <f t="array" ref="Y20">R20-S20-W20</f>
      </c>
      <c r="Z20" s="42">
        <f t="array" ref="Z20">Z19+Y20</f>
      </c>
      <c r="AA20" s="127"/>
      <c r="AB20" s="128"/>
      <c r="AC20" s="42">
        <v>15</v>
      </c>
      <c r="AD20" s="42">
        <f t="array" ref="AD20">'Data Entry'!I20</f>
      </c>
      <c r="AE20" s="42">
        <f t="array" ref="AE20">'Data Entry'!Q20</f>
      </c>
      <c r="AF20" s="42">
        <f t="array" ref="AF20">'Data Entry'!V20</f>
      </c>
      <c r="AG20" s="42">
        <f t="array" ref="AG20">'Data Entry'!AA20</f>
      </c>
      <c r="AH20" s="42">
        <f t="array" ref="AH20">AD20-AF20</f>
      </c>
      <c r="AI20" s="42">
        <f t="array" ref="AI20">AE20-AF20</f>
      </c>
      <c r="AJ20" s="42">
        <f t="array" ref="AJ20">AD20-AE20</f>
      </c>
      <c r="AK20" s="42">
        <f t="array" ref="AK20">'Data Entry'!AF20</f>
      </c>
      <c r="AL20" s="42">
        <f t="array" ref="AL20">AF20-(AG20+AM20)</f>
      </c>
      <c r="AM20" s="42">
        <f t="array" ref="AM20">AF20-AG20-AK20</f>
      </c>
      <c r="AN20" s="42">
        <f t="array" ref="AN20">AN19+AM20</f>
      </c>
      <c r="AO20" s="127"/>
      <c r="AP20" s="128"/>
      <c r="AQ20" s="42">
        <v>15</v>
      </c>
      <c r="AR20" s="42">
        <f t="array" ref="AR20">'Data Entry'!J20</f>
      </c>
      <c r="AS20" s="42">
        <f t="array" ref="AS20">'Data Entry'!R20</f>
      </c>
      <c r="AT20" s="42">
        <f t="array" ref="AT20">'Data Entry'!W20</f>
      </c>
      <c r="AU20" s="42">
        <f t="array" ref="AU20">'Data Entry'!AB20</f>
      </c>
      <c r="AV20" s="42">
        <f t="array" ref="AV20">AR20-AT20</f>
      </c>
      <c r="AW20" s="42">
        <f t="array" ref="AW20">AS20-AT20</f>
      </c>
      <c r="AX20" s="42">
        <f t="array" ref="AX20">AR20-AS20</f>
      </c>
      <c r="AY20" s="42">
        <f t="array" ref="AY20">'Data Entry'!AF20</f>
      </c>
      <c r="AZ20" s="42">
        <f t="array" ref="AZ20">AT20-(AU20+BA20)</f>
      </c>
      <c r="BA20" s="42">
        <f>AT20-AU20-AY20</f>
      </c>
      <c r="BB20" s="42">
        <f t="array" ref="BB20">BB19+BA20</f>
      </c>
      <c r="BC20" s="130">
        <v>21</v>
      </c>
      <c r="BD20" s="42">
        <v>15</v>
      </c>
      <c r="BE20" s="42">
        <f t="array" ref="BE20">'Data Entry'!K20</f>
      </c>
      <c r="BF20" s="42">
        <f t="array" ref="BF20">'Data Entry'!S20</f>
      </c>
      <c r="BG20" s="42">
        <f t="array" ref="BG20">'Data Entry'!X20</f>
      </c>
      <c r="BH20" s="42">
        <f t="array" ref="BH20">'Data Entry'!AC20</f>
      </c>
      <c r="BI20" s="42">
        <f t="array" ref="BI20">BE20-BG20</f>
      </c>
      <c r="BJ20" s="42">
        <f t="array" ref="BJ20">BF20-BG20</f>
      </c>
      <c r="BK20" s="42">
        <f t="array" ref="BK20">BE20-BF20</f>
      </c>
      <c r="BL20" s="42">
        <f t="array" ref="BL20">'Data Entry'!AG20</f>
      </c>
      <c r="BM20" s="42">
        <f t="array" ref="BM20">'Data Entry'!AH20</f>
      </c>
      <c r="BN20" s="42">
        <f t="array" ref="BN20">BG20-BH20-BL20-BM20</f>
      </c>
      <c r="BO20" s="42">
        <f t="array" ref="BO20">BO19+BN20</f>
      </c>
      <c r="BP20" s="132">
        <f t="array" ref="BP20">BH20+BN20-(BG20*1.5%)</f>
      </c>
    </row>
    <row r="21" spans="1:68" ht="24" customHeight="1">
      <c r="A21" s="59">
        <v>16</v>
      </c>
      <c r="B21" s="59">
        <f t="array" ref="B21">'Data Entry'!G21</f>
      </c>
      <c r="C21" s="59">
        <f t="array" ref="C21">'Data Entry'!O21</f>
      </c>
      <c r="D21" s="59">
        <f t="array" ref="D21">'Data Entry'!T21</f>
      </c>
      <c r="E21" s="59">
        <f t="array" ref="E21">'Data Entry'!Y21</f>
      </c>
      <c r="F21" s="59">
        <f t="array" ref="F21">B21-D21</f>
      </c>
      <c r="G21" s="59">
        <f t="array" ref="G21">C21-D21</f>
      </c>
      <c r="H21" s="59">
        <f t="array" ref="H21">B21-C21</f>
      </c>
      <c r="I21" s="59">
        <f t="array" ref="I21">'Data Entry'!AD21</f>
      </c>
      <c r="J21" s="59">
        <f t="array" ref="J21">D21-(E21+K21)</f>
      </c>
      <c r="K21" s="59">
        <f t="array" ref="K21">D21-E21-I21</f>
      </c>
      <c r="L21" s="59">
        <f t="array" ref="L21">L20+K21</f>
      </c>
      <c r="M21" s="127"/>
      <c r="N21" s="128"/>
      <c r="O21" s="59">
        <v>16</v>
      </c>
      <c r="P21" s="59">
        <f t="array" ref="P21">'Data Entry'!H21</f>
      </c>
      <c r="Q21" s="59">
        <f t="array" ref="Q21">'Data Entry'!P21</f>
      </c>
      <c r="R21" s="59">
        <f t="array" ref="R21">'Data Entry'!U21</f>
      </c>
      <c r="S21" s="59">
        <f t="array" ref="S21">'Data Entry'!Z21</f>
      </c>
      <c r="T21" s="59">
        <f t="array" ref="T21">P21-R21</f>
      </c>
      <c r="U21" s="59">
        <f t="array" ref="U21">Q21-R21</f>
      </c>
      <c r="V21" s="59">
        <f t="array" ref="V21">P21-Q21</f>
      </c>
      <c r="W21" s="59">
        <f t="array" ref="W21">'Data Entry'!AE21</f>
      </c>
      <c r="X21" s="59">
        <f t="array" ref="X21">R21-(S21+Y21)</f>
      </c>
      <c r="Y21" s="59">
        <f t="array" ref="Y21">R21-S21-W21</f>
      </c>
      <c r="Z21" s="59">
        <f t="array" ref="Z21">Z20+Y21</f>
      </c>
      <c r="AA21" s="127"/>
      <c r="AB21" s="128"/>
      <c r="AC21" s="59">
        <v>16</v>
      </c>
      <c r="AD21" s="59">
        <f t="array" ref="AD21">'Data Entry'!I21</f>
      </c>
      <c r="AE21" s="59">
        <f t="array" ref="AE21">'Data Entry'!Q21</f>
      </c>
      <c r="AF21" s="59">
        <f t="array" ref="AF21">'Data Entry'!V21</f>
      </c>
      <c r="AG21" s="59">
        <f t="array" ref="AG21">'Data Entry'!AA21</f>
      </c>
      <c r="AH21" s="59">
        <f t="array" ref="AH21">AD21-AF21</f>
      </c>
      <c r="AI21" s="59">
        <f t="array" ref="AI21">AE21-AF21</f>
      </c>
      <c r="AJ21" s="59">
        <f t="array" ref="AJ21">AD21-AE21</f>
      </c>
      <c r="AK21" s="59">
        <f t="array" ref="AK21">'Data Entry'!AF21</f>
      </c>
      <c r="AL21" s="59">
        <f t="array" ref="AL21">AF21-(AG21+AM21)</f>
      </c>
      <c r="AM21" s="59">
        <f t="array" ref="AM21">AF21-AG21-AK21</f>
      </c>
      <c r="AN21" s="59">
        <f t="array" ref="AN21">AN20+AM21</f>
      </c>
      <c r="AO21" s="127"/>
      <c r="AP21" s="128"/>
      <c r="AQ21" s="59">
        <v>16</v>
      </c>
      <c r="AR21" s="59">
        <f t="array" ref="AR21">'Data Entry'!J21</f>
      </c>
      <c r="AS21" s="59">
        <f t="array" ref="AS21">'Data Entry'!R21</f>
      </c>
      <c r="AT21" s="59">
        <f t="array" ref="AT21">'Data Entry'!W21</f>
      </c>
      <c r="AU21" s="59">
        <f t="array" ref="AU21">'Data Entry'!AB21</f>
      </c>
      <c r="AV21" s="59">
        <f t="array" ref="AV21">AR21-AT21</f>
      </c>
      <c r="AW21" s="59">
        <f t="array" ref="AW21">AS21-AT21</f>
      </c>
      <c r="AX21" s="59">
        <f t="array" ref="AX21">AR21-AS21</f>
      </c>
      <c r="AY21" s="42">
        <f t="array" ref="AY21">'Data Entry'!AF21</f>
      </c>
      <c r="AZ21" s="59">
        <f t="array" ref="AZ21">AT21-(AU21+BA21)</f>
      </c>
      <c r="BA21" s="59">
        <f t="array" ref="BA21">AT21-AU21-AY21</f>
      </c>
      <c r="BB21" s="59">
        <f>BB20+BA21</f>
      </c>
      <c r="BC21" s="130">
        <v>22</v>
      </c>
      <c r="BD21" s="59">
        <v>16</v>
      </c>
      <c r="BE21" s="59">
        <f t="array" ref="BE21">'Data Entry'!K21</f>
      </c>
      <c r="BF21" s="59">
        <f t="array" ref="BF21">'Data Entry'!S21</f>
      </c>
      <c r="BG21" s="59">
        <f t="array" ref="BG21">'Data Entry'!X21</f>
      </c>
      <c r="BH21" s="59">
        <f t="array" ref="BH21">'Data Entry'!AC21</f>
      </c>
      <c r="BI21" s="59">
        <f t="array" ref="BI21">BE21-BG21</f>
      </c>
      <c r="BJ21" s="59">
        <f t="array" ref="BJ21">BF21-BG21</f>
      </c>
      <c r="BK21" s="59">
        <f t="array" ref="BK21">BE21-BF21</f>
      </c>
      <c r="BL21" s="42">
        <f t="array" ref="BL21">'Data Entry'!AG21</f>
      </c>
      <c r="BM21" s="42">
        <f t="array" ref="BM21">'Data Entry'!AH21</f>
      </c>
      <c r="BN21" s="42">
        <f t="array" ref="BN21">BG21-BH21-BL21-BM21</f>
      </c>
      <c r="BO21" s="59">
        <f t="array" ref="BO21">BO20+BN21</f>
      </c>
      <c r="BP21" s="132">
        <f t="array" ref="BP21">BH21+BN21-(BG21*1.5%)</f>
      </c>
    </row>
    <row r="22" spans="1:68" ht="24" customHeight="1">
      <c r="A22" s="42">
        <v>17</v>
      </c>
      <c r="B22" s="42">
        <f t="array" ref="B22">'Data Entry'!G22</f>
      </c>
      <c r="C22" s="42">
        <f t="array" ref="C22">'Data Entry'!O22</f>
      </c>
      <c r="D22" s="42">
        <f t="array" ref="D22">'Data Entry'!T22</f>
      </c>
      <c r="E22" s="42">
        <f t="array" ref="E22">'Data Entry'!Y22</f>
      </c>
      <c r="F22" s="42">
        <f t="array" ref="F22">B22-D22</f>
      </c>
      <c r="G22" s="42">
        <f t="array" ref="G22">C22-D22</f>
      </c>
      <c r="H22" s="42">
        <f t="array" ref="H22">B22-C22</f>
      </c>
      <c r="I22" s="42">
        <f t="array" ref="I22">'Data Entry'!AD22</f>
      </c>
      <c r="J22" s="42">
        <f t="array" ref="J22">D22-(E22+K22)</f>
      </c>
      <c r="K22" s="42">
        <f t="array" ref="K22">D22-E22-I22</f>
      </c>
      <c r="L22" s="42">
        <f t="array" ref="L22">L21+K22</f>
      </c>
      <c r="M22" s="127"/>
      <c r="N22" s="128"/>
      <c r="O22" s="42">
        <v>17</v>
      </c>
      <c r="P22" s="42">
        <f t="array" ref="P22">'Data Entry'!H22</f>
      </c>
      <c r="Q22" s="42">
        <f t="array" ref="Q22">'Data Entry'!P22</f>
      </c>
      <c r="R22" s="42">
        <f t="array" ref="R22">'Data Entry'!U22</f>
      </c>
      <c r="S22" s="42">
        <f t="array" ref="S22">'Data Entry'!Z22</f>
      </c>
      <c r="T22" s="42">
        <f t="array" ref="T22">P22-R22</f>
      </c>
      <c r="U22" s="42">
        <f t="array" ref="U22">Q22-R22</f>
      </c>
      <c r="V22" s="42">
        <f t="array" ref="V22">P22-Q22</f>
      </c>
      <c r="W22" s="42">
        <f t="array" ref="W22">'Data Entry'!AE22</f>
      </c>
      <c r="X22" s="42">
        <f t="array" ref="X22">R22-(S22+Y22)</f>
      </c>
      <c r="Y22" s="42">
        <f t="array" ref="Y22">R22-S22-W22</f>
      </c>
      <c r="Z22" s="42">
        <f t="array" ref="Z22">Z21+Y22</f>
      </c>
      <c r="AA22" s="127"/>
      <c r="AB22" s="128"/>
      <c r="AC22" s="42">
        <v>17</v>
      </c>
      <c r="AD22" s="42">
        <f t="array" ref="AD22">'Data Entry'!I22</f>
      </c>
      <c r="AE22" s="42">
        <f t="array" ref="AE22">'Data Entry'!Q22</f>
      </c>
      <c r="AF22" s="42">
        <f t="array" ref="AF22">'Data Entry'!V22</f>
      </c>
      <c r="AG22" s="42">
        <f t="array" ref="AG22">'Data Entry'!AA22</f>
      </c>
      <c r="AH22" s="42">
        <f t="array" ref="AH22">AD22-AF22</f>
      </c>
      <c r="AI22" s="42">
        <f t="array" ref="AI22">AE22-AF22</f>
      </c>
      <c r="AJ22" s="42">
        <f t="array" ref="AJ22">AD22-AE22</f>
      </c>
      <c r="AK22" s="42">
        <f t="array" ref="AK22">'Data Entry'!AF22</f>
      </c>
      <c r="AL22" s="42">
        <f t="array" ref="AL22">AF22-(AG22+AM22)</f>
      </c>
      <c r="AM22" s="42">
        <f t="array" ref="AM22">AF22-AG22-AK22</f>
      </c>
      <c r="AN22" s="42">
        <f t="array" ref="AN22">AN21+AM22</f>
      </c>
      <c r="AO22" s="127"/>
      <c r="AP22" s="128"/>
      <c r="AQ22" s="42">
        <v>17</v>
      </c>
      <c r="AR22" s="42">
        <f t="array" ref="AR22">'Data Entry'!J22</f>
      </c>
      <c r="AS22" s="42">
        <f t="array" ref="AS22">'Data Entry'!R22</f>
      </c>
      <c r="AT22" s="42">
        <f t="array" ref="AT22">'Data Entry'!W22</f>
      </c>
      <c r="AU22" s="42">
        <f t="array" ref="AU22">'Data Entry'!AB22</f>
      </c>
      <c r="AV22" s="42">
        <f t="array" ref="AV22">AR22-AT22</f>
      </c>
      <c r="AW22" s="42">
        <f t="array" ref="AW22">AS22-AT22</f>
      </c>
      <c r="AX22" s="42">
        <f t="array" ref="AX22">AR22-AS22</f>
      </c>
      <c r="AY22" s="42">
        <f t="array" ref="AY22">'Data Entry'!AF22</f>
      </c>
      <c r="AZ22" s="42">
        <f t="array" ref="AZ22">AT22-(AU22+BA22)</f>
      </c>
      <c r="BA22" s="42">
        <f t="array" ref="BA22">AT22-AU22-AY22</f>
      </c>
      <c r="BB22" s="42">
        <f>BB21+BA22</f>
      </c>
      <c r="BC22" s="130">
        <v>23</v>
      </c>
      <c r="BD22" s="42">
        <v>17</v>
      </c>
      <c r="BE22" s="42">
        <f t="array" ref="BE22">'Data Entry'!K22</f>
      </c>
      <c r="BF22" s="42">
        <f t="array" ref="BF22">'Data Entry'!S22</f>
      </c>
      <c r="BG22" s="59">
        <f t="array" ref="BG22">'Data Entry'!X22</f>
      </c>
      <c r="BH22" s="42">
        <f t="array" ref="BH22">'Data Entry'!AC22</f>
      </c>
      <c r="BI22" s="42">
        <f t="array" ref="BI22">BE22-BG22</f>
      </c>
      <c r="BJ22" s="42">
        <f t="array" ref="BJ22">BF22-BG22</f>
      </c>
      <c r="BK22" s="42">
        <f t="array" ref="BK22">BE22-BF22</f>
      </c>
      <c r="BL22" s="42">
        <f t="array" ref="BL22">'Data Entry'!AG22</f>
      </c>
      <c r="BM22" s="42">
        <f t="array" ref="BM22">'Data Entry'!AH22</f>
      </c>
      <c r="BN22" s="42">
        <f t="array" ref="BN22">BG22-BH22-BL22-BM22</f>
      </c>
      <c r="BO22" s="42">
        <f t="array" ref="BO22">BO21+BN22</f>
      </c>
      <c r="BP22" s="132">
        <f t="array" ref="BP22">BH22+BN22-(BG22*1.5%)</f>
      </c>
    </row>
    <row r="23" spans="1:68" ht="24" customHeight="1">
      <c r="A23" s="59">
        <v>18</v>
      </c>
      <c r="B23" s="59">
        <f t="array" ref="B23">'Data Entry'!G23</f>
      </c>
      <c r="C23" s="59">
        <f t="array" ref="C23">'Data Entry'!O23</f>
      </c>
      <c r="D23" s="59">
        <f t="array" ref="D23">'Data Entry'!T23</f>
      </c>
      <c r="E23" s="59">
        <f t="array" ref="E23">'Data Entry'!Y23</f>
      </c>
      <c r="F23" s="59">
        <f t="array" ref="F23">B23-D23</f>
      </c>
      <c r="G23" s="59">
        <f t="array" ref="G23">C23-D23</f>
      </c>
      <c r="H23" s="59">
        <f t="array" ref="H23">B23-C23</f>
      </c>
      <c r="I23" s="59">
        <f t="array" ref="I23">'Data Entry'!AD23</f>
      </c>
      <c r="J23" s="59">
        <f t="array" ref="J23">D23-(E23+K23)</f>
      </c>
      <c r="K23" s="59">
        <f t="array" ref="K23">D23-E23-I23</f>
      </c>
      <c r="L23" s="59">
        <f t="array" ref="L23">L22+K23</f>
      </c>
      <c r="M23" s="127"/>
      <c r="N23" s="128"/>
      <c r="O23" s="59">
        <v>18</v>
      </c>
      <c r="P23" s="59">
        <f t="array" ref="P23">'Data Entry'!H23</f>
      </c>
      <c r="Q23" s="59">
        <f t="array" ref="Q23">'Data Entry'!P23</f>
      </c>
      <c r="R23" s="59">
        <f t="array" ref="R23">'Data Entry'!U23</f>
      </c>
      <c r="S23" s="59">
        <f t="array" ref="S23">'Data Entry'!Z23</f>
      </c>
      <c r="T23" s="59">
        <f t="array" ref="T23">P23-R23</f>
      </c>
      <c r="U23" s="59">
        <f t="array" ref="U23">Q23-R23</f>
      </c>
      <c r="V23" s="59">
        <f t="array" ref="V23">P23-Q23</f>
      </c>
      <c r="W23" s="59">
        <f t="array" ref="W23">'Data Entry'!AE23</f>
      </c>
      <c r="X23" s="59">
        <f t="array" ref="X23">R23-(S23+Y23)</f>
      </c>
      <c r="Y23" s="59">
        <f t="array" ref="Y23">R23-S23-W23</f>
      </c>
      <c r="Z23" s="59">
        <f t="array" ref="Z23">Z22+Y23</f>
      </c>
      <c r="AA23" s="127"/>
      <c r="AB23" s="128"/>
      <c r="AC23" s="59">
        <v>18</v>
      </c>
      <c r="AD23" s="59">
        <f t="array" ref="AD23">'Data Entry'!I23</f>
      </c>
      <c r="AE23" s="59">
        <f t="array" ref="AE23">'Data Entry'!Q23</f>
      </c>
      <c r="AF23" s="59">
        <f t="array" ref="AF23">'Data Entry'!V23</f>
      </c>
      <c r="AG23" s="59">
        <f t="array" ref="AG23">'Data Entry'!AA23</f>
      </c>
      <c r="AH23" s="59">
        <f t="array" ref="AH23">AD23-AF23</f>
      </c>
      <c r="AI23" s="59">
        <f t="array" ref="AI23">AE23-AF23</f>
      </c>
      <c r="AJ23" s="59">
        <f t="array" ref="AJ23">AD23-AE23</f>
      </c>
      <c r="AK23" s="59">
        <f t="array" ref="AK23">'Data Entry'!AF23</f>
      </c>
      <c r="AL23" s="59">
        <f t="array" ref="AL23">AF23-(AG23+AM23)</f>
      </c>
      <c r="AM23" s="59">
        <f t="array" ref="AM23">AF23-AG23-AK23</f>
      </c>
      <c r="AN23" s="59">
        <f t="array" ref="AN23">AN22+AM23</f>
      </c>
      <c r="AO23" s="127"/>
      <c r="AP23" s="128"/>
      <c r="AQ23" s="59">
        <v>18</v>
      </c>
      <c r="AR23" s="59">
        <f t="array" ref="AR23">'Data Entry'!J23</f>
      </c>
      <c r="AS23" s="59">
        <f t="array" ref="AS23">'Data Entry'!R23</f>
      </c>
      <c r="AT23" s="59">
        <f t="array" ref="AT23">'Data Entry'!W23</f>
      </c>
      <c r="AU23" s="59">
        <f t="array" ref="AU23">'Data Entry'!AB23</f>
      </c>
      <c r="AV23" s="59">
        <f t="array" ref="AV23">AR23-AT23</f>
      </c>
      <c r="AW23" s="59">
        <f t="array" ref="AW23">AS23-AT23</f>
      </c>
      <c r="AX23" s="59">
        <f t="array" ref="AX23">AR23-AS23</f>
      </c>
      <c r="AY23" s="42">
        <f t="array" ref="AY23">'Data Entry'!AF23</f>
      </c>
      <c r="AZ23" s="59">
        <f t="array" ref="AZ23">AT23-(AU23+BA23)</f>
      </c>
      <c r="BA23" s="59">
        <f t="array" ref="BA23">AT23-AU23-AY23</f>
      </c>
      <c r="BB23" s="59">
        <f t="array" ref="BB23">BB22+BA23</f>
      </c>
      <c r="BC23" s="130">
        <v>24</v>
      </c>
      <c r="BD23" s="59">
        <v>18</v>
      </c>
      <c r="BE23" s="59">
        <f t="array" ref="BE23">'Data Entry'!K23</f>
      </c>
      <c r="BF23" s="59">
        <f t="array" ref="BF23">'Data Entry'!S23</f>
      </c>
      <c r="BG23" s="59">
        <f t="array" ref="BG23">'Data Entry'!X23</f>
      </c>
      <c r="BH23" s="59">
        <f t="array" ref="BH23">'Data Entry'!AC23</f>
      </c>
      <c r="BI23" s="59">
        <f t="array" ref="BI23">BE23-BG23</f>
      </c>
      <c r="BJ23" s="59">
        <f t="array" ref="BJ23">BF23-BG23</f>
      </c>
      <c r="BK23" s="59">
        <f t="array" ref="BK23">BE23-BF23</f>
      </c>
      <c r="BL23" s="42">
        <f t="array" ref="BL23">'Data Entry'!AG23</f>
      </c>
      <c r="BM23" s="42">
        <f t="array" ref="BM23">'Data Entry'!AH23</f>
      </c>
      <c r="BN23" s="42">
        <f t="array" ref="BN23">BG23-BH23-BL23-BM23</f>
      </c>
      <c r="BO23" s="59">
        <f t="array" ref="BO23">BO22+BN23</f>
      </c>
      <c r="BP23" s="132">
        <f t="array" ref="BP23">BH23+BN23-(BG23*1.5%)</f>
      </c>
    </row>
    <row r="24" spans="1:68" ht="24" customHeight="1">
      <c r="A24" s="42">
        <v>19</v>
      </c>
      <c r="B24" s="42">
        <f t="array" ref="B24">'Data Entry'!G24</f>
      </c>
      <c r="C24" s="42">
        <f t="array" ref="C24">'Data Entry'!O24</f>
      </c>
      <c r="D24" s="42">
        <f t="array" ref="D24">'Data Entry'!T24</f>
      </c>
      <c r="E24" s="42">
        <f t="array" ref="E24">'Data Entry'!Y24</f>
      </c>
      <c r="F24" s="42">
        <f t="array" ref="F24">B24-D24</f>
      </c>
      <c r="G24" s="42">
        <f t="array" ref="G24">C24-D24</f>
      </c>
      <c r="H24" s="42">
        <f t="array" ref="H24">B24-C24</f>
      </c>
      <c r="I24" s="42">
        <f t="array" ref="I24">'Data Entry'!AD24</f>
      </c>
      <c r="J24" s="42">
        <f t="array" ref="J24">D24-(E24+K24)</f>
      </c>
      <c r="K24" s="42">
        <f t="array" ref="K24">D24-E24-I24</f>
      </c>
      <c r="L24" s="42">
        <f t="array" ref="L24">L23+K24</f>
      </c>
      <c r="M24" s="127"/>
      <c r="N24" s="128"/>
      <c r="O24" s="42">
        <v>19</v>
      </c>
      <c r="P24" s="42">
        <f t="array" ref="P24">'Data Entry'!H24</f>
      </c>
      <c r="Q24" s="42">
        <f t="array" ref="Q24">'Data Entry'!P24</f>
      </c>
      <c r="R24" s="42">
        <f t="array" ref="R24">'Data Entry'!U24</f>
      </c>
      <c r="S24" s="42">
        <f t="array" ref="S24">'Data Entry'!Z24</f>
      </c>
      <c r="T24" s="42">
        <f t="array" ref="T24">P24-R24</f>
      </c>
      <c r="U24" s="42">
        <f t="array" ref="U24">Q24-R24</f>
      </c>
      <c r="V24" s="42">
        <f t="array" ref="V24">P24-Q24</f>
      </c>
      <c r="W24" s="42">
        <f t="array" ref="W24">'Data Entry'!AE24</f>
      </c>
      <c r="X24" s="42">
        <f t="array" ref="X24">R24-(S24+Y24)</f>
      </c>
      <c r="Y24" s="42">
        <f t="array" ref="Y24">R24-S24-W24</f>
      </c>
      <c r="Z24" s="42">
        <f t="array" ref="Z24">Z23+Y24</f>
      </c>
      <c r="AA24" s="127"/>
      <c r="AB24" s="128"/>
      <c r="AC24" s="42">
        <v>19</v>
      </c>
      <c r="AD24" s="42">
        <f t="array" ref="AD24">'Data Entry'!I24</f>
      </c>
      <c r="AE24" s="42">
        <f t="array" ref="AE24">'Data Entry'!Q24</f>
      </c>
      <c r="AF24" s="42">
        <f t="array" ref="AF24">'Data Entry'!V24</f>
      </c>
      <c r="AG24" s="42">
        <f t="array" ref="AG24">'Data Entry'!AA24</f>
      </c>
      <c r="AH24" s="42">
        <f t="array" ref="AH24">AD24-AF24</f>
      </c>
      <c r="AI24" s="42">
        <f t="array" ref="AI24">AE24-AF24</f>
      </c>
      <c r="AJ24" s="42">
        <f t="array" ref="AJ24">AD24-AE24</f>
      </c>
      <c r="AK24" s="42">
        <f t="array" ref="AK24">'Data Entry'!AF24</f>
      </c>
      <c r="AL24" s="42">
        <f t="array" ref="AL24">AF24-(AG24+AM24)</f>
      </c>
      <c r="AM24" s="42">
        <f t="array" ref="AM24">AF24-AG24-AK24</f>
      </c>
      <c r="AN24" s="42">
        <f t="array" ref="AN24">AN23+AM24</f>
      </c>
      <c r="AO24" s="127"/>
      <c r="AP24" s="128"/>
      <c r="AQ24" s="42">
        <v>19</v>
      </c>
      <c r="AR24" s="42">
        <f t="array" ref="AR24">'Data Entry'!J24</f>
      </c>
      <c r="AS24" s="42">
        <f t="array" ref="AS24">'Data Entry'!R24</f>
      </c>
      <c r="AT24" s="42">
        <f t="array" ref="AT24">'Data Entry'!W24</f>
      </c>
      <c r="AU24" s="42">
        <f t="array" ref="AU24">'Data Entry'!AB24</f>
      </c>
      <c r="AV24" s="42">
        <f t="array" ref="AV24">AR24-AT24</f>
      </c>
      <c r="AW24" s="42">
        <f t="array" ref="AW24">AS24-AT24</f>
      </c>
      <c r="AX24" s="42">
        <f t="array" ref="AX24">AR24-AS24</f>
      </c>
      <c r="AY24" s="42">
        <f t="array" ref="AY24">'Data Entry'!AF24</f>
      </c>
      <c r="AZ24" s="42">
        <f t="array" ref="AZ24">AT24-(AU24+BA24)</f>
      </c>
      <c r="BA24" s="42">
        <f t="array" ref="BA24">AT24-AU24-AY24</f>
      </c>
      <c r="BB24" s="42">
        <f t="array" ref="BB24">BB23+BA24</f>
      </c>
      <c r="BC24" s="130">
        <v>25</v>
      </c>
      <c r="BD24" s="42">
        <v>19</v>
      </c>
      <c r="BE24" s="42">
        <f t="array" ref="BE24">'Data Entry'!K24</f>
      </c>
      <c r="BF24" s="42">
        <f t="array" ref="BF24">'Data Entry'!S24</f>
      </c>
      <c r="BG24" s="42">
        <f t="array" ref="BG24">'Data Entry'!X24</f>
      </c>
      <c r="BH24" s="42">
        <f t="array" ref="BH24">'Data Entry'!AC24</f>
      </c>
      <c r="BI24" s="42">
        <f t="array" ref="BI24">BE24-BG24</f>
      </c>
      <c r="BJ24" s="42">
        <f t="array" ref="BJ24">BF24-BG24</f>
      </c>
      <c r="BK24" s="42">
        <f t="array" ref="BK24">BE24-BF24</f>
      </c>
      <c r="BL24" s="42">
        <f t="array" ref="BL24">'Data Entry'!AG24</f>
      </c>
      <c r="BM24" s="42">
        <f t="array" ref="BM24">'Data Entry'!AH24</f>
      </c>
      <c r="BN24" s="42">
        <f t="array" ref="BN24">BG24-BH24-BL24-BM24</f>
      </c>
      <c r="BO24" s="42">
        <f t="array" ref="BO24">BO23+BN24</f>
      </c>
      <c r="BP24" s="132">
        <f t="array" ref="BP24">BH24+BN24-(BG24*1.5%)</f>
      </c>
    </row>
    <row r="25" spans="1:68" ht="24" customHeight="1">
      <c r="A25" s="59">
        <v>20</v>
      </c>
      <c r="B25" s="59">
        <f t="array" ref="B25">'Data Entry'!G25</f>
      </c>
      <c r="C25" s="59">
        <f t="array" ref="C25">'Data Entry'!O25</f>
      </c>
      <c r="D25" s="59">
        <f t="array" ref="D25">'Data Entry'!T25</f>
      </c>
      <c r="E25" s="59">
        <f t="array" ref="E25">'Data Entry'!Y25</f>
      </c>
      <c r="F25" s="59">
        <f t="array" ref="F25">B25-D25</f>
      </c>
      <c r="G25" s="59">
        <f t="array" ref="G25">C25-D25</f>
      </c>
      <c r="H25" s="59">
        <f t="array" ref="H25">B25-C25</f>
      </c>
      <c r="I25" s="59">
        <f t="array" ref="I25">'Data Entry'!AD25</f>
      </c>
      <c r="J25" s="59">
        <f t="array" ref="J25">D25-(E25+K25)</f>
      </c>
      <c r="K25" s="59">
        <f t="array" ref="K25">D25-E25-I25</f>
      </c>
      <c r="L25" s="59">
        <f t="array" ref="L25">L24+K25</f>
      </c>
      <c r="M25" s="127"/>
      <c r="N25" s="128"/>
      <c r="O25" s="59">
        <v>20</v>
      </c>
      <c r="P25" s="59">
        <f t="array" ref="P25">'Data Entry'!H25</f>
      </c>
      <c r="Q25" s="59">
        <f t="array" ref="Q25">'Data Entry'!P25</f>
      </c>
      <c r="R25" s="59">
        <f t="array" ref="R25">'Data Entry'!U25</f>
      </c>
      <c r="S25" s="59">
        <f t="array" ref="S25">'Data Entry'!Z25</f>
      </c>
      <c r="T25" s="59">
        <f t="array" ref="T25">P25-R25</f>
      </c>
      <c r="U25" s="59">
        <f t="array" ref="U25">Q25-R25</f>
      </c>
      <c r="V25" s="59">
        <f t="array" ref="V25">P25-Q25</f>
      </c>
      <c r="W25" s="59">
        <f t="array" ref="W25">'Data Entry'!AE25</f>
      </c>
      <c r="X25" s="59">
        <f t="array" ref="X25">R25-(S25+Y25)</f>
      </c>
      <c r="Y25" s="59">
        <f t="array" ref="Y25">R25-S25-W25</f>
      </c>
      <c r="Z25" s="59">
        <f t="array" ref="Z25">Z24+Y25</f>
      </c>
      <c r="AA25" s="127"/>
      <c r="AB25" s="128"/>
      <c r="AC25" s="59">
        <v>20</v>
      </c>
      <c r="AD25" s="59">
        <f t="array" ref="AD25">'Data Entry'!I25</f>
      </c>
      <c r="AE25" s="59">
        <f t="array" ref="AE25">'Data Entry'!Q25</f>
      </c>
      <c r="AF25" s="59">
        <f t="array" ref="AF25">'Data Entry'!V25</f>
      </c>
      <c r="AG25" s="59">
        <f t="array" ref="AG25">'Data Entry'!AA25</f>
      </c>
      <c r="AH25" s="59">
        <f t="array" ref="AH25">AD25-AF25</f>
      </c>
      <c r="AI25" s="59">
        <f t="array" ref="AI25">AE25-AF25</f>
      </c>
      <c r="AJ25" s="59">
        <f t="array" ref="AJ25">AD25-AE25</f>
      </c>
      <c r="AK25" s="59">
        <f t="array" ref="AK25">'Data Entry'!AF25</f>
      </c>
      <c r="AL25" s="59">
        <f t="array" ref="AL25">AF25-(AG25+AM25)</f>
      </c>
      <c r="AM25" s="59">
        <f t="array" ref="AM25">AF25-AG25-AK25</f>
      </c>
      <c r="AN25" s="59">
        <f t="array" ref="AN25">AN24+AM25</f>
      </c>
      <c r="AO25" s="127"/>
      <c r="AP25" s="128"/>
      <c r="AQ25" s="59">
        <v>20</v>
      </c>
      <c r="AR25" s="59">
        <f t="array" ref="AR25">'Data Entry'!J25</f>
      </c>
      <c r="AS25" s="59">
        <f t="array" ref="AS25">'Data Entry'!R25</f>
      </c>
      <c r="AT25" s="59">
        <f t="array" ref="AT25">'Data Entry'!W25</f>
      </c>
      <c r="AU25" s="59">
        <f t="array" ref="AU25">'Data Entry'!AB25</f>
      </c>
      <c r="AV25" s="59">
        <f t="array" ref="AV25">AR25-AT25</f>
      </c>
      <c r="AW25" s="59">
        <f t="array" ref="AW25">AS25-AT25</f>
      </c>
      <c r="AX25" s="59">
        <f t="array" ref="AX25">AR25-AS25</f>
      </c>
      <c r="AY25" s="42">
        <f t="array" ref="AY25">'Data Entry'!AF25</f>
      </c>
      <c r="AZ25" s="59">
        <f t="array" ref="AZ25">AT25-(AU25+BA25)</f>
      </c>
      <c r="BA25" s="59">
        <f t="array" ref="BA25">AT25-AU25-AY25</f>
      </c>
      <c r="BB25" s="59">
        <f t="array" ref="BB25">BB24+BA25</f>
      </c>
      <c r="BC25" s="130">
        <v>26</v>
      </c>
      <c r="BD25" s="59">
        <v>20</v>
      </c>
      <c r="BE25" s="59">
        <f t="array" ref="BE25">'Data Entry'!K25</f>
      </c>
      <c r="BF25" s="59">
        <f t="array" ref="BF25">'Data Entry'!S25</f>
      </c>
      <c r="BG25" s="59">
        <f t="array" ref="BG25">'Data Entry'!X25</f>
      </c>
      <c r="BH25" s="59">
        <f t="array" ref="BH25">'Data Entry'!AC25</f>
      </c>
      <c r="BI25" s="59">
        <f t="array" ref="BI25">BE25-BG25</f>
      </c>
      <c r="BJ25" s="59">
        <f t="array" ref="BJ25">BF25-BG25</f>
      </c>
      <c r="BK25" s="59">
        <f t="array" ref="BK25">BE25-BF25</f>
      </c>
      <c r="BL25" s="42">
        <f t="array" ref="BL25">'Data Entry'!AG25</f>
      </c>
      <c r="BM25" s="42">
        <f t="array" ref="BM25">'Data Entry'!AH25</f>
      </c>
      <c r="BN25" s="42">
        <f t="array" ref="BN25">BG25-BH25-BL25-BM25</f>
      </c>
      <c r="BO25" s="59">
        <f t="array" ref="BO25">BO24+BN25</f>
      </c>
      <c r="BP25" s="132">
        <f t="array" ref="BP25">BH25+BN25-(BG25*1.5%)</f>
      </c>
    </row>
    <row r="26" spans="1:68" ht="24" customHeight="1">
      <c r="A26" s="42">
        <v>21</v>
      </c>
      <c r="B26" s="42">
        <f t="array" ref="B26">'Data Entry'!G26</f>
      </c>
      <c r="C26" s="42">
        <f t="array" ref="C26">'Data Entry'!O26</f>
      </c>
      <c r="D26" s="42">
        <f t="array" ref="D26">'Data Entry'!T26</f>
      </c>
      <c r="E26" s="42">
        <f t="array" ref="E26">'Data Entry'!Y26</f>
      </c>
      <c r="F26" s="42">
        <f t="array" ref="F26">B26-D26</f>
      </c>
      <c r="G26" s="42">
        <f t="array" ref="G26">C26-D26</f>
      </c>
      <c r="H26" s="42">
        <f t="array" ref="H26">B26-C26</f>
      </c>
      <c r="I26" s="42">
        <f t="array" ref="I26">'Data Entry'!AD26</f>
      </c>
      <c r="J26" s="42">
        <f t="array" ref="J26">D26-(E26+K26)</f>
      </c>
      <c r="K26" s="42">
        <f t="array" ref="K26">D26-E26-I26</f>
      </c>
      <c r="L26" s="42">
        <f t="array" ref="L26">L25+K26</f>
      </c>
      <c r="M26" s="127"/>
      <c r="N26" s="128"/>
      <c r="O26" s="42">
        <v>21</v>
      </c>
      <c r="P26" s="42">
        <f t="array" ref="P26">'Data Entry'!H26</f>
      </c>
      <c r="Q26" s="42">
        <f t="array" ref="Q26">'Data Entry'!P26</f>
      </c>
      <c r="R26" s="42">
        <f t="array" ref="R26">'Data Entry'!U26</f>
      </c>
      <c r="S26" s="42">
        <f t="array" ref="S26">'Data Entry'!Z26</f>
      </c>
      <c r="T26" s="42">
        <f t="array" ref="T26">P26-R26</f>
      </c>
      <c r="U26" s="42">
        <f t="array" ref="U26">Q26-R26</f>
      </c>
      <c r="V26" s="42">
        <f t="array" ref="V26">P26-Q26</f>
      </c>
      <c r="W26" s="42">
        <f t="array" ref="W26">'Data Entry'!AE26</f>
      </c>
      <c r="X26" s="42">
        <f t="array" ref="X26">R26-(S26+Y26)</f>
      </c>
      <c r="Y26" s="42">
        <f t="array" ref="Y26">R26-S26-W26</f>
      </c>
      <c r="Z26" s="42">
        <f t="array" ref="Z26">Z25+Y26</f>
      </c>
      <c r="AA26" s="127"/>
      <c r="AB26" s="128"/>
      <c r="AC26" s="42">
        <v>21</v>
      </c>
      <c r="AD26" s="42">
        <f t="array" ref="AD26">'Data Entry'!I26</f>
      </c>
      <c r="AE26" s="42">
        <f t="array" ref="AE26">'Data Entry'!Q26</f>
      </c>
      <c r="AF26" s="42">
        <f t="array" ref="AF26">'Data Entry'!V26</f>
      </c>
      <c r="AG26" s="42">
        <f t="array" ref="AG26">'Data Entry'!AA26</f>
      </c>
      <c r="AH26" s="42">
        <f t="array" ref="AH26">AD26-AF26</f>
      </c>
      <c r="AI26" s="42">
        <f t="array" ref="AI26">AE26-AF26</f>
      </c>
      <c r="AJ26" s="42">
        <f t="array" ref="AJ26">AD26-AE26</f>
      </c>
      <c r="AK26" s="42">
        <f t="array" ref="AK26">'Data Entry'!AF26</f>
      </c>
      <c r="AL26" s="42">
        <f t="array" ref="AL26">AF26-(AG26+AM26)</f>
      </c>
      <c r="AM26" s="42">
        <f t="array" ref="AM26">AF26-AG26-AK26</f>
      </c>
      <c r="AN26" s="42">
        <f t="array" ref="AN26">AN25+AM26</f>
      </c>
      <c r="AO26" s="127"/>
      <c r="AP26" s="128"/>
      <c r="AQ26" s="42">
        <v>21</v>
      </c>
      <c r="AR26" s="42">
        <f t="array" ref="AR26">'Data Entry'!J26</f>
      </c>
      <c r="AS26" s="42">
        <f t="array" ref="AS26">'Data Entry'!R26</f>
      </c>
      <c r="AT26" s="42">
        <f t="array" ref="AT26">'Data Entry'!W26</f>
      </c>
      <c r="AU26" s="42">
        <f t="array" ref="AU26">'Data Entry'!AB26</f>
      </c>
      <c r="AV26" s="42">
        <f t="array" ref="AV26">AR26-AT26</f>
      </c>
      <c r="AW26" s="42">
        <f t="array" ref="AW26">AS26-AT26</f>
      </c>
      <c r="AX26" s="42">
        <f t="array" ref="AX26">AR26-AS26</f>
      </c>
      <c r="AY26" s="42">
        <f t="array" ref="AY26">'Data Entry'!AF26</f>
      </c>
      <c r="AZ26" s="42">
        <f t="array" ref="AZ26">AT26-(AU26+BA26)</f>
      </c>
      <c r="BA26" s="42">
        <f t="array" ref="BA26">AT26-AU26-AY26</f>
      </c>
      <c r="BB26" s="42">
        <f t="array" ref="BB26">BB25+BA26</f>
      </c>
      <c r="BC26" s="130">
        <v>27</v>
      </c>
      <c r="BD26" s="42">
        <v>21</v>
      </c>
      <c r="BE26" s="42">
        <f t="array" ref="BE26">'Data Entry'!K26</f>
      </c>
      <c r="BF26" s="42">
        <f t="array" ref="BF26">'Data Entry'!S26</f>
      </c>
      <c r="BG26" s="42">
        <f t="array" ref="BG26">'Data Entry'!X26</f>
      </c>
      <c r="BH26" s="42">
        <f t="array" ref="BH26">'Data Entry'!AC26</f>
      </c>
      <c r="BI26" s="42">
        <f t="array" ref="BI26">BE26-BG26</f>
      </c>
      <c r="BJ26" s="42">
        <f t="array" ref="BJ26">BF26-BG26</f>
      </c>
      <c r="BK26" s="42">
        <f t="array" ref="BK26">BE26-BF26</f>
      </c>
      <c r="BL26" s="42">
        <f t="array" ref="BL26">'Data Entry'!AG26</f>
      </c>
      <c r="BM26" s="42">
        <f t="array" ref="BM26">'Data Entry'!AH26</f>
      </c>
      <c r="BN26" s="42">
        <f t="array" ref="BN26">BG26-BH26-BL26-BM26</f>
      </c>
      <c r="BO26" s="42">
        <f t="array" ref="BO26">BO25+BN26</f>
      </c>
      <c r="BP26" s="132">
        <f t="array" ref="BP26">BH26+BN26-(BG26*1.5%)</f>
      </c>
    </row>
    <row r="27" spans="1:68" ht="24" customHeight="1">
      <c r="A27" s="59">
        <v>22</v>
      </c>
      <c r="B27" s="59">
        <f t="array" ref="B27">'Data Entry'!G27</f>
      </c>
      <c r="C27" s="59">
        <f t="array" ref="C27">'Data Entry'!O27</f>
      </c>
      <c r="D27" s="59">
        <f t="array" ref="D27">'Data Entry'!T27</f>
      </c>
      <c r="E27" s="59">
        <f t="array" ref="E27">'Data Entry'!Y27</f>
      </c>
      <c r="F27" s="59">
        <f t="array" ref="F27">B27-D27</f>
      </c>
      <c r="G27" s="59">
        <f t="array" ref="G27">C27-D27</f>
      </c>
      <c r="H27" s="59">
        <f t="array" ref="H27">B27-C27</f>
      </c>
      <c r="I27" s="59">
        <f t="array" ref="I27">'Data Entry'!AD27</f>
      </c>
      <c r="J27" s="59">
        <f t="array" ref="J27">D27-(E27+K27)</f>
      </c>
      <c r="K27" s="59">
        <f t="array" ref="K27">D27-E27-I27</f>
      </c>
      <c r="L27" s="59">
        <f t="array" ref="L27">L26+K27</f>
      </c>
      <c r="M27" s="127"/>
      <c r="N27" s="128"/>
      <c r="O27" s="59">
        <v>22</v>
      </c>
      <c r="P27" s="59">
        <f t="array" ref="P27">'Data Entry'!H27</f>
      </c>
      <c r="Q27" s="59">
        <f t="array" ref="Q27">'Data Entry'!P27</f>
      </c>
      <c r="R27" s="59">
        <f t="array" ref="R27">'Data Entry'!U27</f>
      </c>
      <c r="S27" s="59">
        <f t="array" ref="S27">'Data Entry'!Z27</f>
      </c>
      <c r="T27" s="59">
        <f t="array" ref="T27">P27-R27</f>
      </c>
      <c r="U27" s="59">
        <f t="array" ref="U27">Q27-R27</f>
      </c>
      <c r="V27" s="59">
        <f t="array" ref="V27">P27-Q27</f>
      </c>
      <c r="W27" s="59">
        <f t="array" ref="W27">'Data Entry'!AE27</f>
      </c>
      <c r="X27" s="59">
        <f t="array" ref="X27">R27-(S27+Y27)</f>
      </c>
      <c r="Y27" s="59">
        <f t="array" ref="Y27">R27-S27-W27</f>
      </c>
      <c r="Z27" s="59">
        <f t="array" ref="Z27">Z26+Y27</f>
      </c>
      <c r="AA27" s="127"/>
      <c r="AB27" s="128"/>
      <c r="AC27" s="59">
        <v>22</v>
      </c>
      <c r="AD27" s="59">
        <f t="array" ref="AD27">'Data Entry'!I27</f>
      </c>
      <c r="AE27" s="59">
        <f t="array" ref="AE27">'Data Entry'!Q27</f>
      </c>
      <c r="AF27" s="59">
        <f t="array" ref="AF27">'Data Entry'!V27</f>
      </c>
      <c r="AG27" s="59">
        <f t="array" ref="AG27">'Data Entry'!AA27</f>
      </c>
      <c r="AH27" s="59">
        <f t="array" ref="AH27">AD27-AF27</f>
      </c>
      <c r="AI27" s="59">
        <f t="array" ref="AI27">AE27-AF27</f>
      </c>
      <c r="AJ27" s="59">
        <f t="array" ref="AJ27">AD27-AE27</f>
      </c>
      <c r="AK27" s="59">
        <f t="array" ref="AK27">'Data Entry'!AF27</f>
      </c>
      <c r="AL27" s="59">
        <f t="array" ref="AL27">AF27-(AG27+AM27)</f>
      </c>
      <c r="AM27" s="59">
        <f t="array" ref="AM27">AF27-AG27-AK27</f>
      </c>
      <c r="AN27" s="59">
        <f t="array" ref="AN27">AN26+AM27</f>
      </c>
      <c r="AO27" s="127"/>
      <c r="AP27" s="128"/>
      <c r="AQ27" s="59">
        <v>22</v>
      </c>
      <c r="AR27" s="59">
        <f t="array" ref="AR27">'Data Entry'!J27</f>
      </c>
      <c r="AS27" s="59">
        <f t="array" ref="AS27">'Data Entry'!R27</f>
      </c>
      <c r="AT27" s="59">
        <f t="array" ref="AT27">'Data Entry'!W27</f>
      </c>
      <c r="AU27" s="59">
        <f t="array" ref="AU27">'Data Entry'!AB27</f>
      </c>
      <c r="AV27" s="59">
        <f t="array" ref="AV27">AR27-AT27</f>
      </c>
      <c r="AW27" s="59">
        <f t="array" ref="AW27">AS27-AT27</f>
      </c>
      <c r="AX27" s="59">
        <f t="array" ref="AX27">AR27-AS27</f>
      </c>
      <c r="AY27" s="42">
        <f t="array" ref="AY27">'Data Entry'!AF27</f>
      </c>
      <c r="AZ27" s="59">
        <f t="array" ref="AZ27">AT27-(AU27+BA27)</f>
      </c>
      <c r="BA27" s="59">
        <f t="array" ref="BA27">AT27-AU27-AY27</f>
      </c>
      <c r="BB27" s="59">
        <f t="array" ref="BB27">BB26+BA27</f>
      </c>
      <c r="BC27" s="130">
        <v>28</v>
      </c>
      <c r="BD27" s="59">
        <v>22</v>
      </c>
      <c r="BE27" s="59">
        <f t="array" ref="BE27">'Data Entry'!K27</f>
      </c>
      <c r="BF27" s="59">
        <f t="array" ref="BF27">'Data Entry'!S27</f>
      </c>
      <c r="BG27" s="42">
        <f t="array" ref="BG27">'Data Entry'!X27</f>
      </c>
      <c r="BH27" s="59">
        <f t="array" ref="BH27">'Data Entry'!AC27</f>
      </c>
      <c r="BI27" s="59">
        <f t="array" ref="BI27">BE27-BG27</f>
      </c>
      <c r="BJ27" s="59">
        <f t="array" ref="BJ27">BF27-BG27</f>
      </c>
      <c r="BK27" s="59">
        <f t="array" ref="BK27">BE27-BF27</f>
      </c>
      <c r="BL27" s="42">
        <f t="array" ref="BL27">'Data Entry'!AG27</f>
      </c>
      <c r="BM27" s="42">
        <f t="array" ref="BM27">'Data Entry'!AH27</f>
      </c>
      <c r="BN27" s="42">
        <f t="array" ref="BN27">BG27-BH27-BL27-BM27</f>
      </c>
      <c r="BO27" s="59">
        <f t="array" ref="BO27">BO26+BN27</f>
      </c>
      <c r="BP27" s="132">
        <f t="array" ref="BP27">BH27+BN27-(BG27*1.5%)</f>
      </c>
    </row>
    <row r="28" spans="1:68" ht="24" customHeight="1">
      <c r="A28" s="42">
        <v>23</v>
      </c>
      <c r="B28" s="42">
        <f t="array" ref="B28">'Data Entry'!G28</f>
      </c>
      <c r="C28" s="42">
        <f t="array" ref="C28">'Data Entry'!O28</f>
      </c>
      <c r="D28" s="42">
        <f t="array" ref="D28">'Data Entry'!T28</f>
      </c>
      <c r="E28" s="42">
        <f t="array" ref="E28">'Data Entry'!Y28</f>
      </c>
      <c r="F28" s="42">
        <f t="array" ref="F28">B28-D28</f>
      </c>
      <c r="G28" s="42">
        <f t="array" ref="G28">C28-D28</f>
      </c>
      <c r="H28" s="42">
        <f t="array" ref="H28">B28-C28</f>
      </c>
      <c r="I28" s="42">
        <f t="array" ref="I28">'Data Entry'!AD28</f>
      </c>
      <c r="J28" s="42">
        <f t="array" ref="J28">D28-(E28+K28)</f>
      </c>
      <c r="K28" s="42">
        <f t="array" ref="K28">D28-E28-I28</f>
      </c>
      <c r="L28" s="42">
        <f t="array" ref="L28">L27+K28</f>
      </c>
      <c r="M28" s="127"/>
      <c r="N28" s="128"/>
      <c r="O28" s="42">
        <v>23</v>
      </c>
      <c r="P28" s="42">
        <f t="array" ref="P28">'Data Entry'!H28</f>
      </c>
      <c r="Q28" s="42">
        <f t="array" ref="Q28">'Data Entry'!P28</f>
      </c>
      <c r="R28" s="42">
        <f t="array" ref="R28">'Data Entry'!U28</f>
      </c>
      <c r="S28" s="42">
        <f t="array" ref="S28">'Data Entry'!Z28</f>
      </c>
      <c r="T28" s="42">
        <f t="array" ref="T28">P28-R28</f>
      </c>
      <c r="U28" s="42">
        <f t="array" ref="U28">Q28-R28</f>
      </c>
      <c r="V28" s="42">
        <f t="array" ref="V28">P28-Q28</f>
      </c>
      <c r="W28" s="42">
        <f t="array" ref="W28">'Data Entry'!AE28</f>
      </c>
      <c r="X28" s="42">
        <f t="array" ref="X28">R28-(S28+Y28)</f>
      </c>
      <c r="Y28" s="42">
        <f t="array" ref="Y28">R28-S28-W28</f>
      </c>
      <c r="Z28" s="42">
        <f t="array" ref="Z28">Z27+Y28</f>
      </c>
      <c r="AA28" s="127"/>
      <c r="AB28" s="128"/>
      <c r="AC28" s="42">
        <v>23</v>
      </c>
      <c r="AD28" s="42">
        <f t="array" ref="AD28">'Data Entry'!I28</f>
      </c>
      <c r="AE28" s="42">
        <f t="array" ref="AE28">'Data Entry'!Q28</f>
      </c>
      <c r="AF28" s="42">
        <f t="array" ref="AF28">'Data Entry'!V28</f>
      </c>
      <c r="AG28" s="42">
        <f t="array" ref="AG28">'Data Entry'!AA28</f>
      </c>
      <c r="AH28" s="42">
        <f t="array" ref="AH28">AD28-AF28</f>
      </c>
      <c r="AI28" s="42">
        <f t="array" ref="AI28">AE28-AF28</f>
      </c>
      <c r="AJ28" s="42">
        <f t="array" ref="AJ28">AD28-AE28</f>
      </c>
      <c r="AK28" s="42">
        <f t="array" ref="AK28">'Data Entry'!AF28</f>
      </c>
      <c r="AL28" s="42">
        <f t="array" ref="AL28">AF28-(AG28+AM28)</f>
      </c>
      <c r="AM28" s="42">
        <f t="array" ref="AM28">AF28-AG28-AK28</f>
      </c>
      <c r="AN28" s="42">
        <f t="array" ref="AN28">AN27+AM28</f>
      </c>
      <c r="AO28" s="127"/>
      <c r="AP28" s="128"/>
      <c r="AQ28" s="42">
        <v>23</v>
      </c>
      <c r="AR28" s="42">
        <f t="array" ref="AR28">'Data Entry'!J28</f>
      </c>
      <c r="AS28" s="42">
        <f t="array" ref="AS28">'Data Entry'!R28</f>
      </c>
      <c r="AT28" s="42">
        <f t="array" ref="AT28">'Data Entry'!W28</f>
      </c>
      <c r="AU28" s="42">
        <f t="array" ref="AU28">'Data Entry'!AB28</f>
      </c>
      <c r="AV28" s="42">
        <f t="array" ref="AV28">AR28-AT28</f>
      </c>
      <c r="AW28" s="42">
        <f t="array" ref="AW28">AS28-AT28</f>
      </c>
      <c r="AX28" s="42">
        <f t="array" ref="AX28">AR28-AS28</f>
      </c>
      <c r="AY28" s="42">
        <f t="array" ref="AY28">'Data Entry'!AF28</f>
      </c>
      <c r="AZ28" s="42">
        <f t="array" ref="AZ28">AT28-(AU28+BA28)</f>
      </c>
      <c r="BA28" s="42">
        <f t="array" ref="BA28">AT28-AU28-AY28</f>
      </c>
      <c r="BB28" s="42">
        <f t="array" ref="BB28">BB27+BA28</f>
      </c>
      <c r="BC28" s="130">
        <v>29</v>
      </c>
      <c r="BD28" s="42">
        <v>23</v>
      </c>
      <c r="BE28" s="42">
        <f t="array" ref="BE28">'Data Entry'!K28</f>
      </c>
      <c r="BF28" s="42">
        <f t="array" ref="BF28">'Data Entry'!S28</f>
      </c>
      <c r="BG28" s="42">
        <f t="array" ref="BG28">'Data Entry'!X28</f>
      </c>
      <c r="BH28" s="42">
        <f t="array" ref="BH28">'Data Entry'!AC28</f>
      </c>
      <c r="BI28" s="42">
        <f t="array" ref="BI28">BE28-BG28</f>
      </c>
      <c r="BJ28" s="42">
        <f t="array" ref="BJ28">BF28-BG28</f>
      </c>
      <c r="BK28" s="42">
        <f t="array" ref="BK28">BE28-BF28</f>
      </c>
      <c r="BL28" s="42">
        <f t="array" ref="BL28">'Data Entry'!AG28</f>
      </c>
      <c r="BM28" s="42">
        <f t="array" ref="BM28">'Data Entry'!AH28</f>
      </c>
      <c r="BN28" s="42">
        <f t="array" ref="BN28">BG28-BH28-BL28-BM28</f>
      </c>
      <c r="BO28" s="42">
        <f t="array" ref="BO28">BO27+BN28</f>
      </c>
      <c r="BP28" s="132">
        <f t="array" ref="BP28">BH28+BN28-(BG28*1.5%)</f>
      </c>
    </row>
    <row r="29" spans="1:68" ht="24" customHeight="1">
      <c r="A29" s="59">
        <v>24</v>
      </c>
      <c r="B29" s="59">
        <f t="array" ref="B29">'Data Entry'!G29</f>
      </c>
      <c r="C29" s="59">
        <f t="array" ref="C29">'Data Entry'!O29</f>
      </c>
      <c r="D29" s="59">
        <f t="array" ref="D29">'Data Entry'!T29</f>
      </c>
      <c r="E29" s="59">
        <f t="array" ref="E29">'Data Entry'!Y29</f>
      </c>
      <c r="F29" s="59">
        <f t="array" ref="F29">B29-D29</f>
      </c>
      <c r="G29" s="59">
        <f t="array" ref="G29">C29-D29</f>
      </c>
      <c r="H29" s="59">
        <f t="array" ref="H29">B29-C29</f>
      </c>
      <c r="I29" s="59">
        <f t="array" ref="I29">'Data Entry'!AD29</f>
      </c>
      <c r="J29" s="59">
        <f t="array" ref="J29">D29-(E29+K29)</f>
      </c>
      <c r="K29" s="59">
        <f t="array" ref="K29">D29-E29-I29</f>
      </c>
      <c r="L29" s="59">
        <f t="array" ref="L29">L28+K29</f>
      </c>
      <c r="M29" s="127"/>
      <c r="N29" s="128"/>
      <c r="O29" s="59">
        <v>24</v>
      </c>
      <c r="P29" s="59">
        <f t="array" ref="P29">'Data Entry'!H29</f>
      </c>
      <c r="Q29" s="59">
        <f t="array" ref="Q29">'Data Entry'!P29</f>
      </c>
      <c r="R29" s="59">
        <f t="array" ref="R29">'Data Entry'!U29</f>
      </c>
      <c r="S29" s="59">
        <f t="array" ref="S29">'Data Entry'!Z29</f>
      </c>
      <c r="T29" s="59">
        <f t="array" ref="T29">P29-R29</f>
      </c>
      <c r="U29" s="59">
        <f t="array" ref="U29">Q29-R29</f>
      </c>
      <c r="V29" s="59">
        <f t="array" ref="V29">P29-Q29</f>
      </c>
      <c r="W29" s="59">
        <f t="array" ref="W29">'Data Entry'!AE29</f>
      </c>
      <c r="X29" s="59">
        <f t="array" ref="X29">R29-(S29+Y29)</f>
      </c>
      <c r="Y29" s="59">
        <f t="array" ref="Y29">R29-S29-W29</f>
      </c>
      <c r="Z29" s="59">
        <f t="array" ref="Z29">Z28+Y29</f>
      </c>
      <c r="AA29" s="127"/>
      <c r="AB29" s="128"/>
      <c r="AC29" s="59">
        <v>24</v>
      </c>
      <c r="AD29" s="59">
        <f t="array" ref="AD29">'Data Entry'!I29</f>
      </c>
      <c r="AE29" s="59">
        <f t="array" ref="AE29">'Data Entry'!Q29</f>
      </c>
      <c r="AF29" s="59">
        <f t="array" ref="AF29">'Data Entry'!V29</f>
      </c>
      <c r="AG29" s="59">
        <f t="array" ref="AG29">'Data Entry'!AA29</f>
      </c>
      <c r="AH29" s="59">
        <f t="array" ref="AH29">AD29-AF29</f>
      </c>
      <c r="AI29" s="59">
        <f t="array" ref="AI29">AE29-AF29</f>
      </c>
      <c r="AJ29" s="59">
        <f t="array" ref="AJ29">AD29-AE29</f>
      </c>
      <c r="AK29" s="59">
        <f t="array" ref="AK29">'Data Entry'!AF29</f>
      </c>
      <c r="AL29" s="59">
        <f t="array" ref="AL29">AF29-(AG29+AM29)</f>
      </c>
      <c r="AM29" s="59">
        <f t="array" ref="AM29">AF29-AG29-AK29</f>
      </c>
      <c r="AN29" s="59">
        <f t="array" ref="AN29">AN28+AM29</f>
      </c>
      <c r="AO29" s="127"/>
      <c r="AP29" s="128"/>
      <c r="AQ29" s="59">
        <v>24</v>
      </c>
      <c r="AR29" s="59">
        <f t="array" ref="AR29">'Data Entry'!J29</f>
      </c>
      <c r="AS29" s="59">
        <f t="array" ref="AS29">'Data Entry'!R29</f>
      </c>
      <c r="AT29" s="59">
        <f t="array" ref="AT29">'Data Entry'!W29</f>
      </c>
      <c r="AU29" s="59">
        <f t="array" ref="AU29">'Data Entry'!AB29</f>
      </c>
      <c r="AV29" s="59">
        <f t="array" ref="AV29">AR29-AT29</f>
      </c>
      <c r="AW29" s="59">
        <f t="array" ref="AW29">AS29-AT29</f>
      </c>
      <c r="AX29" s="59">
        <f t="array" ref="AX29">AR29-AS29</f>
      </c>
      <c r="AY29" s="42">
        <f t="array" ref="AY29">'Data Entry'!AF29</f>
      </c>
      <c r="AZ29" s="59">
        <f t="array" ref="AZ29">AT29-(AU29+BA29)</f>
      </c>
      <c r="BA29" s="59">
        <f t="array" ref="BA29">AT29-AU29-AY29</f>
      </c>
      <c r="BB29" s="59">
        <f t="array" ref="BB29">BB28+BA29</f>
      </c>
      <c r="BC29" s="130">
        <v>30</v>
      </c>
      <c r="BD29" s="59">
        <v>24</v>
      </c>
      <c r="BE29" s="59">
        <f t="array" ref="BE29">'Data Entry'!K29</f>
      </c>
      <c r="BF29" s="59">
        <f t="array" ref="BF29">'Data Entry'!S29</f>
      </c>
      <c r="BG29" s="59">
        <f t="array" ref="BG29">'Data Entry'!X29</f>
      </c>
      <c r="BH29" s="59">
        <f t="array" ref="BH29">'Data Entry'!AC29</f>
      </c>
      <c r="BI29" s="59">
        <f t="array" ref="BI29">BE29-BG29</f>
      </c>
      <c r="BJ29" s="59">
        <f t="array" ref="BJ29">BF29-BG29</f>
      </c>
      <c r="BK29" s="59">
        <f t="array" ref="BK29">BE29-BF29</f>
      </c>
      <c r="BL29" s="42">
        <f t="array" ref="BL29">'Data Entry'!AG29</f>
      </c>
      <c r="BM29" s="42">
        <f t="array" ref="BM29">'Data Entry'!AH29</f>
      </c>
      <c r="BN29" s="42">
        <f t="array" ref="BN29">BG29-BH29-BL29-BM29</f>
      </c>
      <c r="BO29" s="59">
        <f t="array" ref="BO29">BO28+BN29</f>
      </c>
      <c r="BP29" s="132">
        <f t="array" ref="BP29">BH29+BN29-(BG29*1.5%)</f>
      </c>
    </row>
    <row r="30" spans="1:68" ht="24" customHeight="1">
      <c r="A30" s="42">
        <v>25</v>
      </c>
      <c r="B30" s="42">
        <f t="array" ref="B30">'Data Entry'!G30</f>
      </c>
      <c r="C30" s="42">
        <f t="array" ref="C30">'Data Entry'!O30</f>
      </c>
      <c r="D30" s="42">
        <f t="array" ref="D30">'Data Entry'!T30</f>
      </c>
      <c r="E30" s="42">
        <f t="array" ref="E30">'Data Entry'!Y30</f>
      </c>
      <c r="F30" s="42">
        <f t="array" ref="F30">B30-D30</f>
      </c>
      <c r="G30" s="42">
        <f t="array" ref="G30">C30-D30</f>
      </c>
      <c r="H30" s="42">
        <f t="array" ref="H30">B30-C30</f>
      </c>
      <c r="I30" s="42">
        <f t="array" ref="I30">'Data Entry'!AD30</f>
      </c>
      <c r="J30" s="42">
        <f t="array" ref="J30">D30-(E30+K30)</f>
      </c>
      <c r="K30" s="42">
        <f t="array" ref="K30">D30-E30-I30</f>
      </c>
      <c r="L30" s="42">
        <f t="array" ref="L30">L29+K30</f>
      </c>
      <c r="M30" s="127"/>
      <c r="N30" s="128"/>
      <c r="O30" s="42">
        <v>25</v>
      </c>
      <c r="P30" s="42">
        <f t="array" ref="P30">'Data Entry'!H30</f>
      </c>
      <c r="Q30" s="42">
        <f t="array" ref="Q30">'Data Entry'!P30</f>
      </c>
      <c r="R30" s="42">
        <f t="array" ref="R30">'Data Entry'!U30</f>
      </c>
      <c r="S30" s="42">
        <f t="array" ref="S30">'Data Entry'!Z30</f>
      </c>
      <c r="T30" s="42">
        <f t="array" ref="T30">P30-R30</f>
      </c>
      <c r="U30" s="42">
        <f t="array" ref="U30">Q30-R30</f>
      </c>
      <c r="V30" s="42">
        <f t="array" ref="V30">P30-Q30</f>
      </c>
      <c r="W30" s="42">
        <f t="array" ref="W30">'Data Entry'!AE30</f>
      </c>
      <c r="X30" s="42">
        <f t="array" ref="X30">R30-(S30+Y30)</f>
      </c>
      <c r="Y30" s="42">
        <f t="array" ref="Y30">R30-S30-W30</f>
      </c>
      <c r="Z30" s="42">
        <f t="array" ref="Z30">Z29+Y30</f>
      </c>
      <c r="AA30" s="127"/>
      <c r="AB30" s="128"/>
      <c r="AC30" s="42">
        <v>25</v>
      </c>
      <c r="AD30" s="42">
        <f t="array" ref="AD30">'Data Entry'!I30</f>
      </c>
      <c r="AE30" s="42">
        <f t="array" ref="AE30">'Data Entry'!Q30</f>
      </c>
      <c r="AF30" s="42">
        <f t="array" ref="AF30">'Data Entry'!V30</f>
      </c>
      <c r="AG30" s="42">
        <f t="array" ref="AG30">'Data Entry'!AA30</f>
      </c>
      <c r="AH30" s="42">
        <f t="array" ref="AH30">AD30-AF30</f>
      </c>
      <c r="AI30" s="42">
        <f t="array" ref="AI30">AE30-AF30</f>
      </c>
      <c r="AJ30" s="42">
        <f t="array" ref="AJ30">AD30-AE30</f>
      </c>
      <c r="AK30" s="42">
        <f t="array" ref="AK30">'Data Entry'!AF30</f>
      </c>
      <c r="AL30" s="42">
        <f t="array" ref="AL30">AF30-(AG30+AM30)</f>
      </c>
      <c r="AM30" s="42">
        <f t="array" ref="AM30">AF30-AG30-AK30</f>
      </c>
      <c r="AN30" s="42">
        <f t="array" ref="AN30">AN29+AM30</f>
      </c>
      <c r="AO30" s="127"/>
      <c r="AP30" s="128"/>
      <c r="AQ30" s="42">
        <v>25</v>
      </c>
      <c r="AR30" s="42">
        <f t="array" ref="AR30">'Data Entry'!J30</f>
      </c>
      <c r="AS30" s="42">
        <f t="array" ref="AS30">'Data Entry'!R30</f>
      </c>
      <c r="AT30" s="42">
        <f t="array" ref="AT30">'Data Entry'!W30</f>
      </c>
      <c r="AU30" s="42">
        <f t="array" ref="AU30">'Data Entry'!AB30</f>
      </c>
      <c r="AV30" s="42">
        <f t="array" ref="AV30">AR30-AT30</f>
      </c>
      <c r="AW30" s="42">
        <f t="array" ref="AW30">AS30-AT30</f>
      </c>
      <c r="AX30" s="42">
        <f t="array" ref="AX30">AR30-AS30</f>
      </c>
      <c r="AY30" s="42">
        <f t="array" ref="AY30">'Data Entry'!AF30</f>
      </c>
      <c r="AZ30" s="42">
        <f t="array" ref="AZ30">AT30-(AU30+BA30)</f>
      </c>
      <c r="BA30" s="42">
        <f t="array" ref="BA30">AT30-AU30-AY30</f>
      </c>
      <c r="BB30" s="42">
        <f t="array" ref="BB30">BB29+BA30</f>
      </c>
      <c r="BC30" s="113"/>
      <c r="BD30" s="42">
        <v>25</v>
      </c>
      <c r="BE30" s="42">
        <f t="array" ref="BE30">'Data Entry'!K30</f>
      </c>
      <c r="BF30" s="42">
        <f t="array" ref="BF30">'Data Entry'!S30</f>
      </c>
      <c r="BG30" s="42">
        <f t="array" ref="BG30">'Data Entry'!X30</f>
      </c>
      <c r="BH30" s="42">
        <f t="array" ref="BH30">'Data Entry'!AC30</f>
      </c>
      <c r="BI30" s="42">
        <f t="array" ref="BI30">BE30-BG30</f>
      </c>
      <c r="BJ30" s="42">
        <f t="array" ref="BJ30">BF30-BG30</f>
      </c>
      <c r="BK30" s="42">
        <f t="array" ref="BK30">BE30-BF30</f>
      </c>
      <c r="BL30" s="42">
        <f t="array" ref="BL30">'Data Entry'!AG30</f>
      </c>
      <c r="BM30" s="42">
        <f t="array" ref="BM30">'Data Entry'!AH30</f>
      </c>
      <c r="BN30" s="42">
        <f t="array" ref="BN30">BG30-BH30-BL30-BM30</f>
      </c>
      <c r="BO30" s="42">
        <f t="array" ref="BO30">BO29+BN30</f>
      </c>
      <c r="BP30" s="132">
        <f t="array" ref="BP30">BH30+BN30-(BG30*1.5%)</f>
      </c>
    </row>
    <row r="31" spans="1:68" ht="24" customHeight="1">
      <c r="A31" s="59">
        <v>26</v>
      </c>
      <c r="B31" s="59">
        <f t="array" ref="B31">'Data Entry'!G31</f>
      </c>
      <c r="C31" s="59">
        <f t="array" ref="C31">'Data Entry'!O31</f>
      </c>
      <c r="D31" s="59">
        <f t="array" ref="D31">'Data Entry'!T31</f>
      </c>
      <c r="E31" s="59">
        <f t="array" ref="E31">'Data Entry'!Y31</f>
      </c>
      <c r="F31" s="59">
        <f t="array" ref="F31">B31-D31</f>
      </c>
      <c r="G31" s="59">
        <f t="array" ref="G31">C31-D31</f>
      </c>
      <c r="H31" s="59">
        <f t="array" ref="H31">B31-C31</f>
      </c>
      <c r="I31" s="59">
        <f t="array" ref="I31">'Data Entry'!AD31</f>
      </c>
      <c r="J31" s="59">
        <f t="array" ref="J31">D31-(E31+K31)</f>
      </c>
      <c r="K31" s="59">
        <f t="array" ref="K31">D31-E31-I31</f>
      </c>
      <c r="L31" s="59">
        <f t="array" ref="L31">L30+K31</f>
      </c>
      <c r="M31" s="127"/>
      <c r="N31" s="128"/>
      <c r="O31" s="59">
        <v>26</v>
      </c>
      <c r="P31" s="59">
        <f t="array" ref="P31">'Data Entry'!H31</f>
      </c>
      <c r="Q31" s="59">
        <f t="array" ref="Q31">'Data Entry'!P31</f>
      </c>
      <c r="R31" s="59">
        <f t="array" ref="R31">'Data Entry'!U31</f>
      </c>
      <c r="S31" s="59">
        <f t="array" ref="S31">'Data Entry'!Z31</f>
      </c>
      <c r="T31" s="59">
        <f t="array" ref="T31">P31-R31</f>
      </c>
      <c r="U31" s="59">
        <f t="array" ref="U31">Q31-R31</f>
      </c>
      <c r="V31" s="59">
        <f t="array" ref="V31">P31-Q31</f>
      </c>
      <c r="W31" s="59">
        <f t="array" ref="W31">'Data Entry'!AE31</f>
      </c>
      <c r="X31" s="59">
        <f t="array" ref="X31">R31-(S31+Y31)</f>
      </c>
      <c r="Y31" s="59">
        <f t="array" ref="Y31">R31-S31-W31</f>
      </c>
      <c r="Z31" s="59">
        <f t="array" ref="Z31">Z30+Y31</f>
      </c>
      <c r="AA31" s="127"/>
      <c r="AB31" s="128"/>
      <c r="AC31" s="59">
        <v>26</v>
      </c>
      <c r="AD31" s="59">
        <f t="array" ref="AD31">'Data Entry'!I31</f>
      </c>
      <c r="AE31" s="59">
        <f t="array" ref="AE31">'Data Entry'!Q31</f>
      </c>
      <c r="AF31" s="59">
        <f t="array" ref="AF31">'Data Entry'!V31</f>
      </c>
      <c r="AG31" s="59">
        <f t="array" ref="AG31">'Data Entry'!AA31</f>
      </c>
      <c r="AH31" s="59">
        <f t="array" ref="AH31">AD31-AF31</f>
      </c>
      <c r="AI31" s="59">
        <f t="array" ref="AI31">AE31-AF31</f>
      </c>
      <c r="AJ31" s="59">
        <f t="array" ref="AJ31">AD31-AE31</f>
      </c>
      <c r="AK31" s="59">
        <f t="array" ref="AK31">'Data Entry'!AF31</f>
      </c>
      <c r="AL31" s="59">
        <f t="array" ref="AL31">AF31-(AG31+AM31)</f>
      </c>
      <c r="AM31" s="59">
        <f t="array" ref="AM31">AF31-AG31-AK31</f>
      </c>
      <c r="AN31" s="59">
        <f t="array" ref="AN31">AN30+AM31</f>
      </c>
      <c r="AO31" s="127"/>
      <c r="AP31" s="128"/>
      <c r="AQ31" s="59">
        <v>26</v>
      </c>
      <c r="AR31" s="59">
        <f t="array" ref="AR31">'Data Entry'!J31</f>
      </c>
      <c r="AS31" s="59">
        <f t="array" ref="AS31">'Data Entry'!R31</f>
      </c>
      <c r="AT31" s="59">
        <f t="array" ref="AT31">'Data Entry'!W31</f>
      </c>
      <c r="AU31" s="59">
        <f t="array" ref="AU31">'Data Entry'!AB31</f>
      </c>
      <c r="AV31" s="59">
        <f t="array" ref="AV31">AR31-AT31</f>
      </c>
      <c r="AW31" s="59">
        <f t="array" ref="AW31">AS31-AT31</f>
      </c>
      <c r="AX31" s="59">
        <f t="array" ref="AX31">AR31-AS31</f>
      </c>
      <c r="AY31" s="42">
        <f t="array" ref="AY31">'Data Entry'!AF31</f>
      </c>
      <c r="AZ31" s="59">
        <f t="array" ref="AZ31">AT31-(AU31+BA31)</f>
      </c>
      <c r="BA31" s="59">
        <f t="array" ref="BA31">AT31-AU31-AY31</f>
      </c>
      <c r="BB31" s="59">
        <f t="array" ref="BB31">BB30+BA31</f>
      </c>
      <c r="BC31" s="113"/>
      <c r="BD31" s="59">
        <v>26</v>
      </c>
      <c r="BE31" s="59">
        <f t="array" ref="BE31">'Data Entry'!K31</f>
      </c>
      <c r="BF31" s="59">
        <f t="array" ref="BF31">'Data Entry'!S31</f>
      </c>
      <c r="BG31" s="59">
        <f t="array" ref="BG31">'Data Entry'!X31</f>
      </c>
      <c r="BH31" s="59">
        <f t="array" ref="BH31">'Data Entry'!AC31</f>
      </c>
      <c r="BI31" s="59">
        <f t="array" ref="BI31">BE31-BG31</f>
      </c>
      <c r="BJ31" s="59">
        <f t="array" ref="BJ31">BF31-BG31</f>
      </c>
      <c r="BK31" s="59">
        <f t="array" ref="BK31">BE31-BF31</f>
      </c>
      <c r="BL31" s="42">
        <f t="array" ref="BL31">'Data Entry'!AG31</f>
      </c>
      <c r="BM31" s="42">
        <f t="array" ref="BM31">'Data Entry'!AH31</f>
      </c>
      <c r="BN31" s="42">
        <f t="array" ref="BN31">BG31-BH31-BL31-BM31</f>
      </c>
      <c r="BO31" s="59">
        <f t="array" ref="BO31">BO30+BN31</f>
      </c>
      <c r="BP31" s="132">
        <f t="array" ref="BP31">BH31+BN31-(BG31*1.5%)</f>
      </c>
    </row>
    <row r="32" spans="1:68" ht="24" customHeight="1">
      <c r="A32" s="42">
        <v>27</v>
      </c>
      <c r="B32" s="42">
        <f t="array" ref="B32">'Data Entry'!G32</f>
      </c>
      <c r="C32" s="42">
        <f t="array" ref="C32">'Data Entry'!O32</f>
      </c>
      <c r="D32" s="42">
        <f t="array" ref="D32">'Data Entry'!T32</f>
      </c>
      <c r="E32" s="42">
        <f t="array" ref="E32">'Data Entry'!Y32</f>
      </c>
      <c r="F32" s="42">
        <f t="array" ref="F32">B32-D32</f>
      </c>
      <c r="G32" s="42">
        <f t="array" ref="G32">C32-D32</f>
      </c>
      <c r="H32" s="42">
        <f t="array" ref="H32">B32-C32</f>
      </c>
      <c r="I32" s="42">
        <f t="array" ref="I32">'Data Entry'!AD32</f>
      </c>
      <c r="J32" s="42">
        <f t="array" ref="J32">D32-(E32+K32)</f>
      </c>
      <c r="K32" s="42">
        <f t="array" ref="K32">D32-E32-I32</f>
      </c>
      <c r="L32" s="42">
        <f t="array" ref="L32">L31+K32</f>
      </c>
      <c r="M32" s="127"/>
      <c r="N32" s="128"/>
      <c r="O32" s="42">
        <v>27</v>
      </c>
      <c r="P32" s="42">
        <f t="array" ref="P32">'Data Entry'!H32</f>
      </c>
      <c r="Q32" s="42">
        <f t="array" ref="Q32">'Data Entry'!P32</f>
      </c>
      <c r="R32" s="42">
        <f t="array" ref="R32">'Data Entry'!U32</f>
      </c>
      <c r="S32" s="42">
        <f t="array" ref="S32">'Data Entry'!Z32</f>
      </c>
      <c r="T32" s="42">
        <f t="array" ref="T32">P32-R32</f>
      </c>
      <c r="U32" s="42">
        <f t="array" ref="U32">Q32-R32</f>
      </c>
      <c r="V32" s="42">
        <f t="array" ref="V32">P32-Q32</f>
      </c>
      <c r="W32" s="42">
        <f t="array" ref="W32">'Data Entry'!AE32</f>
      </c>
      <c r="X32" s="42">
        <f t="array" ref="X32">R32-(S32+Y32)</f>
      </c>
      <c r="Y32" s="42">
        <f t="array" ref="Y32">R32-S32-W32</f>
      </c>
      <c r="Z32" s="42">
        <f t="array" ref="Z32">Z31+Y32</f>
      </c>
      <c r="AA32" s="127"/>
      <c r="AB32" s="128"/>
      <c r="AC32" s="42">
        <v>27</v>
      </c>
      <c r="AD32" s="42">
        <f t="array" ref="AD32">'Data Entry'!I32</f>
      </c>
      <c r="AE32" s="42">
        <f t="array" ref="AE32">'Data Entry'!Q32</f>
      </c>
      <c r="AF32" s="42">
        <f t="array" ref="AF32">'Data Entry'!V32</f>
      </c>
      <c r="AG32" s="42">
        <f t="array" ref="AG32">'Data Entry'!AA32</f>
      </c>
      <c r="AH32" s="42">
        <f t="array" ref="AH32">AD32-AF32</f>
      </c>
      <c r="AI32" s="42">
        <f t="array" ref="AI32">AE32-AF32</f>
      </c>
      <c r="AJ32" s="42">
        <f t="array" ref="AJ32">AD32-AE32</f>
      </c>
      <c r="AK32" s="42">
        <f t="array" ref="AK32">'Data Entry'!AF32</f>
      </c>
      <c r="AL32" s="42">
        <f t="array" ref="AL32">AF32-(AG32+AM32)</f>
      </c>
      <c r="AM32" s="42">
        <f t="array" ref="AM32">AF32-AG32-AK32</f>
      </c>
      <c r="AN32" s="42">
        <f t="array" ref="AN32">AN31+AM32</f>
      </c>
      <c r="AO32" s="127"/>
      <c r="AP32" s="128"/>
      <c r="AQ32" s="42">
        <v>27</v>
      </c>
      <c r="AR32" s="42">
        <f t="array" ref="AR32">'Data Entry'!J32</f>
      </c>
      <c r="AS32" s="42">
        <f t="array" ref="AS32">'Data Entry'!R32</f>
      </c>
      <c r="AT32" s="42">
        <f t="array" ref="AT32">'Data Entry'!W32</f>
      </c>
      <c r="AU32" s="42">
        <f t="array" ref="AU32">'Data Entry'!AB32</f>
      </c>
      <c r="AV32" s="42">
        <f t="array" ref="AV32">AR32-AT32</f>
      </c>
      <c r="AW32" s="42">
        <f t="array" ref="AW32">AS32-AT32</f>
      </c>
      <c r="AX32" s="42">
        <f t="array" ref="AX32">AR32-AS32</f>
      </c>
      <c r="AY32" s="42">
        <f t="array" ref="AY32">'Data Entry'!AF32</f>
      </c>
      <c r="AZ32" s="42">
        <f t="array" ref="AZ32">AT32-(AU32+BA32)</f>
      </c>
      <c r="BA32" s="42">
        <f t="array" ref="BA32">AT32-AU32-AY32</f>
      </c>
      <c r="BB32" s="42">
        <f t="array" ref="BB32">BB31+BA32</f>
      </c>
      <c r="BC32" s="113"/>
      <c r="BD32" s="42">
        <v>27</v>
      </c>
      <c r="BE32" s="42">
        <f t="array" ref="BE32">'Data Entry'!K32</f>
      </c>
      <c r="BF32" s="42">
        <f t="array" ref="BF32">'Data Entry'!S32</f>
      </c>
      <c r="BG32" s="42">
        <f t="array" ref="BG32">'Data Entry'!X32</f>
      </c>
      <c r="BH32" s="42">
        <f t="array" ref="BH32">'Data Entry'!AC32</f>
      </c>
      <c r="BI32" s="42">
        <f t="array" ref="BI32">BE32-BG32</f>
      </c>
      <c r="BJ32" s="42">
        <f t="array" ref="BJ32">BF32-BG32</f>
      </c>
      <c r="BK32" s="42">
        <f t="array" ref="BK32">BE32-BF32</f>
      </c>
      <c r="BL32" s="42">
        <f t="array" ref="BL32">'Data Entry'!AG32</f>
      </c>
      <c r="BM32" s="42">
        <f t="array" ref="BM32">'Data Entry'!AH32</f>
      </c>
      <c r="BN32" s="42">
        <f t="array" ref="BN32">BG32-BH32-BL32-BM32</f>
      </c>
      <c r="BO32" s="42">
        <f t="array" ref="BO32">BO31+BN32</f>
      </c>
      <c r="BP32" s="132">
        <f t="array" ref="BP32">BH32+BN32-(BG32*1.5%)</f>
      </c>
    </row>
    <row r="33" spans="1:68" ht="24" customHeight="1">
      <c r="A33" s="59">
        <v>28</v>
      </c>
      <c r="B33" s="59">
        <f t="array" ref="B33">'Data Entry'!G33</f>
      </c>
      <c r="C33" s="59">
        <f t="array" ref="C33">'Data Entry'!O33</f>
      </c>
      <c r="D33" s="59">
        <f t="array" ref="D33">'Data Entry'!T33</f>
      </c>
      <c r="E33" s="59">
        <f t="array" ref="E33">'Data Entry'!Y33</f>
      </c>
      <c r="F33" s="59">
        <f t="array" ref="F33">B33-D33</f>
      </c>
      <c r="G33" s="59">
        <f t="array" ref="G33">C33-D33</f>
      </c>
      <c r="H33" s="59">
        <f t="array" ref="H33">B33-C33</f>
      </c>
      <c r="I33" s="59">
        <f t="array" ref="I33">'Data Entry'!AD33</f>
      </c>
      <c r="J33" s="59">
        <f t="array" ref="J33">D33-(E33+K33)</f>
      </c>
      <c r="K33" s="59">
        <f t="array" ref="K33">D33-E33-I33</f>
      </c>
      <c r="L33" s="59">
        <f t="array" ref="L33">L32+K33</f>
      </c>
      <c r="M33" s="127"/>
      <c r="N33" s="128"/>
      <c r="O33" s="59">
        <v>28</v>
      </c>
      <c r="P33" s="59">
        <f t="array" ref="P33">'Data Entry'!H33</f>
      </c>
      <c r="Q33" s="59">
        <f t="array" ref="Q33">'Data Entry'!P33</f>
      </c>
      <c r="R33" s="59">
        <f t="array" ref="R33">'Data Entry'!U33</f>
      </c>
      <c r="S33" s="59">
        <f t="array" ref="S33">'Data Entry'!Z33</f>
      </c>
      <c r="T33" s="59">
        <f t="array" ref="T33">P33-R33</f>
      </c>
      <c r="U33" s="59">
        <f t="array" ref="U33">Q33-R33</f>
      </c>
      <c r="V33" s="59">
        <f t="array" ref="V33">P33-Q33</f>
      </c>
      <c r="W33" s="59">
        <f t="array" ref="W33">'Data Entry'!AE33</f>
      </c>
      <c r="X33" s="59">
        <f t="array" ref="X33">R33-(S33+Y33)</f>
      </c>
      <c r="Y33" s="59">
        <f t="array" ref="Y33">R33-S33-W33</f>
      </c>
      <c r="Z33" s="59">
        <f t="array" ref="Z33">Z32+Y33</f>
      </c>
      <c r="AA33" s="127"/>
      <c r="AB33" s="128"/>
      <c r="AC33" s="59">
        <v>28</v>
      </c>
      <c r="AD33" s="59">
        <f t="array" ref="AD33">'Data Entry'!I33</f>
      </c>
      <c r="AE33" s="59">
        <f t="array" ref="AE33">'Data Entry'!Q33</f>
      </c>
      <c r="AF33" s="59">
        <f t="array" ref="AF33">'Data Entry'!V33</f>
      </c>
      <c r="AG33" s="59">
        <f t="array" ref="AG33">'Data Entry'!AA33</f>
      </c>
      <c r="AH33" s="59">
        <f t="array" ref="AH33">AD33-AF33</f>
      </c>
      <c r="AI33" s="59">
        <f t="array" ref="AI33">AE33-AF33</f>
      </c>
      <c r="AJ33" s="59">
        <f t="array" ref="AJ33">AD33-AE33</f>
      </c>
      <c r="AK33" s="59">
        <f t="array" ref="AK33">'Data Entry'!AF33</f>
      </c>
      <c r="AL33" s="59">
        <f t="array" ref="AL33">AF33-(AG33+AM33)</f>
      </c>
      <c r="AM33" s="59">
        <f t="array" ref="AM33">AF33-AG33-AK33</f>
      </c>
      <c r="AN33" s="59">
        <f t="array" ref="AN33">AN32+AM33</f>
      </c>
      <c r="AO33" s="127"/>
      <c r="AP33" s="128"/>
      <c r="AQ33" s="59">
        <v>28</v>
      </c>
      <c r="AR33" s="59">
        <f t="array" ref="AR33">'Data Entry'!J33</f>
      </c>
      <c r="AS33" s="59">
        <f t="array" ref="AS33">'Data Entry'!R33</f>
      </c>
      <c r="AT33" s="59">
        <f t="array" ref="AT33">'Data Entry'!W33</f>
      </c>
      <c r="AU33" s="59">
        <f t="array" ref="AU33">'Data Entry'!AB33</f>
      </c>
      <c r="AV33" s="59">
        <f t="array" ref="AV33">AR33-AT33</f>
      </c>
      <c r="AW33" s="59">
        <f t="array" ref="AW33">AS33-AT33</f>
      </c>
      <c r="AX33" s="59">
        <f t="array" ref="AX33">AR33-AS33</f>
      </c>
      <c r="AY33" s="42">
        <f t="array" ref="AY33">'Data Entry'!AF33</f>
      </c>
      <c r="AZ33" s="59">
        <f t="array" ref="AZ33">AT33-(AU33+BA33)</f>
      </c>
      <c r="BA33" s="59">
        <f t="array" ref="BA33">AT33-AU33-AY33</f>
      </c>
      <c r="BB33" s="59">
        <f t="array" ref="BB33">BB32+BA33</f>
      </c>
      <c r="BC33" s="113"/>
      <c r="BD33" s="59">
        <v>28</v>
      </c>
      <c r="BE33" s="59">
        <f t="array" ref="BE33">'Data Entry'!K33</f>
      </c>
      <c r="BF33" s="59">
        <f t="array" ref="BF33">'Data Entry'!S33</f>
      </c>
      <c r="BG33" s="59">
        <f t="array" ref="BG33">'Data Entry'!X33</f>
      </c>
      <c r="BH33" s="59">
        <f t="array" ref="BH33">'Data Entry'!AC33</f>
      </c>
      <c r="BI33" s="59">
        <f t="array" ref="BI33">BE33-BG33</f>
      </c>
      <c r="BJ33" s="59">
        <f t="array" ref="BJ33">BF33-BG33</f>
      </c>
      <c r="BK33" s="59">
        <f t="array" ref="BK33">BE33-BF33</f>
      </c>
      <c r="BL33" s="42">
        <f t="array" ref="BL33">'Data Entry'!AG33</f>
      </c>
      <c r="BM33" s="42">
        <f t="array" ref="BM33">'Data Entry'!AH33</f>
      </c>
      <c r="BN33" s="42">
        <f t="array" ref="BN33">BG33-BH33-BL33-BM33</f>
      </c>
      <c r="BO33" s="59">
        <f t="array" ref="BO33">BO32+BN33</f>
      </c>
      <c r="BP33" s="132">
        <f t="array" ref="BP33">BH33+BN33-(BG33*1.5%)</f>
      </c>
    </row>
    <row r="34" spans="1:68" ht="24" customHeight="1">
      <c r="A34" s="42">
        <v>29</v>
      </c>
      <c r="B34" s="42">
        <f t="array" ref="B34">'Data Entry'!G34</f>
      </c>
      <c r="C34" s="42">
        <f t="array" ref="C34">'Data Entry'!O34</f>
      </c>
      <c r="D34" s="42">
        <f t="array" ref="D34">'Data Entry'!T34</f>
      </c>
      <c r="E34" s="42">
        <f t="array" ref="E34">'Data Entry'!Y34</f>
      </c>
      <c r="F34" s="42">
        <f t="array" ref="F34">B34-D34</f>
      </c>
      <c r="G34" s="42">
        <f t="array" ref="G34">C34-D34</f>
      </c>
      <c r="H34" s="42">
        <f t="array" ref="H34">B34-C34</f>
      </c>
      <c r="I34" s="42">
        <f t="array" ref="I34">'Data Entry'!AD34</f>
      </c>
      <c r="J34" s="42">
        <f t="array" ref="J34">D34-(E34+K34)</f>
      </c>
      <c r="K34" s="42">
        <f t="array" ref="K34">D34-E34-I34</f>
      </c>
      <c r="L34" s="42">
        <f t="array" ref="L34">L33+K34</f>
      </c>
      <c r="M34" s="127"/>
      <c r="N34" s="128"/>
      <c r="O34" s="42">
        <v>29</v>
      </c>
      <c r="P34" s="42">
        <f t="array" ref="P34">'Data Entry'!H34</f>
      </c>
      <c r="Q34" s="42">
        <f t="array" ref="Q34">'Data Entry'!P34</f>
      </c>
      <c r="R34" s="42">
        <f t="array" ref="R34">'Data Entry'!U34</f>
      </c>
      <c r="S34" s="42">
        <f t="array" ref="S34">'Data Entry'!Z34</f>
      </c>
      <c r="T34" s="42">
        <f t="array" ref="T34">P34-R34</f>
      </c>
      <c r="U34" s="42">
        <f t="array" ref="U34">Q34-R34</f>
      </c>
      <c r="V34" s="42">
        <f t="array" ref="V34">P34-Q34</f>
      </c>
      <c r="W34" s="42">
        <f t="array" ref="W34">'Data Entry'!AE34</f>
      </c>
      <c r="X34" s="42">
        <f t="array" ref="X34">R34-(S34+Y34)</f>
      </c>
      <c r="Y34" s="42">
        <f t="array" ref="Y34">R34-S34-W34</f>
      </c>
      <c r="Z34" s="42">
        <f t="array" ref="Z34">Z33+Y34</f>
      </c>
      <c r="AA34" s="127"/>
      <c r="AB34" s="128"/>
      <c r="AC34" s="42">
        <v>29</v>
      </c>
      <c r="AD34" s="42">
        <f t="array" ref="AD34">'Data Entry'!I34</f>
      </c>
      <c r="AE34" s="42">
        <f t="array" ref="AE34">'Data Entry'!Q34</f>
      </c>
      <c r="AF34" s="42">
        <f t="array" ref="AF34">'Data Entry'!V34</f>
      </c>
      <c r="AG34" s="42">
        <f t="array" ref="AG34">'Data Entry'!AA34</f>
      </c>
      <c r="AH34" s="42">
        <f t="array" ref="AH34">AD34-AF34</f>
      </c>
      <c r="AI34" s="42">
        <f t="array" ref="AI34">AE34-AF34</f>
      </c>
      <c r="AJ34" s="42">
        <f t="array" ref="AJ34">AD34-AE34</f>
      </c>
      <c r="AK34" s="42">
        <f t="array" ref="AK34">'Data Entry'!AF34</f>
      </c>
      <c r="AL34" s="42">
        <f t="array" ref="AL34">AF34-(AG34+AM34)</f>
      </c>
      <c r="AM34" s="42">
        <f t="array" ref="AM34">AF34-AG34-AK34</f>
      </c>
      <c r="AN34" s="42">
        <f t="array" ref="AN34">AN33+AM34</f>
      </c>
      <c r="AO34" s="127"/>
      <c r="AP34" s="128"/>
      <c r="AQ34" s="42">
        <v>29</v>
      </c>
      <c r="AR34" s="42">
        <f t="array" ref="AR34">'Data Entry'!J34</f>
      </c>
      <c r="AS34" s="42">
        <f t="array" ref="AS34">'Data Entry'!R34</f>
      </c>
      <c r="AT34" s="42">
        <f t="array" ref="AT34">'Data Entry'!W34</f>
      </c>
      <c r="AU34" s="42">
        <f t="array" ref="AU34">'Data Entry'!AB34</f>
      </c>
      <c r="AV34" s="42">
        <f t="array" ref="AV34">AR34-AT34</f>
      </c>
      <c r="AW34" s="42">
        <f t="array" ref="AW34">AS34-AT34</f>
      </c>
      <c r="AX34" s="42">
        <f t="array" ref="AX34">AR34-AS34</f>
      </c>
      <c r="AY34" s="42">
        <f t="array" ref="AY34">'Data Entry'!AF34</f>
      </c>
      <c r="AZ34" s="42">
        <f t="array" ref="AZ34">AT34-(AU34+BA34)</f>
      </c>
      <c r="BA34" s="42">
        <f t="array" ref="BA34">AT34-AU34-AY34</f>
      </c>
      <c r="BB34" s="42">
        <f t="array" ref="BB34">BB33+BA34</f>
      </c>
      <c r="BC34" s="113"/>
      <c r="BD34" s="42">
        <v>29</v>
      </c>
      <c r="BE34" s="42">
        <f t="array" ref="BE34">'Data Entry'!K34</f>
      </c>
      <c r="BF34" s="42">
        <f t="array" ref="BF34">'Data Entry'!S34</f>
      </c>
      <c r="BG34" s="42">
        <f t="array" ref="BG34">'Data Entry'!X34</f>
      </c>
      <c r="BH34" s="42">
        <f t="array" ref="BH34">'Data Entry'!AC34</f>
      </c>
      <c r="BI34" s="42">
        <f t="array" ref="BI34">BE34-BG34</f>
      </c>
      <c r="BJ34" s="42">
        <f t="array" ref="BJ34">BF34-BG34</f>
      </c>
      <c r="BK34" s="42">
        <f t="array" ref="BK34">BE34-BF34</f>
      </c>
      <c r="BL34" s="42">
        <f t="array" ref="BL34">'Data Entry'!AG34</f>
      </c>
      <c r="BM34" s="42">
        <f t="array" ref="BM34">'Data Entry'!AH34</f>
      </c>
      <c r="BN34" s="42">
        <f t="array" ref="BN34">BG34-BH34-BL34-BM34</f>
      </c>
      <c r="BO34" s="42">
        <f t="array" ref="BO34">BO33+BN34</f>
      </c>
      <c r="BP34" s="132">
        <f t="array" ref="BP34">BH34+BN34-(BG34*1.5%)</f>
      </c>
    </row>
    <row r="35" spans="1:68" ht="24" customHeight="1">
      <c r="A35" s="59">
        <v>30</v>
      </c>
      <c r="B35" s="59">
        <f t="array" ref="B35">'Data Entry'!G35</f>
      </c>
      <c r="C35" s="59">
        <f t="array" ref="C35">'Data Entry'!O35</f>
      </c>
      <c r="D35" s="59">
        <f t="array" ref="D35">'Data Entry'!T35</f>
      </c>
      <c r="E35" s="59">
        <f t="array" ref="E35">'Data Entry'!Y35</f>
      </c>
      <c r="F35" s="59">
        <f t="array" ref="F35">B35-D35</f>
      </c>
      <c r="G35" s="59">
        <f t="array" ref="G35">C35-D35</f>
      </c>
      <c r="H35" s="59">
        <f t="array" ref="H35">B35-C35</f>
      </c>
      <c r="I35" s="59">
        <f t="array" ref="I35">'Data Entry'!AD35</f>
      </c>
      <c r="J35" s="59">
        <f t="array" ref="J35">D35-(E35+K35)</f>
      </c>
      <c r="K35" s="59">
        <f t="array" ref="K35">D35-E35-I35</f>
      </c>
      <c r="L35" s="59">
        <f t="array" ref="L35">L34+K35</f>
      </c>
      <c r="M35" s="127"/>
      <c r="N35" s="128"/>
      <c r="O35" s="59">
        <v>30</v>
      </c>
      <c r="P35" s="59">
        <f t="array" ref="P35">'Data Entry'!H35</f>
      </c>
      <c r="Q35" s="59">
        <f t="array" ref="Q35">'Data Entry'!P35</f>
      </c>
      <c r="R35" s="59">
        <f t="array" ref="R35">'Data Entry'!U35</f>
      </c>
      <c r="S35" s="59">
        <f t="array" ref="S35">'Data Entry'!Z35</f>
      </c>
      <c r="T35" s="59">
        <f t="array" ref="T35">P35-R35</f>
      </c>
      <c r="U35" s="59">
        <f t="array" ref="U35">Q35-R35</f>
      </c>
      <c r="V35" s="59">
        <f t="array" ref="V35">P35-Q35</f>
      </c>
      <c r="W35" s="59">
        <f t="array" ref="W35">'Data Entry'!AE35</f>
      </c>
      <c r="X35" s="59">
        <f t="array" ref="X35">R35-(S35+Y35)</f>
      </c>
      <c r="Y35" s="59">
        <f t="array" ref="Y35">R35-S35-W35</f>
      </c>
      <c r="Z35" s="59">
        <f t="array" ref="Z35">Z34+Y35</f>
      </c>
      <c r="AA35" s="127"/>
      <c r="AB35" s="128"/>
      <c r="AC35" s="59">
        <v>30</v>
      </c>
      <c r="AD35" s="59">
        <f t="array" ref="AD35">'Data Entry'!I35</f>
      </c>
      <c r="AE35" s="59">
        <f t="array" ref="AE35">'Data Entry'!Q35</f>
      </c>
      <c r="AF35" s="59">
        <f t="array" ref="AF35">'Data Entry'!V35</f>
      </c>
      <c r="AG35" s="59">
        <f t="array" ref="AG35">'Data Entry'!AA35</f>
      </c>
      <c r="AH35" s="59">
        <f t="array" ref="AH35">AD35-AF35</f>
      </c>
      <c r="AI35" s="59">
        <f t="array" ref="AI35">AE35-AF35</f>
      </c>
      <c r="AJ35" s="59">
        <f t="array" ref="AJ35">AD35-AE35</f>
      </c>
      <c r="AK35" s="59">
        <f t="array" ref="AK35">'Data Entry'!AF35</f>
      </c>
      <c r="AL35" s="59">
        <f t="array" ref="AL35">AF35-(AG35+AM35)</f>
      </c>
      <c r="AM35" s="59">
        <f t="array" ref="AM35">AF35-AG35-AK35</f>
      </c>
      <c r="AN35" s="59">
        <f t="array" ref="AN35">AN34+AM35</f>
      </c>
      <c r="AO35" s="127"/>
      <c r="AP35" s="128"/>
      <c r="AQ35" s="59">
        <v>30</v>
      </c>
      <c r="AR35" s="59">
        <f t="array" ref="AR35">'Data Entry'!J35</f>
      </c>
      <c r="AS35" s="59">
        <f t="array" ref="AS35">'Data Entry'!R35</f>
      </c>
      <c r="AT35" s="59">
        <f t="array" ref="AT35">'Data Entry'!W35</f>
      </c>
      <c r="AU35" s="59">
        <f t="array" ref="AU35">'Data Entry'!AB35</f>
      </c>
      <c r="AV35" s="59">
        <f t="array" ref="AV35">AR35-AT35</f>
      </c>
      <c r="AW35" s="59">
        <f t="array" ref="AW35">AS35-AT35</f>
      </c>
      <c r="AX35" s="59">
        <f t="array" ref="AX35">AR35-AS35</f>
      </c>
      <c r="AY35" s="42">
        <f t="array" ref="AY35">'Data Entry'!AF35</f>
      </c>
      <c r="AZ35" s="59">
        <f t="array" ref="AZ35">AT35-(AU35+BA35)</f>
      </c>
      <c r="BA35" s="59">
        <f t="array" ref="BA35">AT35-AU35-AY35</f>
      </c>
      <c r="BB35" s="59">
        <f t="array" ref="BB35">BB34+BA35</f>
      </c>
      <c r="BC35" s="113"/>
      <c r="BD35" s="59">
        <v>30</v>
      </c>
      <c r="BE35" s="59">
        <f t="array" ref="BE35">'Data Entry'!K35</f>
      </c>
      <c r="BF35" s="59">
        <f t="array" ref="BF35">'Data Entry'!S35</f>
      </c>
      <c r="BG35" s="59">
        <f t="array" ref="BG35">'Data Entry'!X35</f>
      </c>
      <c r="BH35" s="59">
        <f t="array" ref="BH35">'Data Entry'!AC35</f>
      </c>
      <c r="BI35" s="59">
        <f t="array" ref="BI35">BE35-BG35</f>
      </c>
      <c r="BJ35" s="59">
        <f t="array" ref="BJ35">BF35-BG35</f>
      </c>
      <c r="BK35" s="59">
        <f t="array" ref="BK35">BE35-BF35</f>
      </c>
      <c r="BL35" s="42">
        <f t="array" ref="BL35">'Data Entry'!AG35</f>
      </c>
      <c r="BM35" s="42">
        <f t="array" ref="BM35">'Data Entry'!AH35</f>
      </c>
      <c r="BN35" s="42">
        <f t="array" ref="BN35">BG35-BH35-BL35-BM35</f>
      </c>
      <c r="BO35" s="59">
        <f t="array" ref="BO35">BO34+BN35</f>
      </c>
      <c r="BP35" s="132">
        <f t="array" ref="BP35">BH35+BN35-(BG35*1.5%)</f>
      </c>
    </row>
    <row r="36" spans="1:68" ht="24" customHeight="1">
      <c r="A36" s="42">
        <v>31</v>
      </c>
      <c r="B36" s="42">
        <f t="array" ref="B36">'Data Entry'!G36</f>
      </c>
      <c r="C36" s="42">
        <f t="array" ref="C36">'Data Entry'!O36</f>
      </c>
      <c r="D36" s="42">
        <f t="array" ref="D36">'Data Entry'!T36</f>
      </c>
      <c r="E36" s="42">
        <f t="array" ref="E36">'Data Entry'!Y36</f>
      </c>
      <c r="F36" s="42">
        <f t="array" ref="F36">B36-D36</f>
      </c>
      <c r="G36" s="42">
        <f t="array" ref="G36">C36-D36</f>
      </c>
      <c r="H36" s="42">
        <f t="array" ref="H36">B36-C36</f>
      </c>
      <c r="I36" s="42">
        <f t="array" ref="I36">'Data Entry'!AD36</f>
      </c>
      <c r="J36" s="42">
        <f t="array" ref="J36">D36-(E36+K36)</f>
      </c>
      <c r="K36" s="42">
        <f t="array" ref="K36">D36-E36-I36</f>
      </c>
      <c r="L36" s="133">
        <f t="array" ref="L36">L35+K36</f>
      </c>
      <c r="M36" s="127"/>
      <c r="N36" s="128"/>
      <c r="O36" s="42">
        <v>31</v>
      </c>
      <c r="P36" s="42">
        <f t="array" ref="P36">'Data Entry'!H36</f>
      </c>
      <c r="Q36" s="42">
        <f t="array" ref="Q36">'Data Entry'!P36</f>
      </c>
      <c r="R36" s="42">
        <f t="array" ref="R36">'Data Entry'!U36</f>
      </c>
      <c r="S36" s="42">
        <f t="array" ref="S36">'Data Entry'!Z36</f>
      </c>
      <c r="T36" s="42">
        <f t="array" ref="T36">P36-R36</f>
      </c>
      <c r="U36" s="42">
        <f t="array" ref="U36">Q36-R36</f>
      </c>
      <c r="V36" s="42">
        <f t="array" ref="V36">P36-Q36</f>
      </c>
      <c r="W36" s="42">
        <f t="array" ref="W36">'Data Entry'!AE36</f>
      </c>
      <c r="X36" s="42">
        <f t="array" ref="X36">R36-(S36+Y36)</f>
      </c>
      <c r="Y36" s="42">
        <f t="array" ref="Y36">R36-S36-W36</f>
      </c>
      <c r="Z36" s="133">
        <f t="array" ref="Z36">Z35+Y36</f>
      </c>
      <c r="AA36" s="127"/>
      <c r="AB36" s="128"/>
      <c r="AC36" s="42">
        <v>31</v>
      </c>
      <c r="AD36" s="42">
        <f t="array" ref="AD36">'Data Entry'!I36</f>
      </c>
      <c r="AE36" s="42">
        <f t="array" ref="AE36">'Data Entry'!Q36</f>
      </c>
      <c r="AF36" s="42">
        <f t="array" ref="AF36">'Data Entry'!V36</f>
      </c>
      <c r="AG36" s="42">
        <f t="array" ref="AG36">'Data Entry'!AA36</f>
      </c>
      <c r="AH36" s="42">
        <f t="array" ref="AH36">AD36-AF36</f>
      </c>
      <c r="AI36" s="42">
        <f t="array" ref="AI36">AE36-AF36</f>
      </c>
      <c r="AJ36" s="42">
        <f t="array" ref="AJ36">AD36-AE36</f>
      </c>
      <c r="AK36" s="42">
        <f t="array" ref="AK36">'Data Entry'!AF36</f>
      </c>
      <c r="AL36" s="42">
        <f t="array" ref="AL36">AF36-(AG36+AM36)</f>
      </c>
      <c r="AM36" s="42">
        <f t="array" ref="AM36">AF36-AG36-AK36</f>
      </c>
      <c r="AN36" s="133">
        <f t="array" ref="AN36">AN35+AM36</f>
      </c>
      <c r="AO36" s="127"/>
      <c r="AP36" s="128"/>
      <c r="AQ36" s="42">
        <v>31</v>
      </c>
      <c r="AR36" s="42">
        <f t="array" ref="AR36">'Data Entry'!J36</f>
      </c>
      <c r="AS36" s="42">
        <f t="array" ref="AS36">'Data Entry'!R36</f>
      </c>
      <c r="AT36" s="42">
        <f t="array" ref="AT36">'Data Entry'!W36</f>
      </c>
      <c r="AU36" s="42">
        <f t="array" ref="AU36">'Data Entry'!AB36</f>
      </c>
      <c r="AV36" s="42">
        <f t="array" ref="AV36">AR36-AT36</f>
      </c>
      <c r="AW36" s="42">
        <f t="array" ref="AW36">AS36-AT36</f>
      </c>
      <c r="AX36" s="42">
        <f t="array" ref="AX36">AR36-AS36</f>
      </c>
      <c r="AY36" s="42">
        <f t="array" ref="AY36">'Data Entry'!AF36</f>
      </c>
      <c r="AZ36" s="42">
        <f t="array" ref="AZ36">AT36-(AU36+BA36)</f>
      </c>
      <c r="BA36" s="42">
        <f t="array" ref="BA36">AT36-AU36-AY36</f>
      </c>
      <c r="BB36" s="133">
        <f t="array" ref="BB36">BB35+BA36</f>
      </c>
      <c r="BC36" s="113"/>
      <c r="BD36" s="42">
        <v>31</v>
      </c>
      <c r="BE36" s="42">
        <f t="array" ref="BE36">'Data Entry'!K36</f>
      </c>
      <c r="BF36" s="42">
        <f t="array" ref="BF36">'Data Entry'!S36</f>
      </c>
      <c r="BG36" s="42">
        <f t="array" ref="BG36">'Data Entry'!X36</f>
      </c>
      <c r="BH36" s="42">
        <f t="array" ref="BH36">'Data Entry'!AC36</f>
      </c>
      <c r="BI36" s="42">
        <f t="array" ref="BI36">BE36-BG36</f>
      </c>
      <c r="BJ36" s="42">
        <f t="array" ref="BJ36">BF36-BG36</f>
      </c>
      <c r="BK36" s="42">
        <f t="array" ref="BK36">BE36-BF36</f>
      </c>
      <c r="BL36" s="42">
        <f t="array" ref="BL36">'Data Entry'!AG36</f>
      </c>
      <c r="BM36" s="42">
        <f t="array" ref="BM36">'Data Entry'!AH36</f>
      </c>
      <c r="BN36" s="42">
        <f t="array" ref="BN36">BG36-BH36-BL36-BM36</f>
      </c>
      <c r="BO36" s="133">
        <f t="array" ref="BO36">BO35+BN36</f>
      </c>
      <c r="BP36" s="132">
        <f t="array" ref="BP36">BH36+BN36-(BG36*1.5%)</f>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c>
      <c r="C38" s="136">
        <f t="array" ref="C38">SUM(C6:C36)</f>
      </c>
      <c r="D38" s="136">
        <f t="array" ref="D38">SUM(D6:D36)</f>
      </c>
      <c r="E38" s="136">
        <f t="array" ref="E38">SUM(E6:E36)</f>
      </c>
      <c r="F38" s="136">
        <f t="array" ref="F38">SUM(F6:F36)</f>
      </c>
      <c r="G38" s="98"/>
      <c r="H38" s="98"/>
      <c r="I38" s="136">
        <f t="array" ref="I38">SUM(I6:I36)</f>
      </c>
      <c r="J38" s="136">
        <f t="array" ref="J38">SUM(J6:J36)</f>
      </c>
      <c r="K38" s="136">
        <f t="array" ref="K38">SUM(K6:K36)</f>
      </c>
      <c r="L38" s="98"/>
      <c r="M38" s="136">
        <f t="array" ref="M38">K38*'%'!F5</f>
      </c>
      <c r="N38" s="98"/>
      <c r="O38" s="98"/>
      <c r="P38" s="136">
        <f t="array" ref="P38">SUM(P6:P37)</f>
      </c>
      <c r="Q38" s="136">
        <f t="array" ref="Q38">SUM(Q6:Q37)</f>
      </c>
      <c r="R38" s="136">
        <f t="array" ref="R38">SUM(R6:R37)</f>
      </c>
      <c r="S38" s="136">
        <f t="array" ref="S38">SUM(S6:S37)</f>
      </c>
      <c r="T38" s="136">
        <f t="array" ref="T38">SUM(T6:T37)</f>
      </c>
      <c r="U38" s="98"/>
      <c r="V38" s="98"/>
      <c r="W38" s="136">
        <f t="array" ref="W38">SUM(W6:W37)</f>
      </c>
      <c r="X38" s="98"/>
      <c r="Y38" s="136">
        <f t="array" ref="Y38">SUM(Y6:Y36)</f>
      </c>
      <c r="Z38" s="98"/>
      <c r="AA38" s="136">
        <f t="array" ref="AA38">Y38*'%'!N5</f>
      </c>
      <c r="AB38" s="98"/>
      <c r="AC38" s="98"/>
      <c r="AD38" s="136">
        <f t="array" ref="AD38">SUM(AD6:AD37)</f>
      </c>
      <c r="AE38" s="136">
        <f t="array" ref="AE38">SUM(AE6:AE37)</f>
      </c>
      <c r="AF38" s="136">
        <f t="array" ref="AF38">SUM(AF6:AF37)</f>
      </c>
      <c r="AG38" s="136">
        <f t="array" ref="AG38">SUM(AG6:AG37)</f>
      </c>
      <c r="AH38" s="136">
        <f t="array" ref="AH38">SUM(AH6:AH37)</f>
      </c>
      <c r="AI38" s="98"/>
      <c r="AJ38" s="98"/>
      <c r="AK38" s="136">
        <f t="array" ref="AK38">SUM(AK6:AK37)</f>
      </c>
      <c r="AL38" s="136">
        <f t="array" ref="AL38">SUM(AL6:AL37)</f>
      </c>
      <c r="AM38" s="136">
        <f t="array" ref="AM38">SUM(AM6:AM37)</f>
      </c>
      <c r="AN38" s="98"/>
      <c r="AO38" s="136">
        <f t="array" ref="AO38">AM38*'%'!V5</f>
      </c>
      <c r="AP38" s="98"/>
      <c r="AQ38" s="98"/>
      <c r="AR38" s="136">
        <f t="array" ref="AR38">SUM(AR6:AR37)</f>
      </c>
      <c r="AS38" s="98"/>
      <c r="AT38" s="136">
        <f t="array" ref="AT38">SUM(AT6:AT37)</f>
      </c>
      <c r="AU38" s="136">
        <f t="array" ref="AU38">SUM(AU6:AU37)</f>
      </c>
      <c r="AV38" s="136">
        <f t="array" ref="AV38">SUM(AV6:AV37)</f>
      </c>
      <c r="AW38" s="98"/>
      <c r="AX38" s="98"/>
      <c r="AY38" s="136">
        <f t="array" ref="AY38">SUM(AY6:AY37)</f>
      </c>
      <c r="AZ38" s="136">
        <f t="array" ref="AZ38">SUM(AZ6:AZ37)</f>
      </c>
      <c r="BA38" s="136">
        <f t="array" ref="BA38">SUM(BA6:BA37)</f>
      </c>
      <c r="BB38" s="98"/>
      <c r="BC38" s="98"/>
      <c r="BD38" s="98"/>
      <c r="BE38" s="136">
        <f t="array" ref="BE38">SUM(BE6:BE37)</f>
      </c>
      <c r="BF38" s="98"/>
      <c r="BG38" s="136">
        <f t="array" ref="BG38">SUM(BG6:BG37)</f>
      </c>
      <c r="BH38" s="136">
        <f t="array" ref="BH38">SUM(BH6:BH37)</f>
      </c>
      <c r="BI38" s="136">
        <f t="array" ref="BI38">SUM(BI6:BI37)</f>
      </c>
      <c r="BJ38" s="98"/>
      <c r="BK38" s="98"/>
      <c r="BL38" s="136">
        <f t="array" ref="BL38">SUM(BL6:BL37)</f>
      </c>
      <c r="BM38" s="136">
        <f t="array" ref="BM38">SUM(BM6:BM37)</f>
      </c>
      <c r="BN38" s="136">
        <f t="array" ref="BN38">SUM(BN6:BN37)</f>
      </c>
      <c r="BO38" s="136">
        <f t="array" ref="BO38">BO36</f>
      </c>
      <c r="BP38" s="137">
        <f t="array" ref="BP38">SUM(BP6:BP37)</f>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t="s" s="531">
        <v>94</v>
      </c>
      <c r="F40" s="532"/>
      <c r="G40" s="142"/>
      <c r="H40" s="142"/>
      <c r="I40" s="143"/>
      <c r="J40" s="143"/>
      <c r="K40" t="s" s="546">
        <v>117</v>
      </c>
      <c r="L40" s="143"/>
      <c r="M40" t="s" s="144">
        <v>118</v>
      </c>
      <c r="N40" s="145"/>
      <c r="O40" s="98"/>
      <c r="P40" s="98"/>
      <c r="Q40" s="98"/>
      <c r="R40" s="138"/>
      <c r="S40" s="138"/>
      <c r="T40" s="138"/>
      <c r="U40" s="98"/>
      <c r="V40" s="98"/>
      <c r="W40" s="146">
        <f t="array" ref="W40">W38/R38*100</f>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9"/>
      <c r="F41" s="536"/>
      <c r="G41" s="147"/>
      <c r="H41" s="147"/>
      <c r="I41" s="148">
        <f t="array" ref="I41">E38+K38-M38</f>
      </c>
      <c r="J41" s="138"/>
      <c r="K41" s="547"/>
      <c r="L41" s="149">
        <v>13191</v>
      </c>
      <c r="M41" s="150">
        <v>0</v>
      </c>
      <c r="N41" s="145"/>
      <c r="O41" s="98"/>
      <c r="P41" s="98"/>
      <c r="Q41" s="140"/>
      <c r="R41" t="s" s="531">
        <v>94</v>
      </c>
      <c r="S41" s="532"/>
      <c r="T41" s="151">
        <f t="array" ref="T41">S38+Y38-AA38</f>
      </c>
      <c r="U41" s="152"/>
      <c r="V41" s="153"/>
      <c r="W41" s="98"/>
      <c r="X41" s="154">
        <f t="array" ref="X41">T41*10.76</f>
      </c>
      <c r="Y41" s="155"/>
      <c r="Z41" s="153"/>
      <c r="AA41" s="98"/>
      <c r="AB41" s="98"/>
      <c r="AC41" s="98"/>
      <c r="AD41" s="140"/>
      <c r="AE41" t="s" s="531">
        <v>94</v>
      </c>
      <c r="AF41" s="532"/>
      <c r="AG41" s="151">
        <f t="array" ref="AG41">AG38+AM38-AO38</f>
      </c>
      <c r="AH41" s="145"/>
      <c r="AI41" s="98"/>
      <c r="AJ41" s="98"/>
      <c r="AK41" s="136">
        <f t="array" ref="AK41">AG41*15.5</f>
      </c>
      <c r="AL41" s="98"/>
      <c r="AM41" s="98"/>
      <c r="AN41" s="98"/>
      <c r="AO41" s="98"/>
      <c r="AP41" s="98"/>
      <c r="AQ41" s="98"/>
      <c r="AR41" s="140"/>
      <c r="AS41" t="s" s="531">
        <v>94</v>
      </c>
      <c r="AT41" s="532"/>
      <c r="AU41" s="151">
        <f>AU38+BA38</f>
      </c>
      <c r="AV41" s="145"/>
      <c r="AW41" s="98"/>
      <c r="AX41" s="98"/>
      <c r="AY41" s="136">
        <f t="array" ref="AY41">AU41*10.33</f>
      </c>
      <c r="AZ41" s="98"/>
      <c r="BA41" s="98"/>
      <c r="BB41" s="98"/>
      <c r="BC41" s="98"/>
      <c r="BD41" s="98"/>
      <c r="BE41" s="140"/>
      <c r="BF41" t="s" s="531">
        <v>94</v>
      </c>
      <c r="BG41" s="532"/>
      <c r="BH41" s="156">
        <f t="array" ref="BH41">BP38</f>
      </c>
      <c r="BI41" s="157">
        <f t="array" ref="BI41">BH41/31</f>
      </c>
      <c r="BJ41" s="158">
        <f t="array" ref="BJ41">BI41*31</f>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c>
      <c r="F43" s="98"/>
      <c r="G43" s="98"/>
      <c r="H43" s="98"/>
      <c r="I43" s="140"/>
      <c r="J43" t="s" s="544">
        <v>119</v>
      </c>
      <c r="K43" s="545"/>
      <c r="L43" s="160">
        <f t="array" ref="L43">I41+T41+AG41+AU41+BH41</f>
      </c>
      <c r="M43" s="145"/>
      <c r="N43" t="s" s="161">
        <v>120</v>
      </c>
      <c r="O43" t="s" s="548">
        <v>121</v>
      </c>
      <c r="P43" s="549"/>
      <c r="Q43" s="162">
        <f t="array" ref="Q43">E38+S38+AG38+AU38+BH38</f>
      </c>
      <c r="R43" t="s" s="533">
        <v>117</v>
      </c>
      <c r="S43" s="534"/>
      <c r="T43" s="163">
        <v>13258</v>
      </c>
      <c r="U43" s="152"/>
      <c r="V43" s="153"/>
      <c r="W43" s="98"/>
      <c r="X43" s="155"/>
      <c r="Y43" s="155"/>
      <c r="Z43" s="153"/>
      <c r="AA43" s="98"/>
      <c r="AB43" s="98"/>
      <c r="AC43" s="98"/>
      <c r="AD43" s="140"/>
      <c r="AE43" t="s" s="533">
        <v>122</v>
      </c>
      <c r="AF43" s="534"/>
      <c r="AG43" s="163">
        <v>0</v>
      </c>
      <c r="AH43" s="145"/>
      <c r="AI43" s="98"/>
      <c r="AJ43" s="98"/>
      <c r="AK43" s="98"/>
      <c r="AL43" s="98"/>
      <c r="AM43" s="98"/>
      <c r="AN43" s="98"/>
      <c r="AO43" s="98"/>
      <c r="AP43" s="98"/>
      <c r="AQ43" s="98"/>
      <c r="AR43" s="140"/>
      <c r="AS43" t="s" s="533">
        <v>122</v>
      </c>
      <c r="AT43" s="534"/>
      <c r="AU43" s="163">
        <v>0</v>
      </c>
      <c r="AV43" s="145"/>
      <c r="AW43" s="98"/>
      <c r="AX43" s="98"/>
      <c r="AY43" s="98"/>
      <c r="AZ43" s="98"/>
      <c r="BA43" s="98"/>
      <c r="BB43" s="98"/>
      <c r="BC43" s="98"/>
      <c r="BD43" s="98"/>
      <c r="BE43" s="140"/>
      <c r="BF43" t="s" s="533">
        <v>122</v>
      </c>
      <c r="BG43" s="534"/>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t="s" s="540">
        <v>117</v>
      </c>
      <c r="K45" s="541"/>
      <c r="L45" s="167"/>
      <c r="M45" s="145"/>
      <c r="N45" s="98"/>
      <c r="O45" s="98"/>
      <c r="P45" s="98"/>
      <c r="Q45" s="140"/>
      <c r="R45" s="168"/>
      <c r="S45" t="s" s="169">
        <v>118</v>
      </c>
      <c r="T45" s="150">
        <v>0</v>
      </c>
      <c r="U45" s="170"/>
      <c r="V45" s="171"/>
      <c r="W45" s="98"/>
      <c r="X45" s="155"/>
      <c r="Y45" s="155"/>
      <c r="Z45" s="171"/>
      <c r="AA45" s="98"/>
      <c r="AB45" s="98"/>
      <c r="AC45" s="98"/>
      <c r="AD45" s="140"/>
      <c r="AE45" t="s" s="535">
        <v>118</v>
      </c>
      <c r="AF45" s="536"/>
      <c r="AG45" s="173">
        <v>0</v>
      </c>
      <c r="AH45" s="145"/>
      <c r="AI45" s="98"/>
      <c r="AJ45" s="98"/>
      <c r="AK45" s="98"/>
      <c r="AL45" s="98"/>
      <c r="AM45" s="98"/>
      <c r="AN45" s="98"/>
      <c r="AO45" s="98"/>
      <c r="AP45" s="98"/>
      <c r="AQ45" s="98"/>
      <c r="AR45" s="140"/>
      <c r="AS45" t="s" s="535">
        <v>118</v>
      </c>
      <c r="AT45" s="536"/>
      <c r="AU45" s="173">
        <v>0</v>
      </c>
      <c r="AV45" s="145"/>
      <c r="AW45" s="98"/>
      <c r="AX45" s="98"/>
      <c r="AY45" s="98"/>
      <c r="AZ45" s="98"/>
      <c r="BA45" s="98"/>
      <c r="BB45" s="98"/>
      <c r="BC45" s="98"/>
      <c r="BD45" s="98"/>
      <c r="BE45" s="140"/>
      <c r="BF45" t="s" s="535">
        <v>118</v>
      </c>
      <c r="BG45" s="536"/>
      <c r="BH45" s="173">
        <v>0</v>
      </c>
      <c r="BI45" s="174">
        <f t="array" ref="BI45">BH38</f>
      </c>
      <c r="BJ45" s="98"/>
      <c r="BK45" s="98"/>
      <c r="BL45" s="98"/>
      <c r="BM45" s="98"/>
      <c r="BN45" s="98"/>
      <c r="BO45" s="98"/>
      <c r="BP45" s="123"/>
    </row>
    <row r="46" spans="1:68" ht="18.75" customHeight="1">
      <c r="A46" s="98"/>
      <c r="B46" s="98"/>
      <c r="C46" s="98"/>
      <c r="D46" s="98"/>
      <c r="E46" s="158">
        <f t="array" ref="E46">Body!E41</f>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f t="array" ref="E47">E46/L43*1000</f>
      </c>
      <c r="F47" s="158">
        <f t="array" ref="F47">F46/L43*1000</f>
      </c>
      <c r="G47" s="98"/>
      <c r="H47" s="98"/>
      <c r="I47" s="140"/>
      <c r="J47" t="s" s="542">
        <v>123</v>
      </c>
      <c r="K47" s="543"/>
      <c r="L47" s="175"/>
      <c r="M47" s="176"/>
      <c r="N47" s="98"/>
      <c r="O47" s="98"/>
      <c r="P47" s="98"/>
      <c r="Q47" s="98"/>
      <c r="R47" s="98"/>
      <c r="S47" s="98"/>
      <c r="T47" s="98"/>
      <c r="U47" s="98"/>
      <c r="V47" s="98"/>
      <c r="W47" s="98"/>
      <c r="X47" s="98"/>
      <c r="Y47" s="98"/>
      <c r="Z47" s="98"/>
      <c r="AA47" t="s" s="161">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t="s" s="537">
        <v>125</v>
      </c>
      <c r="J50" s="538"/>
      <c r="K50" s="177">
        <f t="array" ref="K50">(E43+X41+AK41+AY41+BL41)/L43</f>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t="s" s="179">
        <v>126</v>
      </c>
      <c r="E54" t="s" s="179">
        <v>127</v>
      </c>
      <c r="F54" t="s" s="179">
        <v>128</v>
      </c>
      <c r="G54" s="178"/>
      <c r="H54" s="178"/>
      <c r="I54" t="s" s="179">
        <v>129</v>
      </c>
      <c r="J54" t="s" s="179">
        <v>130</v>
      </c>
      <c r="K54" t="s" s="179">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t="s" s="180">
        <v>132</v>
      </c>
      <c r="D55" s="181">
        <f t="array" ref="D55">B38</f>
      </c>
      <c r="E55" s="181">
        <f t="array" ref="E55">P38</f>
      </c>
      <c r="F55" s="181">
        <f t="array" ref="F55">AR38</f>
      </c>
      <c r="G55" s="178"/>
      <c r="H55" s="178"/>
      <c r="I55" s="181">
        <f t="array" ref="I55">AD38</f>
      </c>
      <c r="J55" s="181">
        <f t="array" ref="J55">BE38</f>
      </c>
      <c r="K55" s="182">
        <f t="array" ref="K55">D55+E55+F55+I55+J55</f>
      </c>
      <c r="L55" s="183">
        <f t="array" ref="L55">K55/31</f>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t="s" s="184">
        <v>133</v>
      </c>
      <c r="D56" s="181">
        <f t="array" ref="D56">D38</f>
      </c>
      <c r="E56" s="181">
        <f t="array" ref="E56">R38</f>
      </c>
      <c r="F56" s="181">
        <f t="array" ref="F56">AT38</f>
      </c>
      <c r="G56" s="178"/>
      <c r="H56" s="178"/>
      <c r="I56" s="181">
        <f t="array" ref="I56">AF38</f>
      </c>
      <c r="J56" s="181">
        <f t="array" ref="J56">BG38</f>
      </c>
      <c r="K56" s="182">
        <f t="array" ref="K56">D56+E56+F56+I56+J56</f>
      </c>
      <c r="L56" s="183">
        <f t="array" ref="L56">K56/31</f>
      </c>
      <c r="M56" s="158">
        <f t="array" ref="M56">(L55-L56)/L55*100</f>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t="s" s="180">
        <v>134</v>
      </c>
      <c r="D57" s="181">
        <f t="array" ref="D57">'Data Entry'!AW2</f>
      </c>
      <c r="E57" s="181">
        <f t="array" ref="E57">'Data Entry'!AL3</f>
      </c>
      <c r="F57" s="181">
        <f t="array" ref="F57">'Data Entry'!AQ3</f>
      </c>
      <c r="G57" s="178"/>
      <c r="H57" s="178"/>
      <c r="I57" s="181">
        <f t="array" ref="I57">'Data Entry'!AQ2</f>
      </c>
      <c r="J57" s="181">
        <f t="array" ref="J57">'Data Entry'!AL2</f>
      </c>
      <c r="K57" s="182">
        <f t="array" ref="K57">D57+E57+F57+I57+J57</f>
      </c>
      <c r="L57" s="183">
        <f t="array" ref="L57">K57/31</f>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t="s" s="180">
        <v>135</v>
      </c>
      <c r="D58" s="181">
        <f t="array" ref="D58">E38</f>
      </c>
      <c r="E58" s="181">
        <f t="array" ref="E58">S38</f>
      </c>
      <c r="F58" s="181">
        <f t="array" ref="F58">AU38</f>
      </c>
      <c r="G58" s="178"/>
      <c r="H58" s="178"/>
      <c r="I58" s="181">
        <f t="array" ref="I58">AG38</f>
      </c>
      <c r="J58" s="181">
        <f t="array" ref="J58">BH38</f>
      </c>
      <c r="K58" s="182">
        <f t="array" ref="K58">D58+E58+F58+I58+J58</f>
      </c>
      <c r="L58" s="183">
        <f t="array" ref="L58">K58/31</f>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t="s" s="180">
        <v>136</v>
      </c>
      <c r="D59" s="181">
        <f t="array" ref="D59">I38</f>
      </c>
      <c r="E59" s="181">
        <f t="array" ref="E59">W38</f>
      </c>
      <c r="F59" s="181">
        <f t="array" ref="F59">AY38</f>
      </c>
      <c r="G59" s="178"/>
      <c r="H59" s="178"/>
      <c r="I59" s="181">
        <f t="array" ref="I59">AK38</f>
      </c>
      <c r="J59" s="181">
        <f t="array" ref="J59">BL38+BM38+(J56*1.5%)</f>
      </c>
      <c r="K59" s="182">
        <f t="array" ref="K59">D59+E59+F59+J59</f>
      </c>
      <c r="L59" s="183">
        <f t="array" ref="L59">K59/31</f>
      </c>
      <c r="M59" s="158">
        <f t="array" ref="M59">L59/L56*100</f>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t="s" s="179">
        <v>137</v>
      </c>
      <c r="D60" s="181">
        <f t="array" ref="D60">L36</f>
      </c>
      <c r="E60" s="181">
        <f t="array" ref="E60">Z36</f>
      </c>
      <c r="F60" s="181">
        <f t="array" ref="F60">BB36</f>
      </c>
      <c r="G60" s="178"/>
      <c r="H60" s="178"/>
      <c r="I60" s="181">
        <f t="array" ref="I60">AN36</f>
      </c>
      <c r="J60" s="181">
        <f t="array" ref="J60">J56+J57-J58-J59</f>
      </c>
      <c r="K60" s="182">
        <f t="array" ref="K60">D60+E60+F60+G60+H60+I60+J60</f>
      </c>
      <c r="L60" s="183">
        <f t="array" ref="L60">K60/31</f>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t="s" s="180">
        <v>138</v>
      </c>
      <c r="D61" s="181">
        <f t="array" ref="D61">D58-D57+D60</f>
      </c>
      <c r="E61" s="181">
        <f t="array" ref="E61">E58-E57+E60</f>
      </c>
      <c r="F61" s="181">
        <f t="array" ref="F61">F58-F57+F60</f>
      </c>
      <c r="G61" s="181">
        <f t="array" ref="G61">G58-G57+G60</f>
      </c>
      <c r="H61" s="181">
        <f t="array" ref="H61">H58-H57+H60</f>
      </c>
      <c r="I61" s="181">
        <f t="array" ref="I61">I58-I57+I60</f>
      </c>
      <c r="J61" s="181">
        <f t="array" ref="J61">J58-J57+J60</f>
      </c>
      <c r="K61" s="188">
        <f t="array" ref="K61">D61+E61+F61+G61+H61+I61+J61</f>
      </c>
      <c r="L61" s="183">
        <f t="array" ref="L61">K61/31</f>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E40:F41"/>
    <mergeCell ref="J45:K45"/>
    <mergeCell ref="J47:K47"/>
    <mergeCell ref="R43:S43"/>
    <mergeCell ref="R41:S41"/>
    <mergeCell ref="J43:K43"/>
    <mergeCell ref="K40:K41"/>
    <mergeCell ref="O43:P43"/>
    <mergeCell ref="A2:B3"/>
    <mergeCell ref="D2:J3"/>
    <mergeCell ref="Q2:W3"/>
    <mergeCell ref="B4:C4"/>
    <mergeCell ref="E4:K4"/>
    <mergeCell ref="Q4:W4"/>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sheetPr/>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27">
        <f t="array" ref="A1">'Data Entry'!A2</f>
      </c>
      <c r="B1" s="527"/>
      <c r="C1" t="s" s="528">
        <v>140</v>
      </c>
      <c r="D1" s="527"/>
      <c r="E1" s="527"/>
      <c r="F1" s="527"/>
      <c r="G1" s="527"/>
      <c r="H1" s="527"/>
      <c r="I1" s="98"/>
      <c r="J1" s="98"/>
      <c r="K1" s="98"/>
      <c r="L1" t="s" s="528">
        <v>141</v>
      </c>
      <c r="M1" s="527"/>
      <c r="N1" s="527"/>
      <c r="O1" s="527"/>
      <c r="P1" s="527"/>
      <c r="Q1" s="527"/>
      <c r="R1" s="527"/>
      <c r="S1" s="98"/>
      <c r="T1" s="98"/>
      <c r="U1" t="s" s="528">
        <v>142</v>
      </c>
      <c r="V1" s="527"/>
      <c r="W1" s="527"/>
      <c r="X1" s="527"/>
      <c r="Y1" s="527"/>
      <c r="Z1" s="527"/>
      <c r="AA1" s="527"/>
      <c r="AB1" s="98"/>
      <c r="AC1" s="98"/>
      <c r="AD1" s="98"/>
      <c r="AE1" t="s" s="528">
        <v>143</v>
      </c>
      <c r="AF1" s="527"/>
      <c r="AG1" s="527"/>
      <c r="AH1" s="527"/>
      <c r="AI1" s="527"/>
      <c r="AJ1" s="527"/>
      <c r="AK1" s="527"/>
      <c r="AL1" s="98"/>
      <c r="AM1" s="98"/>
      <c r="AN1" s="98"/>
      <c r="AO1" t="s" s="528">
        <v>144</v>
      </c>
      <c r="AP1" s="527"/>
      <c r="AQ1" s="527"/>
      <c r="AR1" s="527"/>
      <c r="AS1" s="527"/>
      <c r="AT1" s="527"/>
      <c r="AU1" s="527"/>
      <c r="AV1" s="98"/>
      <c r="AW1" s="98"/>
      <c r="AX1" s="98"/>
    </row>
    <row r="2" spans="1:50" ht="15" customHeight="1">
      <c r="A2" s="530"/>
      <c r="B2" s="530"/>
      <c r="C2" s="530"/>
      <c r="D2" s="530"/>
      <c r="E2" s="530"/>
      <c r="F2" s="530"/>
      <c r="G2" s="530"/>
      <c r="H2" s="530"/>
      <c r="I2" s="98"/>
      <c r="J2" s="98"/>
      <c r="K2" s="12"/>
      <c r="L2" s="530"/>
      <c r="M2" s="530"/>
      <c r="N2" s="530"/>
      <c r="O2" s="530"/>
      <c r="P2" s="530"/>
      <c r="Q2" s="530"/>
      <c r="R2" s="530"/>
      <c r="S2" s="98"/>
      <c r="T2" s="12"/>
      <c r="U2" s="530"/>
      <c r="V2" s="530"/>
      <c r="W2" s="530"/>
      <c r="X2" s="530"/>
      <c r="Y2" s="530"/>
      <c r="Z2" s="530"/>
      <c r="AA2" s="530"/>
      <c r="AB2" s="98"/>
      <c r="AC2" s="98"/>
      <c r="AD2" s="12"/>
      <c r="AE2" s="530"/>
      <c r="AF2" s="530"/>
      <c r="AG2" s="530"/>
      <c r="AH2" s="530"/>
      <c r="AI2" s="530"/>
      <c r="AJ2" s="530"/>
      <c r="AK2" s="530"/>
      <c r="AL2" s="98"/>
      <c r="AM2" s="98"/>
      <c r="AN2" s="12"/>
      <c r="AO2" s="530"/>
      <c r="AP2" s="530"/>
      <c r="AQ2" s="530"/>
      <c r="AR2" s="530"/>
      <c r="AS2" s="530"/>
      <c r="AT2" s="530"/>
      <c r="AU2" s="530"/>
      <c r="AV2" s="98"/>
      <c r="AW2" s="98"/>
      <c r="AX2" s="12"/>
    </row>
    <row r="3" spans="1:50" ht="92.25" customHeight="1">
      <c r="A3" t="s" s="26">
        <v>20</v>
      </c>
      <c r="B3" t="s" s="26">
        <v>145</v>
      </c>
      <c r="C3" t="s" s="32">
        <v>146</v>
      </c>
      <c r="D3" t="s" s="32">
        <v>147</v>
      </c>
      <c r="E3" t="s" s="32">
        <v>148</v>
      </c>
      <c r="F3" t="s" s="32">
        <v>149</v>
      </c>
      <c r="G3" t="s" s="32">
        <v>150</v>
      </c>
      <c r="H3" t="s" s="32">
        <v>151</v>
      </c>
      <c r="I3" s="127"/>
      <c r="J3" s="128"/>
      <c r="K3" t="s" s="26">
        <v>20</v>
      </c>
      <c r="L3" t="s" s="32">
        <v>145</v>
      </c>
      <c r="M3" t="s" s="32">
        <v>146</v>
      </c>
      <c r="N3" t="s" s="32">
        <v>147</v>
      </c>
      <c r="O3" t="s" s="32">
        <v>148</v>
      </c>
      <c r="P3" t="s" s="32">
        <v>149</v>
      </c>
      <c r="Q3" t="s" s="32">
        <v>150</v>
      </c>
      <c r="R3" t="s" s="32">
        <v>151</v>
      </c>
      <c r="S3" s="113"/>
      <c r="T3" t="s" s="26">
        <v>20</v>
      </c>
      <c r="U3" t="s" s="32">
        <v>145</v>
      </c>
      <c r="V3" t="s" s="32">
        <v>146</v>
      </c>
      <c r="W3" t="s" s="32">
        <v>147</v>
      </c>
      <c r="X3" t="s" s="32">
        <v>148</v>
      </c>
      <c r="Y3" t="s" s="32">
        <v>149</v>
      </c>
      <c r="Z3" t="s" s="32">
        <v>150</v>
      </c>
      <c r="AA3" t="s" s="32">
        <v>151</v>
      </c>
      <c r="AB3" s="113"/>
      <c r="AC3" s="113"/>
      <c r="AD3" t="s" s="26">
        <v>20</v>
      </c>
      <c r="AE3" t="s" s="32">
        <v>145</v>
      </c>
      <c r="AF3" t="s" s="32">
        <v>146</v>
      </c>
      <c r="AG3" t="s" s="32">
        <v>147</v>
      </c>
      <c r="AH3" t="s" s="32">
        <v>148</v>
      </c>
      <c r="AI3" t="s" s="32">
        <v>149</v>
      </c>
      <c r="AJ3" t="s" s="32">
        <v>150</v>
      </c>
      <c r="AK3" t="s" s="32">
        <v>151</v>
      </c>
      <c r="AL3" s="113"/>
      <c r="AM3" s="113"/>
      <c r="AN3" t="s" s="26">
        <v>20</v>
      </c>
      <c r="AO3" t="s" s="32">
        <v>145</v>
      </c>
      <c r="AP3" t="s" s="32">
        <v>146</v>
      </c>
      <c r="AQ3" t="s" s="32">
        <v>147</v>
      </c>
      <c r="AR3" t="s" s="32">
        <v>148</v>
      </c>
      <c r="AS3" t="s" s="32">
        <v>149</v>
      </c>
      <c r="AT3" t="s" s="32">
        <v>150</v>
      </c>
      <c r="AU3" t="s" s="32">
        <v>151</v>
      </c>
      <c r="AV3" s="127"/>
      <c r="AW3" s="128"/>
      <c r="AX3" t="s" s="32">
        <v>152</v>
      </c>
    </row>
    <row r="4" spans="1:50" ht="24" customHeight="1">
      <c r="A4" s="42">
        <v>1</v>
      </c>
      <c r="B4" s="42">
        <f t="array" ref="B4">'Data Entry'!G6</f>
      </c>
      <c r="C4" s="42">
        <f t="array" ref="C4">'Data Entry'!B6</f>
      </c>
      <c r="D4" s="42">
        <f t="array" ref="D4">B4*C4*105%</f>
      </c>
      <c r="E4" s="189">
        <f t="array" ref="E4">'Body Cost'!$AA$58</f>
      </c>
      <c r="F4" s="190">
        <f t="array" ref="F4">D4*E4</f>
      </c>
      <c r="G4" s="42">
        <f t="array" ref="G4">Production!F6</f>
      </c>
      <c r="H4" s="42">
        <f t="array" ref="H4">G4*C4*E4</f>
      </c>
      <c r="I4" s="127"/>
      <c r="J4" s="128"/>
      <c r="K4" s="42">
        <v>1</v>
      </c>
      <c r="L4" s="42">
        <f t="array" ref="L4">'Data Entry'!H6</f>
      </c>
      <c r="M4" s="42">
        <f t="array" ref="M4">'Data Entry'!C6</f>
      </c>
      <c r="N4" s="42">
        <f t="array" ref="N4">L4*M4*105%</f>
      </c>
      <c r="O4" s="189">
        <f t="array" ref="O4">'Body Cost'!$AA$58</f>
      </c>
      <c r="P4" s="190">
        <f t="array" ref="P4">N4*O4</f>
      </c>
      <c r="Q4" s="42">
        <f t="array" ref="Q4">Production!T6</f>
      </c>
      <c r="R4" s="190">
        <f t="array" ref="R4">Q4*M4*O4</f>
      </c>
      <c r="S4" s="113"/>
      <c r="T4" s="42">
        <v>1</v>
      </c>
      <c r="U4" s="42">
        <f t="array" ref="U4">'Data Entry'!I6</f>
      </c>
      <c r="V4" s="42">
        <f t="array" ref="V4">'Data Entry'!D6</f>
      </c>
      <c r="W4" s="42">
        <f t="array" ref="W4">U4*V4*105%</f>
      </c>
      <c r="X4" s="189">
        <f t="array" ref="X4">'Body Cost'!$AA$58</f>
      </c>
      <c r="Y4" s="190">
        <f t="array" ref="Y4">W4*X4</f>
      </c>
      <c r="Z4" s="42">
        <f t="array" ref="Z4">Production!AH6</f>
      </c>
      <c r="AA4" s="190">
        <f t="array" ref="AA4">Z4*V4*X4</f>
      </c>
      <c r="AB4" s="113"/>
      <c r="AC4" s="113"/>
      <c r="AD4" s="42">
        <v>1</v>
      </c>
      <c r="AE4" s="42">
        <f t="array" ref="AE4">'Data Entry'!J6</f>
      </c>
      <c r="AF4" s="42">
        <f t="array" ref="AF4">'Data Entry'!E6</f>
      </c>
      <c r="AG4" s="42">
        <f t="array" ref="AG4">AE4*AF4*105%</f>
      </c>
      <c r="AH4" s="189">
        <f t="array" ref="AH4">'Body Cost'!$G$59</f>
      </c>
      <c r="AI4" s="190">
        <f t="array" ref="AI4">AG4*AH4</f>
      </c>
      <c r="AJ4" s="42">
        <f t="array" ref="AJ4">Production!AV6</f>
      </c>
      <c r="AK4" s="190">
        <f t="array" ref="AK4">AJ4*AF4*AH4</f>
      </c>
      <c r="AL4" s="113"/>
      <c r="AM4" s="113"/>
      <c r="AN4" s="42">
        <v>1</v>
      </c>
      <c r="AO4" s="42">
        <f t="array" ref="AO4">'Data Entry'!K6</f>
      </c>
      <c r="AP4" s="42">
        <f t="array" ref="AP4">'Data Entry'!F6</f>
      </c>
      <c r="AQ4" s="42">
        <f t="array" ref="AQ4">AO4*AP4*105%</f>
      </c>
      <c r="AR4" s="189">
        <f t="array" ref="AR4">SUM('Body Cost'!Q28)</f>
      </c>
      <c r="AS4" s="190">
        <f t="array" ref="AS4">AQ4*AR4</f>
      </c>
      <c r="AT4" s="42">
        <f t="array" ref="AT4">Production!BI6</f>
      </c>
      <c r="AU4" s="190">
        <f t="array" ref="AU4">AT4*AP4*AR4</f>
      </c>
      <c r="AV4" s="127"/>
      <c r="AW4" s="98"/>
      <c r="AX4" s="191">
        <f t="array" ref="AX4">(D4+N4+W4+AG4+AQ4)/1000</f>
      </c>
    </row>
    <row r="5" spans="1:50" ht="24" customHeight="1">
      <c r="A5" s="59">
        <v>2</v>
      </c>
      <c r="B5" s="59">
        <f t="array" ref="B5">'Data Entry'!G7</f>
      </c>
      <c r="C5" s="59">
        <f t="array" ref="C5">'Data Entry'!B7</f>
      </c>
      <c r="D5" s="59">
        <f t="array" ref="D5">B5*C5*105%</f>
      </c>
      <c r="E5" s="189">
        <f t="array" ref="E5">'Body Cost'!$AA$58</f>
      </c>
      <c r="F5" s="59">
        <f t="array" ref="F5">D5*E5</f>
      </c>
      <c r="G5" s="59">
        <f t="array" ref="G5">Production!F7</f>
      </c>
      <c r="H5" s="59">
        <f t="array" ref="H5">G5*C5*E5</f>
      </c>
      <c r="I5" s="127"/>
      <c r="J5" s="128"/>
      <c r="K5" s="59">
        <v>2</v>
      </c>
      <c r="L5" s="59">
        <f t="array" ref="L5">'Data Entry'!H7</f>
      </c>
      <c r="M5" s="59">
        <f t="array" ref="M5">'Data Entry'!C7</f>
      </c>
      <c r="N5" s="59">
        <f t="array" ref="N5">L5*M5*105%</f>
      </c>
      <c r="O5" s="189">
        <f t="array" ref="O5">'Body Cost'!$AA$58</f>
      </c>
      <c r="P5" s="192">
        <f t="array" ref="P5">N5*O5</f>
      </c>
      <c r="Q5" s="59">
        <f t="array" ref="Q5">Production!T7</f>
      </c>
      <c r="R5" s="190">
        <f t="array" ref="R5">Q5*M5*O5</f>
      </c>
      <c r="S5" s="113"/>
      <c r="T5" s="59">
        <v>2</v>
      </c>
      <c r="U5" s="59">
        <f t="array" ref="U5">'Data Entry'!I7</f>
      </c>
      <c r="V5" s="59">
        <f t="array" ref="V5">'Data Entry'!D7</f>
      </c>
      <c r="W5" s="59">
        <f t="array" ref="W5">U5*V5*105%</f>
      </c>
      <c r="X5" s="189">
        <f t="array" ref="X5">'Body Cost'!$AA$58</f>
      </c>
      <c r="Y5" s="192">
        <f t="array" ref="Y5">W5*X5</f>
      </c>
      <c r="Z5" s="59">
        <f t="array" ref="Z5">Production!AH7</f>
      </c>
      <c r="AA5" s="192">
        <f t="array" ref="AA5">Z5*V5*X5</f>
      </c>
      <c r="AB5" s="113"/>
      <c r="AC5" s="113"/>
      <c r="AD5" s="59">
        <v>2</v>
      </c>
      <c r="AE5" s="59">
        <f t="array" ref="AE5">'Data Entry'!J7</f>
      </c>
      <c r="AF5" s="59">
        <f t="array" ref="AF5">'Data Entry'!E7</f>
      </c>
      <c r="AG5" s="59">
        <f t="array" ref="AG5">AE5*AF5*105%</f>
      </c>
      <c r="AH5" s="189">
        <f t="array" ref="AH5">'Body Cost'!$G$59</f>
      </c>
      <c r="AI5" s="192">
        <f t="array" ref="AI5">AG5*AH5</f>
      </c>
      <c r="AJ5" s="59">
        <f t="array" ref="AJ5">Production!AV7</f>
      </c>
      <c r="AK5" s="192">
        <f t="array" ref="AK5">AJ5*AF5*AH5</f>
      </c>
      <c r="AL5" s="113"/>
      <c r="AM5" s="113"/>
      <c r="AN5" s="59">
        <v>2</v>
      </c>
      <c r="AO5" s="59">
        <f t="array" ref="AO5">'Data Entry'!K7</f>
      </c>
      <c r="AP5" s="59">
        <f t="array" ref="AP5">'Data Entry'!F7</f>
      </c>
      <c r="AQ5" s="59">
        <f t="array" ref="AQ5">AO5*AP5*105%</f>
      </c>
      <c r="AR5" s="189">
        <f t="array" ref="AR5">AR4</f>
      </c>
      <c r="AS5" s="192">
        <f t="array" ref="AS5">AQ5*AR5</f>
      </c>
      <c r="AT5" s="59">
        <f t="array" ref="AT5">Production!BI7</f>
      </c>
      <c r="AU5" s="192">
        <f t="array" ref="AU5">AT5*AP5*AR5</f>
      </c>
      <c r="AV5" s="127"/>
      <c r="AW5" s="98"/>
      <c r="AX5" s="193">
        <f t="array" ref="AX5">(D5+N5+W5+AG5+AQ5)/1000</f>
      </c>
    </row>
    <row r="6" spans="1:50" ht="24" customHeight="1">
      <c r="A6" s="42">
        <v>3</v>
      </c>
      <c r="B6" s="42">
        <f t="array" ref="B6">'Data Entry'!G8</f>
      </c>
      <c r="C6" s="42">
        <f t="array" ref="C6">'Data Entry'!B8</f>
      </c>
      <c r="D6" s="42">
        <f t="array" ref="D6">B6*C6*105%</f>
      </c>
      <c r="E6" s="189">
        <f t="array" ref="E6">'Body Cost'!$AA$58</f>
      </c>
      <c r="F6" s="42">
        <f t="array" ref="F6">D6*E6</f>
      </c>
      <c r="G6" s="42">
        <f t="array" ref="G6">Production!F8</f>
      </c>
      <c r="H6" s="42">
        <f t="array" ref="H6">G6*C6*E6</f>
      </c>
      <c r="I6" s="127"/>
      <c r="J6" s="128"/>
      <c r="K6" s="42">
        <v>3</v>
      </c>
      <c r="L6" s="42">
        <f t="array" ref="L6">'Data Entry'!H8</f>
      </c>
      <c r="M6" s="42">
        <f t="array" ref="M6">'Data Entry'!C8</f>
      </c>
      <c r="N6" s="194">
        <f t="array" ref="N6">L6*M6*105%</f>
      </c>
      <c r="O6" s="189">
        <f t="array" ref="O6">'Body Cost'!$AA$58</f>
      </c>
      <c r="P6" s="190">
        <f t="array" ref="P6">N6*O6</f>
      </c>
      <c r="Q6" s="42">
        <f t="array" ref="Q6">Production!T8</f>
      </c>
      <c r="R6" s="190">
        <f t="array" ref="R6">Q6*M6*O6</f>
      </c>
      <c r="S6" s="113"/>
      <c r="T6" s="42">
        <v>3</v>
      </c>
      <c r="U6" s="42">
        <f t="array" ref="U6">'Data Entry'!I8</f>
      </c>
      <c r="V6" s="42">
        <f t="array" ref="V6">'Data Entry'!D8</f>
      </c>
      <c r="W6" s="42">
        <f t="array" ref="W6">U6*V6*105%</f>
      </c>
      <c r="X6" s="189">
        <f t="array" ref="X6">'Body Cost'!$AA$58</f>
      </c>
      <c r="Y6" s="190">
        <f t="array" ref="Y6">W6*X6</f>
      </c>
      <c r="Z6" s="42">
        <f t="array" ref="Z6">Production!AH8</f>
      </c>
      <c r="AA6" s="190">
        <f t="array" ref="AA6">Z6*V6*X6</f>
      </c>
      <c r="AB6" s="113"/>
      <c r="AC6" s="113"/>
      <c r="AD6" s="42">
        <v>3</v>
      </c>
      <c r="AE6" s="42">
        <f t="array" ref="AE6">'Data Entry'!J8</f>
      </c>
      <c r="AF6" s="42">
        <f t="array" ref="AF6">'Data Entry'!E8</f>
      </c>
      <c r="AG6" s="42">
        <f t="array" ref="AG6">AE6*AF6*105%</f>
      </c>
      <c r="AH6" s="189">
        <f t="array" ref="AH6">'Body Cost'!$G$59</f>
      </c>
      <c r="AI6" s="190">
        <f t="array" ref="AI6">AG6*AH6</f>
      </c>
      <c r="AJ6" s="42">
        <f t="array" ref="AJ6">Production!AV8</f>
      </c>
      <c r="AK6" s="190">
        <f t="array" ref="AK6">AJ6*AF6*AH6</f>
      </c>
      <c r="AL6" s="113"/>
      <c r="AM6" s="113"/>
      <c r="AN6" s="42">
        <v>3</v>
      </c>
      <c r="AO6" s="42">
        <f t="array" ref="AO6">'Data Entry'!K8</f>
      </c>
      <c r="AP6" s="42">
        <f t="array" ref="AP6">'Data Entry'!F8</f>
      </c>
      <c r="AQ6" s="42">
        <f t="array" ref="AQ6">AO6*AP6*105%</f>
      </c>
      <c r="AR6" s="189">
        <f t="array" ref="AR6">AR5</f>
      </c>
      <c r="AS6" s="190">
        <f t="array" ref="AS6">AQ6*AR6</f>
      </c>
      <c r="AT6" s="42">
        <f t="array" ref="AT6">Production!BI8</f>
      </c>
      <c r="AU6" s="190">
        <f t="array" ref="AU6">AT6*AP6*AR6</f>
      </c>
      <c r="AV6" s="127"/>
      <c r="AW6" s="98"/>
      <c r="AX6" s="193">
        <f t="array" ref="AX6">(D6+N6+W6+AG6+AQ6)/1000</f>
      </c>
    </row>
    <row r="7" spans="1:50" ht="24" customHeight="1">
      <c r="A7" s="59">
        <v>4</v>
      </c>
      <c r="B7" s="59">
        <f t="array" ref="B7">'Data Entry'!G9</f>
      </c>
      <c r="C7" s="59">
        <f t="array" ref="C7">'Data Entry'!B9</f>
      </c>
      <c r="D7" s="59">
        <f t="array" ref="D7">B7*C7*105%</f>
      </c>
      <c r="E7" s="189">
        <f t="array" ref="E7">'Body Cost'!$AA$58</f>
      </c>
      <c r="F7" s="59">
        <f t="array" ref="F7">D7*E7</f>
      </c>
      <c r="G7" s="59">
        <f t="array" ref="G7">Production!F9</f>
      </c>
      <c r="H7" s="59">
        <f t="array" ref="H7">G7*C7*E7</f>
      </c>
      <c r="I7" s="127"/>
      <c r="J7" s="128"/>
      <c r="K7" s="59">
        <v>4</v>
      </c>
      <c r="L7" s="59">
        <f t="array" ref="L7">'Data Entry'!H9</f>
      </c>
      <c r="M7" s="59">
        <f t="array" ref="M7">'Data Entry'!C9</f>
      </c>
      <c r="N7" s="59">
        <f t="array" ref="N7">L7*M7*105%</f>
      </c>
      <c r="O7" s="189">
        <f t="array" ref="O7">'Body Cost'!$AA$58</f>
      </c>
      <c r="P7" s="192">
        <f t="array" ref="P7">N7*O7</f>
      </c>
      <c r="Q7" s="59">
        <f t="array" ref="Q7">Production!T9</f>
      </c>
      <c r="R7" s="190">
        <f t="array" ref="R7">Q7*M7*O7</f>
      </c>
      <c r="S7" s="113"/>
      <c r="T7" s="59">
        <v>4</v>
      </c>
      <c r="U7" s="59">
        <f t="array" ref="U7">'Data Entry'!I9</f>
      </c>
      <c r="V7" s="59">
        <f t="array" ref="V7">'Data Entry'!D9</f>
      </c>
      <c r="W7" s="59">
        <f t="array" ref="W7">U7*V7*105%</f>
      </c>
      <c r="X7" s="189">
        <f t="array" ref="X7">'Body Cost'!$AA$58</f>
      </c>
      <c r="Y7" s="192">
        <f t="array" ref="Y7">W7*X7</f>
      </c>
      <c r="Z7" s="59">
        <f t="array" ref="Z7">Production!AH9</f>
      </c>
      <c r="AA7" s="192">
        <f t="array" ref="AA7">Z7*V7*X7</f>
      </c>
      <c r="AB7" s="113"/>
      <c r="AC7" s="113"/>
      <c r="AD7" s="59">
        <v>4</v>
      </c>
      <c r="AE7" s="59">
        <f t="array" ref="AE7">'Data Entry'!J9</f>
      </c>
      <c r="AF7" s="59">
        <f t="array" ref="AF7">'Data Entry'!E9</f>
      </c>
      <c r="AG7" s="59">
        <f t="array" ref="AG7">AE7*AF7*105%</f>
      </c>
      <c r="AH7" s="189">
        <f t="array" ref="AH7">'Body Cost'!$G$59</f>
      </c>
      <c r="AI7" s="192">
        <f t="array" ref="AI7">AG7*AH7</f>
      </c>
      <c r="AJ7" s="59">
        <f t="array" ref="AJ7">Production!AV9</f>
      </c>
      <c r="AK7" s="192">
        <f t="array" ref="AK7">AJ7*AF7*AH7</f>
      </c>
      <c r="AL7" s="113"/>
      <c r="AM7" s="113"/>
      <c r="AN7" s="59">
        <v>4</v>
      </c>
      <c r="AO7" s="59">
        <f t="array" ref="AO7">'Data Entry'!K9</f>
      </c>
      <c r="AP7" s="59">
        <f t="array" ref="AP7">'Data Entry'!F9</f>
      </c>
      <c r="AQ7" s="59">
        <f t="array" ref="AQ7">AO7*AP7*105%</f>
      </c>
      <c r="AR7" s="189">
        <f t="array" ref="AR7">AR6</f>
      </c>
      <c r="AS7" s="192">
        <f t="array" ref="AS7">AQ7*AR7</f>
      </c>
      <c r="AT7" s="59">
        <f t="array" ref="AT7">Production!BI9</f>
      </c>
      <c r="AU7" s="192">
        <f t="array" ref="AU7">AT7*AP7*AR7</f>
      </c>
      <c r="AV7" s="127"/>
      <c r="AW7" s="98"/>
      <c r="AX7" s="193">
        <f t="array" ref="AX7">(D7+N7+W7+AG7+AQ7)/1000</f>
      </c>
    </row>
    <row r="8" spans="1:50" ht="24" customHeight="1">
      <c r="A8" s="42">
        <v>5</v>
      </c>
      <c r="B8" s="42">
        <f t="array" ref="B8">'Data Entry'!G10</f>
      </c>
      <c r="C8" s="42">
        <f t="array" ref="C8">'Data Entry'!B10</f>
      </c>
      <c r="D8" s="42">
        <f t="array" ref="D8">B8*C8*105%</f>
      </c>
      <c r="E8" s="189">
        <f t="array" ref="E8">'Body Cost'!$AA$58</f>
      </c>
      <c r="F8" s="42">
        <f t="array" ref="F8">D8*E8</f>
      </c>
      <c r="G8" s="42">
        <f t="array" ref="G8">Production!F10</f>
      </c>
      <c r="H8" s="42">
        <f t="array" ref="H8">G8*C8*E8</f>
      </c>
      <c r="I8" s="127"/>
      <c r="J8" s="128"/>
      <c r="K8" s="42">
        <v>5</v>
      </c>
      <c r="L8" s="42">
        <f t="array" ref="L8">'Data Entry'!H10</f>
      </c>
      <c r="M8" s="42">
        <f t="array" ref="M8">'Data Entry'!C10</f>
      </c>
      <c r="N8" s="42">
        <f t="array" ref="N8">L8*M8*105%</f>
      </c>
      <c r="O8" s="189">
        <f t="array" ref="O8">'Body Cost'!$AA$58</f>
      </c>
      <c r="P8" s="190">
        <f t="array" ref="P8">N8*O8</f>
      </c>
      <c r="Q8" s="42">
        <f t="array" ref="Q8">Production!T10</f>
      </c>
      <c r="R8" s="190">
        <f t="array" ref="R8">Q8*M8*O8</f>
      </c>
      <c r="S8" s="113"/>
      <c r="T8" s="42">
        <v>5</v>
      </c>
      <c r="U8" s="42">
        <f t="array" ref="U8">'Data Entry'!I10</f>
      </c>
      <c r="V8" s="42">
        <f t="array" ref="V8">'Data Entry'!D10</f>
      </c>
      <c r="W8" s="42">
        <f t="array" ref="W8">U8*V8*105%</f>
      </c>
      <c r="X8" s="189">
        <f t="array" ref="X8">'Body Cost'!$AA$58</f>
      </c>
      <c r="Y8" s="190">
        <f t="array" ref="Y8">W8*X8</f>
      </c>
      <c r="Z8" s="42">
        <f t="array" ref="Z8">Production!AH10</f>
      </c>
      <c r="AA8" s="190">
        <f t="array" ref="AA8">Z8*V8*X8</f>
      </c>
      <c r="AB8" s="113"/>
      <c r="AC8" s="113"/>
      <c r="AD8" s="42">
        <v>5</v>
      </c>
      <c r="AE8" s="42">
        <f t="array" ref="AE8">'Data Entry'!J10</f>
      </c>
      <c r="AF8" s="42">
        <f t="array" ref="AF8">'Data Entry'!E10</f>
      </c>
      <c r="AG8" s="42">
        <f t="array" ref="AG8">AE8*AF8*105%</f>
      </c>
      <c r="AH8" s="189">
        <f t="array" ref="AH8">'Body Cost'!$G$59</f>
      </c>
      <c r="AI8" s="190">
        <f t="array" ref="AI8">AG8*AH8</f>
      </c>
      <c r="AJ8" s="42">
        <f t="array" ref="AJ8">Production!AV10</f>
      </c>
      <c r="AK8" s="190">
        <f t="array" ref="AK8">AJ8*AF8*AH8</f>
      </c>
      <c r="AL8" s="113"/>
      <c r="AM8" s="113"/>
      <c r="AN8" s="42">
        <v>5</v>
      </c>
      <c r="AO8" s="42">
        <f t="array" ref="AO8">'Data Entry'!K10</f>
      </c>
      <c r="AP8" s="42">
        <f t="array" ref="AP8">'Data Entry'!F10</f>
      </c>
      <c r="AQ8" s="42">
        <f t="array" ref="AQ8">AO8*AP8*105%</f>
      </c>
      <c r="AR8" s="189">
        <f t="array" ref="AR8">AR7</f>
      </c>
      <c r="AS8" s="190">
        <f t="array" ref="AS8">AQ8*AR8</f>
      </c>
      <c r="AT8" s="42">
        <f t="array" ref="AT8">Production!BI10</f>
      </c>
      <c r="AU8" s="190">
        <f t="array" ref="AU8">AT8*AP8*AR8</f>
      </c>
      <c r="AV8" s="127"/>
      <c r="AW8" s="98"/>
      <c r="AX8" s="193">
        <f t="array" ref="AX8">(D8+N8+W8+AG8+AQ8)/1000</f>
      </c>
    </row>
    <row r="9" spans="1:50" ht="24" customHeight="1">
      <c r="A9" s="59">
        <v>6</v>
      </c>
      <c r="B9" s="59">
        <f t="array" ref="B9">'Data Entry'!G11</f>
      </c>
      <c r="C9" s="59">
        <f t="array" ref="C9">'Data Entry'!B11</f>
      </c>
      <c r="D9" s="59">
        <f t="array" ref="D9">B9*C9*105%</f>
      </c>
      <c r="E9" s="189">
        <f t="array" ref="E9">'Body Cost'!$AA$58</f>
      </c>
      <c r="F9" s="59">
        <f t="array" ref="F9">D9*E9</f>
      </c>
      <c r="G9" s="59">
        <f t="array" ref="G9">Production!F11</f>
      </c>
      <c r="H9" s="59">
        <f t="array" ref="H9">G9*C9*E9</f>
      </c>
      <c r="I9" s="127"/>
      <c r="J9" s="128"/>
      <c r="K9" s="59">
        <v>6</v>
      </c>
      <c r="L9" s="59">
        <f t="array" ref="L9">'Data Entry'!H11</f>
      </c>
      <c r="M9" s="59">
        <f t="array" ref="M9">'Data Entry'!C11</f>
      </c>
      <c r="N9" s="59">
        <f t="array" ref="N9">L9*M9*105%</f>
      </c>
      <c r="O9" s="189">
        <f t="array" ref="O9">'Body Cost'!$AA$58</f>
      </c>
      <c r="P9" s="192">
        <f t="array" ref="P9">N9*O9</f>
      </c>
      <c r="Q9" s="59">
        <f t="array" ref="Q9">Production!T11</f>
      </c>
      <c r="R9" s="190">
        <f t="array" ref="R9">Q9*M9*O9</f>
      </c>
      <c r="S9" s="113"/>
      <c r="T9" s="59">
        <v>6</v>
      </c>
      <c r="U9" s="59">
        <f t="array" ref="U9">'Data Entry'!I11</f>
      </c>
      <c r="V9" s="59">
        <f t="array" ref="V9">'Data Entry'!D11</f>
      </c>
      <c r="W9" s="59">
        <f t="array" ref="W9">U9*V9*105%</f>
      </c>
      <c r="X9" s="189">
        <f t="array" ref="X9">'Body Cost'!$AA$58</f>
      </c>
      <c r="Y9" s="192">
        <f t="array" ref="Y9">W9*X9</f>
      </c>
      <c r="Z9" s="59">
        <f t="array" ref="Z9">Production!AH11</f>
      </c>
      <c r="AA9" s="192">
        <f t="array" ref="AA9">Z9*V9*X9</f>
      </c>
      <c r="AB9" s="113"/>
      <c r="AC9" s="113"/>
      <c r="AD9" s="59">
        <v>6</v>
      </c>
      <c r="AE9" s="59">
        <f t="array" ref="AE9">'Data Entry'!J11</f>
      </c>
      <c r="AF9" s="59">
        <f t="array" ref="AF9">'Data Entry'!E11</f>
      </c>
      <c r="AG9" s="59">
        <f t="array" ref="AG9">AE9*AF9*105%</f>
      </c>
      <c r="AH9" s="189">
        <f t="array" ref="AH9">'Body Cost'!$G$59</f>
      </c>
      <c r="AI9" s="192">
        <f t="array" ref="AI9">AG9*AH9</f>
      </c>
      <c r="AJ9" s="59">
        <f t="array" ref="AJ9">Production!AV11</f>
      </c>
      <c r="AK9" s="192">
        <f t="array" ref="AK9">AJ9*AF9*AH9</f>
      </c>
      <c r="AL9" s="113"/>
      <c r="AM9" s="113"/>
      <c r="AN9" s="59">
        <v>6</v>
      </c>
      <c r="AO9" s="59">
        <f t="array" ref="AO9">'Data Entry'!K11</f>
      </c>
      <c r="AP9" s="59">
        <f t="array" ref="AP9">'Data Entry'!F11</f>
      </c>
      <c r="AQ9" s="59">
        <f t="array" ref="AQ9">AO9*AP9*105%</f>
      </c>
      <c r="AR9" s="189">
        <f t="array" ref="AR9">AR8</f>
      </c>
      <c r="AS9" s="192">
        <f t="array" ref="AS9">AQ9*AR9</f>
      </c>
      <c r="AT9" s="59">
        <f t="array" ref="AT9">Production!BI11</f>
      </c>
      <c r="AU9" s="192">
        <f t="array" ref="AU9">AT9*AP9*AR9</f>
      </c>
      <c r="AV9" s="127"/>
      <c r="AW9" s="98"/>
      <c r="AX9" s="193">
        <f t="array" ref="AX9">(D9+N9+W9+AG9+AQ9)/1000</f>
      </c>
    </row>
    <row r="10" spans="1:50" ht="24" customHeight="1">
      <c r="A10" s="42">
        <v>7</v>
      </c>
      <c r="B10" s="42">
        <f t="array" ref="B10">'Data Entry'!G12</f>
      </c>
      <c r="C10" s="42">
        <f t="array" ref="C10">'Data Entry'!B12</f>
      </c>
      <c r="D10" s="42">
        <f t="array" ref="D10">B10*C10*105%</f>
      </c>
      <c r="E10" s="189">
        <f t="array" ref="E10">'Body Cost'!$AA$58</f>
      </c>
      <c r="F10" s="42">
        <f t="array" ref="F10">D10*E10</f>
      </c>
      <c r="G10" s="42">
        <f t="array" ref="G10">Production!F12</f>
      </c>
      <c r="H10" s="42">
        <f t="array" ref="H10">G10*C10*E10</f>
      </c>
      <c r="I10" s="127"/>
      <c r="J10" s="128"/>
      <c r="K10" s="42">
        <v>7</v>
      </c>
      <c r="L10" s="42">
        <f t="array" ref="L10">'Data Entry'!H12</f>
      </c>
      <c r="M10" s="42">
        <f t="array" ref="M10">'Data Entry'!C12</f>
      </c>
      <c r="N10" s="42">
        <f t="array" ref="N10">L10*M10*105%</f>
      </c>
      <c r="O10" s="189">
        <f t="array" ref="O10">'Body Cost'!$AA$58</f>
      </c>
      <c r="P10" s="190">
        <f t="array" ref="P10">N10*O10</f>
      </c>
      <c r="Q10" s="42">
        <f t="array" ref="Q10">Production!T12</f>
      </c>
      <c r="R10" s="190">
        <f t="array" ref="R10">Q10*M10*O10</f>
      </c>
      <c r="S10" s="113"/>
      <c r="T10" s="42">
        <v>7</v>
      </c>
      <c r="U10" s="42">
        <f t="array" ref="U10">'Data Entry'!I12</f>
      </c>
      <c r="V10" s="42">
        <f t="array" ref="V10">'Data Entry'!D12</f>
      </c>
      <c r="W10" s="42">
        <f t="array" ref="W10">U10*V10*105%</f>
      </c>
      <c r="X10" s="189">
        <f t="array" ref="X10">'Body Cost'!$AA$58</f>
      </c>
      <c r="Y10" s="190">
        <f t="array" ref="Y10">W10*X10</f>
      </c>
      <c r="Z10" s="42">
        <f t="array" ref="Z10">Production!AH12</f>
      </c>
      <c r="AA10" s="190">
        <f t="array" ref="AA10">Z10*V10*X10</f>
      </c>
      <c r="AB10" s="113"/>
      <c r="AC10" s="113"/>
      <c r="AD10" s="42">
        <v>7</v>
      </c>
      <c r="AE10" s="42">
        <f t="array" ref="AE10">'Data Entry'!J12</f>
      </c>
      <c r="AF10" s="42">
        <f t="array" ref="AF10">'Data Entry'!E12</f>
      </c>
      <c r="AG10" s="42">
        <f t="array" ref="AG10">AE10*AF10*105%</f>
      </c>
      <c r="AH10" s="189">
        <f t="array" ref="AH10">'Body Cost'!$G$59</f>
      </c>
      <c r="AI10" s="190">
        <f t="array" ref="AI10">AG10*AH10</f>
      </c>
      <c r="AJ10" s="42">
        <f t="array" ref="AJ10">Production!AV12</f>
      </c>
      <c r="AK10" s="190">
        <f t="array" ref="AK10">AJ10*AF10*AH10</f>
      </c>
      <c r="AL10" s="113"/>
      <c r="AM10" s="113"/>
      <c r="AN10" s="42">
        <v>7</v>
      </c>
      <c r="AO10" s="42">
        <f t="array" ref="AO10">'Data Entry'!K12</f>
      </c>
      <c r="AP10" s="42">
        <f t="array" ref="AP10">'Data Entry'!F12</f>
      </c>
      <c r="AQ10" s="42">
        <f t="array" ref="AQ10">AO10*AP10*105%</f>
      </c>
      <c r="AR10" s="189">
        <f t="array" ref="AR10">AR9</f>
      </c>
      <c r="AS10" s="190">
        <f t="array" ref="AS10">AQ10*AR10</f>
      </c>
      <c r="AT10" s="42">
        <f t="array" ref="AT10">Production!BI12</f>
      </c>
      <c r="AU10" s="190">
        <f t="array" ref="AU10">AT10*AP10*AR10</f>
      </c>
      <c r="AV10" s="127"/>
      <c r="AW10" s="98"/>
      <c r="AX10" s="193">
        <f t="array" ref="AX10">(D10+N10+W10+AG10+AQ10)/1000</f>
      </c>
    </row>
    <row r="11" spans="1:50" ht="24" customHeight="1">
      <c r="A11" s="59">
        <v>8</v>
      </c>
      <c r="B11" s="59">
        <f t="array" ref="B11">'Data Entry'!G13</f>
      </c>
      <c r="C11" s="59">
        <f t="array" ref="C11">'Data Entry'!B13</f>
      </c>
      <c r="D11" s="59">
        <f t="array" ref="D11">B11*C11*105%</f>
      </c>
      <c r="E11" s="189">
        <f t="array" ref="E11">'Body Cost'!$AA$58</f>
      </c>
      <c r="F11" s="59">
        <f t="array" ref="F11">D11*E11</f>
      </c>
      <c r="G11" s="59">
        <f t="array" ref="G11">Production!F13</f>
      </c>
      <c r="H11" s="59">
        <f t="array" ref="H11">G11*C11*E11</f>
      </c>
      <c r="I11" s="127"/>
      <c r="J11" s="128"/>
      <c r="K11" s="59">
        <v>8</v>
      </c>
      <c r="L11" s="59">
        <f t="array" ref="L11">'Data Entry'!H13</f>
      </c>
      <c r="M11" s="59">
        <f t="array" ref="M11">'Data Entry'!C13</f>
      </c>
      <c r="N11" s="59">
        <f t="array" ref="N11">L11*M11*105%</f>
      </c>
      <c r="O11" s="189">
        <f t="array" ref="O11">'Body Cost'!$AA$58</f>
      </c>
      <c r="P11" s="59">
        <f t="array" ref="P11">N11*O11</f>
      </c>
      <c r="Q11" s="59">
        <f t="array" ref="Q11">Production!T13</f>
      </c>
      <c r="R11" s="190">
        <f t="array" ref="R11">Q11*M11*O11</f>
      </c>
      <c r="S11" s="113"/>
      <c r="T11" s="59">
        <v>8</v>
      </c>
      <c r="U11" s="59">
        <f t="array" ref="U11">'Data Entry'!I13</f>
      </c>
      <c r="V11" s="59">
        <f t="array" ref="V11">'Data Entry'!D13</f>
      </c>
      <c r="W11" s="59">
        <f t="array" ref="W11">U11*V11*105%</f>
      </c>
      <c r="X11" s="189">
        <f t="array" ref="X11">'Body Cost'!$AA$58</f>
      </c>
      <c r="Y11" s="192">
        <f t="array" ref="Y11">W11*X11</f>
      </c>
      <c r="Z11" s="59">
        <f t="array" ref="Z11">Production!AH13</f>
      </c>
      <c r="AA11" s="192">
        <f t="array" ref="AA11">Z11*V11*X11</f>
      </c>
      <c r="AB11" s="113"/>
      <c r="AC11" s="113"/>
      <c r="AD11" s="59">
        <v>8</v>
      </c>
      <c r="AE11" s="59">
        <f t="array" ref="AE11">'Data Entry'!J13</f>
      </c>
      <c r="AF11" s="59">
        <f t="array" ref="AF11">'Data Entry'!E13</f>
      </c>
      <c r="AG11" s="59">
        <f t="array" ref="AG11">AE11*AF11*105%</f>
      </c>
      <c r="AH11" s="189">
        <f t="array" ref="AH11">'Body Cost'!$G$59</f>
      </c>
      <c r="AI11" s="192">
        <f t="array" ref="AI11">AG11*AH11</f>
      </c>
      <c r="AJ11" s="59">
        <f t="array" ref="AJ11">Production!AV13</f>
      </c>
      <c r="AK11" s="192">
        <f t="array" ref="AK11">AJ11*AF11*AH11</f>
      </c>
      <c r="AL11" s="113"/>
      <c r="AM11" s="113"/>
      <c r="AN11" s="59">
        <v>8</v>
      </c>
      <c r="AO11" s="59">
        <f t="array" ref="AO11">'Data Entry'!K13</f>
      </c>
      <c r="AP11" s="59">
        <f t="array" ref="AP11">'Data Entry'!F13</f>
      </c>
      <c r="AQ11" s="59">
        <f t="array" ref="AQ11">AO11*AP11*105%</f>
      </c>
      <c r="AR11" s="189">
        <f t="array" ref="AR11">AR10</f>
      </c>
      <c r="AS11" s="192">
        <f t="array" ref="AS11">AQ11*AR11</f>
      </c>
      <c r="AT11" s="59">
        <f t="array" ref="AT11">Production!BI13</f>
      </c>
      <c r="AU11" s="192">
        <f t="array" ref="AU11">AT11*AP11*AR11</f>
      </c>
      <c r="AV11" s="127"/>
      <c r="AW11" s="98"/>
      <c r="AX11" s="193">
        <f t="array" ref="AX11">(D11+N11+W11+AG11+AQ11)/1000</f>
      </c>
    </row>
    <row r="12" spans="1:50" ht="24" customHeight="1">
      <c r="A12" s="42">
        <v>9</v>
      </c>
      <c r="B12" s="42">
        <f t="array" ref="B12">'Data Entry'!G14</f>
      </c>
      <c r="C12" s="42">
        <f t="array" ref="C12">'Data Entry'!B14</f>
      </c>
      <c r="D12" s="42">
        <f t="array" ref="D12">B12*C12*105%</f>
      </c>
      <c r="E12" s="189">
        <f t="array" ref="E12">'Body Cost'!$AA$58</f>
      </c>
      <c r="F12" s="42">
        <f t="array" ref="F12">D12*E12</f>
      </c>
      <c r="G12" s="42">
        <f t="array" ref="G12">Production!F14</f>
      </c>
      <c r="H12" s="42">
        <f t="array" ref="H12">G12*C12*E12</f>
      </c>
      <c r="I12" s="127"/>
      <c r="J12" s="128"/>
      <c r="K12" s="42">
        <v>9</v>
      </c>
      <c r="L12" s="42">
        <f t="array" ref="L12">'Data Entry'!H14</f>
      </c>
      <c r="M12" s="42">
        <f t="array" ref="M12">'Data Entry'!C14</f>
      </c>
      <c r="N12" s="42">
        <f t="array" ref="N12">L12*M12*105%</f>
      </c>
      <c r="O12" s="189">
        <f t="array" ref="O12">'Body Cost'!$AA$58</f>
      </c>
      <c r="P12" s="42">
        <f t="array" ref="P12">N12*O12</f>
      </c>
      <c r="Q12" s="42">
        <f t="array" ref="Q12">Production!T14</f>
      </c>
      <c r="R12" s="190">
        <f t="array" ref="R12">Q12*M12*O12</f>
      </c>
      <c r="S12" s="113"/>
      <c r="T12" s="42">
        <v>9</v>
      </c>
      <c r="U12" s="42">
        <f t="array" ref="U12">'Data Entry'!I14</f>
      </c>
      <c r="V12" s="42">
        <f t="array" ref="V12">'Data Entry'!D14</f>
      </c>
      <c r="W12" s="42">
        <f t="array" ref="W12">U12*V12*105%</f>
      </c>
      <c r="X12" s="189">
        <f t="array" ref="X12">'Body Cost'!$AA$58</f>
      </c>
      <c r="Y12" s="190">
        <f t="array" ref="Y12">W12*X12</f>
      </c>
      <c r="Z12" s="42">
        <f t="array" ref="Z12">Production!AH14</f>
      </c>
      <c r="AA12" s="190">
        <f t="array" ref="AA12">Z12*V12*X12</f>
      </c>
      <c r="AB12" s="113"/>
      <c r="AC12" s="113"/>
      <c r="AD12" s="42">
        <v>9</v>
      </c>
      <c r="AE12" s="42">
        <f t="array" ref="AE12">'Data Entry'!J14</f>
      </c>
      <c r="AF12" s="42">
        <f t="array" ref="AF12">'Data Entry'!E14</f>
      </c>
      <c r="AG12" s="42">
        <f t="array" ref="AG12">AE12*AF12*105%</f>
      </c>
      <c r="AH12" s="189">
        <f t="array" ref="AH12">'Body Cost'!$G$59</f>
      </c>
      <c r="AI12" s="190">
        <f t="array" ref="AI12">AG12*AH12</f>
      </c>
      <c r="AJ12" s="42">
        <f t="array" ref="AJ12">Production!AV14</f>
      </c>
      <c r="AK12" s="190">
        <f t="array" ref="AK12">AJ12*AF12*AH12</f>
      </c>
      <c r="AL12" s="113"/>
      <c r="AM12" s="113"/>
      <c r="AN12" s="42">
        <v>9</v>
      </c>
      <c r="AO12" s="42">
        <f t="array" ref="AO12">'Data Entry'!K14</f>
      </c>
      <c r="AP12" s="42">
        <f t="array" ref="AP12">'Data Entry'!F14</f>
      </c>
      <c r="AQ12" s="42">
        <f t="array" ref="AQ12">AO12*AP12*105%</f>
      </c>
      <c r="AR12" s="189">
        <f t="array" ref="AR12">AR11</f>
      </c>
      <c r="AS12" s="190">
        <f t="array" ref="AS12">AQ12*AR12</f>
      </c>
      <c r="AT12" s="42">
        <f t="array" ref="AT12">Production!BI14</f>
      </c>
      <c r="AU12" s="190">
        <f t="array" ref="AU12">AT12*AP12*AR12</f>
      </c>
      <c r="AV12" s="127"/>
      <c r="AW12" s="98"/>
      <c r="AX12" s="193">
        <f t="array" ref="AX12">(D12+N12+W12+AG12+AQ12)/1000</f>
      </c>
    </row>
    <row r="13" spans="1:50" ht="24" customHeight="1">
      <c r="A13" s="59">
        <v>10</v>
      </c>
      <c r="B13" s="59">
        <f t="array" ref="B13">'Data Entry'!G15</f>
      </c>
      <c r="C13" s="59">
        <f t="array" ref="C13">'Data Entry'!B15</f>
      </c>
      <c r="D13" s="59">
        <f t="array" ref="D13">B13*C13*105%</f>
      </c>
      <c r="E13" s="189">
        <f t="array" ref="E13">'Body Cost'!$AA$58</f>
      </c>
      <c r="F13" s="59">
        <f t="array" ref="F13">D13*E13</f>
      </c>
      <c r="G13" s="59">
        <f t="array" ref="G13">Production!F15</f>
      </c>
      <c r="H13" s="59">
        <f t="array" ref="H13">G13*C13*E13</f>
      </c>
      <c r="I13" s="127"/>
      <c r="J13" s="128"/>
      <c r="K13" s="59">
        <v>10</v>
      </c>
      <c r="L13" s="59">
        <f t="array" ref="L13">'Data Entry'!H15</f>
      </c>
      <c r="M13" s="59">
        <f t="array" ref="M13">'Data Entry'!C15</f>
      </c>
      <c r="N13" s="59">
        <f t="array" ref="N13">L13*M13*105%</f>
      </c>
      <c r="O13" s="189">
        <f t="array" ref="O13">'Body Cost'!$AA$58</f>
      </c>
      <c r="P13" s="59">
        <f t="array" ref="P13">N13*O13</f>
      </c>
      <c r="Q13" s="59">
        <f t="array" ref="Q13">Production!T15</f>
      </c>
      <c r="R13" s="190">
        <f t="array" ref="R13">Q13*M13*O13</f>
      </c>
      <c r="S13" s="113"/>
      <c r="T13" s="59">
        <v>10</v>
      </c>
      <c r="U13" s="59">
        <f t="array" ref="U13">'Data Entry'!I15</f>
      </c>
      <c r="V13" s="59">
        <f t="array" ref="V13">'Data Entry'!D15</f>
      </c>
      <c r="W13" s="59">
        <f t="array" ref="W13">U13*V13*105%</f>
      </c>
      <c r="X13" s="189">
        <f t="array" ref="X13">'Body Cost'!$AA$58</f>
      </c>
      <c r="Y13" s="192">
        <f t="array" ref="Y13">W13*X13</f>
      </c>
      <c r="Z13" s="59">
        <f t="array" ref="Z13">Production!AH15</f>
      </c>
      <c r="AA13" s="192">
        <f t="array" ref="AA13">Z13*V13*X13</f>
      </c>
      <c r="AB13" s="113"/>
      <c r="AC13" s="113"/>
      <c r="AD13" s="59">
        <v>10</v>
      </c>
      <c r="AE13" s="59">
        <f t="array" ref="AE13">'Data Entry'!J15</f>
      </c>
      <c r="AF13" s="59">
        <f t="array" ref="AF13">'Data Entry'!E15</f>
      </c>
      <c r="AG13" s="59">
        <f t="array" ref="AG13">AE13*AF13*105%</f>
      </c>
      <c r="AH13" s="189">
        <f t="array" ref="AH13">'Body Cost'!$G$59</f>
      </c>
      <c r="AI13" s="192">
        <f t="array" ref="AI13">AG13*AH13</f>
      </c>
      <c r="AJ13" s="59">
        <f t="array" ref="AJ13">Production!AV15</f>
      </c>
      <c r="AK13" s="192">
        <f t="array" ref="AK13">AJ13*AF13*AH13</f>
      </c>
      <c r="AL13" s="113"/>
      <c r="AM13" s="113"/>
      <c r="AN13" s="59">
        <v>10</v>
      </c>
      <c r="AO13" s="59">
        <f t="array" ref="AO13">'Data Entry'!K15</f>
      </c>
      <c r="AP13" s="59">
        <f t="array" ref="AP13">'Data Entry'!F15</f>
      </c>
      <c r="AQ13" s="59">
        <f t="array" ref="AQ13">AO13*AP13*105%</f>
      </c>
      <c r="AR13" s="189">
        <f t="array" ref="AR13">AR12</f>
      </c>
      <c r="AS13" s="192">
        <f t="array" ref="AS13">AQ13*AR13</f>
      </c>
      <c r="AT13" s="59">
        <f t="array" ref="AT13">Production!BI15</f>
      </c>
      <c r="AU13" s="192">
        <f t="array" ref="AU13">AT13*AP13*AR13</f>
      </c>
      <c r="AV13" s="127"/>
      <c r="AW13" s="98"/>
      <c r="AX13" s="193">
        <f t="array" ref="AX13">(D13+N13+W13+AG13+AQ13)/1000</f>
      </c>
    </row>
    <row r="14" spans="1:50" ht="24" customHeight="1">
      <c r="A14" s="42">
        <v>11</v>
      </c>
      <c r="B14" s="42">
        <f t="array" ref="B14">'Data Entry'!G16</f>
      </c>
      <c r="C14" s="42">
        <f t="array" ref="C14">'Data Entry'!B16</f>
      </c>
      <c r="D14" s="42">
        <f t="array" ref="D14">B14*C14*105%</f>
      </c>
      <c r="E14" s="189">
        <f t="array" ref="E14">'Body Cost'!$AA$58</f>
      </c>
      <c r="F14" s="42">
        <f t="array" ref="F14">D14*E14</f>
      </c>
      <c r="G14" s="42">
        <f t="array" ref="G14">Production!F16</f>
      </c>
      <c r="H14" s="42">
        <f t="array" ref="H14">G14*C14*E14</f>
      </c>
      <c r="I14" s="127"/>
      <c r="J14" s="128"/>
      <c r="K14" s="42">
        <v>11</v>
      </c>
      <c r="L14" s="42">
        <f t="array" ref="L14">'Data Entry'!H16</f>
      </c>
      <c r="M14" s="42">
        <f t="array" ref="M14">'Data Entry'!C16</f>
      </c>
      <c r="N14" s="42">
        <f t="array" ref="N14">L14*M14*105%</f>
      </c>
      <c r="O14" s="189">
        <f t="array" ref="O14">'Body Cost'!$AA$58</f>
      </c>
      <c r="P14" s="42">
        <f t="array" ref="P14">N14*O14</f>
      </c>
      <c r="Q14" s="42">
        <f t="array" ref="Q14">Production!T16</f>
      </c>
      <c r="R14" s="190">
        <f t="array" ref="R14">Q14*M14*O14</f>
      </c>
      <c r="S14" s="113"/>
      <c r="T14" s="42">
        <v>11</v>
      </c>
      <c r="U14" s="42">
        <f t="array" ref="U14">'Data Entry'!I16</f>
      </c>
      <c r="V14" s="42">
        <f t="array" ref="V14">'Data Entry'!D16</f>
      </c>
      <c r="W14" s="42">
        <f t="array" ref="W14">U14*V14*105%</f>
      </c>
      <c r="X14" s="189">
        <f t="array" ref="X14">'Body Cost'!$AA$58</f>
      </c>
      <c r="Y14" s="190">
        <f t="array" ref="Y14">W14*X14</f>
      </c>
      <c r="Z14" s="42">
        <f t="array" ref="Z14">Production!AH16</f>
      </c>
      <c r="AA14" s="190">
        <f t="array" ref="AA14">Z14*V14*X14</f>
      </c>
      <c r="AB14" s="113"/>
      <c r="AC14" s="113"/>
      <c r="AD14" s="42">
        <v>11</v>
      </c>
      <c r="AE14" s="42">
        <f t="array" ref="AE14">'Data Entry'!J16</f>
      </c>
      <c r="AF14" s="42">
        <f t="array" ref="AF14">'Data Entry'!E16</f>
      </c>
      <c r="AG14" s="42">
        <f t="array" ref="AG14">AE14*AF14*105%</f>
      </c>
      <c r="AH14" s="189">
        <f t="array" ref="AH14">'Body Cost'!$G$59</f>
      </c>
      <c r="AI14" s="190">
        <f t="array" ref="AI14">AG14*AH14</f>
      </c>
      <c r="AJ14" s="42">
        <f t="array" ref="AJ14">Production!AV16</f>
      </c>
      <c r="AK14" s="190">
        <f t="array" ref="AK14">AJ14*AF14*AH14</f>
      </c>
      <c r="AL14" s="113"/>
      <c r="AM14" s="113"/>
      <c r="AN14" s="42">
        <v>11</v>
      </c>
      <c r="AO14" s="42">
        <f t="array" ref="AO14">'Data Entry'!K16</f>
      </c>
      <c r="AP14" s="42">
        <f t="array" ref="AP14">'Data Entry'!F16</f>
      </c>
      <c r="AQ14" s="42">
        <f t="array" ref="AQ14">AO14*AP14*105%</f>
      </c>
      <c r="AR14" s="189">
        <f t="array" ref="AR14">AR13</f>
      </c>
      <c r="AS14" s="190">
        <f t="array" ref="AS14">AQ14*AR14</f>
      </c>
      <c r="AT14" s="42">
        <f t="array" ref="AT14">Production!BI16</f>
      </c>
      <c r="AU14" s="190">
        <f t="array" ref="AU14">AT14*AP14*AR14</f>
      </c>
      <c r="AV14" s="127"/>
      <c r="AW14" s="98"/>
      <c r="AX14" s="193">
        <f t="array" ref="AX14">(D14+N14+W14+AG14+AQ14)/1000</f>
      </c>
    </row>
    <row r="15" spans="1:50" ht="24" customHeight="1">
      <c r="A15" s="59">
        <v>12</v>
      </c>
      <c r="B15" s="59">
        <f t="array" ref="B15">'Data Entry'!G17</f>
      </c>
      <c r="C15" s="59">
        <f t="array" ref="C15">'Data Entry'!B17</f>
      </c>
      <c r="D15" s="59">
        <f t="array" ref="D15">B15*C15*105%</f>
      </c>
      <c r="E15" s="189">
        <f t="array" ref="E15">'Body Cost'!$AA$58</f>
      </c>
      <c r="F15" s="59">
        <f t="array" ref="F15">D15*E15</f>
      </c>
      <c r="G15" s="59">
        <f t="array" ref="G15">Production!F17</f>
      </c>
      <c r="H15" s="59">
        <f t="array" ref="H15">G15*C15*E15</f>
      </c>
      <c r="I15" s="127"/>
      <c r="J15" s="128"/>
      <c r="K15" s="59">
        <v>12</v>
      </c>
      <c r="L15" s="59">
        <f t="array" ref="L15">'Data Entry'!H17</f>
      </c>
      <c r="M15" s="59">
        <f t="array" ref="M15">'Data Entry'!C17</f>
      </c>
      <c r="N15" s="59">
        <f t="array" ref="N15">L15*M15*105%</f>
      </c>
      <c r="O15" s="189">
        <f t="array" ref="O15">'Body Cost'!$AA$58</f>
      </c>
      <c r="P15" s="59">
        <f t="array" ref="P15">N15*O15</f>
      </c>
      <c r="Q15" s="59">
        <f t="array" ref="Q15">Production!T17</f>
      </c>
      <c r="R15" s="190">
        <f t="array" ref="R15">Q15*M15*O15</f>
      </c>
      <c r="S15" s="113"/>
      <c r="T15" s="59">
        <v>12</v>
      </c>
      <c r="U15" s="59">
        <f t="array" ref="U15">'Data Entry'!I17</f>
      </c>
      <c r="V15" s="59">
        <f t="array" ref="V15">'Data Entry'!D17</f>
      </c>
      <c r="W15" s="59">
        <f t="array" ref="W15">U15*V15*105%</f>
      </c>
      <c r="X15" s="189">
        <f t="array" ref="X15">'Body Cost'!$AA$58</f>
      </c>
      <c r="Y15" s="192">
        <f t="array" ref="Y15">W15*X15</f>
      </c>
      <c r="Z15" s="59">
        <f t="array" ref="Z15">Production!AH17</f>
      </c>
      <c r="AA15" s="192">
        <f t="array" ref="AA15">Z15*V15*X15</f>
      </c>
      <c r="AB15" s="113"/>
      <c r="AC15" s="113"/>
      <c r="AD15" s="59">
        <v>12</v>
      </c>
      <c r="AE15" s="59">
        <f t="array" ref="AE15">'Data Entry'!J17</f>
      </c>
      <c r="AF15" s="59">
        <f>'Data Entry'!E17</f>
      </c>
      <c r="AG15" s="59">
        <f t="array" ref="AG15">AE15*AF15*105%</f>
      </c>
      <c r="AH15" s="189">
        <f t="array" ref="AH15">'Body Cost'!$G$59</f>
      </c>
      <c r="AI15" s="192">
        <f t="array" ref="AI15">AG15*AH15</f>
      </c>
      <c r="AJ15" s="59">
        <f t="array" ref="AJ15">Production!AV17</f>
      </c>
      <c r="AK15" s="192">
        <f t="array" ref="AK15">AJ15*AF15*AH15</f>
      </c>
      <c r="AL15" s="113"/>
      <c r="AM15" s="113"/>
      <c r="AN15" s="59">
        <v>12</v>
      </c>
      <c r="AO15" s="59">
        <f t="array" ref="AO15">'Data Entry'!K17</f>
      </c>
      <c r="AP15" s="59">
        <f t="array" ref="AP15">'Data Entry'!F17</f>
      </c>
      <c r="AQ15" s="59">
        <f t="array" ref="AQ15">AO15*AP15*105%</f>
      </c>
      <c r="AR15" s="189">
        <f t="array" ref="AR15">AR14</f>
      </c>
      <c r="AS15" s="192">
        <f t="array" ref="AS15">AQ15*AR15</f>
      </c>
      <c r="AT15" s="59">
        <f t="array" ref="AT15">Production!BI17</f>
      </c>
      <c r="AU15" s="192">
        <f t="array" ref="AU15">AT15*AP15*AR15</f>
      </c>
      <c r="AV15" s="127"/>
      <c r="AW15" s="98"/>
      <c r="AX15" s="193">
        <f t="array" ref="AX15">(D15+N15+W15+AG15+AQ15)/1000</f>
      </c>
    </row>
    <row r="16" spans="1:50" ht="24" customHeight="1">
      <c r="A16" s="42">
        <v>13</v>
      </c>
      <c r="B16" s="42">
        <f t="array" ref="B16">'Data Entry'!G18</f>
      </c>
      <c r="C16" s="42">
        <f t="array" ref="C16">'Data Entry'!B18</f>
      </c>
      <c r="D16" s="42">
        <f t="array" ref="D16">B16*C16*105%</f>
      </c>
      <c r="E16" s="189">
        <f t="array" ref="E16">'Body Cost'!$AA$58</f>
      </c>
      <c r="F16" s="42">
        <f t="array" ref="F16">D16*E16</f>
      </c>
      <c r="G16" s="42">
        <f t="array" ref="G16">Production!F18</f>
      </c>
      <c r="H16" s="42">
        <f t="array" ref="H16">G16*C16*E16</f>
      </c>
      <c r="I16" s="127"/>
      <c r="J16" s="128"/>
      <c r="K16" s="42">
        <v>13</v>
      </c>
      <c r="L16" s="42">
        <f t="array" ref="L16">'Data Entry'!H18</f>
      </c>
      <c r="M16" s="42">
        <f t="array" ref="M16">'Data Entry'!C18</f>
      </c>
      <c r="N16" s="42">
        <f t="array" ref="N16">L16*M16*105%</f>
      </c>
      <c r="O16" s="189">
        <f t="array" ref="O16">'Body Cost'!$AA$58</f>
      </c>
      <c r="P16" s="42">
        <f t="array" ref="P16">N16*O16</f>
      </c>
      <c r="Q16" s="42">
        <f t="array" ref="Q16">Production!T18</f>
      </c>
      <c r="R16" s="190">
        <f t="array" ref="R16">Q16*M16*O16</f>
      </c>
      <c r="S16" s="113"/>
      <c r="T16" s="42">
        <v>13</v>
      </c>
      <c r="U16" s="42">
        <f t="array" ref="U16">'Data Entry'!I18</f>
      </c>
      <c r="V16" s="42">
        <f t="array" ref="V16">'Data Entry'!D18</f>
      </c>
      <c r="W16" s="42">
        <f t="array" ref="W16">U16*V16*105%</f>
      </c>
      <c r="X16" s="189">
        <f t="array" ref="X16">'Body Cost'!$AA$58</f>
      </c>
      <c r="Y16" s="190">
        <f t="array" ref="Y16">W16*X16</f>
      </c>
      <c r="Z16" s="42">
        <f t="array" ref="Z16">Production!AH18</f>
      </c>
      <c r="AA16" s="190">
        <f t="array" ref="AA16">Z16*V16*X16</f>
      </c>
      <c r="AB16" s="113"/>
      <c r="AC16" s="113"/>
      <c r="AD16" s="42">
        <v>13</v>
      </c>
      <c r="AE16" s="42">
        <f>'Data Entry'!J18</f>
      </c>
      <c r="AF16" s="42">
        <f t="array" ref="AF16">'Data Entry'!E18</f>
      </c>
      <c r="AG16" s="42">
        <f t="array" ref="AG16">AE16*AF16*105%</f>
      </c>
      <c r="AH16" s="189">
        <f>'Body Cost'!$G$59</f>
      </c>
      <c r="AI16" s="190">
        <f t="array" ref="AI16">AG16*AH16</f>
      </c>
      <c r="AJ16" s="42">
        <f t="array" ref="AJ16">Production!AV18</f>
      </c>
      <c r="AK16" s="190">
        <f t="array" ref="AK16">AJ16*AF16*AH16</f>
      </c>
      <c r="AL16" s="113"/>
      <c r="AM16" s="113"/>
      <c r="AN16" s="42">
        <v>13</v>
      </c>
      <c r="AO16" s="42">
        <f t="array" ref="AO16">'Data Entry'!K18</f>
      </c>
      <c r="AP16" s="42">
        <f t="array" ref="AP16">'Data Entry'!F18</f>
      </c>
      <c r="AQ16" s="42">
        <f t="array" ref="AQ16">AO16*AP16*105%</f>
      </c>
      <c r="AR16" s="189">
        <f t="array" ref="AR16">AR15</f>
      </c>
      <c r="AS16" s="190">
        <f t="array" ref="AS16">AQ16*AR16</f>
      </c>
      <c r="AT16" s="42">
        <f t="array" ref="AT16">Production!BI18</f>
      </c>
      <c r="AU16" s="190">
        <f t="array" ref="AU16">AT16*AP16*AR16</f>
      </c>
      <c r="AV16" s="127"/>
      <c r="AW16" s="98"/>
      <c r="AX16" s="193">
        <f t="array" ref="AX16">(D16+N16+W16+AG16+AQ16)/1000</f>
      </c>
    </row>
    <row r="17" spans="1:50" ht="24" customHeight="1">
      <c r="A17" s="59">
        <v>14</v>
      </c>
      <c r="B17" s="59">
        <f t="array" ref="B17">'Data Entry'!G19</f>
      </c>
      <c r="C17" s="59">
        <f t="array" ref="C17">'Data Entry'!B19</f>
      </c>
      <c r="D17" s="59">
        <f t="array" ref="D17">B17*C17*105%</f>
      </c>
      <c r="E17" s="189">
        <f t="array" ref="E17">'Body Cost'!$AA$58</f>
      </c>
      <c r="F17" s="59">
        <f t="array" ref="F17">D17*E17</f>
      </c>
      <c r="G17" s="59">
        <f t="array" ref="G17">Production!F19</f>
      </c>
      <c r="H17" s="59">
        <f t="array" ref="H17">G17*C17*E17</f>
      </c>
      <c r="I17" s="127"/>
      <c r="J17" s="128"/>
      <c r="K17" s="59">
        <v>14</v>
      </c>
      <c r="L17" s="59">
        <f t="array" ref="L17">'Data Entry'!H19</f>
      </c>
      <c r="M17" s="59">
        <f t="array" ref="M17">'Data Entry'!C19</f>
      </c>
      <c r="N17" s="59">
        <f t="array" ref="N17">L17*M17*105%</f>
      </c>
      <c r="O17" s="189">
        <f t="array" ref="O17">'Body Cost'!$AA$58</f>
      </c>
      <c r="P17" s="59">
        <f t="array" ref="P17">N17*O17</f>
      </c>
      <c r="Q17" s="59">
        <f t="array" ref="Q17">Production!T19</f>
      </c>
      <c r="R17" s="190">
        <f t="array" ref="R17">Q17*M17*O17</f>
      </c>
      <c r="S17" s="113"/>
      <c r="T17" s="59">
        <v>14</v>
      </c>
      <c r="U17" s="59">
        <f t="array" ref="U17">'Data Entry'!I19</f>
      </c>
      <c r="V17" s="59">
        <f t="array" ref="V17">'Data Entry'!D19</f>
      </c>
      <c r="W17" s="59">
        <f t="array" ref="W17">U17*V17*105%</f>
      </c>
      <c r="X17" s="189">
        <f t="array" ref="X17">'Body Cost'!$AA$58</f>
      </c>
      <c r="Y17" s="192">
        <f t="array" ref="Y17">W17*X17</f>
      </c>
      <c r="Z17" s="59">
        <f t="array" ref="Z17">Production!AH19</f>
      </c>
      <c r="AA17" s="192">
        <f t="array" ref="AA17">Z17*V17*X17</f>
      </c>
      <c r="AB17" s="113"/>
      <c r="AC17" s="113"/>
      <c r="AD17" s="59">
        <v>14</v>
      </c>
      <c r="AE17" s="59">
        <f t="array" ref="AE17">'Data Entry'!J19</f>
      </c>
      <c r="AF17" s="59">
        <f t="array" ref="AF17">'Data Entry'!E19</f>
      </c>
      <c r="AG17" s="59">
        <f t="array" ref="AG17">AE17*AF17*105%</f>
      </c>
      <c r="AH17" s="189">
        <f t="array" ref="AH17">'Body Cost'!$G$59</f>
      </c>
      <c r="AI17" s="192">
        <f t="array" ref="AI17">AG17*AH17</f>
      </c>
      <c r="AJ17" s="59">
        <f t="array" ref="AJ17">Production!AV19</f>
      </c>
      <c r="AK17" s="192">
        <f t="array" ref="AK17">AJ17*AF17*AH17</f>
      </c>
      <c r="AL17" s="113"/>
      <c r="AM17" s="113"/>
      <c r="AN17" s="59">
        <v>14</v>
      </c>
      <c r="AO17" s="59">
        <f t="array" ref="AO17">'Data Entry'!K19</f>
      </c>
      <c r="AP17" s="59">
        <f t="array" ref="AP17">'Data Entry'!F19</f>
      </c>
      <c r="AQ17" s="59">
        <f t="array" ref="AQ17">AO17*AP17*105%</f>
      </c>
      <c r="AR17" s="189">
        <f t="array" ref="AR17">AR16</f>
      </c>
      <c r="AS17" s="192">
        <f t="array" ref="AS17">AQ17*AR17</f>
      </c>
      <c r="AT17" s="59">
        <f t="array" ref="AT17">Production!BI19</f>
      </c>
      <c r="AU17" s="192">
        <f t="array" ref="AU17">AT17*AP17*AR17</f>
      </c>
      <c r="AV17" s="127"/>
      <c r="AW17" s="98"/>
      <c r="AX17" s="193">
        <f t="array" ref="AX17">(D17+N17+W17+AG17+AQ17)/1000</f>
      </c>
    </row>
    <row r="18" spans="1:50" ht="24" customHeight="1">
      <c r="A18" s="42">
        <v>15</v>
      </c>
      <c r="B18" s="42">
        <f t="array" ref="B18">'Data Entry'!G20</f>
      </c>
      <c r="C18" s="42">
        <f t="array" ref="C18">'Data Entry'!B20</f>
      </c>
      <c r="D18" s="42">
        <f t="array" ref="D18">B18*C18*105%</f>
      </c>
      <c r="E18" s="189">
        <f t="array" ref="E18">'Body Cost'!$AA$58</f>
      </c>
      <c r="F18" s="42">
        <f t="array" ref="F18">D18*E18</f>
      </c>
      <c r="G18" s="42">
        <f t="array" ref="G18">Production!F20</f>
      </c>
      <c r="H18" s="42">
        <f t="array" ref="H18">G18*C18*E18</f>
      </c>
      <c r="I18" s="127"/>
      <c r="J18" s="128"/>
      <c r="K18" s="42">
        <v>15</v>
      </c>
      <c r="L18" s="42">
        <f t="array" ref="L18">'Data Entry'!H20</f>
      </c>
      <c r="M18" s="42">
        <f t="array" ref="M18">'Data Entry'!C20</f>
      </c>
      <c r="N18" s="42">
        <f t="array" ref="N18">L18*M18*105%</f>
      </c>
      <c r="O18" s="189">
        <f t="array" ref="O18">'Body Cost'!$AA$58</f>
      </c>
      <c r="P18" s="42">
        <f t="array" ref="P18">N18*O18</f>
      </c>
      <c r="Q18" s="42">
        <f t="array" ref="Q18">Production!T20</f>
      </c>
      <c r="R18" s="190">
        <f t="array" ref="R18">Q18*M18*O18</f>
      </c>
      <c r="S18" s="113"/>
      <c r="T18" s="42">
        <v>15</v>
      </c>
      <c r="U18" s="42">
        <f t="array" ref="U18">'Data Entry'!I20</f>
      </c>
      <c r="V18" s="42">
        <f t="array" ref="V18">'Data Entry'!D20</f>
      </c>
      <c r="W18" s="42">
        <f t="array" ref="W18">U18*V18*105%</f>
      </c>
      <c r="X18" s="189">
        <f t="array" ref="X18">'Body Cost'!$AA$58</f>
      </c>
      <c r="Y18" s="190">
        <f t="array" ref="Y18">W18*X18</f>
      </c>
      <c r="Z18" s="42">
        <f t="array" ref="Z18">Production!AH20</f>
      </c>
      <c r="AA18" s="190">
        <f t="array" ref="AA18">Z18*V18*X18</f>
      </c>
      <c r="AB18" s="113"/>
      <c r="AC18" s="113"/>
      <c r="AD18" s="42">
        <v>15</v>
      </c>
      <c r="AE18" s="42">
        <f t="array" ref="AE18">'Data Entry'!J20</f>
      </c>
      <c r="AF18" s="42">
        <f t="array" ref="AF18">'Data Entry'!E20</f>
      </c>
      <c r="AG18" s="42">
        <f t="array" ref="AG18">AE18*AF18*105%</f>
      </c>
      <c r="AH18" s="189">
        <f>'Body Cost'!$G$59</f>
      </c>
      <c r="AI18" s="190">
        <f t="array" ref="AI18">AG18*AH18</f>
      </c>
      <c r="AJ18" s="42">
        <f t="array" ref="AJ18">Production!AV20</f>
      </c>
      <c r="AK18" s="190">
        <f t="array" ref="AK18">AJ18*AF18*AH18</f>
      </c>
      <c r="AL18" s="113"/>
      <c r="AM18" s="113"/>
      <c r="AN18" s="42">
        <v>15</v>
      </c>
      <c r="AO18" s="42">
        <f t="array" ref="AO18">'Data Entry'!K20</f>
      </c>
      <c r="AP18" s="42">
        <f t="array" ref="AP18">'Data Entry'!F20</f>
      </c>
      <c r="AQ18" s="42">
        <f t="array" ref="AQ18">AO18*AP18*105%</f>
      </c>
      <c r="AR18" s="189">
        <f t="array" ref="AR18">AR17</f>
      </c>
      <c r="AS18" s="190">
        <f t="array" ref="AS18">AQ18*AR18</f>
      </c>
      <c r="AT18" s="42">
        <f t="array" ref="AT18">Production!BI20</f>
      </c>
      <c r="AU18" s="190">
        <f t="array" ref="AU18">AT18*AP18*AR18</f>
      </c>
      <c r="AV18" s="127"/>
      <c r="AW18" s="98"/>
      <c r="AX18" s="193">
        <f t="array" ref="AX18">(D18+N18+W18+AG18+AQ18)/1000</f>
      </c>
    </row>
    <row r="19" spans="1:50" ht="24" customHeight="1">
      <c r="A19" s="59">
        <v>16</v>
      </c>
      <c r="B19" s="59">
        <f t="array" ref="B19">'Data Entry'!G21</f>
      </c>
      <c r="C19" s="59">
        <f t="array" ref="C19">'Data Entry'!B21</f>
      </c>
      <c r="D19" s="59">
        <f t="array" ref="D19">B19*C19*105%</f>
      </c>
      <c r="E19" s="189">
        <f t="array" ref="E19">'Body Cost'!$AA$58</f>
      </c>
      <c r="F19" s="59">
        <f t="array" ref="F19">D19*E19</f>
      </c>
      <c r="G19" s="59">
        <f t="array" ref="G19">Production!F21</f>
      </c>
      <c r="H19" s="59">
        <f t="array" ref="H19">G19*C19*E19</f>
      </c>
      <c r="I19" s="127"/>
      <c r="J19" s="128"/>
      <c r="K19" s="59">
        <v>16</v>
      </c>
      <c r="L19" s="59">
        <f t="array" ref="L19">'Data Entry'!H21</f>
      </c>
      <c r="M19" s="59">
        <f t="array" ref="M19">'Data Entry'!C21</f>
      </c>
      <c r="N19" s="59">
        <f t="array" ref="N19">L19*M19*105%</f>
      </c>
      <c r="O19" s="189">
        <f t="array" ref="O19">'Body Cost'!$AA$58</f>
      </c>
      <c r="P19" s="59">
        <f t="array" ref="P19">N19*O19</f>
      </c>
      <c r="Q19" s="59">
        <f t="array" ref="Q19">Production!T21</f>
      </c>
      <c r="R19" s="190">
        <f t="array" ref="R19">Q19*M19*O19</f>
      </c>
      <c r="S19" s="113"/>
      <c r="T19" s="59">
        <v>16</v>
      </c>
      <c r="U19" s="59">
        <f t="array" ref="U19">'Data Entry'!I21</f>
      </c>
      <c r="V19" s="59">
        <f t="array" ref="V19">'Data Entry'!D21</f>
      </c>
      <c r="W19" s="59">
        <f t="array" ref="W19">U19*V19*105%</f>
      </c>
      <c r="X19" s="189">
        <f t="array" ref="X19">'Body Cost'!$AA$58</f>
      </c>
      <c r="Y19" s="192">
        <f t="array" ref="Y19">W19*X19</f>
      </c>
      <c r="Z19" s="59">
        <f t="array" ref="Z19">Production!AH21</f>
      </c>
      <c r="AA19" s="192">
        <f t="array" ref="AA19">Z19*V19*X19</f>
      </c>
      <c r="AB19" s="113"/>
      <c r="AC19" s="113"/>
      <c r="AD19" s="59">
        <v>16</v>
      </c>
      <c r="AE19" s="59">
        <f t="array" ref="AE19">'Data Entry'!J21</f>
      </c>
      <c r="AF19" s="59">
        <f t="array" ref="AF19">'Data Entry'!E21</f>
      </c>
      <c r="AG19" s="59">
        <f t="array" ref="AG19">AE19*AF19*105%</f>
      </c>
      <c r="AH19" s="189">
        <f t="array" ref="AH19">'Body Cost'!$G$59</f>
      </c>
      <c r="AI19" s="192">
        <f t="array" ref="AI19">AG19*AH19</f>
      </c>
      <c r="AJ19" s="59">
        <f t="array" ref="AJ19">Production!AV21</f>
      </c>
      <c r="AK19" s="192">
        <f t="array" ref="AK19">AJ19*AF19*AH19</f>
      </c>
      <c r="AL19" s="113"/>
      <c r="AM19" s="113"/>
      <c r="AN19" s="59">
        <v>16</v>
      </c>
      <c r="AO19" s="59">
        <f t="array" ref="AO19">'Data Entry'!K21</f>
      </c>
      <c r="AP19" s="59">
        <f t="array" ref="AP19">'Data Entry'!F21</f>
      </c>
      <c r="AQ19" s="59">
        <f t="array" ref="AQ19">AO19*AP19*105%</f>
      </c>
      <c r="AR19" s="189">
        <f t="array" ref="AR19">AR18</f>
      </c>
      <c r="AS19" s="192">
        <f t="array" ref="AS19">AQ19*AR19</f>
      </c>
      <c r="AT19" s="59">
        <f t="array" ref="AT19">Production!BI21</f>
      </c>
      <c r="AU19" s="192">
        <f t="array" ref="AU19">AT19*AP19*AR19</f>
      </c>
      <c r="AV19" s="127"/>
      <c r="AW19" s="98"/>
      <c r="AX19" s="193">
        <f t="array" ref="AX19">(D19+N19+W19+AG19+AQ19)/1000</f>
      </c>
    </row>
    <row r="20" spans="1:50" ht="24" customHeight="1">
      <c r="A20" s="42">
        <v>17</v>
      </c>
      <c r="B20" s="42">
        <f t="array" ref="B20">'Data Entry'!G22</f>
      </c>
      <c r="C20" s="42">
        <f t="array" ref="C20">'Data Entry'!B22</f>
      </c>
      <c r="D20" s="42">
        <f t="array" ref="D20">B20*C20*105%</f>
      </c>
      <c r="E20" s="189">
        <f t="array" ref="E20">'Body Cost'!$AA$58</f>
      </c>
      <c r="F20" s="42">
        <f t="array" ref="F20">D20*E20</f>
      </c>
      <c r="G20" s="42">
        <f t="array" ref="G20">Production!F22</f>
      </c>
      <c r="H20" s="42">
        <f t="array" ref="H20">G20*C20*E20</f>
      </c>
      <c r="I20" s="127"/>
      <c r="J20" s="128"/>
      <c r="K20" s="42">
        <v>17</v>
      </c>
      <c r="L20" s="42">
        <f t="array" ref="L20">'Data Entry'!H22</f>
      </c>
      <c r="M20" s="42">
        <f t="array" ref="M20">'Data Entry'!C22</f>
      </c>
      <c r="N20" s="42">
        <f t="array" ref="N20">L20*M20*105%</f>
      </c>
      <c r="O20" s="189">
        <f t="array" ref="O20">'Body Cost'!$AA$58</f>
      </c>
      <c r="P20" s="42">
        <f t="array" ref="P20">N20*O20</f>
      </c>
      <c r="Q20" s="42">
        <f t="array" ref="Q20">Production!T22</f>
      </c>
      <c r="R20" s="190">
        <f t="array" ref="R20">Q20*M20*O20</f>
      </c>
      <c r="S20" s="113"/>
      <c r="T20" s="42">
        <v>17</v>
      </c>
      <c r="U20" s="42">
        <f t="array" ref="U20">'Data Entry'!I22</f>
      </c>
      <c r="V20" s="42">
        <f t="array" ref="V20">'Data Entry'!D22</f>
      </c>
      <c r="W20" s="42">
        <f t="array" ref="W20">U20*V20*105%</f>
      </c>
      <c r="X20" s="189">
        <f t="array" ref="X20">'Body Cost'!$AA$58</f>
      </c>
      <c r="Y20" s="190">
        <f t="array" ref="Y20">W20*X20</f>
      </c>
      <c r="Z20" s="42">
        <f t="array" ref="Z20">Production!AH22</f>
      </c>
      <c r="AA20" s="190">
        <f t="array" ref="AA20">Z20*V20*X20</f>
      </c>
      <c r="AB20" s="113"/>
      <c r="AC20" s="113"/>
      <c r="AD20" s="42">
        <v>17</v>
      </c>
      <c r="AE20" s="42">
        <f t="array" ref="AE20">'Data Entry'!J22</f>
      </c>
      <c r="AF20" s="42">
        <f t="array" ref="AF20">'Data Entry'!E22</f>
      </c>
      <c r="AG20" s="42">
        <f t="array" ref="AG20">AE20*AF20*105%</f>
      </c>
      <c r="AH20" s="189">
        <f t="array" ref="AH20">'Body Cost'!$G$59</f>
      </c>
      <c r="AI20" s="190">
        <f t="array" ref="AI20">AG20*AH20</f>
      </c>
      <c r="AJ20" s="42">
        <f t="array" ref="AJ20">Production!AV22</f>
      </c>
      <c r="AK20" s="190">
        <f t="array" ref="AK20">AJ20*AF20*AH20</f>
      </c>
      <c r="AL20" s="113"/>
      <c r="AM20" s="113"/>
      <c r="AN20" s="42">
        <v>17</v>
      </c>
      <c r="AO20" s="42">
        <f t="array" ref="AO20">'Data Entry'!K22</f>
      </c>
      <c r="AP20" s="42">
        <f t="array" ref="AP20">'Data Entry'!F22</f>
      </c>
      <c r="AQ20" s="42">
        <f t="array" ref="AQ20">AO20*AP20*105%</f>
      </c>
      <c r="AR20" s="189">
        <f t="array" ref="AR20">AR19</f>
      </c>
      <c r="AS20" s="190">
        <f t="array" ref="AS20">AQ20*AR20</f>
      </c>
      <c r="AT20" s="42">
        <f t="array" ref="AT20">Production!BI22</f>
      </c>
      <c r="AU20" s="190">
        <f t="array" ref="AU20">AT20*AP20*AR20</f>
      </c>
      <c r="AV20" s="127"/>
      <c r="AW20" s="98"/>
      <c r="AX20" s="193">
        <f t="array" ref="AX20">(D20+N20+W20+AG20+AQ20)/1000</f>
      </c>
    </row>
    <row r="21" spans="1:50" ht="24" customHeight="1">
      <c r="A21" s="59">
        <v>18</v>
      </c>
      <c r="B21" s="59">
        <f t="array" ref="B21">'Data Entry'!G23</f>
      </c>
      <c r="C21" s="59">
        <f t="array" ref="C21">'Data Entry'!B23</f>
      </c>
      <c r="D21" s="59">
        <f t="array" ref="D21">B21*C21*105%</f>
      </c>
      <c r="E21" s="189">
        <f t="array" ref="E21">'Body Cost'!$AA$58</f>
      </c>
      <c r="F21" s="59">
        <f t="array" ref="F21">D21*E21</f>
      </c>
      <c r="G21" s="59">
        <f t="array" ref="G21">Production!F23</f>
      </c>
      <c r="H21" s="59">
        <f t="array" ref="H21">G21*C21*E21</f>
      </c>
      <c r="I21" s="127"/>
      <c r="J21" s="128"/>
      <c r="K21" s="59">
        <v>18</v>
      </c>
      <c r="L21" s="59">
        <f t="array" ref="L21">'Data Entry'!H23</f>
      </c>
      <c r="M21" s="59">
        <f t="array" ref="M21">'Data Entry'!C23</f>
      </c>
      <c r="N21" s="59">
        <f t="array" ref="N21">L21*M21*105%</f>
      </c>
      <c r="O21" s="189">
        <f t="array" ref="O21">'Body Cost'!$AA$58</f>
      </c>
      <c r="P21" s="59">
        <f t="array" ref="P21">N21*O21</f>
      </c>
      <c r="Q21" s="59">
        <f t="array" ref="Q21">Production!T23</f>
      </c>
      <c r="R21" s="190">
        <f t="array" ref="R21">Q21*M21*O21</f>
      </c>
      <c r="S21" s="113"/>
      <c r="T21" s="59">
        <v>18</v>
      </c>
      <c r="U21" s="59">
        <f t="array" ref="U21">'Data Entry'!I23</f>
      </c>
      <c r="V21" s="59">
        <f t="array" ref="V21">'Data Entry'!D23</f>
      </c>
      <c r="W21" s="59">
        <f t="array" ref="W21">U21*V21*105%</f>
      </c>
      <c r="X21" s="189">
        <f t="array" ref="X21">'Body Cost'!$AA$58</f>
      </c>
      <c r="Y21" s="192">
        <f t="array" ref="Y21">W21*X21</f>
      </c>
      <c r="Z21" s="59">
        <f t="array" ref="Z21">Production!AH23</f>
      </c>
      <c r="AA21" s="192">
        <f t="array" ref="AA21">Z21*V21*X21</f>
      </c>
      <c r="AB21" s="113"/>
      <c r="AC21" s="113"/>
      <c r="AD21" s="59">
        <v>18</v>
      </c>
      <c r="AE21" s="59">
        <f t="array" ref="AE21">'Data Entry'!J23</f>
      </c>
      <c r="AF21" s="59">
        <f t="array" ref="AF21">'Data Entry'!E23</f>
      </c>
      <c r="AG21" s="59">
        <f t="array" ref="AG21">AE21*AF21*105%</f>
      </c>
      <c r="AH21" s="189">
        <f t="array" ref="AH21">'Body Cost'!$G$59</f>
      </c>
      <c r="AI21" s="192">
        <f t="array" ref="AI21">AG21*AH21</f>
      </c>
      <c r="AJ21" s="59">
        <f t="array" ref="AJ21">Production!AV23</f>
      </c>
      <c r="AK21" s="192">
        <f t="array" ref="AK21">AJ21*AF21*AH21</f>
      </c>
      <c r="AL21" s="113"/>
      <c r="AM21" s="113"/>
      <c r="AN21" s="59">
        <v>18</v>
      </c>
      <c r="AO21" s="59">
        <f t="array" ref="AO21">'Data Entry'!K23</f>
      </c>
      <c r="AP21" s="59">
        <f t="array" ref="AP21">'Data Entry'!F23</f>
      </c>
      <c r="AQ21" s="59">
        <f t="array" ref="AQ21">AO21*AP21*105%</f>
      </c>
      <c r="AR21" s="189">
        <f t="array" ref="AR21">AR20</f>
      </c>
      <c r="AS21" s="192">
        <f t="array" ref="AS21">AQ21*AR21</f>
      </c>
      <c r="AT21" s="59">
        <f t="array" ref="AT21">Production!BI23</f>
      </c>
      <c r="AU21" s="192">
        <f t="array" ref="AU21">AT21*AP21*AR21</f>
      </c>
      <c r="AV21" s="127"/>
      <c r="AW21" s="98"/>
      <c r="AX21" s="193">
        <f t="array" ref="AX21">(D21+N21+W21+AG21+AQ21)/1000</f>
      </c>
    </row>
    <row r="22" spans="1:50" ht="24" customHeight="1">
      <c r="A22" s="42">
        <v>19</v>
      </c>
      <c r="B22" s="42">
        <f t="array" ref="B22">'Data Entry'!G24</f>
      </c>
      <c r="C22" s="42">
        <f t="array" ref="C22">'Data Entry'!B24</f>
      </c>
      <c r="D22" s="42">
        <f t="array" ref="D22">B22*C22*105%</f>
      </c>
      <c r="E22" s="189">
        <f t="array" ref="E22">'Body Cost'!$AA$58</f>
      </c>
      <c r="F22" s="42">
        <f t="array" ref="F22">D22*E22</f>
      </c>
      <c r="G22" s="42">
        <f t="array" ref="G22">Production!F24</f>
      </c>
      <c r="H22" s="42">
        <f t="array" ref="H22">G22*C22*E22</f>
      </c>
      <c r="I22" s="127"/>
      <c r="J22" s="128"/>
      <c r="K22" s="42">
        <v>19</v>
      </c>
      <c r="L22" s="42">
        <f t="array" ref="L22">'Data Entry'!H24</f>
      </c>
      <c r="M22" s="42">
        <f t="array" ref="M22">'Data Entry'!C24</f>
      </c>
      <c r="N22" s="42">
        <f t="array" ref="N22">L22*M22*105%</f>
      </c>
      <c r="O22" s="189">
        <f t="array" ref="O22">'Body Cost'!$AA$58</f>
      </c>
      <c r="P22" s="42">
        <f t="array" ref="P22">N22*O22</f>
      </c>
      <c r="Q22" s="42">
        <f t="array" ref="Q22">Production!T24</f>
      </c>
      <c r="R22" s="190">
        <f t="array" ref="R22">Q22*M22*O22</f>
      </c>
      <c r="S22" s="113"/>
      <c r="T22" s="42">
        <v>19</v>
      </c>
      <c r="U22" s="42">
        <f t="array" ref="U22">'Data Entry'!I24</f>
      </c>
      <c r="V22" s="42">
        <f t="array" ref="V22">'Data Entry'!D24</f>
      </c>
      <c r="W22" s="42">
        <f t="array" ref="W22">U22*V22*105%</f>
      </c>
      <c r="X22" s="189">
        <f t="array" ref="X22">'Body Cost'!$AA$58</f>
      </c>
      <c r="Y22" s="190">
        <f t="array" ref="Y22">W22*X22</f>
      </c>
      <c r="Z22" s="42">
        <f t="array" ref="Z22">Production!AH24</f>
      </c>
      <c r="AA22" s="190">
        <f t="array" ref="AA22">Z22*V22*X22</f>
      </c>
      <c r="AB22" s="113"/>
      <c r="AC22" s="113"/>
      <c r="AD22" s="42">
        <v>19</v>
      </c>
      <c r="AE22" s="42">
        <f t="array" ref="AE22">'Data Entry'!J24</f>
      </c>
      <c r="AF22" s="42">
        <f t="array" ref="AF22">'Data Entry'!E24</f>
      </c>
      <c r="AG22" s="42">
        <f t="array" ref="AG22">AE22*AF22*105%</f>
      </c>
      <c r="AH22" s="189">
        <f t="array" ref="AH22">'Body Cost'!$G$59</f>
      </c>
      <c r="AI22" s="190">
        <f t="array" ref="AI22">AG22*AH22</f>
      </c>
      <c r="AJ22" s="42">
        <f t="array" ref="AJ22">Production!AV24</f>
      </c>
      <c r="AK22" s="190">
        <f t="array" ref="AK22">AJ22*AF22*AH22</f>
      </c>
      <c r="AL22" s="113"/>
      <c r="AM22" s="113"/>
      <c r="AN22" s="42">
        <v>19</v>
      </c>
      <c r="AO22" s="42">
        <f t="array" ref="AO22">'Data Entry'!K24</f>
      </c>
      <c r="AP22" s="42">
        <f t="array" ref="AP22">'Data Entry'!F24</f>
      </c>
      <c r="AQ22" s="42">
        <f t="array" ref="AQ22">AO22*AP22*105%</f>
      </c>
      <c r="AR22" s="189">
        <f t="array" ref="AR22">AR21</f>
      </c>
      <c r="AS22" s="190">
        <f t="array" ref="AS22">AQ22*AR22</f>
      </c>
      <c r="AT22" s="42">
        <f t="array" ref="AT22">Production!BI24</f>
      </c>
      <c r="AU22" s="190">
        <f t="array" ref="AU22">AT22*AP22*AR22</f>
      </c>
      <c r="AV22" s="127"/>
      <c r="AW22" s="98"/>
      <c r="AX22" s="193">
        <f t="array" ref="AX22">(D22+N22+W22+AG22+AQ22)/1000</f>
      </c>
    </row>
    <row r="23" spans="1:50" ht="24" customHeight="1">
      <c r="A23" s="59">
        <v>20</v>
      </c>
      <c r="B23" s="59">
        <f t="array" ref="B23">'Data Entry'!G25</f>
      </c>
      <c r="C23" s="59">
        <f t="array" ref="C23">'Data Entry'!B25</f>
      </c>
      <c r="D23" s="59">
        <f t="array" ref="D23">B23*C23*105%</f>
      </c>
      <c r="E23" s="189">
        <f t="array" ref="E23">'Body Cost'!$AA$58</f>
      </c>
      <c r="F23" s="59">
        <f t="array" ref="F23">D23*E23</f>
      </c>
      <c r="G23" s="59">
        <f t="array" ref="G23">Production!F25</f>
      </c>
      <c r="H23" s="59">
        <f t="array" ref="H23">G23*C23*E23</f>
      </c>
      <c r="I23" s="127"/>
      <c r="J23" s="128"/>
      <c r="K23" s="59">
        <v>20</v>
      </c>
      <c r="L23" s="59">
        <f t="array" ref="L23">'Data Entry'!H25</f>
      </c>
      <c r="M23" s="59">
        <f t="array" ref="M23">'Data Entry'!C25</f>
      </c>
      <c r="N23" s="59">
        <f t="array" ref="N23">L23*M23*105%</f>
      </c>
      <c r="O23" s="189">
        <f t="array" ref="O23">'Body Cost'!$AA$58</f>
      </c>
      <c r="P23" s="59">
        <f t="array" ref="P23">N23*O23</f>
      </c>
      <c r="Q23" s="59">
        <f t="array" ref="Q23">Production!T25</f>
      </c>
      <c r="R23" s="190">
        <f t="array" ref="R23">Q23*M23*O23</f>
      </c>
      <c r="S23" s="113"/>
      <c r="T23" s="59">
        <v>20</v>
      </c>
      <c r="U23" s="59">
        <f t="array" ref="U23">'Data Entry'!I25</f>
      </c>
      <c r="V23" s="59">
        <f t="array" ref="V23">'Data Entry'!D25</f>
      </c>
      <c r="W23" s="59">
        <f t="array" ref="W23">U23*V23*105%</f>
      </c>
      <c r="X23" s="189">
        <f t="array" ref="X23">'Body Cost'!$AA$58</f>
      </c>
      <c r="Y23" s="192">
        <f t="array" ref="Y23">W23*X23</f>
      </c>
      <c r="Z23" s="59">
        <f t="array" ref="Z23">Production!AH25</f>
      </c>
      <c r="AA23" s="192">
        <f t="array" ref="AA23">Z23*V23*X23</f>
      </c>
      <c r="AB23" s="113"/>
      <c r="AC23" s="113"/>
      <c r="AD23" s="59">
        <v>20</v>
      </c>
      <c r="AE23" s="59">
        <f t="array" ref="AE23">'Data Entry'!J25</f>
      </c>
      <c r="AF23" s="59">
        <f t="array" ref="AF23">'Data Entry'!E25</f>
      </c>
      <c r="AG23" s="59">
        <f t="array" ref="AG23">AE23*AF23*105%</f>
      </c>
      <c r="AH23" s="189">
        <f t="array" ref="AH23">'Body Cost'!$G$59</f>
      </c>
      <c r="AI23" s="192">
        <f t="array" ref="AI23">AG23*AH23</f>
      </c>
      <c r="AJ23" s="59">
        <f t="array" ref="AJ23">Production!AV25</f>
      </c>
      <c r="AK23" s="192">
        <f t="array" ref="AK23">AJ23*AF23*AH23</f>
      </c>
      <c r="AL23" s="113"/>
      <c r="AM23" s="113"/>
      <c r="AN23" s="59">
        <v>20</v>
      </c>
      <c r="AO23" s="59">
        <f t="array" ref="AO23">'Data Entry'!K25</f>
      </c>
      <c r="AP23" s="59">
        <f t="array" ref="AP23">'Data Entry'!F25</f>
      </c>
      <c r="AQ23" s="59">
        <f t="array" ref="AQ23">AO23*AP23*105%</f>
      </c>
      <c r="AR23" s="189">
        <f t="array" ref="AR23">AR22</f>
      </c>
      <c r="AS23" s="192">
        <f t="array" ref="AS23">AQ23*AR23</f>
      </c>
      <c r="AT23" s="59">
        <f t="array" ref="AT23">Production!BI25</f>
      </c>
      <c r="AU23" s="192">
        <f t="array" ref="AU23">AT23*AP23*AR23</f>
      </c>
      <c r="AV23" s="127"/>
      <c r="AW23" s="98"/>
      <c r="AX23" s="193">
        <f t="array" ref="AX23">(D23+N23+W23+AG23+AQ23)/1000</f>
      </c>
    </row>
    <row r="24" spans="1:50" ht="24" customHeight="1">
      <c r="A24" s="42">
        <v>21</v>
      </c>
      <c r="B24" s="42">
        <f t="array" ref="B24">'Data Entry'!G26</f>
      </c>
      <c r="C24" s="42">
        <f t="array" ref="C24">'Data Entry'!B26</f>
      </c>
      <c r="D24" s="42">
        <f t="array" ref="D24">B24*C24*105%</f>
      </c>
      <c r="E24" s="189">
        <f t="array" ref="E24">'Body Cost'!$AA$58</f>
      </c>
      <c r="F24" s="42">
        <f t="array" ref="F24">D24*E24</f>
      </c>
      <c r="G24" s="42">
        <f t="array" ref="G24">Production!F26</f>
      </c>
      <c r="H24" s="42">
        <f t="array" ref="H24">G24*C24*E24</f>
      </c>
      <c r="I24" s="127"/>
      <c r="J24" s="128"/>
      <c r="K24" s="42">
        <v>21</v>
      </c>
      <c r="L24" s="42">
        <f t="array" ref="L24">'Data Entry'!H26</f>
      </c>
      <c r="M24" s="42">
        <f t="array" ref="M24">'Data Entry'!C26</f>
      </c>
      <c r="N24" s="42">
        <f t="array" ref="N24">L24*M24*105%</f>
      </c>
      <c r="O24" s="189">
        <f t="array" ref="O24">'Body Cost'!$AA$58</f>
      </c>
      <c r="P24" s="42">
        <f t="array" ref="P24">N24*O24</f>
      </c>
      <c r="Q24" s="42">
        <f t="array" ref="Q24">Production!T26</f>
      </c>
      <c r="R24" s="190">
        <f t="array" ref="R24">Q24*M24*O24</f>
      </c>
      <c r="S24" s="113"/>
      <c r="T24" s="42">
        <v>21</v>
      </c>
      <c r="U24" s="42">
        <f t="array" ref="U24">'Data Entry'!I26</f>
      </c>
      <c r="V24" s="42">
        <f t="array" ref="V24">'Data Entry'!D26</f>
      </c>
      <c r="W24" s="42">
        <f t="array" ref="W24">U24*V24*105%</f>
      </c>
      <c r="X24" s="189">
        <f t="array" ref="X24">'Body Cost'!$AA$58</f>
      </c>
      <c r="Y24" s="190">
        <f t="array" ref="Y24">W24*X24</f>
      </c>
      <c r="Z24" s="42">
        <f t="array" ref="Z24">Production!AH26</f>
      </c>
      <c r="AA24" s="190">
        <f t="array" ref="AA24">Z24*V24*X24</f>
      </c>
      <c r="AB24" s="113"/>
      <c r="AC24" s="113"/>
      <c r="AD24" s="42">
        <v>21</v>
      </c>
      <c r="AE24" s="42">
        <f t="array" ref="AE24">'Data Entry'!J26</f>
      </c>
      <c r="AF24" s="42">
        <f t="array" ref="AF24">'Data Entry'!E26</f>
      </c>
      <c r="AG24" s="42">
        <f t="array" ref="AG24">AE24*AF24*105%</f>
      </c>
      <c r="AH24" s="189">
        <f t="array" ref="AH24">'Body Cost'!$G$59</f>
      </c>
      <c r="AI24" s="190">
        <f t="array" ref="AI24">AG24*AH24</f>
      </c>
      <c r="AJ24" s="42">
        <f t="array" ref="AJ24">Production!AV26</f>
      </c>
      <c r="AK24" s="190">
        <f t="array" ref="AK24">AJ24*AF24*AH24</f>
      </c>
      <c r="AL24" s="113"/>
      <c r="AM24" s="113"/>
      <c r="AN24" s="42">
        <v>21</v>
      </c>
      <c r="AO24" s="42">
        <f t="array" ref="AO24">'Data Entry'!K26</f>
      </c>
      <c r="AP24" s="42">
        <f t="array" ref="AP24">'Data Entry'!F26</f>
      </c>
      <c r="AQ24" s="190">
        <f t="array" ref="AQ24">AO24*AP24*105%</f>
      </c>
      <c r="AR24" s="189">
        <f t="array" ref="AR24">AR23</f>
      </c>
      <c r="AS24" s="190">
        <f t="array" ref="AS24">AQ24*AR24</f>
      </c>
      <c r="AT24" s="42">
        <f t="array" ref="AT24">Production!BI26</f>
      </c>
      <c r="AU24" s="190">
        <f t="array" ref="AU24">AT24*AP24*AR24</f>
      </c>
      <c r="AV24" s="127"/>
      <c r="AW24" s="98"/>
      <c r="AX24" s="193">
        <f t="array" ref="AX24">(D24+N24+W24+AG24+AQ24)/1000</f>
      </c>
    </row>
    <row r="25" spans="1:50" ht="24" customHeight="1">
      <c r="A25" s="59">
        <v>22</v>
      </c>
      <c r="B25" s="59">
        <f t="array" ref="B25">'Data Entry'!G27</f>
      </c>
      <c r="C25" s="59">
        <f t="array" ref="C25">'Data Entry'!B27</f>
      </c>
      <c r="D25" s="59">
        <f t="array" ref="D25">B25*C25*105%</f>
      </c>
      <c r="E25" s="189">
        <f t="array" ref="E25">'Body Cost'!$AA$58</f>
      </c>
      <c r="F25" s="59">
        <f t="array" ref="F25">D25*E25</f>
      </c>
      <c r="G25" s="59">
        <f t="array" ref="G25">Production!F27</f>
      </c>
      <c r="H25" s="59">
        <f t="array" ref="H25">G25*C25*E25</f>
      </c>
      <c r="I25" s="127"/>
      <c r="J25" s="128"/>
      <c r="K25" s="59">
        <v>22</v>
      </c>
      <c r="L25" s="59">
        <f t="array" ref="L25">'Data Entry'!H27</f>
      </c>
      <c r="M25" s="59">
        <f t="array" ref="M25">'Data Entry'!C27</f>
      </c>
      <c r="N25" s="59">
        <f t="array" ref="N25">L25*M25*105%</f>
      </c>
      <c r="O25" s="189">
        <f t="array" ref="O25">'Body Cost'!$AA$58</f>
      </c>
      <c r="P25" s="59">
        <f t="array" ref="P25">N25*O25</f>
      </c>
      <c r="Q25" s="59">
        <f t="array" ref="Q25">Production!T27</f>
      </c>
      <c r="R25" s="190">
        <f t="array" ref="R25">Q25*M25*O25</f>
      </c>
      <c r="S25" s="113"/>
      <c r="T25" s="59">
        <v>22</v>
      </c>
      <c r="U25" s="59">
        <f t="array" ref="U25">'Data Entry'!I27</f>
      </c>
      <c r="V25" s="59">
        <f t="array" ref="V25">'Data Entry'!D27</f>
      </c>
      <c r="W25" s="59">
        <f t="array" ref="W25">U25*V25*105%</f>
      </c>
      <c r="X25" s="189">
        <f t="array" ref="X25">'Body Cost'!$AA$58</f>
      </c>
      <c r="Y25" s="192">
        <f t="array" ref="Y25">W25*X25</f>
      </c>
      <c r="Z25" s="59">
        <f t="array" ref="Z25">Production!AH27</f>
      </c>
      <c r="AA25" s="192">
        <f t="array" ref="AA25">Z25*V25*X25</f>
      </c>
      <c r="AB25" s="113"/>
      <c r="AC25" s="113"/>
      <c r="AD25" s="59">
        <v>22</v>
      </c>
      <c r="AE25" s="59">
        <f t="array" ref="AE25">'Data Entry'!J27</f>
      </c>
      <c r="AF25" s="59">
        <f t="array" ref="AF25">'Data Entry'!E27</f>
      </c>
      <c r="AG25" s="59">
        <f t="array" ref="AG25">AE25*AF25*105%</f>
      </c>
      <c r="AH25" s="189">
        <f t="array" ref="AH25">'Body Cost'!$G$59</f>
      </c>
      <c r="AI25" s="192">
        <f t="array" ref="AI25">AG25*AH25</f>
      </c>
      <c r="AJ25" s="59">
        <f t="array" ref="AJ25">Production!AV27</f>
      </c>
      <c r="AK25" s="192">
        <f t="array" ref="AK25">AJ25*AF25*AH25</f>
      </c>
      <c r="AL25" s="113"/>
      <c r="AM25" s="113"/>
      <c r="AN25" s="59">
        <v>22</v>
      </c>
      <c r="AO25" s="59">
        <f t="array" ref="AO25">'Data Entry'!K27</f>
      </c>
      <c r="AP25" s="59">
        <f t="array" ref="AP25">'Data Entry'!F27</f>
      </c>
      <c r="AQ25" s="59">
        <f t="array" ref="AQ25">AO25*AP25*105%</f>
      </c>
      <c r="AR25" s="189">
        <f t="array" ref="AR25">AR24</f>
      </c>
      <c r="AS25" s="192">
        <f t="array" ref="AS25">AQ25*AR25</f>
      </c>
      <c r="AT25" s="59">
        <f t="array" ref="AT25">Production!BI27</f>
      </c>
      <c r="AU25" s="192">
        <f t="array" ref="AU25">AT25*AP25*AR25</f>
      </c>
      <c r="AV25" s="127"/>
      <c r="AW25" s="98"/>
      <c r="AX25" s="193">
        <f t="array" ref="AX25">(D25+N25+W25+AG25+AQ25)/1000</f>
      </c>
    </row>
    <row r="26" spans="1:50" ht="24" customHeight="1">
      <c r="A26" s="42">
        <v>23</v>
      </c>
      <c r="B26" s="42">
        <f t="array" ref="B26">'Data Entry'!G28</f>
      </c>
      <c r="C26" s="42">
        <f t="array" ref="C26">'Data Entry'!B28</f>
      </c>
      <c r="D26" s="42">
        <f t="array" ref="D26">B26*C26*105%</f>
      </c>
      <c r="E26" s="189">
        <f t="array" ref="E26">'Body Cost'!$AA$58</f>
      </c>
      <c r="F26" s="42">
        <f t="array" ref="F26">D26*E26</f>
      </c>
      <c r="G26" s="42">
        <f t="array" ref="G26">Production!F28</f>
      </c>
      <c r="H26" s="42">
        <f t="array" ref="H26">G26*C26*E26</f>
      </c>
      <c r="I26" s="127"/>
      <c r="J26" s="128"/>
      <c r="K26" s="42">
        <v>23</v>
      </c>
      <c r="L26" s="42">
        <f t="array" ref="L26">'Data Entry'!H28</f>
      </c>
      <c r="M26" s="42">
        <f t="array" ref="M26">'Data Entry'!C28</f>
      </c>
      <c r="N26" s="42">
        <f t="array" ref="N26">L26*M26*105%</f>
      </c>
      <c r="O26" s="189">
        <f t="array" ref="O26">'Body Cost'!$AA$58</f>
      </c>
      <c r="P26" s="42">
        <f t="array" ref="P26">N26*O26</f>
      </c>
      <c r="Q26" s="42">
        <f t="array" ref="Q26">Production!T28</f>
      </c>
      <c r="R26" s="190">
        <f t="array" ref="R26">Q26*M26*O26</f>
      </c>
      <c r="S26" s="113"/>
      <c r="T26" s="42">
        <v>23</v>
      </c>
      <c r="U26" s="42">
        <f t="array" ref="U26">'Data Entry'!I28</f>
      </c>
      <c r="V26" s="42">
        <f t="array" ref="V26">'Data Entry'!D28</f>
      </c>
      <c r="W26" s="42">
        <f t="array" ref="W26">U26*V26*105%</f>
      </c>
      <c r="X26" s="189">
        <f t="array" ref="X26">'Body Cost'!$AA$58</f>
      </c>
      <c r="Y26" s="190">
        <f t="array" ref="Y26">W26*X26</f>
      </c>
      <c r="Z26" s="42">
        <f t="array" ref="Z26">Production!AH28</f>
      </c>
      <c r="AA26" s="190">
        <f t="array" ref="AA26">Z26*V26*X26</f>
      </c>
      <c r="AB26" s="113"/>
      <c r="AC26" s="113"/>
      <c r="AD26" s="42">
        <v>23</v>
      </c>
      <c r="AE26" s="42">
        <f t="array" ref="AE26">'Data Entry'!J28</f>
      </c>
      <c r="AF26" s="42">
        <f t="array" ref="AF26">'Data Entry'!E28</f>
      </c>
      <c r="AG26" s="42">
        <f t="array" ref="AG26">AE26*AF26*105%</f>
      </c>
      <c r="AH26" s="189">
        <f t="array" ref="AH26">'Body Cost'!$G$59</f>
      </c>
      <c r="AI26" s="190">
        <f t="array" ref="AI26">AG26*AH26</f>
      </c>
      <c r="AJ26" s="42">
        <f t="array" ref="AJ26">Production!AV28</f>
      </c>
      <c r="AK26" s="190">
        <f t="array" ref="AK26">AJ26*AF26*AH26</f>
      </c>
      <c r="AL26" s="113"/>
      <c r="AM26" s="113"/>
      <c r="AN26" s="42">
        <v>23</v>
      </c>
      <c r="AO26" s="42">
        <f t="array" ref="AO26">'Data Entry'!K28</f>
      </c>
      <c r="AP26" s="42">
        <f t="array" ref="AP26">'Data Entry'!F28</f>
      </c>
      <c r="AQ26" s="42">
        <f t="array" ref="AQ26">AO26*AP26*105%</f>
      </c>
      <c r="AR26" s="189">
        <f t="array" ref="AR26">AR25</f>
      </c>
      <c r="AS26" s="190">
        <f t="array" ref="AS26">AQ26*AR26</f>
      </c>
      <c r="AT26" s="42">
        <f t="array" ref="AT26">Production!BI28</f>
      </c>
      <c r="AU26" s="190">
        <f t="array" ref="AU26">AT26*AP26*AR26</f>
      </c>
      <c r="AV26" s="127"/>
      <c r="AW26" s="98"/>
      <c r="AX26" s="193">
        <f t="array" ref="AX26">(D26+N26+W26+AG26+AQ26)/1000</f>
      </c>
    </row>
    <row r="27" spans="1:50" ht="24" customHeight="1">
      <c r="A27" s="59">
        <v>24</v>
      </c>
      <c r="B27" s="59">
        <f t="array" ref="B27">'Data Entry'!G29</f>
      </c>
      <c r="C27" s="59">
        <f t="array" ref="C27">'Data Entry'!B29</f>
      </c>
      <c r="D27" s="59">
        <f t="array" ref="D27">B27*C27*105%</f>
      </c>
      <c r="E27" s="189">
        <f t="array" ref="E27">'Body Cost'!$AA$58</f>
      </c>
      <c r="F27" s="59">
        <f t="array" ref="F27">D27*E27</f>
      </c>
      <c r="G27" s="59">
        <f t="array" ref="G27">Production!F29</f>
      </c>
      <c r="H27" s="59">
        <f t="array" ref="H27">G27*C27*E27</f>
      </c>
      <c r="I27" s="127"/>
      <c r="J27" s="128"/>
      <c r="K27" s="59">
        <v>24</v>
      </c>
      <c r="L27" s="59">
        <f t="array" ref="L27">'Data Entry'!H29</f>
      </c>
      <c r="M27" s="59">
        <f t="array" ref="M27">'Data Entry'!C29</f>
      </c>
      <c r="N27" s="59">
        <f t="array" ref="N27">L27*M27*105%</f>
      </c>
      <c r="O27" s="189">
        <f t="array" ref="O27">'Body Cost'!$AA$58</f>
      </c>
      <c r="P27" s="59">
        <f t="array" ref="P27">N27*O27</f>
      </c>
      <c r="Q27" s="59">
        <f t="array" ref="Q27">Production!T29</f>
      </c>
      <c r="R27" s="190">
        <f t="array" ref="R27">Q27*M27*O27</f>
      </c>
      <c r="S27" s="113"/>
      <c r="T27" s="59">
        <v>24</v>
      </c>
      <c r="U27" s="59">
        <f t="array" ref="U27">'Data Entry'!I29</f>
      </c>
      <c r="V27" s="59">
        <f t="array" ref="V27">'Data Entry'!D29</f>
      </c>
      <c r="W27" s="59">
        <f t="array" ref="W27">U27*V27*105%</f>
      </c>
      <c r="X27" s="189">
        <f t="array" ref="X27">'Body Cost'!$AA$58</f>
      </c>
      <c r="Y27" s="192">
        <f t="array" ref="Y27">W27*X27</f>
      </c>
      <c r="Z27" s="59">
        <f t="array" ref="Z27">Production!AH29</f>
      </c>
      <c r="AA27" s="192">
        <f t="array" ref="AA27">Z27*V27*X27</f>
      </c>
      <c r="AB27" s="113"/>
      <c r="AC27" s="113"/>
      <c r="AD27" s="59">
        <v>24</v>
      </c>
      <c r="AE27" s="59">
        <f t="array" ref="AE27">'Data Entry'!J29</f>
      </c>
      <c r="AF27" s="59">
        <f t="array" ref="AF27">'Data Entry'!E29</f>
      </c>
      <c r="AG27" s="59">
        <f t="array" ref="AG27">AE27*AF27*105%</f>
      </c>
      <c r="AH27" s="189">
        <f t="array" ref="AH27">'Body Cost'!$G$59</f>
      </c>
      <c r="AI27" s="192">
        <f t="array" ref="AI27">AG27*AH27</f>
      </c>
      <c r="AJ27" s="59">
        <f t="array" ref="AJ27">Production!AV29</f>
      </c>
      <c r="AK27" s="192">
        <f t="array" ref="AK27">AJ27*AF27*AH27</f>
      </c>
      <c r="AL27" s="113"/>
      <c r="AM27" s="113"/>
      <c r="AN27" s="59">
        <v>24</v>
      </c>
      <c r="AO27" s="59">
        <f t="array" ref="AO27">'Data Entry'!K29</f>
      </c>
      <c r="AP27" s="59">
        <f t="array" ref="AP27">'Data Entry'!F29</f>
      </c>
      <c r="AQ27" s="59">
        <f t="array" ref="AQ27">AO27*AP27*105%</f>
      </c>
      <c r="AR27" s="189">
        <f t="array" ref="AR27">AR26</f>
      </c>
      <c r="AS27" s="192">
        <f t="array" ref="AS27">AQ27*AR27</f>
      </c>
      <c r="AT27" s="59">
        <f t="array" ref="AT27">Production!BI29</f>
      </c>
      <c r="AU27" s="192">
        <f t="array" ref="AU27">AT27*AP27*AR27</f>
      </c>
      <c r="AV27" s="127"/>
      <c r="AW27" s="98"/>
      <c r="AX27" s="193">
        <f t="array" ref="AX27">(D27+N27+W27+AG27+AQ27)/1000</f>
      </c>
    </row>
    <row r="28" spans="1:50" ht="24" customHeight="1">
      <c r="A28" s="42">
        <v>25</v>
      </c>
      <c r="B28" s="42">
        <f t="array" ref="B28">'Data Entry'!G30</f>
      </c>
      <c r="C28" s="42">
        <f t="array" ref="C28">'Data Entry'!B30</f>
      </c>
      <c r="D28" s="42">
        <f t="array" ref="D28">B28*C28*105%</f>
      </c>
      <c r="E28" s="189">
        <f t="array" ref="E28">'Body Cost'!$AA$58</f>
      </c>
      <c r="F28" s="42">
        <f t="array" ref="F28">D28*E28</f>
      </c>
      <c r="G28" s="59">
        <f t="array" ref="G28">Production!F30</f>
      </c>
      <c r="H28" s="42">
        <f t="array" ref="H28">G28*C28*E28</f>
      </c>
      <c r="I28" s="127"/>
      <c r="J28" s="128"/>
      <c r="K28" s="42">
        <v>25</v>
      </c>
      <c r="L28" s="42">
        <f t="array" ref="L28">'Data Entry'!H30</f>
      </c>
      <c r="M28" s="42">
        <f t="array" ref="M28">'Data Entry'!C30</f>
      </c>
      <c r="N28" s="42">
        <f t="array" ref="N28">L28*M28*105%</f>
      </c>
      <c r="O28" s="189">
        <f t="array" ref="O28">'Body Cost'!$AA$58</f>
      </c>
      <c r="P28" s="42">
        <f t="array" ref="P28">N28*O28</f>
      </c>
      <c r="Q28" s="42">
        <f t="array" ref="Q28">Production!T30</f>
      </c>
      <c r="R28" s="190">
        <f t="array" ref="R28">Q28*M28*O28</f>
      </c>
      <c r="S28" s="113"/>
      <c r="T28" s="42">
        <v>25</v>
      </c>
      <c r="U28" s="42">
        <f t="array" ref="U28">'Data Entry'!I30</f>
      </c>
      <c r="V28" s="42">
        <f t="array" ref="V28">'Data Entry'!D30</f>
      </c>
      <c r="W28" s="42">
        <f t="array" ref="W28">U28*V28*105%</f>
      </c>
      <c r="X28" s="189">
        <f t="array" ref="X28">'Body Cost'!$AA$58</f>
      </c>
      <c r="Y28" s="190">
        <f t="array" ref="Y28">W28*X28</f>
      </c>
      <c r="Z28" s="42">
        <f t="array" ref="Z28">Production!AH30</f>
      </c>
      <c r="AA28" s="190">
        <f t="array" ref="AA28">Z28*V28*X28</f>
      </c>
      <c r="AB28" s="113"/>
      <c r="AC28" s="113"/>
      <c r="AD28" s="42">
        <v>25</v>
      </c>
      <c r="AE28" s="42">
        <f t="array" ref="AE28">'Data Entry'!J30</f>
      </c>
      <c r="AF28" s="42">
        <f t="array" ref="AF28">'Data Entry'!E30</f>
      </c>
      <c r="AG28" s="42">
        <f t="array" ref="AG28">AE28*AF28*105%</f>
      </c>
      <c r="AH28" s="189">
        <f t="array" ref="AH28">'Body Cost'!$G$59</f>
      </c>
      <c r="AI28" s="190">
        <f t="array" ref="AI28">AG28*AH28</f>
      </c>
      <c r="AJ28" s="42">
        <f t="array" ref="AJ28">Production!AV30</f>
      </c>
      <c r="AK28" s="190">
        <f t="array" ref="AK28">AJ28*AF28*AH28</f>
      </c>
      <c r="AL28" s="113"/>
      <c r="AM28" s="113"/>
      <c r="AN28" s="42">
        <v>25</v>
      </c>
      <c r="AO28" s="42">
        <f t="array" ref="AO28">'Data Entry'!K30</f>
      </c>
      <c r="AP28" s="42">
        <f t="array" ref="AP28">'Data Entry'!F30</f>
      </c>
      <c r="AQ28" s="42">
        <f t="array" ref="AQ28">AO28*AP28*105%</f>
      </c>
      <c r="AR28" s="189">
        <f t="array" ref="AR28">AR27</f>
      </c>
      <c r="AS28" s="190">
        <f t="array" ref="AS28">AQ28*AR28</f>
      </c>
      <c r="AT28" s="42">
        <f t="array" ref="AT28">Production!BI30</f>
      </c>
      <c r="AU28" s="190">
        <f t="array" ref="AU28">AT28*AP28*AR28</f>
      </c>
      <c r="AV28" s="127"/>
      <c r="AW28" s="98"/>
      <c r="AX28" s="193">
        <f t="array" ref="AX28">(D28+N28+W28+AG28+AQ28)/1000</f>
      </c>
    </row>
    <row r="29" spans="1:50" ht="24" customHeight="1">
      <c r="A29" s="59">
        <v>26</v>
      </c>
      <c r="B29" s="59">
        <f t="array" ref="B29">'Data Entry'!G31</f>
      </c>
      <c r="C29" s="59">
        <f t="array" ref="C29">'Data Entry'!B31</f>
      </c>
      <c r="D29" s="59">
        <f t="array" ref="D29">B29*C29*105%</f>
      </c>
      <c r="E29" s="189">
        <f t="array" ref="E29">'Body Cost'!$AA$58</f>
      </c>
      <c r="F29" s="59">
        <f t="array" ref="F29">D29*E29</f>
      </c>
      <c r="G29" s="59">
        <f t="array" ref="G29">Production!F31</f>
      </c>
      <c r="H29" s="59">
        <f t="array" ref="H29">G29*C29*E29</f>
      </c>
      <c r="I29" s="127"/>
      <c r="J29" s="128"/>
      <c r="K29" s="59">
        <v>26</v>
      </c>
      <c r="L29" s="59">
        <f t="array" ref="L29">'Data Entry'!H31</f>
      </c>
      <c r="M29" s="59">
        <f t="array" ref="M29">'Data Entry'!C31</f>
      </c>
      <c r="N29" s="59">
        <f t="array" ref="N29">L29*M29*105%</f>
      </c>
      <c r="O29" s="189">
        <f t="array" ref="O29">'Body Cost'!$AA$58</f>
      </c>
      <c r="P29" s="59">
        <f t="array" ref="P29">N29*O29</f>
      </c>
      <c r="Q29" s="59">
        <f t="array" ref="Q29">Production!T31</f>
      </c>
      <c r="R29" s="190">
        <f t="array" ref="R29">Q29*M29*O29</f>
      </c>
      <c r="S29" s="113"/>
      <c r="T29" s="59">
        <v>26</v>
      </c>
      <c r="U29" s="59">
        <f t="array" ref="U29">'Data Entry'!I31</f>
      </c>
      <c r="V29" s="59">
        <f t="array" ref="V29">'Data Entry'!D31</f>
      </c>
      <c r="W29" s="59">
        <f t="array" ref="W29">U29*V29*105%</f>
      </c>
      <c r="X29" s="189">
        <f t="array" ref="X29">'Body Cost'!$AA$58</f>
      </c>
      <c r="Y29" s="192">
        <f t="array" ref="Y29">W29*X29</f>
      </c>
      <c r="Z29" s="59">
        <f t="array" ref="Z29">Production!AH31</f>
      </c>
      <c r="AA29" s="192">
        <f t="array" ref="AA29">Z29*V29*X29</f>
      </c>
      <c r="AB29" s="113"/>
      <c r="AC29" s="113"/>
      <c r="AD29" s="59">
        <v>26</v>
      </c>
      <c r="AE29" s="59">
        <f t="array" ref="AE29">'Data Entry'!J31</f>
      </c>
      <c r="AF29" s="59">
        <f t="array" ref="AF29">'Data Entry'!E31</f>
      </c>
      <c r="AG29" s="59">
        <f t="array" ref="AG29">AE29*AF29*105%</f>
      </c>
      <c r="AH29" s="189">
        <f t="array" ref="AH29">'Body Cost'!$G$59</f>
      </c>
      <c r="AI29" s="192">
        <f t="array" ref="AI29">AG29*AH29</f>
      </c>
      <c r="AJ29" s="59">
        <f t="array" ref="AJ29">Production!AV31</f>
      </c>
      <c r="AK29" s="192">
        <f t="array" ref="AK29">AJ29*AF29*AH29</f>
      </c>
      <c r="AL29" s="113"/>
      <c r="AM29" s="113"/>
      <c r="AN29" s="59">
        <v>26</v>
      </c>
      <c r="AO29" s="59">
        <f t="array" ref="AO29">'Data Entry'!K31</f>
      </c>
      <c r="AP29" s="59">
        <f t="array" ref="AP29">'Data Entry'!F31</f>
      </c>
      <c r="AQ29" s="59">
        <f t="array" ref="AQ29">AO29*AP29*105%</f>
      </c>
      <c r="AR29" s="189">
        <f t="array" ref="AR29">AR28</f>
      </c>
      <c r="AS29" s="192">
        <f t="array" ref="AS29">AQ29*AR29</f>
      </c>
      <c r="AT29" s="59">
        <f t="array" ref="AT29">Production!BI31</f>
      </c>
      <c r="AU29" s="192">
        <f t="array" ref="AU29">AT29*AP29*AR29</f>
      </c>
      <c r="AV29" s="127"/>
      <c r="AW29" s="98"/>
      <c r="AX29" s="193">
        <f t="array" ref="AX29">(D29+N29+W29+AG29+AQ29)/1000</f>
      </c>
    </row>
    <row r="30" spans="1:50" ht="24" customHeight="1">
      <c r="A30" s="42">
        <v>27</v>
      </c>
      <c r="B30" s="42">
        <f t="array" ref="B30">'Data Entry'!G32</f>
      </c>
      <c r="C30" s="42">
        <f t="array" ref="C30">'Data Entry'!B32</f>
      </c>
      <c r="D30" s="42">
        <f t="array" ref="D30">B30*C30*105%</f>
      </c>
      <c r="E30" s="189">
        <f t="array" ref="E30">'Body Cost'!$AA$58</f>
      </c>
      <c r="F30" s="42">
        <f t="array" ref="F30">D30*E30</f>
      </c>
      <c r="G30" s="42">
        <f t="array" ref="G30">Production!F32</f>
      </c>
      <c r="H30" s="42">
        <f t="array" ref="H30">G30*C30*E30</f>
      </c>
      <c r="I30" s="127"/>
      <c r="J30" s="128"/>
      <c r="K30" s="42">
        <v>27</v>
      </c>
      <c r="L30" s="42">
        <f t="array" ref="L30">'Data Entry'!H32</f>
      </c>
      <c r="M30" s="42">
        <f t="array" ref="M30">'Data Entry'!C32</f>
      </c>
      <c r="N30" s="42">
        <f t="array" ref="N30">L30*M30*105%</f>
      </c>
      <c r="O30" s="189">
        <f t="array" ref="O30">'Body Cost'!$AA$58</f>
      </c>
      <c r="P30" s="42">
        <f t="array" ref="P30">N30*O30</f>
      </c>
      <c r="Q30" s="42">
        <f t="array" ref="Q30">Production!T32</f>
      </c>
      <c r="R30" s="190">
        <f t="array" ref="R30">Q30*M30*O30</f>
      </c>
      <c r="S30" s="113"/>
      <c r="T30" s="42">
        <v>27</v>
      </c>
      <c r="U30" s="42">
        <f t="array" ref="U30">'Data Entry'!I32</f>
      </c>
      <c r="V30" s="42">
        <f t="array" ref="V30">'Data Entry'!D32</f>
      </c>
      <c r="W30" s="42">
        <f t="array" ref="W30">U30*V30*105%</f>
      </c>
      <c r="X30" s="189">
        <f t="array" ref="X30">'Body Cost'!$AA$58</f>
      </c>
      <c r="Y30" s="190">
        <f t="array" ref="Y30">W30*X30</f>
      </c>
      <c r="Z30" s="42">
        <f t="array" ref="Z30">Production!AH32</f>
      </c>
      <c r="AA30" s="190">
        <f t="array" ref="AA30">Z30*V30*X30</f>
      </c>
      <c r="AB30" s="113"/>
      <c r="AC30" s="113"/>
      <c r="AD30" s="42">
        <v>27</v>
      </c>
      <c r="AE30" s="42">
        <f t="array" ref="AE30">'Data Entry'!J32</f>
      </c>
      <c r="AF30" s="42">
        <f t="array" ref="AF30">'Data Entry'!E32</f>
      </c>
      <c r="AG30" s="42">
        <f t="array" ref="AG30">AE30*AF30*105%</f>
      </c>
      <c r="AH30" s="189">
        <f t="array" ref="AH30">'Body Cost'!$G$59</f>
      </c>
      <c r="AI30" s="190">
        <f t="array" ref="AI30">AG30*AH30</f>
      </c>
      <c r="AJ30" s="42">
        <f t="array" ref="AJ30">Production!AV32</f>
      </c>
      <c r="AK30" s="190">
        <f t="array" ref="AK30">AJ30*AF30*AH30</f>
      </c>
      <c r="AL30" s="113"/>
      <c r="AM30" s="113"/>
      <c r="AN30" s="42">
        <v>27</v>
      </c>
      <c r="AO30" s="42">
        <f t="array" ref="AO30">'Data Entry'!K32</f>
      </c>
      <c r="AP30" s="42">
        <f t="array" ref="AP30">'Data Entry'!F32</f>
      </c>
      <c r="AQ30" s="42">
        <f t="array" ref="AQ30">AO30*AP30*105%</f>
      </c>
      <c r="AR30" s="189">
        <f t="array" ref="AR30">AR29</f>
      </c>
      <c r="AS30" s="190">
        <f t="array" ref="AS30">AQ30*AR30</f>
      </c>
      <c r="AT30" s="42">
        <f t="array" ref="AT30">Production!BI32</f>
      </c>
      <c r="AU30" s="190">
        <f t="array" ref="AU30">AT30*AP30*AR30</f>
      </c>
      <c r="AV30" s="127"/>
      <c r="AW30" s="98"/>
      <c r="AX30" s="193">
        <f t="array" ref="AX30">(D30+N30+W30+AG30+AQ30)/1000</f>
      </c>
    </row>
    <row r="31" spans="1:50" ht="24" customHeight="1">
      <c r="A31" s="59">
        <v>28</v>
      </c>
      <c r="B31" s="59">
        <f t="array" ref="B31">'Data Entry'!G33</f>
      </c>
      <c r="C31" s="59">
        <f t="array" ref="C31">'Data Entry'!B33</f>
      </c>
      <c r="D31" s="59">
        <f t="array" ref="D31">B31*C31*105%</f>
      </c>
      <c r="E31" s="189">
        <f t="array" ref="E31">'Body Cost'!$AA$58</f>
      </c>
      <c r="F31" s="59">
        <f t="array" ref="F31">D31*E31</f>
      </c>
      <c r="G31" s="59">
        <f t="array" ref="G31">Production!F33</f>
      </c>
      <c r="H31" s="59">
        <f t="array" ref="H31">G31*C31*E31</f>
      </c>
      <c r="I31" s="127"/>
      <c r="J31" s="128"/>
      <c r="K31" s="59">
        <v>28</v>
      </c>
      <c r="L31" s="59">
        <f t="array" ref="L31">'Data Entry'!H33</f>
      </c>
      <c r="M31" s="59">
        <f t="array" ref="M31">'Data Entry'!C33</f>
      </c>
      <c r="N31" s="59">
        <f t="array" ref="N31">L31*M31*105%</f>
      </c>
      <c r="O31" s="189">
        <f t="array" ref="O31">'Body Cost'!$AA$58</f>
      </c>
      <c r="P31" s="59">
        <f t="array" ref="P31">N31*O31</f>
      </c>
      <c r="Q31" s="59">
        <f t="array" ref="Q31">Production!T33</f>
      </c>
      <c r="R31" s="190">
        <f t="array" ref="R31">Q31*M31*O31</f>
      </c>
      <c r="S31" s="113"/>
      <c r="T31" s="59">
        <v>28</v>
      </c>
      <c r="U31" s="59">
        <f t="array" ref="U31">'Data Entry'!I33</f>
      </c>
      <c r="V31" s="59">
        <f t="array" ref="V31">'Data Entry'!D33</f>
      </c>
      <c r="W31" s="59">
        <f t="array" ref="W31">U31*V31*105%</f>
      </c>
      <c r="X31" s="189">
        <f t="array" ref="X31">'Body Cost'!$AA$58</f>
      </c>
      <c r="Y31" s="192">
        <f t="array" ref="Y31">W31*X31</f>
      </c>
      <c r="Z31" s="59">
        <f t="array" ref="Z31">Production!AH33</f>
      </c>
      <c r="AA31" s="192">
        <f t="array" ref="AA31">Z31*V31*X31</f>
      </c>
      <c r="AB31" s="113"/>
      <c r="AC31" s="113"/>
      <c r="AD31" s="59">
        <v>28</v>
      </c>
      <c r="AE31" s="59">
        <f t="array" ref="AE31">'Data Entry'!J33</f>
      </c>
      <c r="AF31" s="59">
        <f t="array" ref="AF31">'Data Entry'!E33</f>
      </c>
      <c r="AG31" s="59">
        <f t="array" ref="AG31">AE31*AF31*105%</f>
      </c>
      <c r="AH31" s="189">
        <f t="array" ref="AH31">'Body Cost'!$G$59</f>
      </c>
      <c r="AI31" s="192">
        <f t="array" ref="AI31">AG31*AH31</f>
      </c>
      <c r="AJ31" s="59">
        <f t="array" ref="AJ31">Production!AV33</f>
      </c>
      <c r="AK31" s="192">
        <f t="array" ref="AK31">AJ31*AF31*AH31</f>
      </c>
      <c r="AL31" s="113"/>
      <c r="AM31" s="113"/>
      <c r="AN31" s="59">
        <v>28</v>
      </c>
      <c r="AO31" s="59">
        <f t="array" ref="AO31">'Data Entry'!K33</f>
      </c>
      <c r="AP31" s="59">
        <f t="array" ref="AP31">'Data Entry'!F33</f>
      </c>
      <c r="AQ31" s="59">
        <f t="array" ref="AQ31">AO31*AP31*105%</f>
      </c>
      <c r="AR31" s="189">
        <f t="array" ref="AR31">AR30</f>
      </c>
      <c r="AS31" s="192">
        <f t="array" ref="AS31">AQ31*AR31</f>
      </c>
      <c r="AT31" s="59">
        <f t="array" ref="AT31">Production!BI33</f>
      </c>
      <c r="AU31" s="192">
        <f t="array" ref="AU31">AT31*AP31*AR31</f>
      </c>
      <c r="AV31" s="127"/>
      <c r="AW31" s="98"/>
      <c r="AX31" s="193">
        <f t="array" ref="AX31">(D31+N31+W31+AG31+AQ31)/1000</f>
      </c>
    </row>
    <row r="32" spans="1:50" ht="24" customHeight="1">
      <c r="A32" s="42">
        <v>29</v>
      </c>
      <c r="B32" s="42">
        <f t="array" ref="B32">'Data Entry'!G34</f>
      </c>
      <c r="C32" s="42">
        <f t="array" ref="C32">'Data Entry'!B34</f>
      </c>
      <c r="D32" s="42">
        <f t="array" ref="D32">B32*C32*105%</f>
      </c>
      <c r="E32" s="189">
        <f t="array" ref="E32">'Body Cost'!$AA$58</f>
      </c>
      <c r="F32" s="42">
        <f t="array" ref="F32">D32*E32</f>
      </c>
      <c r="G32" s="42">
        <f t="array" ref="G32">Production!F34</f>
      </c>
      <c r="H32" s="42">
        <f t="array" ref="H32">G32*C32*E32</f>
      </c>
      <c r="I32" s="127"/>
      <c r="J32" s="128"/>
      <c r="K32" s="42">
        <v>29</v>
      </c>
      <c r="L32" s="42">
        <f t="array" ref="L32">'Data Entry'!H34</f>
      </c>
      <c r="M32" s="42">
        <f t="array" ref="M32">'Data Entry'!C34</f>
      </c>
      <c r="N32" s="42">
        <f t="array" ref="N32">L32*M32*105%</f>
      </c>
      <c r="O32" s="189">
        <f t="array" ref="O32">'Body Cost'!$AA$58</f>
      </c>
      <c r="P32" s="42">
        <f t="array" ref="P32">N32*O32</f>
      </c>
      <c r="Q32" s="42">
        <f t="array" ref="Q32">Production!T34</f>
      </c>
      <c r="R32" s="190">
        <f t="array" ref="R32">Q32*M32*O32</f>
      </c>
      <c r="S32" s="113"/>
      <c r="T32" s="42">
        <v>29</v>
      </c>
      <c r="U32" s="42">
        <f t="array" ref="U32">'Data Entry'!I34</f>
      </c>
      <c r="V32" s="42">
        <f t="array" ref="V32">'Data Entry'!D34</f>
      </c>
      <c r="W32" s="42">
        <f t="array" ref="W32">U32*V32*105%</f>
      </c>
      <c r="X32" s="189">
        <f t="array" ref="X32">'Body Cost'!$AA$58</f>
      </c>
      <c r="Y32" s="190">
        <f t="array" ref="Y32">W32*X32</f>
      </c>
      <c r="Z32" s="42">
        <f t="array" ref="Z32">Production!AH34</f>
      </c>
      <c r="AA32" s="190">
        <f t="array" ref="AA32">Z32*V32*X32</f>
      </c>
      <c r="AB32" s="113"/>
      <c r="AC32" s="113"/>
      <c r="AD32" s="42">
        <v>29</v>
      </c>
      <c r="AE32" s="42">
        <f t="array" ref="AE32">'Data Entry'!J34</f>
      </c>
      <c r="AF32" s="42">
        <f t="array" ref="AF32">'Data Entry'!E34</f>
      </c>
      <c r="AG32" s="42">
        <f t="array" ref="AG32">AE32*AF32*105%</f>
      </c>
      <c r="AH32" s="189">
        <f t="array" ref="AH32">'Body Cost'!$G$59</f>
      </c>
      <c r="AI32" s="190">
        <f t="array" ref="AI32">AG32*AH32</f>
      </c>
      <c r="AJ32" s="42">
        <f t="array" ref="AJ32">Production!AV34</f>
      </c>
      <c r="AK32" s="190">
        <f t="array" ref="AK32">AJ32*AF32*AH32</f>
      </c>
      <c r="AL32" s="113"/>
      <c r="AM32" s="113"/>
      <c r="AN32" s="42">
        <v>29</v>
      </c>
      <c r="AO32" s="42">
        <f t="array" ref="AO32">'Data Entry'!K34</f>
      </c>
      <c r="AP32" s="42">
        <f t="array" ref="AP32">'Data Entry'!F34</f>
      </c>
      <c r="AQ32" s="42">
        <f t="array" ref="AQ32">AO32*AP32*105%</f>
      </c>
      <c r="AR32" s="189">
        <f t="array" ref="AR32">AR31</f>
      </c>
      <c r="AS32" s="190">
        <f t="array" ref="AS32">AQ32*AR32</f>
      </c>
      <c r="AT32" s="42">
        <f t="array" ref="AT32">Production!BI34</f>
      </c>
      <c r="AU32" s="190">
        <f t="array" ref="AU32">AT32*AP32*AR32</f>
      </c>
      <c r="AV32" s="127"/>
      <c r="AW32" s="98"/>
      <c r="AX32" s="193">
        <f t="array" ref="AX32">(D32+N32+W32+AG32+AQ32)/1000</f>
      </c>
    </row>
    <row r="33" spans="1:50" ht="24" customHeight="1">
      <c r="A33" s="59">
        <v>30</v>
      </c>
      <c r="B33" s="59">
        <f t="array" ref="B33">'Data Entry'!G35</f>
      </c>
      <c r="C33" s="59">
        <f t="array" ref="C33">'Data Entry'!B35</f>
      </c>
      <c r="D33" s="59">
        <f t="array" ref="D33">B33*C33*105%</f>
      </c>
      <c r="E33" s="189">
        <f t="array" ref="E33">'Body Cost'!$AA$58</f>
      </c>
      <c r="F33" s="59">
        <f t="array" ref="F33">D33*E33</f>
      </c>
      <c r="G33" s="59">
        <f t="array" ref="G33">Production!F35</f>
      </c>
      <c r="H33" s="59">
        <f t="array" ref="H33">G33*C33*E33</f>
      </c>
      <c r="I33" s="127"/>
      <c r="J33" s="128"/>
      <c r="K33" s="59">
        <v>30</v>
      </c>
      <c r="L33" s="59">
        <f t="array" ref="L33">'Data Entry'!H35</f>
      </c>
      <c r="M33" s="59">
        <f t="array" ref="M33">'Data Entry'!C35</f>
      </c>
      <c r="N33" s="59">
        <f t="array" ref="N33">L33*M33*105%</f>
      </c>
      <c r="O33" s="189">
        <f t="array" ref="O33">'Body Cost'!$AA$58</f>
      </c>
      <c r="P33" s="59">
        <f t="array" ref="P33">N33*O33</f>
      </c>
      <c r="Q33" s="59">
        <f t="array" ref="Q33">Production!T35</f>
      </c>
      <c r="R33" s="190">
        <f t="array" ref="R33">Q33*M33*O33</f>
      </c>
      <c r="S33" s="113"/>
      <c r="T33" s="59">
        <v>30</v>
      </c>
      <c r="U33" s="59">
        <f t="array" ref="U33">'Data Entry'!I35</f>
      </c>
      <c r="V33" s="59">
        <f t="array" ref="V33">'Data Entry'!D35</f>
      </c>
      <c r="W33" s="59">
        <f t="array" ref="W33">U33*V33*105%</f>
      </c>
      <c r="X33" s="189">
        <f t="array" ref="X33">'Body Cost'!$AA$58</f>
      </c>
      <c r="Y33" s="192">
        <f t="array" ref="Y33">W33*X33</f>
      </c>
      <c r="Z33" s="59">
        <f t="array" ref="Z33">Production!AH35</f>
      </c>
      <c r="AA33" s="192">
        <f t="array" ref="AA33">Z33*V33*X33</f>
      </c>
      <c r="AB33" s="113"/>
      <c r="AC33" s="113"/>
      <c r="AD33" s="59">
        <v>30</v>
      </c>
      <c r="AE33" s="59">
        <f t="array" ref="AE33">'Data Entry'!J35</f>
      </c>
      <c r="AF33" s="59">
        <f t="array" ref="AF33">'Data Entry'!E35</f>
      </c>
      <c r="AG33" s="59">
        <f t="array" ref="AG33">AE33*AF33*105%</f>
      </c>
      <c r="AH33" s="189">
        <f t="array" ref="AH33">'Body Cost'!$G$59</f>
      </c>
      <c r="AI33" s="192">
        <f t="array" ref="AI33">AG33*AH33</f>
      </c>
      <c r="AJ33" s="59">
        <f t="array" ref="AJ33">Production!AV35</f>
      </c>
      <c r="AK33" s="192">
        <f t="array" ref="AK33">AJ33*AF33*AH33</f>
      </c>
      <c r="AL33" s="113"/>
      <c r="AM33" s="113"/>
      <c r="AN33" s="59">
        <v>30</v>
      </c>
      <c r="AO33" s="59">
        <f t="array" ref="AO33">'Data Entry'!K35</f>
      </c>
      <c r="AP33" s="59">
        <f t="array" ref="AP33">'Data Entry'!F35</f>
      </c>
      <c r="AQ33" s="59">
        <f t="array" ref="AQ33">AO33*AP33*105%</f>
      </c>
      <c r="AR33" s="189">
        <f t="array" ref="AR33">AR32</f>
      </c>
      <c r="AS33" s="192">
        <f t="array" ref="AS33">AQ33*AR33</f>
      </c>
      <c r="AT33" s="59">
        <f t="array" ref="AT33">Production!BI35</f>
      </c>
      <c r="AU33" s="192">
        <f t="array" ref="AU33">AT33*AP33*AR33</f>
      </c>
      <c r="AV33" s="127"/>
      <c r="AW33" s="98"/>
      <c r="AX33" s="193">
        <f t="array" ref="AX33">(D33+N33+W33+AG33+AQ33)/1000</f>
      </c>
    </row>
    <row r="34" spans="1:50" ht="24" customHeight="1">
      <c r="A34" s="42">
        <v>31</v>
      </c>
      <c r="B34" s="42">
        <f t="array" ref="B34">'Data Entry'!G36</f>
      </c>
      <c r="C34" s="42">
        <f t="array" ref="C34">'Data Entry'!B36</f>
      </c>
      <c r="D34" s="42">
        <f t="array" ref="D34">B34*C34*105%</f>
      </c>
      <c r="E34" s="189">
        <f t="array" ref="E34">'Body Cost'!$AA$58</f>
      </c>
      <c r="F34" s="42">
        <f t="array" ref="F34">D34*E34</f>
      </c>
      <c r="G34" s="42">
        <f t="array" ref="G34">Production!F36</f>
      </c>
      <c r="H34" s="42">
        <f t="array" ref="H34">G34*C34*E34</f>
      </c>
      <c r="I34" s="127"/>
      <c r="J34" s="128"/>
      <c r="K34" s="42">
        <v>31</v>
      </c>
      <c r="L34" s="42">
        <f t="array" ref="L34">'Data Entry'!H36</f>
      </c>
      <c r="M34" s="42">
        <f t="array" ref="M34">'Data Entry'!C36</f>
      </c>
      <c r="N34" s="42">
        <f t="array" ref="N34">L34*M34*105%</f>
      </c>
      <c r="O34" s="189">
        <f t="array" ref="O34">'Body Cost'!$AA$58</f>
      </c>
      <c r="P34" s="42">
        <f t="array" ref="P34">N34*O34</f>
      </c>
      <c r="Q34" s="42">
        <f t="array" ref="Q34">Production!T36</f>
      </c>
      <c r="R34" s="190">
        <f t="array" ref="R34">Q34*M34*O34</f>
      </c>
      <c r="S34" s="113"/>
      <c r="T34" s="42">
        <v>31</v>
      </c>
      <c r="U34" s="42">
        <f t="array" ref="U34">'Data Entry'!I36</f>
      </c>
      <c r="V34" s="42">
        <f t="array" ref="V34">'Data Entry'!D36</f>
      </c>
      <c r="W34" s="42">
        <f t="array" ref="W34">U34*V34*105%</f>
      </c>
      <c r="X34" s="189">
        <f t="array" ref="X34">'Body Cost'!$AA$58</f>
      </c>
      <c r="Y34" s="190">
        <f t="array" ref="Y34">W34*X34</f>
      </c>
      <c r="Z34" s="42">
        <f t="array" ref="Z34">Production!AH36</f>
      </c>
      <c r="AA34" s="190">
        <f t="array" ref="AA34">Z34*V34*X34</f>
      </c>
      <c r="AB34" s="113"/>
      <c r="AC34" s="113"/>
      <c r="AD34" s="42">
        <v>31</v>
      </c>
      <c r="AE34" s="42">
        <f t="array" ref="AE34">'Data Entry'!J36</f>
      </c>
      <c r="AF34" s="42">
        <f t="array" ref="AF34">'Data Entry'!E36</f>
      </c>
      <c r="AG34" s="42">
        <f t="array" ref="AG34">AE34*AF34*105%</f>
      </c>
      <c r="AH34" s="189">
        <f t="array" ref="AH34">'Body Cost'!$G$59</f>
      </c>
      <c r="AI34" s="190">
        <f t="array" ref="AI34">AG34*AH34</f>
      </c>
      <c r="AJ34" s="42">
        <f t="array" ref="AJ34">Production!AV36</f>
      </c>
      <c r="AK34" s="190">
        <f t="array" ref="AK34">AJ34*AF34*AH34</f>
      </c>
      <c r="AL34" s="113"/>
      <c r="AM34" s="113"/>
      <c r="AN34" s="42">
        <v>31</v>
      </c>
      <c r="AO34" s="42">
        <f t="array" ref="AO34">'Data Entry'!K36</f>
      </c>
      <c r="AP34" s="42">
        <f t="array" ref="AP34">'Data Entry'!F36</f>
      </c>
      <c r="AQ34" s="42">
        <f t="array" ref="AQ34">AO34*AP34*105%</f>
      </c>
      <c r="AR34" s="189">
        <f t="array" ref="AR34">AR33</f>
      </c>
      <c r="AS34" s="190">
        <f t="array" ref="AS34">AQ34*AR34</f>
      </c>
      <c r="AT34" s="42">
        <f t="array" ref="AT34">Production!BI36</f>
      </c>
      <c r="AU34" s="190">
        <f t="array" ref="AU34">AT34*AP34*AR34</f>
      </c>
      <c r="AV34" s="127"/>
      <c r="AW34" s="98"/>
      <c r="AX34" s="193">
        <f t="array" ref="AX34">(D34+N34+W34+AG34+AQ34)/1000</f>
      </c>
    </row>
    <row r="35" spans="1:50" ht="43.5" customHeight="1">
      <c r="A35" s="134"/>
      <c r="B35" s="134"/>
      <c r="C35" s="134"/>
      <c r="D35" s="195">
        <f t="array" ref="D35">SUM(D4:D34)/1000</f>
      </c>
      <c r="E35" s="196"/>
      <c r="F35" s="196"/>
      <c r="G35" s="134"/>
      <c r="H35" s="196"/>
      <c r="I35" s="138"/>
      <c r="J35" s="138"/>
      <c r="K35" s="134"/>
      <c r="L35" s="134"/>
      <c r="M35" s="196"/>
      <c r="N35" s="195">
        <f t="array" ref="N35">SUM(N4:N34)/1000</f>
      </c>
      <c r="O35" s="196"/>
      <c r="P35" s="196"/>
      <c r="Q35" s="134"/>
      <c r="R35" s="196"/>
      <c r="S35" s="98"/>
      <c r="T35" s="134"/>
      <c r="U35" s="134"/>
      <c r="V35" s="196"/>
      <c r="W35" s="195">
        <f t="array" ref="W35">SUM(W4:W34)/1000</f>
      </c>
      <c r="X35" s="196"/>
      <c r="Y35" s="196"/>
      <c r="Z35" s="134"/>
      <c r="AA35" s="196"/>
      <c r="AB35" s="98"/>
      <c r="AC35" s="98"/>
      <c r="AD35" s="134"/>
      <c r="AE35" s="134"/>
      <c r="AF35" s="196"/>
      <c r="AG35" s="195">
        <f t="array" ref="AG35">SUM(AG4:AG34)/1000</f>
      </c>
      <c r="AH35" s="196"/>
      <c r="AI35" s="196"/>
      <c r="AJ35" s="134"/>
      <c r="AK35" s="196"/>
      <c r="AL35" s="98"/>
      <c r="AM35" s="98"/>
      <c r="AN35" s="134"/>
      <c r="AO35" s="134"/>
      <c r="AP35" s="196"/>
      <c r="AQ35" s="195">
        <f t="array" ref="AQ35">SUM(AQ4:AQ34)/1000</f>
      </c>
      <c r="AR35" s="196"/>
      <c r="AS35" s="196"/>
      <c r="AT35" s="134"/>
      <c r="AU35" s="196"/>
      <c r="AV35" s="98"/>
      <c r="AW35" s="98"/>
      <c r="AX35" s="98"/>
    </row>
    <row r="36" spans="1:50" ht="15" customHeight="1">
      <c r="A36" s="98"/>
      <c r="B36" s="98"/>
      <c r="C36" s="140"/>
      <c r="D36" t="s" s="554">
        <v>153</v>
      </c>
      <c r="E36" s="555"/>
      <c r="F36" s="558">
        <f t="array" ref="F36">SUM(F4:F34)</f>
      </c>
      <c r="G36" s="198"/>
      <c r="H36" s="564">
        <f t="array" ref="H36">SUM(H4:H34)</f>
      </c>
      <c r="I36" t="s" s="560">
        <v>154</v>
      </c>
      <c r="J36" s="561"/>
      <c r="K36" s="198"/>
      <c r="L36" s="198"/>
      <c r="M36" t="s" s="568">
        <v>153</v>
      </c>
      <c r="N36" s="569"/>
      <c r="O36" s="570"/>
      <c r="P36" s="550">
        <f t="array" ref="P36">SUM(P4:P34)</f>
      </c>
      <c r="Q36" s="198"/>
      <c r="R36" s="552">
        <f t="array" ref="R36">SUM(R4:R34)</f>
      </c>
      <c r="S36" s="199"/>
      <c r="T36" s="198"/>
      <c r="U36" s="198"/>
      <c r="V36" t="s" s="568">
        <v>153</v>
      </c>
      <c r="W36" s="569"/>
      <c r="X36" s="570"/>
      <c r="Y36" s="550">
        <f t="array" ref="Y36">SUM(Y4:Y34)</f>
      </c>
      <c r="Z36" s="198"/>
      <c r="AA36" s="552">
        <f t="array" ref="AA36">SUM(AA4:AA34)</f>
      </c>
      <c r="AB36" s="198"/>
      <c r="AC36" s="198"/>
      <c r="AD36" s="198"/>
      <c r="AE36" s="198"/>
      <c r="AF36" t="s" s="568">
        <v>153</v>
      </c>
      <c r="AG36" s="569"/>
      <c r="AH36" s="570"/>
      <c r="AI36" s="550">
        <f t="array" ref="AI36">SUM(AI4:AI34)</f>
      </c>
      <c r="AJ36" s="198"/>
      <c r="AK36" s="552">
        <f t="array" ref="AK36">SUM(AK4:AK34)</f>
      </c>
      <c r="AL36" s="198"/>
      <c r="AM36" s="145"/>
      <c r="AN36" s="98"/>
      <c r="AO36" s="140"/>
      <c r="AP36" t="s" s="568">
        <v>153</v>
      </c>
      <c r="AQ36" s="569"/>
      <c r="AR36" s="570"/>
      <c r="AS36" s="550">
        <f t="array" ref="AS36">SUM(AS4:AS34)</f>
      </c>
      <c r="AT36" s="198"/>
      <c r="AU36" s="552">
        <f t="array" ref="AU36">SUM(AU4:AU34)</f>
      </c>
      <c r="AV36" s="145"/>
      <c r="AW36" s="98"/>
      <c r="AX36" s="98"/>
    </row>
    <row r="37" spans="1:50" ht="15.75" customHeight="1">
      <c r="A37" s="98"/>
      <c r="B37" s="98"/>
      <c r="C37" s="140"/>
      <c r="D37" s="556"/>
      <c r="E37" s="557"/>
      <c r="F37" s="559"/>
      <c r="G37" s="198"/>
      <c r="H37" s="565"/>
      <c r="I37" s="562"/>
      <c r="J37" s="563"/>
      <c r="K37" s="198"/>
      <c r="L37" s="198"/>
      <c r="M37" s="571"/>
      <c r="N37" s="572"/>
      <c r="O37" s="573"/>
      <c r="P37" s="551"/>
      <c r="Q37" s="198"/>
      <c r="R37" s="553"/>
      <c r="S37" s="199"/>
      <c r="T37" s="198"/>
      <c r="U37" s="198"/>
      <c r="V37" s="571"/>
      <c r="W37" s="572"/>
      <c r="X37" s="573"/>
      <c r="Y37" s="551"/>
      <c r="Z37" s="198"/>
      <c r="AA37" s="553"/>
      <c r="AB37" s="198"/>
      <c r="AC37" s="198"/>
      <c r="AD37" s="198"/>
      <c r="AE37" s="198"/>
      <c r="AF37" s="571"/>
      <c r="AG37" s="572"/>
      <c r="AH37" s="573"/>
      <c r="AI37" s="551"/>
      <c r="AJ37" s="198"/>
      <c r="AK37" s="553"/>
      <c r="AL37" s="198"/>
      <c r="AM37" s="145"/>
      <c r="AN37" s="98"/>
      <c r="AO37" s="140"/>
      <c r="AP37" s="571"/>
      <c r="AQ37" s="572"/>
      <c r="AR37" s="573"/>
      <c r="AS37" s="551"/>
      <c r="AT37" s="198"/>
      <c r="AU37" s="553"/>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t="s" s="574">
        <v>154</v>
      </c>
      <c r="S38" s="198"/>
      <c r="T38" s="198"/>
      <c r="U38" s="145"/>
      <c r="V38" s="143"/>
      <c r="W38" s="143"/>
      <c r="X38" s="143"/>
      <c r="Y38" s="143"/>
      <c r="Z38" s="140"/>
      <c r="AA38" t="s" s="574">
        <v>154</v>
      </c>
      <c r="AB38" s="198"/>
      <c r="AC38" s="198"/>
      <c r="AD38" s="198"/>
      <c r="AE38" s="145"/>
      <c r="AF38" s="143"/>
      <c r="AG38" s="143"/>
      <c r="AH38" s="143"/>
      <c r="AI38" s="143"/>
      <c r="AJ38" s="140"/>
      <c r="AK38" t="s" s="574">
        <v>154</v>
      </c>
      <c r="AL38" s="198"/>
      <c r="AM38" s="145"/>
      <c r="AN38" s="98"/>
      <c r="AO38" s="98"/>
      <c r="AP38" s="143"/>
      <c r="AQ38" s="143"/>
      <c r="AR38" s="143"/>
      <c r="AS38" s="143"/>
      <c r="AT38" s="140"/>
      <c r="AU38" t="s" s="574">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75"/>
      <c r="S39" s="198"/>
      <c r="T39" s="198"/>
      <c r="U39" s="145"/>
      <c r="V39" s="98"/>
      <c r="W39" s="98"/>
      <c r="X39" s="98"/>
      <c r="Y39" s="98"/>
      <c r="Z39" s="140"/>
      <c r="AA39" s="575"/>
      <c r="AB39" s="198"/>
      <c r="AC39" s="198"/>
      <c r="AD39" s="198"/>
      <c r="AE39" s="145"/>
      <c r="AF39" s="98"/>
      <c r="AG39" s="98"/>
      <c r="AH39" s="98"/>
      <c r="AI39" s="98"/>
      <c r="AJ39" s="140"/>
      <c r="AK39" s="575"/>
      <c r="AL39" s="198"/>
      <c r="AM39" s="145"/>
      <c r="AN39" s="98"/>
      <c r="AO39" s="98"/>
      <c r="AP39" s="98"/>
      <c r="AQ39" s="98"/>
      <c r="AR39" s="98"/>
      <c r="AS39" s="98"/>
      <c r="AT39" s="140"/>
      <c r="AU39" s="575"/>
      <c r="AV39" s="145"/>
      <c r="AW39" s="98"/>
      <c r="AX39" s="98"/>
    </row>
    <row r="40" spans="1:50" ht="15.75" customHeight="1">
      <c r="A40" s="98"/>
      <c r="B40" s="98"/>
      <c r="C40" s="98"/>
      <c r="D40" s="138"/>
      <c r="E40" s="138"/>
      <c r="F40" s="98"/>
      <c r="G40" s="98"/>
      <c r="H40" s="98"/>
      <c r="I40" s="98"/>
      <c r="J40" s="98"/>
      <c r="K40" s="98"/>
      <c r="L40" s="98"/>
      <c r="M40" s="98"/>
      <c r="N40" s="98"/>
      <c r="O40" s="98"/>
      <c r="P40" s="98"/>
      <c r="Q40" s="140"/>
      <c r="R40" s="576"/>
      <c r="S40" s="198"/>
      <c r="T40" s="198"/>
      <c r="U40" s="145"/>
      <c r="V40" s="98"/>
      <c r="W40" s="98"/>
      <c r="X40" s="98"/>
      <c r="Y40" s="98"/>
      <c r="Z40" s="140"/>
      <c r="AA40" s="576"/>
      <c r="AB40" s="198"/>
      <c r="AC40" s="198"/>
      <c r="AD40" s="198"/>
      <c r="AE40" s="145"/>
      <c r="AF40" s="98"/>
      <c r="AG40" s="98"/>
      <c r="AH40" s="98"/>
      <c r="AI40" s="98"/>
      <c r="AJ40" s="140"/>
      <c r="AK40" s="576"/>
      <c r="AL40" s="198"/>
      <c r="AM40" s="145"/>
      <c r="AN40" s="98"/>
      <c r="AO40" s="98"/>
      <c r="AP40" s="98"/>
      <c r="AQ40" s="98"/>
      <c r="AR40" s="98"/>
      <c r="AS40" s="98"/>
      <c r="AT40" s="140"/>
      <c r="AU40" s="576"/>
      <c r="AV40" s="145"/>
      <c r="AW40" s="98"/>
      <c r="AX40" s="98"/>
    </row>
    <row r="41" spans="1:50" ht="14.1" customHeight="1">
      <c r="A41" s="98"/>
      <c r="B41" s="98"/>
      <c r="C41" s="140"/>
      <c r="D41" t="s" s="577">
        <v>155</v>
      </c>
      <c r="E41" s="579">
        <f t="array" ref="E41">D35+N35+W35+AG35+AQ35</f>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78"/>
      <c r="E42" s="563"/>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t="s" s="566">
        <v>153</v>
      </c>
      <c r="E44" s="567"/>
      <c r="F44" s="202">
        <f t="array" ref="F44">F36+P36+Y36+AI36+AS36</f>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AO1:AU2"/>
    <mergeCell ref="AP36:AR37"/>
    <mergeCell ref="AS36:AS37"/>
    <mergeCell ref="AU36:AU37"/>
    <mergeCell ref="AU38:AU40"/>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P36:P37"/>
    <mergeCell ref="R36:R37"/>
    <mergeCell ref="A1:B2"/>
    <mergeCell ref="D36:E37"/>
    <mergeCell ref="F36:F37"/>
    <mergeCell ref="I36:J37"/>
    <mergeCell ref="H36:H37"/>
    <mergeCell ref="C1:H2"/>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sheetPr/>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27">
        <f t="array" ref="B2">'Data Entry'!A2</f>
      </c>
      <c r="C2" s="527"/>
      <c r="D2" s="13"/>
      <c r="E2" s="98"/>
      <c r="F2" t="s" s="528">
        <v>157</v>
      </c>
      <c r="G2" s="527"/>
      <c r="H2" s="527"/>
      <c r="I2" s="527"/>
      <c r="J2" s="527"/>
      <c r="K2" s="527"/>
      <c r="L2" s="527"/>
      <c r="M2" s="527"/>
      <c r="N2" s="527"/>
      <c r="O2" s="98"/>
      <c r="P2" s="98"/>
      <c r="Q2" s="98"/>
      <c r="R2" s="98"/>
      <c r="S2" s="98"/>
      <c r="T2" s="98"/>
      <c r="U2" s="98"/>
      <c r="V2" s="98"/>
      <c r="W2" s="98"/>
      <c r="X2" s="98"/>
      <c r="Y2" s="98"/>
      <c r="Z2" s="98"/>
      <c r="AA2" s="98"/>
      <c r="AB2" s="98"/>
      <c r="AC2" s="98"/>
      <c r="AD2" s="98"/>
    </row>
    <row r="3" spans="1:30" ht="16.5"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c r="AA3" s="98"/>
      <c r="AB3" s="98"/>
      <c r="AC3" s="98"/>
      <c r="AD3" s="98"/>
    </row>
    <row r="4" spans="1:30" ht="18.75" customHeight="1">
      <c r="A4" s="98"/>
      <c r="B4" s="527"/>
      <c r="C4" s="527"/>
      <c r="D4" s="13"/>
      <c r="E4" s="98"/>
      <c r="F4" s="527"/>
      <c r="G4" s="527"/>
      <c r="H4" s="527"/>
      <c r="I4" s="527"/>
      <c r="J4" s="527"/>
      <c r="K4" s="527"/>
      <c r="L4" s="527"/>
      <c r="M4" s="527"/>
      <c r="N4" s="527"/>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6">
        <v>181</v>
      </c>
      <c r="AA7" s="207"/>
      <c r="AB7" s="208"/>
      <c r="AC7" s="208"/>
      <c r="AD7" s="208"/>
    </row>
    <row r="8" spans="1:30" ht="24" customHeight="1">
      <c r="A8" s="580">
        <v>1</v>
      </c>
      <c r="B8" t="s" s="209">
        <v>182</v>
      </c>
      <c r="C8" s="210">
        <f t="array" ref="C8">'Data Entry'!G6*99.5%</f>
      </c>
      <c r="D8" s="210">
        <f t="array" ref="D8">E8-(C9+C10)</f>
      </c>
      <c r="E8" s="211">
        <f t="array" ref="E8">'Data Entry'!T6</f>
      </c>
      <c r="F8" s="212">
        <v>40</v>
      </c>
      <c r="G8" s="212">
        <v>30</v>
      </c>
      <c r="H8" s="212">
        <v>11</v>
      </c>
      <c r="I8" s="213">
        <f t="array" ref="I8">(F8*4.68*4*2.7)*(1790-1000)/(1.7*1790)</f>
      </c>
      <c r="J8" s="213">
        <f t="array" ref="J8">(G8*4.68*4*2.7)*(1780-1000)/(1.7*1780)</f>
      </c>
      <c r="K8" s="213">
        <f t="array" ref="K8">(H8*4.68*4*2.7)*(1300-1000)/(1.7*1300)</f>
      </c>
      <c r="L8" s="42">
        <v>9.16</v>
      </c>
      <c r="M8" s="42">
        <v>19.17</v>
      </c>
      <c r="N8" s="42">
        <v>34.41</v>
      </c>
      <c r="O8" s="214">
        <f t="array" ref="O8">(C8-E8)*I8*L8/1000</f>
      </c>
      <c r="P8" s="214">
        <f t="array" ref="P8">(C8-E8)*J8*M8/1000</f>
      </c>
      <c r="Q8" s="214">
        <f t="array" ref="Q8">(C8-E8)*K8*N8/1000</f>
      </c>
      <c r="R8" s="584">
        <f t="array" ref="R8">SUM(O8:Q10)</f>
      </c>
      <c r="S8" s="214">
        <f t="array" ref="S8">(C8*I8*L8/1000)+(C8*J8*M8/1000)+(C8*K8*N8/1000)+(((C8*I8*L8/1000)+(C8*J8*M8/1000)+(C8*K8*N8/1000))*2%)</f>
      </c>
      <c r="T8" s="597">
        <f t="array" ref="T8">SUM(S8:S10)</f>
      </c>
      <c r="U8" s="603">
        <f t="array" ref="U8">(C8*I8/1000)+(C9*I9/1000)+(C10*I10/1000)+(((C8*I8/1000)+(C9*I9/1000)+(C10*I10/1000))*2%)</f>
      </c>
      <c r="V8" s="584">
        <f t="array" ref="V8">(C8*J8/1000)+(C9*J9/1000)+(C10*J10/1000)+(((C8*J8/1000)+(C9*J9/1000)+(C10*J10/1000))*2%)</f>
      </c>
      <c r="W8" s="608">
        <f t="array" ref="W8">(C8*K8/1000)+(C9*K9/1000)+(C10*K10/1000)+(((C8*K8/1000)+(C9*K9/1000)+(C10*K10/1000))*2%)</f>
      </c>
      <c r="X8" s="215">
        <f t="array" ref="X8">(C8*I8*L8)/1000</f>
      </c>
      <c r="Y8" s="214">
        <f t="array" ref="Y8">(C8*J8*M8)/1000</f>
      </c>
      <c r="Z8" s="190">
        <f t="array" ref="Z8">(C8*K8*N8)/1000</f>
      </c>
      <c r="AA8" s="127"/>
      <c r="AB8" s="98"/>
      <c r="AC8" s="98"/>
      <c r="AD8" s="98"/>
    </row>
    <row r="9" spans="1:30" ht="24" customHeight="1">
      <c r="A9" s="581"/>
      <c r="B9" t="s" s="217">
        <v>183</v>
      </c>
      <c r="C9" s="85"/>
      <c r="D9" s="218">
        <f t="array" ref="D9">C9</f>
      </c>
      <c r="E9" s="219"/>
      <c r="F9" s="42">
        <f t="array" ref="F9">F8</f>
      </c>
      <c r="G9" s="42">
        <f t="array" ref="G9">G8</f>
      </c>
      <c r="H9" s="42">
        <f t="array" ref="H9">H8</f>
      </c>
      <c r="I9" s="213">
        <f t="array" ref="I9">(F9*4.68*4*2.7)*(1780-1000)/(1.7*1780)</f>
      </c>
      <c r="J9" s="213">
        <f t="array" ref="J9">(G9*4.68*4*2.7)*(1780-1000)/(1.7*1780)</f>
      </c>
      <c r="K9" s="213">
        <f t="array" ref="K9">(H9*4.68*4*2.7)*(1300-1000)/(1.7*1300)</f>
      </c>
      <c r="L9" s="220"/>
      <c r="M9" s="220"/>
      <c r="N9" s="220"/>
      <c r="O9" s="190">
        <f t="array" ref="O9">(C9-E9)*I9*L9/1000</f>
      </c>
      <c r="P9" s="190">
        <f t="array" ref="P9">(C9-E9)*J9*M9/1000</f>
      </c>
      <c r="Q9" s="190">
        <f t="array" ref="Q9">(C9-E9)*K9*N9/1000</f>
      </c>
      <c r="R9" s="585"/>
      <c r="S9" s="190">
        <f t="array" ref="S9">(C9*I9*L9/1000)+(C9*J9*M9/1000)+(C9*K9*N9/1000)+(((C9*I9*L9/1000)+(C9*J9*M9/1000)+(C9*K9*N9/1000))*2%)</f>
      </c>
      <c r="T9" s="598"/>
      <c r="U9" s="604"/>
      <c r="V9" s="606"/>
      <c r="W9" s="609"/>
      <c r="X9" s="221">
        <f t="array" ref="X9">(C9*I9*L9)/1000</f>
      </c>
      <c r="Y9" s="190">
        <f t="array" ref="Y9">(C9*J9*M9)/1000</f>
      </c>
      <c r="Z9" s="190">
        <f t="array" ref="Z9">(C9*K9*N9)/1000</f>
      </c>
      <c r="AA9" s="127"/>
      <c r="AB9" s="98"/>
      <c r="AC9" s="98"/>
      <c r="AD9" s="98"/>
    </row>
    <row r="10" spans="1:30" ht="24" customHeight="1">
      <c r="A10" s="581"/>
      <c r="B10" t="s" s="223">
        <v>184</v>
      </c>
      <c r="C10" s="224">
        <f t="array" ref="C10">'Data Entry'!M6</f>
      </c>
      <c r="D10" s="224">
        <f t="array" ref="D10">C10</f>
      </c>
      <c r="E10" s="225"/>
      <c r="F10" s="226">
        <f t="array" ref="F10">F9</f>
      </c>
      <c r="G10" s="226">
        <f t="array" ref="G10">G9</f>
      </c>
      <c r="H10" s="226">
        <f t="array" ref="H10">H9</f>
      </c>
      <c r="I10" s="213">
        <f t="array" ref="I10">(F10*4.68*4*2.7)*(1780-1000)/(1.7*1780)</f>
      </c>
      <c r="J10" s="213">
        <f t="array" ref="J10">(G10*4.68*4*2.7)*(1780-1000)/(1.7*1780)</f>
      </c>
      <c r="K10" s="213">
        <f t="array" ref="K10">(H10*4.68*4*2.7)*(1300-1000)/(1.7*1300)</f>
      </c>
      <c r="L10" s="42">
        <v>30</v>
      </c>
      <c r="M10" s="42">
        <v>17.2</v>
      </c>
      <c r="N10" s="42">
        <v>32.44</v>
      </c>
      <c r="O10" s="227"/>
      <c r="P10" s="227"/>
      <c r="Q10" s="227"/>
      <c r="R10" s="586"/>
      <c r="S10" s="227">
        <f t="array" ref="S10">(C10*I10*L10/1000)+(C10*J10*M10/1000)+(C10*K10*N10/1000)+(((C10*I10*L10/1000)+(C10*J10*M10/1000)+(C10*K10*N10/1000))*2%)</f>
      </c>
      <c r="T10" s="599"/>
      <c r="U10" s="605"/>
      <c r="V10" s="607"/>
      <c r="W10" s="610"/>
      <c r="X10" s="229">
        <f t="array" ref="X10">(C10*I10*L10)/1000</f>
      </c>
      <c r="Y10" s="227">
        <f t="array" ref="Y10">(C10*J10*M10)/1000</f>
      </c>
      <c r="Z10" s="190">
        <f t="array" ref="Z10">(C10*K10*N10)/1000</f>
      </c>
      <c r="AA10" s="127"/>
      <c r="AB10" s="98"/>
      <c r="AC10" s="98"/>
      <c r="AD10" s="98"/>
    </row>
    <row r="11" spans="1:30" ht="24" customHeight="1">
      <c r="A11" s="582">
        <v>2</v>
      </c>
      <c r="B11" t="s" s="231">
        <v>182</v>
      </c>
      <c r="C11" s="210">
        <f t="array" ref="C11">'Data Entry'!G7*99.5%</f>
      </c>
      <c r="D11" s="210">
        <f t="array" ref="D11">E11-(C12+C13)</f>
      </c>
      <c r="E11" s="211">
        <f t="array" ref="E11">'Data Entry'!T7</f>
      </c>
      <c r="F11" s="232">
        <f t="array" ref="F11">F10</f>
      </c>
      <c r="G11" s="232">
        <f t="array" ref="G11">G10</f>
      </c>
      <c r="H11" s="232">
        <f t="array" ref="H11">H10</f>
      </c>
      <c r="I11" s="213">
        <f t="array" ref="I11">(F11*4.68*4*2.7)*(1780-1000)/(1.7*1780)</f>
      </c>
      <c r="J11" s="213">
        <f t="array" ref="J11">(G11*4.68*4*2.7)*(1780-1000)/(1.7*1780)</f>
      </c>
      <c r="K11" s="213">
        <f t="array" ref="K11">(H11*4.68*4*2.7)*(1300-1000)/(1.7*1300)</f>
      </c>
      <c r="L11" s="59">
        <f t="array" ref="L11">L8</f>
      </c>
      <c r="M11" s="59">
        <f t="array" ref="M11">M8</f>
      </c>
      <c r="N11" s="59">
        <f t="array" ref="N11">N8</f>
      </c>
      <c r="O11" s="233">
        <f t="array" ref="O11">(C11-E11)*I11*L11/1000</f>
      </c>
      <c r="P11" s="233">
        <f t="array" ref="P11">(C11-E11)*J11*M11/1000</f>
      </c>
      <c r="Q11" s="233">
        <f t="array" ref="Q11">(C11-E11)*K11*N11/1000</f>
      </c>
      <c r="R11" s="587">
        <f t="array" ref="R11">SUM(O11:Q13)</f>
      </c>
      <c r="S11" s="233">
        <f t="array" ref="S11">(C11*I11*L11/1000)+(C11*J11*M11/1000)+(C11*K11*N11/1000)+(((C11*I11*L11/1000)+(C11*J11*M11/1000)+(C11*K11*N11/1000))*2%)</f>
      </c>
      <c r="T11" s="594">
        <f t="array" ref="T11">SUM(S11:S13)</f>
      </c>
      <c r="U11" s="600">
        <f t="array" ref="U11">(C11*I11/1000)+(C12*I12/1000)+(C13*I13/1000)+(((C11*I11/1000)+(C12*I12/1000)+(C13*I13/1000))*2%)</f>
      </c>
      <c r="V11" s="587">
        <f t="array" ref="V11">(C11*J11/1000)+(C12*J12/1000)+(C13*J13/1000)+(((C11*J11/1000)+(C12*J12/1000)+(C13*J13/1000))*2%)</f>
      </c>
      <c r="W11" s="613">
        <f t="array" ref="W11">(C11*K11/1000)+(C12*K12/1000)+(C13*K13/1000)+(((C11*K11/1000)+(C12*K12/1000)+(C13*K13/1000))*2%)</f>
      </c>
      <c r="X11" s="234">
        <f t="array" ref="X11">(C11*I11*L11)/1000</f>
      </c>
      <c r="Y11" s="233">
        <f t="array" ref="Y11">(C11*J11*M11)/1000</f>
      </c>
      <c r="Z11" s="192">
        <f t="array" ref="Z11">(C11*K11*N11)/1000</f>
      </c>
      <c r="AA11" s="127"/>
      <c r="AB11" s="98"/>
      <c r="AC11" s="98"/>
      <c r="AD11" s="98"/>
    </row>
    <row r="12" spans="1:30" ht="24" customHeight="1">
      <c r="A12" s="583"/>
      <c r="B12" t="s" s="236">
        <v>183</v>
      </c>
      <c r="C12" s="85"/>
      <c r="D12" s="85"/>
      <c r="E12" s="219"/>
      <c r="F12" s="59">
        <f t="array" ref="F12">F11</f>
      </c>
      <c r="G12" s="59">
        <f t="array" ref="G12">G11</f>
      </c>
      <c r="H12" s="59">
        <f t="array" ref="H12">H11</f>
      </c>
      <c r="I12" s="213">
        <f t="array" ref="I12">(F12*4.68*4*2.7)*(1780-1000)/(1.7*1780)</f>
      </c>
      <c r="J12" s="213">
        <f t="array" ref="J12">(G12*4.68*4*2.7)*(1780-1000)/(1.7*1780)</f>
      </c>
      <c r="K12" s="213">
        <f t="array" ref="K12">(H12*4.68*4*2.7)*(1300-1000)/(1.7*1300)</f>
      </c>
      <c r="L12" s="237"/>
      <c r="M12" s="237"/>
      <c r="N12" s="237"/>
      <c r="O12" s="192">
        <f t="array" ref="O12">(C12-E12)*I12*L12/1000</f>
      </c>
      <c r="P12" s="192">
        <f t="array" ref="P12">(C12-E12)*J12*M12/1000</f>
      </c>
      <c r="Q12" s="192">
        <f t="array" ref="Q12">(C12-E12)*K12*N12/1000</f>
      </c>
      <c r="R12" s="588"/>
      <c r="S12" s="59">
        <f t="array" ref="S12">(C12*I12*L12/1000)+(C12*J12*M12/1000)+(C12*K12*N12/1000)+(((C12*I12*L12/1000)+(C12*J12*M12/1000)+(C12*K12*N12/1000))*2%)</f>
      </c>
      <c r="T12" s="595"/>
      <c r="U12" s="601"/>
      <c r="V12" s="611"/>
      <c r="W12" s="614"/>
      <c r="X12" s="238">
        <f t="array" ref="X12">(C12*I12*L12)/1000</f>
      </c>
      <c r="Y12" s="192">
        <f t="array" ref="Y12">(C12*J12*M12)/1000</f>
      </c>
      <c r="Z12" s="192">
        <f t="array" ref="Z12">(C12*K12*N12)/1000</f>
      </c>
      <c r="AA12" s="127"/>
      <c r="AB12" s="98"/>
      <c r="AC12" s="98"/>
      <c r="AD12" s="98"/>
    </row>
    <row r="13" spans="1:30" ht="24" customHeight="1">
      <c r="A13" s="583"/>
      <c r="B13" t="s" s="240">
        <v>184</v>
      </c>
      <c r="C13" s="224">
        <f t="array" ref="C13">'Data Entry'!M7</f>
      </c>
      <c r="D13" s="241"/>
      <c r="E13" s="225"/>
      <c r="F13" s="242">
        <f t="array" ref="F13">F12</f>
      </c>
      <c r="G13" s="242">
        <f t="array" ref="G13">G12</f>
      </c>
      <c r="H13" s="242">
        <f t="array" ref="H13">H12</f>
      </c>
      <c r="I13" s="213">
        <f t="array" ref="I13">(F13*4.68*4*2.7)*(1780-1000)/(1.7*1780)</f>
      </c>
      <c r="J13" s="213">
        <f t="array" ref="J13">(G13*4.68*4*2.7)*(1780-1000)/(1.7*1780)</f>
      </c>
      <c r="K13" s="213">
        <f t="array" ref="K13">(H13*4.68*4*2.7)*(1300-1000)/(1.7*1300)</f>
      </c>
      <c r="L13" s="59">
        <f t="array" ref="L13">L10</f>
      </c>
      <c r="M13" s="59">
        <f t="array" ref="M13">M10</f>
      </c>
      <c r="N13" s="59">
        <f t="array" ref="N13">N10</f>
      </c>
      <c r="O13" s="243"/>
      <c r="P13" s="243"/>
      <c r="Q13" s="243"/>
      <c r="R13" s="589"/>
      <c r="S13" s="242">
        <f t="array" ref="S13">(C13*I13*L13/1000)+(C13*J13*M13/1000)+(C13*K13*N13/1000)+(((C13*I13*L13/1000)+(C13*J13*M13/1000)+(C13*K13*N13/1000))*2%)</f>
      </c>
      <c r="T13" s="596"/>
      <c r="U13" s="602"/>
      <c r="V13" s="612"/>
      <c r="W13" s="615"/>
      <c r="X13" s="245">
        <f t="array" ref="X13">(C13*I13*L13)/1000</f>
      </c>
      <c r="Y13" s="243">
        <f t="array" ref="Y13">(C13*J13*M13)/1000</f>
      </c>
      <c r="Z13" s="192">
        <f t="array" ref="Z13">(C13*K13*N13)/1000</f>
      </c>
      <c r="AA13" s="127"/>
      <c r="AB13" s="98"/>
      <c r="AC13" s="98"/>
      <c r="AD13" s="98"/>
    </row>
    <row r="14" spans="1:30" ht="24" customHeight="1">
      <c r="A14" s="580">
        <v>3</v>
      </c>
      <c r="B14" t="s" s="209">
        <v>182</v>
      </c>
      <c r="C14" s="247">
        <f t="array" ref="C14">'Data Entry'!G8*99.5%</f>
      </c>
      <c r="D14" s="210">
        <f t="array" ref="D14">E14-(C15+C16)</f>
      </c>
      <c r="E14" s="211">
        <f t="array" ref="E14">'Data Entry'!T8</f>
      </c>
      <c r="F14" s="212">
        <f t="array" ref="F14">F13</f>
      </c>
      <c r="G14" s="212">
        <f t="array" ref="G14">G13</f>
      </c>
      <c r="H14" s="212">
        <f t="array" ref="H14">H13</f>
      </c>
      <c r="I14" s="213">
        <f t="array" ref="I14">(F14*4.68*4*2.7)*(1780-1000)/(1.7*1780)</f>
      </c>
      <c r="J14" s="213">
        <f t="array" ref="J14">(G14*4.68*4*2.7)*(1780-1000)/(1.7*1780)</f>
      </c>
      <c r="K14" s="213">
        <f t="array" ref="K14">(H14*4.68*4*2.7)*(1300-1000)/(1.7*1300)</f>
      </c>
      <c r="L14" s="42">
        <f t="array" ref="L14">L11</f>
      </c>
      <c r="M14" s="42">
        <f t="array" ref="M14">M11</f>
      </c>
      <c r="N14" s="42">
        <f t="array" ref="N14">N11</f>
      </c>
      <c r="O14" s="214">
        <f t="array" ref="O14">(C14-E14)*I14*L14/1000</f>
      </c>
      <c r="P14" s="214">
        <f t="array" ref="P14">(C14-E14)*J14*M14/1000</f>
      </c>
      <c r="Q14" s="214">
        <f t="array" ref="Q14">(C14-E14)*K14*N14/1000</f>
      </c>
      <c r="R14" s="584">
        <f t="array" ref="R14">SUM(O14:Q16)</f>
      </c>
      <c r="S14" s="214">
        <f t="array" ref="S14">(C14*I14*L14/1000)+(C14*J14*M14/1000)+(C14*K14*N14/1000)+(((C14*I14*L14/1000)+(C14*J14*M14/1000)+(C14*K14*N14/1000))*2%)</f>
      </c>
      <c r="T14" s="608">
        <f t="array" ref="T14">SUM(S14:S16)</f>
      </c>
      <c r="U14" s="603">
        <f t="array" ref="U14">(C14*I14/1000)+(C15*I15/1000)+(C16*I16/1000)+(((C14*I14/1000)+(C15*I15/1000)+(C16*I16/1000))*2%)</f>
      </c>
      <c r="V14" s="584">
        <f t="array" ref="V14">(C14*J14/1000)+(C15*J15/1000)+(C16*J16/1000)+(((C14*J14/1000)+(C15*J15/1000)+(C16*J16/1000))*2%)</f>
      </c>
      <c r="W14" s="608">
        <f t="array" ref="W14">(C14*K14/1000)+(C15*K15/1000)+(C16*K16/1000)+(((C14*K14/1000)+(C15*K15/1000)+(C16*K16/1000))*2%)</f>
      </c>
      <c r="X14" s="215">
        <f t="array" ref="X14">(C14*I14*L14)/1000</f>
      </c>
      <c r="Y14" s="214">
        <f t="array" ref="Y14">(C14*J14*M14)/1000</f>
      </c>
      <c r="Z14" s="190">
        <f t="array" ref="Z14">(C14*K14*N14)/1000</f>
      </c>
      <c r="AA14" s="127"/>
      <c r="AB14" s="98"/>
      <c r="AC14" s="98"/>
      <c r="AD14" s="98"/>
    </row>
    <row r="15" spans="1:30" ht="24" customHeight="1">
      <c r="A15" s="581"/>
      <c r="B15" t="s" s="217">
        <v>183</v>
      </c>
      <c r="C15" s="85"/>
      <c r="D15" s="85"/>
      <c r="E15" s="219"/>
      <c r="F15" s="42">
        <f t="array" ref="F15">F14</f>
      </c>
      <c r="G15" s="42">
        <f t="array" ref="G15">G14</f>
      </c>
      <c r="H15" s="42">
        <f t="array" ref="H15">H14</f>
      </c>
      <c r="I15" s="213">
        <f t="array" ref="I15">(F15*4.68*4*2.7)*(1780-1000)/(1.7*1780)</f>
      </c>
      <c r="J15" s="213">
        <f t="array" ref="J15">(G15*4.68*4*2.7)*(1780-1000)/(1.7*1780)</f>
      </c>
      <c r="K15" s="213">
        <f t="array" ref="K15">(H15*4.68*4*2.7)*(1300-1000)/(1.7*1300)</f>
      </c>
      <c r="L15" s="220"/>
      <c r="M15" s="220"/>
      <c r="N15" s="220"/>
      <c r="O15" s="190">
        <f t="array" ref="O15">(C15-E15)*I15*L15/1000</f>
      </c>
      <c r="P15" s="190">
        <f t="array" ref="P15">(C15-E15)*J15*M15/1000</f>
      </c>
      <c r="Q15" s="190">
        <f t="array" ref="Q15">(C15-E15)*K15*N15/1000</f>
      </c>
      <c r="R15" s="585"/>
      <c r="S15" s="42">
        <f t="array" ref="S15">(C15*I15*L15/1000)+(C15*J15*M15/1000)+(C15*K15*N15/1000)+(((C15*I15*L15/1000)+(C15*J15*M15/1000)+(C15*K15*N15/1000))*2%)</f>
      </c>
      <c r="T15" s="581"/>
      <c r="U15" s="604"/>
      <c r="V15" s="606"/>
      <c r="W15" s="609"/>
      <c r="X15" s="221">
        <f t="array" ref="X15">(C15*I15*L15)/1000</f>
      </c>
      <c r="Y15" s="190">
        <f t="array" ref="Y15">(C15*J15*M15)/1000</f>
      </c>
      <c r="Z15" s="190">
        <f t="array" ref="Z15">(C15*K15*N15)/1000</f>
      </c>
      <c r="AA15" s="127"/>
      <c r="AB15" s="98"/>
      <c r="AC15" s="98"/>
      <c r="AD15" s="98"/>
    </row>
    <row r="16" spans="1:30" ht="24" customHeight="1">
      <c r="A16" s="581"/>
      <c r="B16" t="s" s="223">
        <v>184</v>
      </c>
      <c r="C16" s="224">
        <f t="array" ref="C16">'Data Entry'!M8</f>
      </c>
      <c r="D16" s="241"/>
      <c r="E16" s="225"/>
      <c r="F16" s="226">
        <f t="array" ref="F16">F15</f>
      </c>
      <c r="G16" s="226">
        <f t="array" ref="G16">G15</f>
      </c>
      <c r="H16" s="226">
        <f t="array" ref="H16">H15</f>
      </c>
      <c r="I16" s="213">
        <f t="array" ref="I16">(F16*4.68*4*2.7)*(1780-1000)/(1.7*1780)</f>
      </c>
      <c r="J16" s="213">
        <f t="array" ref="J16">(G16*4.68*4*2.7)*(1780-1000)/(1.7*1780)</f>
      </c>
      <c r="K16" s="213">
        <f t="array" ref="K16">(H16*4.68*4*2.7)*(1300-1000)/(1.7*1300)</f>
      </c>
      <c r="L16" s="42">
        <f t="array" ref="L16">L13</f>
      </c>
      <c r="M16" s="42">
        <f t="array" ref="M16">M13</f>
      </c>
      <c r="N16" s="42">
        <f t="array" ref="N16">N13</f>
      </c>
      <c r="O16" s="227"/>
      <c r="P16" s="227"/>
      <c r="Q16" s="227"/>
      <c r="R16" s="586"/>
      <c r="S16" s="226">
        <f t="array" ref="S16">(C16*I16*L16/1000)+(C16*J16*M16/1000)+(C16*K16*N16/1000)+(((C16*I16*L16/1000)+(C16*J16*M16/1000)+(C16*K16*N16/1000))*2%)</f>
      </c>
      <c r="T16" s="619"/>
      <c r="U16" s="605"/>
      <c r="V16" s="607"/>
      <c r="W16" s="610"/>
      <c r="X16" s="229">
        <f t="array" ref="X16">(C16*I16*L16)/1000</f>
      </c>
      <c r="Y16" s="227">
        <f t="array" ref="Y16">(C16*J16*M16)/1000</f>
      </c>
      <c r="Z16" s="190">
        <f t="array" ref="Z16">(C16*K16*N16)/1000</f>
      </c>
      <c r="AA16" s="127"/>
      <c r="AB16" s="98"/>
      <c r="AC16" s="98"/>
      <c r="AD16" s="98"/>
    </row>
    <row r="17" spans="1:30" ht="24" customHeight="1">
      <c r="A17" s="582">
        <v>4</v>
      </c>
      <c r="B17" t="s" s="231">
        <v>182</v>
      </c>
      <c r="C17" s="247">
        <f t="array" ref="C17">'Data Entry'!G9*99.5%</f>
      </c>
      <c r="D17" s="210">
        <f t="array" ref="D17">E17-(C18+C19)</f>
      </c>
      <c r="E17" s="211">
        <f t="array" ref="E17">'Data Entry'!T9</f>
      </c>
      <c r="F17" s="232">
        <f t="array" ref="F17">F16</f>
      </c>
      <c r="G17" s="232">
        <f t="array" ref="G17">G16</f>
      </c>
      <c r="H17" s="232">
        <f t="array" ref="H17">H16</f>
      </c>
      <c r="I17" s="213">
        <f t="array" ref="I17">(F17*4.68*4*2.7)*(1780-1000)/(1.7*1780)</f>
      </c>
      <c r="J17" s="213">
        <f t="array" ref="J17">(G17*4.68*4*2.7)*(1780-1000)/(1.7*1780)</f>
      </c>
      <c r="K17" s="213">
        <f t="array" ref="K17">(H17*4.68*4*2.7)*(1300-1000)/(1.7*1300)</f>
      </c>
      <c r="L17" s="59">
        <f t="array" ref="L17">L14</f>
      </c>
      <c r="M17" s="59">
        <f t="array" ref="M17">M14</f>
      </c>
      <c r="N17" s="59">
        <f t="array" ref="N17">N14</f>
      </c>
      <c r="O17" s="233">
        <f t="array" ref="O17">(C17-E17)*I17*L17/1000</f>
      </c>
      <c r="P17" s="233">
        <f t="array" ref="P17">(C17-E17)*J17*M17/1000</f>
      </c>
      <c r="Q17" s="233">
        <f t="array" ref="Q17">(C17-E17)*K17*N17/1000</f>
      </c>
      <c r="R17" s="587">
        <f t="array" ref="R17">SUM(O17:Q19)</f>
      </c>
      <c r="S17" s="233">
        <f t="array" ref="S17">(C17*I17*L17/1000)+(C17*J17*M17/1000)+(C17*K17*N17/1000)+(((C17*I17*L17/1000)+(C17*J17*M17/1000)+(C17*K17*N17/1000))*2%)</f>
      </c>
      <c r="T17" s="594">
        <f t="array" ref="T17">SUM(S17:S19)</f>
      </c>
      <c r="U17" s="600">
        <f t="array" ref="U17">(C17*I17/1000)+(C18*I18/1000)+(C19*I19/1000)+(((C17*I17/1000)+(C18*I18/1000)+(C19*I19/1000))*2%)</f>
      </c>
      <c r="V17" s="587">
        <f t="array" ref="V17">(C17*J17/1000)+(C18*J18/1000)+(C19*J19/1000)+(((C17*J17/1000)+(C18*J18/1000)+(C19*J19/1000))*2%)</f>
      </c>
      <c r="W17" s="613">
        <f t="array" ref="W17">(C17*K17/1000)+(C18*K18/1000)+(C19*K19/1000)+(((C17*K17/1000)+(C18*K18/1000)+(C19*K19/1000))*2%)</f>
      </c>
      <c r="X17" s="234">
        <f t="array" ref="X17">(C17*I17*L17)/1000</f>
      </c>
      <c r="Y17" s="233">
        <f t="array" ref="Y17">(C17*J17*M17)/1000</f>
      </c>
      <c r="Z17" s="192">
        <f t="array" ref="Z17">(C17*K17*N17)/1000</f>
      </c>
      <c r="AA17" s="127"/>
      <c r="AB17" s="98"/>
      <c r="AC17" s="98"/>
      <c r="AD17" s="98"/>
    </row>
    <row r="18" spans="1:30" ht="24" customHeight="1">
      <c r="A18" s="583"/>
      <c r="B18" t="s" s="236">
        <v>183</v>
      </c>
      <c r="C18" s="85"/>
      <c r="D18" s="85"/>
      <c r="E18" s="219"/>
      <c r="F18" s="59">
        <f t="array" ref="F18">F17</f>
      </c>
      <c r="G18" s="59">
        <f t="array" ref="G18">G17</f>
      </c>
      <c r="H18" s="59">
        <f t="array" ref="H18">H17</f>
      </c>
      <c r="I18" s="213">
        <f t="array" ref="I18">(F18*4.68*4*2.7)*(1780-1000)/(1.7*1780)</f>
      </c>
      <c r="J18" s="213">
        <f t="array" ref="J18">(G18*4.68*4*2.7)*(1780-1000)/(1.7*1780)</f>
      </c>
      <c r="K18" s="213">
        <f t="array" ref="K18">(H18*4.68*4*2.7)*(1300-1000)/(1.7*1300)</f>
      </c>
      <c r="L18" s="237"/>
      <c r="M18" s="237"/>
      <c r="N18" s="237"/>
      <c r="O18" s="192">
        <f t="array" ref="O18">(C18-E18)*I18*L18/1000</f>
      </c>
      <c r="P18" s="192">
        <f t="array" ref="P18">(C18-E18)*J18*M18/1000</f>
      </c>
      <c r="Q18" s="192">
        <f t="array" ref="Q18">(C18-E18)*K18*N18/1000</f>
      </c>
      <c r="R18" s="588"/>
      <c r="S18" s="59">
        <f t="array" ref="S18">(C18*I18*L18/1000)+(C18*J18*M18/1000)+(C18*K18*N18/1000)+(((C18*I18*L18/1000)+(C18*J18*M18/1000)+(C18*K18*N18/1000))*2%)</f>
      </c>
      <c r="T18" s="595"/>
      <c r="U18" s="601"/>
      <c r="V18" s="611"/>
      <c r="W18" s="614"/>
      <c r="X18" s="238">
        <f t="array" ref="X18">(C18*I18*L18)/1000</f>
      </c>
      <c r="Y18" s="192">
        <f t="array" ref="Y18">(C18*J18*M18)/1000</f>
      </c>
      <c r="Z18" s="192">
        <f t="array" ref="Z18">(C18*K18*N18)/1000</f>
      </c>
      <c r="AA18" s="127"/>
      <c r="AB18" s="98"/>
      <c r="AC18" s="98"/>
      <c r="AD18" s="98"/>
    </row>
    <row r="19" spans="1:30" ht="24" customHeight="1">
      <c r="A19" s="583"/>
      <c r="B19" t="s" s="240">
        <v>184</v>
      </c>
      <c r="C19" s="224">
        <f t="array" ref="C19">'Data Entry'!M9</f>
      </c>
      <c r="D19" s="241"/>
      <c r="E19" s="225"/>
      <c r="F19" s="242">
        <f t="array" ref="F19">F18</f>
      </c>
      <c r="G19" s="242">
        <f t="array" ref="G19">G18</f>
      </c>
      <c r="H19" s="242">
        <f t="array" ref="H19">H18</f>
      </c>
      <c r="I19" s="213">
        <f t="array" ref="I19">(F19*4.68*4*2.7)*(1780-1000)/(1.7*1780)</f>
      </c>
      <c r="J19" s="213">
        <f t="array" ref="J19">(G19*4.68*4*2.7)*(1780-1000)/(1.7*1780)</f>
      </c>
      <c r="K19" s="213">
        <f t="array" ref="K19">(H19*4.68*4*2.7)*(1300-1000)/(1.7*1300)</f>
      </c>
      <c r="L19" s="59">
        <f t="array" ref="L19">L16</f>
      </c>
      <c r="M19" s="59">
        <f t="array" ref="M19">M16</f>
      </c>
      <c r="N19" s="59">
        <f t="array" ref="N19">N16</f>
      </c>
      <c r="O19" s="243"/>
      <c r="P19" s="243"/>
      <c r="Q19" s="243"/>
      <c r="R19" s="589"/>
      <c r="S19" s="242">
        <f t="array" ref="S19">(C19*I19*L19/1000)+(C19*J19*M19/1000)+(C19*K19*N19/1000)+(((C19*I19*L19/1000)+(C19*J19*M19/1000)+(C19*K19*N19/1000))*2%)</f>
      </c>
      <c r="T19" s="596"/>
      <c r="U19" s="602"/>
      <c r="V19" s="612"/>
      <c r="W19" s="615"/>
      <c r="X19" s="245">
        <f t="array" ref="X19">(C19*I19*L19)/1000</f>
      </c>
      <c r="Y19" s="243">
        <f t="array" ref="Y19">(C19*J19*M19)/1000</f>
      </c>
      <c r="Z19" s="192">
        <f t="array" ref="Z19">(C19*K19*N19)/1000</f>
      </c>
      <c r="AA19" s="127"/>
      <c r="AB19" s="98"/>
      <c r="AC19" s="98"/>
      <c r="AD19" s="98"/>
    </row>
    <row r="20" spans="1:30" ht="24" customHeight="1">
      <c r="A20" s="580">
        <v>5</v>
      </c>
      <c r="B20" t="s" s="209">
        <v>182</v>
      </c>
      <c r="C20" s="247">
        <f t="array" ref="C20">'Data Entry'!G10*99.5%</f>
      </c>
      <c r="D20" s="210">
        <f t="array" ref="D20">E20-(C21+C22)</f>
      </c>
      <c r="E20" s="211">
        <f t="array" ref="E20">'Data Entry'!T10</f>
      </c>
      <c r="F20" s="212">
        <f t="array" ref="F20">F19</f>
      </c>
      <c r="G20" s="212">
        <f t="array" ref="G20">G19</f>
      </c>
      <c r="H20" s="212">
        <f t="array" ref="H20">H19</f>
      </c>
      <c r="I20" s="213">
        <f t="array" ref="I20">(F20*4.68*4*2.7)*(1780-1000)/(1.7*1780)</f>
      </c>
      <c r="J20" s="213">
        <f t="array" ref="J20">(G20*4.68*4*2.7)*(1780-1000)/(1.7*1780)</f>
      </c>
      <c r="K20" s="213">
        <f t="array" ref="K20">(H20*4.68*4*2.7)*(1300-1000)/(1.7*1300)</f>
      </c>
      <c r="L20" s="42">
        <f t="array" ref="L20">L17</f>
      </c>
      <c r="M20" s="42">
        <f t="array" ref="M20">M17</f>
      </c>
      <c r="N20" s="42">
        <f t="array" ref="N20">N17</f>
      </c>
      <c r="O20" s="214">
        <f t="array" ref="O20">(C20-E20)*I20*L20/1000</f>
      </c>
      <c r="P20" s="214">
        <f t="array" ref="P20">(C20-E20)*J20*M20/1000</f>
      </c>
      <c r="Q20" s="214">
        <f t="array" ref="Q20">(C20-E20)*K20*N20/1000</f>
      </c>
      <c r="R20" s="584">
        <f t="array" ref="R20">SUM(O20:Q22)</f>
      </c>
      <c r="S20" s="212">
        <f t="array" ref="S20">(C20*I20*L20/1000)+(C20*J20*M20/1000)+(C20*K20*N20/1000)+(((C20*I20*L20/1000)+(C20*J20*M20/1000)+(C20*K20*N20/1000))*2%)</f>
      </c>
      <c r="T20" s="597">
        <f t="array" ref="T20">SUM(S20:S22)</f>
      </c>
      <c r="U20" s="603">
        <f t="array" ref="U20">(C20*I20/1000)+(C21*I21/1000)+(C22*I22/1000)+(((C20*I20/1000)+(C21*I21/1000)+(C22*I22/1000))*2%)</f>
      </c>
      <c r="V20" s="584">
        <f t="array" ref="V20">(C20*J20/1000)+(C21*J21/1000)+(C22*J22/1000)+(((C20*J20/1000)+(C21*J21/1000)+(C22*J22/1000))*2%)</f>
      </c>
      <c r="W20" s="608">
        <f t="array" ref="W20">(C20*K20/1000)+(C21*K21/1000)+(C22*K22/1000)+(((C20*K20/1000)+(C21*K21/1000)+(C22*K22/1000))*2%)</f>
      </c>
      <c r="X20" s="215">
        <f t="array" ref="X20">(C20*I20*L20)/1000</f>
      </c>
      <c r="Y20" s="214">
        <f t="array" ref="Y20">(C20*J20*M20)/1000</f>
      </c>
      <c r="Z20" s="190">
        <f t="array" ref="Z20">(C20*K20*N20)/1000</f>
      </c>
      <c r="AA20" s="127"/>
      <c r="AB20" s="98"/>
      <c r="AC20" s="98"/>
      <c r="AD20" s="98"/>
    </row>
    <row r="21" spans="1:30" ht="24" customHeight="1">
      <c r="A21" s="581"/>
      <c r="B21" t="s" s="217">
        <v>183</v>
      </c>
      <c r="C21" s="85"/>
      <c r="D21" s="85"/>
      <c r="E21" s="219"/>
      <c r="F21" s="42">
        <f t="array" ref="F21">F20</f>
      </c>
      <c r="G21" s="42">
        <f t="array" ref="G21">G20</f>
      </c>
      <c r="H21" s="42">
        <f t="array" ref="H21">H20</f>
      </c>
      <c r="I21" s="213">
        <f t="array" ref="I21">(F21*4.68*4*2.7)*(1780-1000)/(1.7*1780)</f>
      </c>
      <c r="J21" s="213">
        <f t="array" ref="J21">(G21*4.68*4*2.7)*(1780-1000)/(1.7*1780)</f>
      </c>
      <c r="K21" s="213">
        <f t="array" ref="K21">(H21*4.68*4*2.7)*(1300-1000)/(1.7*1300)</f>
      </c>
      <c r="L21" s="220"/>
      <c r="M21" s="220"/>
      <c r="N21" s="220"/>
      <c r="O21" s="190">
        <f t="array" ref="O21">(C21-E21)*I21*L21/1000</f>
      </c>
      <c r="P21" s="190">
        <f t="array" ref="P21">(C21-E21)*J21*M21/1000</f>
      </c>
      <c r="Q21" s="190">
        <f t="array" ref="Q21">(C21-E21)*K21*N21/1000</f>
      </c>
      <c r="R21" s="585"/>
      <c r="S21" s="42">
        <f t="array" ref="S21">(C21*I21*L21/1000)+(C21*J21*M21/1000)+(C21*K21*N21/1000)+(((C21*I21*L21/1000)+(C21*J21*M21/1000)+(C21*K21*N21/1000))*2%)</f>
      </c>
      <c r="T21" s="598"/>
      <c r="U21" s="604"/>
      <c r="V21" s="606"/>
      <c r="W21" s="609"/>
      <c r="X21" s="221">
        <f t="array" ref="X21">(C21*I21*L21)/1000</f>
      </c>
      <c r="Y21" s="190">
        <f t="array" ref="Y21">(C21*J21*M21)/1000</f>
      </c>
      <c r="Z21" s="190">
        <f t="array" ref="Z21">(C21*K21*N21)/1000</f>
      </c>
      <c r="AA21" s="127"/>
      <c r="AB21" s="98"/>
      <c r="AC21" s="98"/>
      <c r="AD21" s="98"/>
    </row>
    <row r="22" spans="1:30" ht="24" customHeight="1">
      <c r="A22" s="581"/>
      <c r="B22" t="s" s="223">
        <v>184</v>
      </c>
      <c r="C22" s="224">
        <f t="array" ref="C22">'Data Entry'!M10</f>
      </c>
      <c r="D22" s="241"/>
      <c r="E22" s="225"/>
      <c r="F22" s="226">
        <f t="array" ref="F22">F21</f>
      </c>
      <c r="G22" s="226">
        <f t="array" ref="G22">G21</f>
      </c>
      <c r="H22" s="226">
        <f t="array" ref="H22">H21</f>
      </c>
      <c r="I22" s="213">
        <f t="array" ref="I22">(F22*4.68*4*2.7)*(1780-1000)/(1.7*1780)</f>
      </c>
      <c r="J22" s="213">
        <f t="array" ref="J22">(G22*4.68*4*2.7)*(1780-1000)/(1.7*1780)</f>
      </c>
      <c r="K22" s="213">
        <f t="array" ref="K22">(H22*4.68*4*2.7)*(1300-1000)/(1.7*1300)</f>
      </c>
      <c r="L22" s="42">
        <f t="array" ref="L22">L19</f>
      </c>
      <c r="M22" s="42">
        <f t="array" ref="M22">M19</f>
      </c>
      <c r="N22" s="42">
        <f t="array" ref="N22">N19</f>
      </c>
      <c r="O22" s="227"/>
      <c r="P22" s="227"/>
      <c r="Q22" s="227"/>
      <c r="R22" s="586"/>
      <c r="S22" s="226">
        <f t="array" ref="S22">(C22*I22*L22/1000)+(C22*J22*M22/1000)+(C22*K22*N22/1000)+(((C22*I22*L22/1000)+(C22*J22*M22/1000)+(C22*K22*N22/1000))*2%)</f>
      </c>
      <c r="T22" s="599"/>
      <c r="U22" s="605"/>
      <c r="V22" s="607"/>
      <c r="W22" s="610"/>
      <c r="X22" s="229">
        <f t="array" ref="X22">(C22*I22*L22)/1000</f>
      </c>
      <c r="Y22" s="227">
        <f t="array" ref="Y22">(C22*J22*M22)/1000</f>
      </c>
      <c r="Z22" s="190">
        <f t="array" ref="Z22">(C22*K22*N22)/1000</f>
      </c>
      <c r="AA22" s="127"/>
      <c r="AB22" s="98"/>
      <c r="AC22" s="98"/>
      <c r="AD22" s="98"/>
    </row>
    <row r="23" spans="1:30" ht="24" customHeight="1">
      <c r="A23" s="582">
        <v>6</v>
      </c>
      <c r="B23" t="s" s="231">
        <v>182</v>
      </c>
      <c r="C23" s="247">
        <f t="array" ref="C23">'Data Entry'!G11*99.5%</f>
      </c>
      <c r="D23" s="210">
        <f t="array" ref="D23">E23-(C24+C25)</f>
      </c>
      <c r="E23" s="211">
        <f t="array" ref="E23">'Data Entry'!T11</f>
      </c>
      <c r="F23" s="232">
        <f t="array" ref="F23">F22</f>
      </c>
      <c r="G23" s="232">
        <f t="array" ref="G23">G22</f>
      </c>
      <c r="H23" s="232">
        <f t="array" ref="H23">H22</f>
      </c>
      <c r="I23" s="213">
        <f t="array" ref="I23">(F23*4.68*4*2.7)*(1780-1000)/(1.7*1780)</f>
      </c>
      <c r="J23" s="213">
        <f t="array" ref="J23">(G23*4.68*4*2.7)*(1780-1000)/(1.7*1780)</f>
      </c>
      <c r="K23" s="213">
        <f t="array" ref="K23">(H23*4.68*4*2.7)*(1300-1000)/(1.7*1300)</f>
      </c>
      <c r="L23" s="59">
        <f t="array" ref="L23">L20</f>
      </c>
      <c r="M23" s="59">
        <f t="array" ref="M23">M20</f>
      </c>
      <c r="N23" s="59">
        <f t="array" ref="N23">N20</f>
      </c>
      <c r="O23" s="233">
        <f t="array" ref="O23">(C23-E23)*I23*L23/1000</f>
      </c>
      <c r="P23" s="233">
        <f t="array" ref="P23">(C23-E23)*J23*M23/1000</f>
      </c>
      <c r="Q23" s="233">
        <f t="array" ref="Q23">(C23-E23)*K23*N23/1000</f>
      </c>
      <c r="R23" s="587">
        <f t="array" ref="R23">SUM(O23:Q25)</f>
      </c>
      <c r="S23" s="232">
        <f t="array" ref="S23">(C23*I23*L23/1000)+(C23*J23*M23/1000)+(C23*K23*N23/1000)+(((C23*I23*L23/1000)+(C23*J23*M23/1000)+(C23*K23*N23/1000))*2%)</f>
      </c>
      <c r="T23" s="594">
        <f t="array" ref="T23">SUM(S23:S25)</f>
      </c>
      <c r="U23" s="600">
        <f t="array" ref="U23">(C23*I23/1000)+(C24*I24/1000)+(C25*I25/1000)+(((C23*I23/1000)+(C24*I24/1000)+(C25*I25/1000))*2%)</f>
      </c>
      <c r="V23" s="587">
        <f t="array" ref="V23">(C23*J23/1000)+(C24*J24/1000)+(C25*J25/1000)+(((C23*J23/1000)+(C24*J24/1000)+(C25*J25/1000))*2%)</f>
      </c>
      <c r="W23" s="613">
        <f t="array" ref="W23">(C23*K23/1000)+(C24*K24/1000)+(C25*K25/1000)+(((C23*K23/1000)+(C24*K24/1000)+(C25*K25/1000))*2%)</f>
      </c>
      <c r="X23" s="234">
        <f t="array" ref="X23">(C23*I23*L23)/1000</f>
      </c>
      <c r="Y23" s="233">
        <f t="array" ref="Y23">(C23*J23*M23)/1000</f>
      </c>
      <c r="Z23" s="192">
        <f t="array" ref="Z23">(C23*K23*N23)/1000</f>
      </c>
      <c r="AA23" s="127"/>
      <c r="AB23" s="98"/>
      <c r="AC23" s="98"/>
      <c r="AD23" s="98"/>
    </row>
    <row r="24" spans="1:30" ht="24" customHeight="1">
      <c r="A24" s="583"/>
      <c r="B24" t="s" s="236">
        <v>183</v>
      </c>
      <c r="C24" s="85"/>
      <c r="D24" s="85"/>
      <c r="E24" s="219"/>
      <c r="F24" s="59">
        <f t="array" ref="F24">F23</f>
      </c>
      <c r="G24" s="59">
        <f t="array" ref="G24">G23</f>
      </c>
      <c r="H24" s="59">
        <f t="array" ref="H24">H23</f>
      </c>
      <c r="I24" s="213">
        <f t="array" ref="I24">(F24*4.68*4*2.7)*(1780-1000)/(1.7*1780)</f>
      </c>
      <c r="J24" s="213">
        <f t="array" ref="J24">(G24*4.68*4*2.7)*(1780-1000)/(1.7*1780)</f>
      </c>
      <c r="K24" s="213">
        <f t="array" ref="K24">(H24*4.68*4*2.7)*(1300-1000)/(1.7*1300)</f>
      </c>
      <c r="L24" s="237"/>
      <c r="M24" s="237"/>
      <c r="N24" s="237"/>
      <c r="O24" s="192">
        <f t="array" ref="O24">(C24-E24)*I24*L24/1000</f>
      </c>
      <c r="P24" s="192">
        <f t="array" ref="P24">(C24-E24)*J24*M24/1000</f>
      </c>
      <c r="Q24" s="192">
        <f t="array" ref="Q24">(C24-E24)*K24*N24/1000</f>
      </c>
      <c r="R24" s="588"/>
      <c r="S24" s="59">
        <f t="array" ref="S24">(C24*I24*L24/1000)+(C24*J24*M24/1000)+(C24*K24*N24/1000)+(((C24*I24*L24/1000)+(C24*J24*M24/1000)+(C24*K24*N24/1000))*2%)</f>
      </c>
      <c r="T24" s="595"/>
      <c r="U24" s="601"/>
      <c r="V24" s="611"/>
      <c r="W24" s="614"/>
      <c r="X24" s="238">
        <f t="array" ref="X24">(C24*I24*L24)/1000</f>
      </c>
      <c r="Y24" s="192">
        <f t="array" ref="Y24">(C24*J24*M24)/1000</f>
      </c>
      <c r="Z24" s="192">
        <f t="array" ref="Z24">(C24*K24*N24)/1000</f>
      </c>
      <c r="AA24" s="127"/>
      <c r="AB24" s="98"/>
      <c r="AC24" s="98"/>
      <c r="AD24" s="98"/>
    </row>
    <row r="25" spans="1:30" ht="24" customHeight="1">
      <c r="A25" s="583"/>
      <c r="B25" t="s" s="240">
        <v>184</v>
      </c>
      <c r="C25" s="224">
        <f t="array" ref="C25">'Data Entry'!M11</f>
      </c>
      <c r="D25" s="241"/>
      <c r="E25" s="225"/>
      <c r="F25" s="242">
        <f t="array" ref="F25">F24</f>
      </c>
      <c r="G25" s="242">
        <f t="array" ref="G25">G24</f>
      </c>
      <c r="H25" s="242">
        <f t="array" ref="H25">H24</f>
      </c>
      <c r="I25" s="213">
        <f t="array" ref="I25">(F25*4.68*4*2.7)*(1780-1000)/(1.7*1780)</f>
      </c>
      <c r="J25" s="213">
        <f t="array" ref="J25">(G25*4.68*4*2.7)*(1780-1000)/(1.7*1780)</f>
      </c>
      <c r="K25" s="213">
        <f t="array" ref="K25">(H25*4.68*4*2.7)*(1300-1000)/(1.7*1300)</f>
      </c>
      <c r="L25" s="59">
        <f t="array" ref="L25">L22</f>
      </c>
      <c r="M25" s="59">
        <f t="array" ref="M25">M22</f>
      </c>
      <c r="N25" s="59">
        <f t="array" ref="N25">N22</f>
      </c>
      <c r="O25" s="243"/>
      <c r="P25" s="243"/>
      <c r="Q25" s="243"/>
      <c r="R25" s="589"/>
      <c r="S25" s="242">
        <f t="array" ref="S25">(C25*I25*L25/1000)+(C25*J25*M25/1000)+(C25*K25*N25/1000)+(((C25*I25*L25/1000)+(C25*J25*M25/1000)+(C25*K25*N25/1000))*2%)</f>
      </c>
      <c r="T25" s="596"/>
      <c r="U25" s="602"/>
      <c r="V25" s="612"/>
      <c r="W25" s="615"/>
      <c r="X25" s="245">
        <f t="array" ref="X25">(C25*I25*L25)/1000</f>
      </c>
      <c r="Y25" s="243">
        <f t="array" ref="Y25">(C25*J25*M25)/1000</f>
      </c>
      <c r="Z25" s="192">
        <f t="array" ref="Z25">(C25*K25*N25)/1000</f>
      </c>
      <c r="AA25" s="127"/>
      <c r="AB25" s="98"/>
      <c r="AC25" s="98"/>
      <c r="AD25" s="98"/>
    </row>
    <row r="26" spans="1:30" ht="24" customHeight="1">
      <c r="A26" s="580">
        <v>7</v>
      </c>
      <c r="B26" t="s" s="209">
        <v>182</v>
      </c>
      <c r="C26" s="247">
        <f t="array" ref="C26">'Data Entry'!G12*99.5%</f>
      </c>
      <c r="D26" s="210">
        <f t="array" ref="D26">E26-(C27+C28)</f>
      </c>
      <c r="E26" s="211">
        <f t="array" ref="E26">'Data Entry'!T12</f>
      </c>
      <c r="F26" s="212">
        <f t="array" ref="F26">F25</f>
      </c>
      <c r="G26" s="212">
        <f t="array" ref="G26">G25</f>
      </c>
      <c r="H26" s="212">
        <f t="array" ref="H26">H25</f>
      </c>
      <c r="I26" s="213">
        <f t="array" ref="I26">(F26*4.68*4*2.7)*(1780-1000)/(1.7*1780)</f>
      </c>
      <c r="J26" s="213">
        <f t="array" ref="J26">(G26*4.68*4*2.7)*(1780-1000)/(1.7*1780)</f>
      </c>
      <c r="K26" s="213">
        <f t="array" ref="K26">(H26*4.68*4*2.7)*(1300-1000)/(1.7*1300)</f>
      </c>
      <c r="L26" s="42">
        <f t="array" ref="L26">L23</f>
      </c>
      <c r="M26" s="42">
        <f t="array" ref="M26">M23</f>
      </c>
      <c r="N26" s="42">
        <f t="array" ref="N26">N23</f>
      </c>
      <c r="O26" s="214">
        <f t="array" ref="O26">(C26-E26)*I26*L26/1000</f>
      </c>
      <c r="P26" s="214">
        <f t="array" ref="P26">(C26-E26)*J26*M26/1000</f>
      </c>
      <c r="Q26" s="214">
        <f t="array" ref="Q26">(C26-E26)*K26*N26/1000</f>
      </c>
      <c r="R26" s="584">
        <f t="array" ref="R26">SUM(O26:Q28)</f>
      </c>
      <c r="S26" s="212">
        <f t="array" ref="S26">(C26*I26*L26/1000)+(C26*J26*M26/1000)+(C26*K26*N26/1000)+(((C26*I26*L26/1000)+(C26*J26*M26/1000)+(C26*K26*N26/1000))*2%)</f>
      </c>
      <c r="T26" s="597">
        <f t="array" ref="T26">SUM(S26:S28)</f>
      </c>
      <c r="U26" s="603">
        <f t="array" ref="U26">(C26*I26/1000)+(C27*I27/1000)+(C28*I28/1000)+(((C26*I26/1000)+(C27*I27/1000)+(C28*I28/1000))*2%)</f>
      </c>
      <c r="V26" s="584">
        <f t="array" ref="V26">(C26*J26/1000)+(C27*J27/1000)+(C28*J28/1000)+(((C26*J26/1000)+(C27*J27/1000)+(C28*J28/1000))*2%)</f>
      </c>
      <c r="W26" s="608">
        <f t="array" ref="W26">(C26*K26/1000)+(C27*K27/1000)+(C28*K28/1000)+(((C26*K26/1000)+(C27*K27/1000)+(C28*K28/1000))*2%)</f>
      </c>
      <c r="X26" s="215">
        <f t="array" ref="X26">(C26*I26*L26)/1000</f>
      </c>
      <c r="Y26" s="214">
        <f t="array" ref="Y26">(C26*J26*M26)/1000</f>
      </c>
      <c r="Z26" s="190">
        <f t="array" ref="Z26">(C26*K26*N26)/1000</f>
      </c>
      <c r="AA26" s="127"/>
      <c r="AB26" s="98"/>
      <c r="AC26" s="98"/>
      <c r="AD26" s="98"/>
    </row>
    <row r="27" spans="1:30" ht="24" customHeight="1">
      <c r="A27" s="581"/>
      <c r="B27" t="s" s="217">
        <v>183</v>
      </c>
      <c r="C27" s="85"/>
      <c r="D27" s="85"/>
      <c r="E27" s="219"/>
      <c r="F27" s="42">
        <f t="array" ref="F27">F26</f>
      </c>
      <c r="G27" s="42">
        <f t="array" ref="G27">G26</f>
      </c>
      <c r="H27" s="42">
        <f t="array" ref="H27">H26</f>
      </c>
      <c r="I27" s="213">
        <f t="array" ref="I27">(F27*4.68*4*2.7)*(1780-1000)/(1.7*1780)</f>
      </c>
      <c r="J27" s="213">
        <f t="array" ref="J27">(G27*4.68*4*2.7)*(1780-1000)/(1.7*1780)</f>
      </c>
      <c r="K27" s="213">
        <f t="array" ref="K27">(H27*4.68*4*2.7)*(1300-1000)/(1.7*1300)</f>
      </c>
      <c r="L27" s="220"/>
      <c r="M27" s="220"/>
      <c r="N27" s="220"/>
      <c r="O27" s="190">
        <f t="array" ref="O27">(C27-E27)*I27*L27/1000</f>
      </c>
      <c r="P27" s="190">
        <f t="array" ref="P27">(C27-E27)*J27*M27/1000</f>
      </c>
      <c r="Q27" s="190">
        <f t="array" ref="Q27">(C27-E27)*K27*N27/1000</f>
      </c>
      <c r="R27" s="585"/>
      <c r="S27" s="42">
        <f t="array" ref="S27">(C27*I27*L27/1000)+(C27*J27*M27/1000)+(C27*K27*N27/1000)+(((C27*I27*L27/1000)+(C27*J27*M27/1000)+(C27*K27*N27/1000))*2%)</f>
      </c>
      <c r="T27" s="598"/>
      <c r="U27" s="604"/>
      <c r="V27" s="606"/>
      <c r="W27" s="609"/>
      <c r="X27" s="221">
        <f t="array" ref="X27">(C27*I27*L27)/1000</f>
      </c>
      <c r="Y27" s="190">
        <f t="array" ref="Y27">(C27*J27*M27)/1000</f>
      </c>
      <c r="Z27" s="190">
        <f t="array" ref="Z27">(C27*K27*N27)/1000</f>
      </c>
      <c r="AA27" s="127"/>
      <c r="AB27" s="98"/>
      <c r="AC27" s="98"/>
      <c r="AD27" s="98"/>
    </row>
    <row r="28" spans="1:30" ht="24" customHeight="1">
      <c r="A28" s="581"/>
      <c r="B28" t="s" s="223">
        <v>184</v>
      </c>
      <c r="C28" s="224">
        <f t="array" ref="C28">'Data Entry'!M12</f>
      </c>
      <c r="D28" s="241"/>
      <c r="E28" s="225"/>
      <c r="F28" s="226">
        <f t="array" ref="F28">F27</f>
      </c>
      <c r="G28" s="226">
        <f t="array" ref="G28">G27</f>
      </c>
      <c r="H28" s="226">
        <f t="array" ref="H28">H27</f>
      </c>
      <c r="I28" s="213">
        <f t="array" ref="I28">(F28*4.68*4*2.7)*(1780-1000)/(1.7*1780)</f>
      </c>
      <c r="J28" s="213">
        <f t="array" ref="J28">(G28*4.68*4*2.7)*(1780-1000)/(1.7*1780)</f>
      </c>
      <c r="K28" s="213">
        <f t="array" ref="K28">(H28*4.68*4*2.7)*(1300-1000)/(1.7*1300)</f>
      </c>
      <c r="L28" s="42">
        <f t="array" ref="L28">L25</f>
      </c>
      <c r="M28" s="42">
        <f t="array" ref="M28">M25</f>
      </c>
      <c r="N28" s="42">
        <f t="array" ref="N28">N25</f>
      </c>
      <c r="O28" s="227"/>
      <c r="P28" s="227"/>
      <c r="Q28" s="227"/>
      <c r="R28" s="586"/>
      <c r="S28" s="226">
        <f t="array" ref="S28">(C28*I28*L28/1000)+(C28*J28*M28/1000)+(C28*K28*N28/1000)+(((C28*I28*L28/1000)+(C28*J28*M28/1000)+(C28*K28*N28/1000))*2%)</f>
      </c>
      <c r="T28" s="599"/>
      <c r="U28" s="605"/>
      <c r="V28" s="607"/>
      <c r="W28" s="610"/>
      <c r="X28" s="229">
        <f t="array" ref="X28">(C28*I28*L28)/1000</f>
      </c>
      <c r="Y28" s="227">
        <f t="array" ref="Y28">(C28*J28*M28)/1000</f>
      </c>
      <c r="Z28" s="190">
        <f t="array" ref="Z28">(C28*K28*N28)/1000</f>
      </c>
      <c r="AA28" s="127"/>
      <c r="AB28" s="98"/>
      <c r="AC28" s="98"/>
      <c r="AD28" s="98"/>
    </row>
    <row r="29" spans="1:30" ht="24" customHeight="1">
      <c r="A29" s="582">
        <v>8</v>
      </c>
      <c r="B29" t="s" s="231">
        <v>182</v>
      </c>
      <c r="C29" s="247">
        <f t="array" ref="C29">'Data Entry'!G13*99.5%</f>
      </c>
      <c r="D29" s="210">
        <f t="array" ref="D29">E29-(C30+C31)</f>
      </c>
      <c r="E29" s="211">
        <f t="array" ref="E29">'Data Entry'!T13</f>
      </c>
      <c r="F29" s="232">
        <f t="array" ref="F29">F28</f>
      </c>
      <c r="G29" s="232">
        <f t="array" ref="G29">G28</f>
      </c>
      <c r="H29" s="232">
        <f t="array" ref="H29">H28</f>
      </c>
      <c r="I29" s="213">
        <f t="array" ref="I29">(F29*4.68*4*2.7)*(1780-1000)/(1.7*1780)</f>
      </c>
      <c r="J29" s="213">
        <f t="array" ref="J29">(G29*4.68*4*2.7)*(1780-1000)/(1.7*1780)</f>
      </c>
      <c r="K29" s="213">
        <f t="array" ref="K29">(H29*4.68*4*2.7)*(1300-1000)/(1.7*1300)</f>
      </c>
      <c r="L29" s="59">
        <f t="array" ref="L29">L26</f>
      </c>
      <c r="M29" s="59">
        <f t="array" ref="M29">M26</f>
      </c>
      <c r="N29" s="59">
        <f t="array" ref="N29">N26</f>
      </c>
      <c r="O29" s="233">
        <f t="array" ref="O29">(C29-E29)*I29*L29/1000</f>
      </c>
      <c r="P29" s="233">
        <f t="array" ref="P29">(C29-E29)*J29*M29/1000</f>
      </c>
      <c r="Q29" s="233">
        <f t="array" ref="Q29">(C29-E29)*K29*N29/1000</f>
      </c>
      <c r="R29" s="587">
        <f t="array" ref="R29">SUM(O29:Q31)</f>
      </c>
      <c r="S29" s="232">
        <f t="array" ref="S29">(C29*I29*L29/1000)+(C29*J29*M29/1000)+(C29*K29*N29/1000)+(((C29*I29*L29/1000)+(C29*J29*M29/1000)+(C29*K29*N29/1000))*2%)</f>
      </c>
      <c r="T29" s="594">
        <f t="array" ref="T29">SUM(S29:S31)</f>
      </c>
      <c r="U29" s="600">
        <f t="array" ref="U29">(C29*I29/1000)+(C30*I30/1000)+(C31*I31/1000)+(((C29*I29/1000)+(C30*I30/1000)+(C31*I31/1000))*2%)</f>
      </c>
      <c r="V29" s="587">
        <f t="array" ref="V29">(C29*J29/1000)+(C30*J30/1000)+(C31*J31/1000)+(((C29*J29/1000)+(C30*J30/1000)+(C31*J31/1000))*2%)</f>
      </c>
      <c r="W29" s="613">
        <f t="array" ref="W29">(C29*K29/1000)+(C30*K30/1000)+(C31*K31/1000)+(((C29*K29/1000)+(C30*K30/1000)+(C31*K31/1000))*2%)</f>
      </c>
      <c r="X29" s="234">
        <f t="array" ref="X29">(C29*I29*L29)/1000</f>
      </c>
      <c r="Y29" s="233">
        <f t="array" ref="Y29">(C29*J29*M29)/1000</f>
      </c>
      <c r="Z29" s="192">
        <f t="array" ref="Z29">(C29*K29*N29)/1000</f>
      </c>
      <c r="AA29" s="127"/>
      <c r="AB29" s="98"/>
      <c r="AC29" s="98"/>
      <c r="AD29" s="98"/>
    </row>
    <row r="30" spans="1:30" ht="24" customHeight="1">
      <c r="A30" s="583"/>
      <c r="B30" t="s" s="236">
        <v>183</v>
      </c>
      <c r="C30" s="85"/>
      <c r="D30" s="85"/>
      <c r="E30" s="219"/>
      <c r="F30" s="59">
        <f t="array" ref="F30">F29</f>
      </c>
      <c r="G30" s="59">
        <f t="array" ref="G30">G29</f>
      </c>
      <c r="H30" s="59">
        <f t="array" ref="H30">H29</f>
      </c>
      <c r="I30" s="213">
        <f t="array" ref="I30">(F30*4.68*4*2.7)*(1780-1000)/(1.7*1780)</f>
      </c>
      <c r="J30" s="213">
        <f t="array" ref="J30">(G30*4.68*4*2.7)*(1780-1000)/(1.7*1780)</f>
      </c>
      <c r="K30" s="213">
        <f t="array" ref="K30">(H30*4.68*4*2.7)*(1300-1000)/(1.7*1300)</f>
      </c>
      <c r="L30" s="237"/>
      <c r="M30" s="237"/>
      <c r="N30" s="237"/>
      <c r="O30" s="192">
        <f t="array" ref="O30">(C30-E30)*I30*L30/1000</f>
      </c>
      <c r="P30" s="192">
        <f t="array" ref="P30">(C30-E30)*J30*M30/1000</f>
      </c>
      <c r="Q30" s="192">
        <f t="array" ref="Q30">(C30-E30)*K30*N30/1000</f>
      </c>
      <c r="R30" s="588"/>
      <c r="S30" s="59">
        <f t="array" ref="S30">(C30*I30*L30/1000)+(C30*J30*M30/1000)+(C30*K30*N30/1000)+(((C30*I30*L30/1000)+(C30*J30*M30/1000)+(C30*K30*N30/1000))*2%)</f>
      </c>
      <c r="T30" s="595"/>
      <c r="U30" s="601"/>
      <c r="V30" s="611"/>
      <c r="W30" s="614"/>
      <c r="X30" s="238">
        <f t="array" ref="X30">(C30*I30*L30)/1000</f>
      </c>
      <c r="Y30" s="192">
        <f t="array" ref="Y30">(C30*J30*M30)/1000</f>
      </c>
      <c r="Z30" s="192">
        <f t="array" ref="Z30">(C30*K30*N30)/1000</f>
      </c>
      <c r="AA30" s="127"/>
      <c r="AB30" s="98"/>
      <c r="AC30" s="98"/>
      <c r="AD30" s="98"/>
    </row>
    <row r="31" spans="1:30" ht="24" customHeight="1">
      <c r="A31" s="583"/>
      <c r="B31" t="s" s="240">
        <v>184</v>
      </c>
      <c r="C31" s="224">
        <f t="array" ref="C31">'Data Entry'!M13</f>
      </c>
      <c r="D31" s="241"/>
      <c r="E31" s="225"/>
      <c r="F31" s="242">
        <f t="array" ref="F31">F30</f>
      </c>
      <c r="G31" s="242">
        <f t="array" ref="G31">G30</f>
      </c>
      <c r="H31" s="242">
        <f t="array" ref="H31">H30</f>
      </c>
      <c r="I31" s="213">
        <f t="array" ref="I31">(F31*4.68*4*2.7)*(1780-1000)/(1.7*1780)</f>
      </c>
      <c r="J31" s="213">
        <f t="array" ref="J31">(G31*4.68*4*2.7)*(1780-1000)/(1.7*1780)</f>
      </c>
      <c r="K31" s="213">
        <f t="array" ref="K31">(H31*4.68*4*2.7)*(1300-1000)/(1.7*1300)</f>
      </c>
      <c r="L31" s="59">
        <f t="array" ref="L31">L28</f>
      </c>
      <c r="M31" s="59">
        <f t="array" ref="M31">M28</f>
      </c>
      <c r="N31" s="59">
        <f t="array" ref="N31">N28</f>
      </c>
      <c r="O31" s="243"/>
      <c r="P31" s="243"/>
      <c r="Q31" s="243"/>
      <c r="R31" s="589"/>
      <c r="S31" s="242">
        <f t="array" ref="S31">(C31*I31*L31/1000)+(C31*J31*M31/1000)+(C31*K31*N31/1000)+(((C31*I31*L31/1000)+(C31*J31*M31/1000)+(C31*K31*N31/1000))*2%)</f>
      </c>
      <c r="T31" s="596"/>
      <c r="U31" s="602"/>
      <c r="V31" s="612"/>
      <c r="W31" s="615"/>
      <c r="X31" s="245">
        <f t="array" ref="X31">(C31*I31*L31)/1000</f>
      </c>
      <c r="Y31" s="243">
        <f t="array" ref="Y31">(C31*J31*M31)/1000</f>
      </c>
      <c r="Z31" s="192">
        <f t="array" ref="Z31">(C31*K31*N31)/1000</f>
      </c>
      <c r="AA31" s="127"/>
      <c r="AB31" s="98"/>
      <c r="AC31" s="98"/>
      <c r="AD31" s="98"/>
    </row>
    <row r="32" spans="1:30" ht="24" customHeight="1">
      <c r="A32" s="580">
        <v>9</v>
      </c>
      <c r="B32" t="s" s="209">
        <v>182</v>
      </c>
      <c r="C32" s="247">
        <f t="array" ref="C32">'Data Entry'!G14*99.5%</f>
      </c>
      <c r="D32" s="210">
        <f t="array" ref="D32">E32-(C33+C34)</f>
      </c>
      <c r="E32" s="211">
        <f t="array" ref="E32">'Data Entry'!T14</f>
      </c>
      <c r="F32" s="212">
        <f t="array" ref="F32">F31</f>
      </c>
      <c r="G32" s="212">
        <f t="array" ref="G32">G31</f>
      </c>
      <c r="H32" s="212">
        <f t="array" ref="H32">H31</f>
      </c>
      <c r="I32" s="213">
        <f t="array" ref="I32">(F32*4.68*4*2.7)*(1780-1000)/(1.7*1780)</f>
      </c>
      <c r="J32" s="213">
        <f t="array" ref="J32">(G32*4.68*4*2.7)*(1780-1000)/(1.7*1780)</f>
      </c>
      <c r="K32" s="213">
        <f t="array" ref="K32">(H32*4.68*4*2.7)*(1300-1000)/(1.7*1300)</f>
      </c>
      <c r="L32" s="42">
        <f t="array" ref="L32">L29</f>
      </c>
      <c r="M32" s="42">
        <f t="array" ref="M32">M29</f>
      </c>
      <c r="N32" s="42">
        <f t="array" ref="N32">N29</f>
      </c>
      <c r="O32" s="214">
        <f t="array" ref="O32">(C32-E32)*I32*L32/1000</f>
      </c>
      <c r="P32" s="214">
        <f t="array" ref="P32">(C32-E32)*J32*M32/1000</f>
      </c>
      <c r="Q32" s="214">
        <f t="array" ref="Q32">(C32-E32)*K32*N32/1000</f>
      </c>
      <c r="R32" s="584">
        <f t="array" ref="R32">SUM(O32:Q34)</f>
      </c>
      <c r="S32" s="212">
        <f t="array" ref="S32">(C32*I32*L32/1000)+(C32*J32*M32/1000)+(C32*K32*N32/1000)+(((C32*I32*L32/1000)+(C32*J32*M32/1000)+(C32*K32*N32/1000))*2%)</f>
      </c>
      <c r="T32" s="597">
        <f t="array" ref="T32">SUM(S32:S34)</f>
      </c>
      <c r="U32" s="603">
        <f t="array" ref="U32">(C32*I32/1000)+(C33*I33/1000)+(C34*I34/1000)+(((C32*I32/1000)+(C33*I33/1000)+(C34*I34/1000))*2%)</f>
      </c>
      <c r="V32" s="584">
        <f t="array" ref="V32">(C32*J32/1000)+(C33*J33/1000)+(C34*J34/1000)+(((C32*J32/1000)+(C33*J33/1000)+(C34*J34/1000))*2%)</f>
      </c>
      <c r="W32" s="608">
        <f t="array" ref="W32">(C32*K32/1000)+(C33*K33/1000)+(C34*K34/1000)+(((C32*K32/1000)+(C33*K33/1000)+(C34*K34/1000))*2%)</f>
      </c>
      <c r="X32" s="215">
        <f t="array" ref="X32">(C32*I32*L32)/1000</f>
      </c>
      <c r="Y32" s="214">
        <f t="array" ref="Y32">(C32*J32*M32)/1000</f>
      </c>
      <c r="Z32" s="190">
        <f t="array" ref="Z32">(C32*K32*N32)/1000</f>
      </c>
      <c r="AA32" s="127"/>
      <c r="AB32" s="98"/>
      <c r="AC32" s="98"/>
      <c r="AD32" s="98"/>
    </row>
    <row r="33" spans="1:30" ht="24" customHeight="1">
      <c r="A33" s="581"/>
      <c r="B33" t="s" s="217">
        <v>183</v>
      </c>
      <c r="C33" s="85"/>
      <c r="D33" s="85"/>
      <c r="E33" s="219"/>
      <c r="F33" s="42">
        <f t="array" ref="F33">F32</f>
      </c>
      <c r="G33" s="42">
        <f t="array" ref="G33">G32</f>
      </c>
      <c r="H33" s="42">
        <f t="array" ref="H33">H32</f>
      </c>
      <c r="I33" s="213">
        <f t="array" ref="I33">(F33*4.68*4*2.7)*(1780-1000)/(1.7*1780)</f>
      </c>
      <c r="J33" s="213">
        <f t="array" ref="J33">(G33*4.68*4*2.7)*(1780-1000)/(1.7*1780)</f>
      </c>
      <c r="K33" s="213">
        <f t="array" ref="K33">(H33*4.68*4*2.7)*(1300-1000)/(1.7*1300)</f>
      </c>
      <c r="L33" s="220"/>
      <c r="M33" s="220"/>
      <c r="N33" s="220"/>
      <c r="O33" s="190">
        <f t="array" ref="O33">(C33-E33)*I33*L33/1000</f>
      </c>
      <c r="P33" s="190">
        <f t="array" ref="P33">(C33-E33)*J33*M33/1000</f>
      </c>
      <c r="Q33" s="190">
        <f t="array" ref="Q33">(C33-E33)*K33*N33/1000</f>
      </c>
      <c r="R33" s="585"/>
      <c r="S33" s="42">
        <f t="array" ref="S33">(C33*I33*L33/1000)+(C33*J33*M33/1000)+(C33*K33*N33/1000)+(((C33*I33*L33/1000)+(C33*J33*M33/1000)+(C33*K33*N33/1000))*2%)</f>
      </c>
      <c r="T33" s="598"/>
      <c r="U33" s="604"/>
      <c r="V33" s="606"/>
      <c r="W33" s="609"/>
      <c r="X33" s="221">
        <f t="array" ref="X33">(C33*I33*L33)/1000</f>
      </c>
      <c r="Y33" s="190">
        <f t="array" ref="Y33">(C33*J33*M33)/1000</f>
      </c>
      <c r="Z33" s="190">
        <f t="array" ref="Z33">(C33*K33*N33)/1000</f>
      </c>
      <c r="AA33" s="127"/>
      <c r="AB33" s="98"/>
      <c r="AC33" s="98"/>
      <c r="AD33" s="98"/>
    </row>
    <row r="34" spans="1:30" ht="24" customHeight="1">
      <c r="A34" s="581"/>
      <c r="B34" t="s" s="223">
        <v>184</v>
      </c>
      <c r="C34" s="224">
        <f t="array" ref="C34">'Data Entry'!M14</f>
      </c>
      <c r="D34" s="241"/>
      <c r="E34" s="225"/>
      <c r="F34" s="226">
        <f t="array" ref="F34">F33</f>
      </c>
      <c r="G34" s="226">
        <f t="array" ref="G34">G33</f>
      </c>
      <c r="H34" s="226">
        <f t="array" ref="H34">H33</f>
      </c>
      <c r="I34" s="213">
        <f t="array" ref="I34">(F34*4.68*4*2.7)*(1780-1000)/(1.7*1780)</f>
      </c>
      <c r="J34" s="213">
        <f t="array" ref="J34">(G34*4.68*4*2.7)*(1780-1000)/(1.7*1780)</f>
      </c>
      <c r="K34" s="213">
        <f t="array" ref="K34">(H34*4.68*4*2.7)*(1300-1000)/(1.7*1300)</f>
      </c>
      <c r="L34" s="42">
        <f t="array" ref="L34">L31</f>
      </c>
      <c r="M34" s="42">
        <f t="array" ref="M34">M31</f>
      </c>
      <c r="N34" s="42">
        <f t="array" ref="N34">N31</f>
      </c>
      <c r="O34" s="227"/>
      <c r="P34" s="227"/>
      <c r="Q34" s="227"/>
      <c r="R34" s="586"/>
      <c r="S34" s="226">
        <f t="array" ref="S34">(C34*I34*L34/1000)+(C34*J34*M34/1000)+(C34*K34*N34/1000)+(((C34*I34*L34/1000)+(C34*J34*M34/1000)+(C34*K34*N34/1000))*2%)</f>
      </c>
      <c r="T34" s="599"/>
      <c r="U34" s="605"/>
      <c r="V34" s="607"/>
      <c r="W34" s="610"/>
      <c r="X34" s="229">
        <f t="array" ref="X34">(C34*I34*L34)/1000</f>
      </c>
      <c r="Y34" s="227">
        <f t="array" ref="Y34">(C34*J34*M34)/1000</f>
      </c>
      <c r="Z34" s="190">
        <f t="array" ref="Z34">(C34*K34*N34)/1000</f>
      </c>
      <c r="AA34" s="127"/>
      <c r="AB34" s="98"/>
      <c r="AC34" s="98"/>
      <c r="AD34" s="98"/>
    </row>
    <row r="35" spans="1:30" ht="24" customHeight="1">
      <c r="A35" s="582">
        <v>10</v>
      </c>
      <c r="B35" t="s" s="231">
        <v>182</v>
      </c>
      <c r="C35" s="247">
        <f t="array" ref="C35">'Data Entry'!G15*99.5%</f>
      </c>
      <c r="D35" s="210">
        <f t="array" ref="D35">E35-(C36+C37)</f>
      </c>
      <c r="E35" s="211">
        <f t="array" ref="E35">'Data Entry'!T15</f>
      </c>
      <c r="F35" s="232">
        <f t="array" ref="F35">F34</f>
      </c>
      <c r="G35" s="232">
        <f t="array" ref="G35">G34</f>
      </c>
      <c r="H35" s="232">
        <f t="array" ref="H35">H34</f>
      </c>
      <c r="I35" s="213">
        <f t="array" ref="I35">(F35*4.68*4*2.7)*(1780-1000)/(1.7*1780)</f>
      </c>
      <c r="J35" s="213">
        <f t="array" ref="J35">(G35*4.68*4*2.7)*(1780-1000)/(1.7*1780)</f>
      </c>
      <c r="K35" s="213">
        <f t="array" ref="K35">(H35*4.68*4*2.7)*(1300-1000)/(1.7*1300)</f>
      </c>
      <c r="L35" s="59">
        <f t="array" ref="L35">L32</f>
      </c>
      <c r="M35" s="59">
        <f t="array" ref="M35">M32</f>
      </c>
      <c r="N35" s="59">
        <f t="array" ref="N35">N32</f>
      </c>
      <c r="O35" s="233">
        <f t="array" ref="O35">(C35-E35)*I35*L35/1000</f>
      </c>
      <c r="P35" s="233">
        <f t="array" ref="P35">(C35-E35)*J35*M35/1000</f>
      </c>
      <c r="Q35" s="233">
        <f t="array" ref="Q35">(C35-E35)*K35*N35/1000</f>
      </c>
      <c r="R35" s="587">
        <f t="array" ref="R35">SUM(O35:Q37)</f>
      </c>
      <c r="S35" s="232">
        <f t="array" ref="S35">(C35*I35*L35/1000)+(C35*J35*M35/1000)+(C35*K35*N35/1000)+(((C35*I35*L35/1000)+(C35*J35*M35/1000)+(C35*K35*N35/1000))*2%)</f>
      </c>
      <c r="T35" s="594">
        <f t="array" ref="T35">SUM(S35:S37)</f>
      </c>
      <c r="U35" s="600">
        <f t="array" ref="U35">(C35*I35/1000)+(C36*I36/1000)+(C37*I37/1000)+(((C35*I35/1000)+(C36*I36/1000)+(C37*I37/1000))*2%)</f>
      </c>
      <c r="V35" s="587">
        <f t="array" ref="V35">(C35*J35/1000)+(C36*J36/1000)+(C37*J37/1000)+(((C35*J35/1000)+(C36*J36/1000)+(C37*J37/1000))*2%)</f>
      </c>
      <c r="W35" s="613">
        <f t="array" ref="W35">(C35*K35/1000)+(C36*K36/1000)+(C37*K37/1000)+(((C35*K35/1000)+(C36*K36/1000)+(C37*K37/1000))*2%)</f>
      </c>
      <c r="X35" s="234">
        <f t="array" ref="X35">(C35*I35*L35)/1000</f>
      </c>
      <c r="Y35" s="233">
        <f t="array" ref="Y35">(C35*J35*M35)/1000</f>
      </c>
      <c r="Z35" s="192">
        <f t="array" ref="Z35">(C35*K35*N35)/1000</f>
      </c>
      <c r="AA35" s="127"/>
      <c r="AB35" s="98"/>
      <c r="AC35" s="98"/>
      <c r="AD35" s="98"/>
    </row>
    <row r="36" spans="1:30" ht="24" customHeight="1">
      <c r="A36" s="583"/>
      <c r="B36" t="s" s="236">
        <v>183</v>
      </c>
      <c r="C36" s="85"/>
      <c r="D36" s="85"/>
      <c r="E36" s="219"/>
      <c r="F36" s="59">
        <f t="array" ref="F36">F35</f>
      </c>
      <c r="G36" s="59">
        <f t="array" ref="G36">G35</f>
      </c>
      <c r="H36" s="59">
        <f t="array" ref="H36">H35</f>
      </c>
      <c r="I36" s="213">
        <f t="array" ref="I36">(F36*4.68*4*2.7)*(1780-1000)/(1.7*1780)</f>
      </c>
      <c r="J36" s="213">
        <f t="array" ref="J36">(G36*4.68*4*2.7)*(1780-1000)/(1.7*1780)</f>
      </c>
      <c r="K36" s="213">
        <f t="array" ref="K36">(H36*4.68*4*2.7)*(1300-1000)/(1.7*1300)</f>
      </c>
      <c r="L36" s="237"/>
      <c r="M36" s="237"/>
      <c r="N36" s="237"/>
      <c r="O36" s="192">
        <f t="array" ref="O36">(C36-E36)*I36*L36/1000</f>
      </c>
      <c r="P36" s="192">
        <f t="array" ref="P36">(C36-E36)*J36*M36/1000</f>
      </c>
      <c r="Q36" s="192">
        <f t="array" ref="Q36">(C36-E36)*K36*N36/1000</f>
      </c>
      <c r="R36" s="588"/>
      <c r="S36" s="59">
        <f t="array" ref="S36">(C36*I36*L36/1000)+(C36*J36*M36/1000)+(C36*K36*N36/1000)+(((C36*I36*L36/1000)+(C36*J36*M36/1000)+(C36*K36*N36/1000))*2%)</f>
      </c>
      <c r="T36" s="595"/>
      <c r="U36" s="601"/>
      <c r="V36" s="611"/>
      <c r="W36" s="614"/>
      <c r="X36" s="238">
        <f t="array" ref="X36">(C36*I36*L36)/1000</f>
      </c>
      <c r="Y36" s="192">
        <f t="array" ref="Y36">(C36*J36*M36)/1000</f>
      </c>
      <c r="Z36" s="192">
        <f t="array" ref="Z36">(C36*K36*N36)/1000</f>
      </c>
      <c r="AA36" s="127"/>
      <c r="AB36" s="98"/>
      <c r="AC36" s="98"/>
      <c r="AD36" s="98"/>
    </row>
    <row r="37" spans="1:30" ht="24" customHeight="1">
      <c r="A37" s="583"/>
      <c r="B37" t="s" s="240">
        <v>184</v>
      </c>
      <c r="C37" s="224">
        <f t="array" ref="C37">'Data Entry'!M15</f>
      </c>
      <c r="D37" s="241"/>
      <c r="E37" s="225"/>
      <c r="F37" s="242">
        <f t="array" ref="F37">F36</f>
      </c>
      <c r="G37" s="242">
        <f t="array" ref="G37">G36</f>
      </c>
      <c r="H37" s="242">
        <f t="array" ref="H37">H36</f>
      </c>
      <c r="I37" s="213">
        <f t="array" ref="I37">(F37*4.68*4*2.7)*(1780-1000)/(1.7*1780)</f>
      </c>
      <c r="J37" s="213">
        <f t="array" ref="J37">(G37*4.68*4*2.7)*(1780-1000)/(1.7*1780)</f>
      </c>
      <c r="K37" s="213">
        <f t="array" ref="K37">(H37*4.68*4*2.7)*(1300-1000)/(1.7*1300)</f>
      </c>
      <c r="L37" s="59">
        <f t="array" ref="L37">L34</f>
      </c>
      <c r="M37" s="59">
        <f t="array" ref="M37">M34</f>
      </c>
      <c r="N37" s="59">
        <f t="array" ref="N37">N34</f>
      </c>
      <c r="O37" s="243"/>
      <c r="P37" s="243"/>
      <c r="Q37" s="243"/>
      <c r="R37" s="589"/>
      <c r="S37" s="242">
        <f t="array" ref="S37">(C37*I37*L37/1000)+(C37*J37*M37/1000)+(C37*K37*N37/1000)+(((C37*I37*L37/1000)+(C37*J37*M37/1000)+(C37*K37*N37/1000))*2%)</f>
      </c>
      <c r="T37" s="596"/>
      <c r="U37" s="602"/>
      <c r="V37" s="612"/>
      <c r="W37" s="615"/>
      <c r="X37" s="245">
        <f t="array" ref="X37">(C37*I37*L37)/1000</f>
      </c>
      <c r="Y37" s="243">
        <f t="array" ref="Y37">(C37*J37*M37)/1000</f>
      </c>
      <c r="Z37" s="192">
        <f t="array" ref="Z37">(C37*K37*N37)/1000</f>
      </c>
      <c r="AA37" s="127"/>
      <c r="AB37" s="98"/>
      <c r="AC37" s="98"/>
      <c r="AD37" s="98"/>
    </row>
    <row r="38" spans="1:30" ht="24" customHeight="1">
      <c r="A38" s="580">
        <v>11</v>
      </c>
      <c r="B38" t="s" s="209">
        <v>182</v>
      </c>
      <c r="C38" s="247">
        <f t="array" ref="C38">'Data Entry'!G16*99.5%</f>
      </c>
      <c r="D38" s="210">
        <f t="array" ref="D38">E38-(C39+C40)</f>
      </c>
      <c r="E38" s="211">
        <f t="array" ref="E38">'Data Entry'!T16</f>
      </c>
      <c r="F38" s="212">
        <f t="array" ref="F38">F37</f>
      </c>
      <c r="G38" s="212">
        <f t="array" ref="G38">G37</f>
      </c>
      <c r="H38" s="212">
        <f t="array" ref="H38">H37</f>
      </c>
      <c r="I38" s="213">
        <f t="array" ref="I38">(F38*4.68*4*2.7)*(1780-1000)/(1.7*1780)</f>
      </c>
      <c r="J38" s="213">
        <f t="array" ref="J38">(G38*4.68*4*2.7)*(1780-1000)/(1.7*1780)</f>
      </c>
      <c r="K38" s="213">
        <f t="array" ref="K38">(H38*4.68*4*2.7)*(1300-1000)/(1.7*1300)</f>
      </c>
      <c r="L38" s="42">
        <f t="array" ref="L38">L35</f>
      </c>
      <c r="M38" s="42">
        <f t="array" ref="M38">M35</f>
      </c>
      <c r="N38" s="42">
        <f t="array" ref="N38">N35</f>
      </c>
      <c r="O38" s="214">
        <f t="array" ref="O38">(C38-E38)*I38*L38/1000</f>
      </c>
      <c r="P38" s="214">
        <f t="array" ref="P38">(C38-E38)*J38*M38/1000</f>
      </c>
      <c r="Q38" s="214">
        <f t="array" ref="Q38">(C38-E38)*K38*N38/1000</f>
      </c>
      <c r="R38" s="584">
        <f t="array" ref="R38">SUM(O38:Q40)</f>
      </c>
      <c r="S38" s="212">
        <f t="array" ref="S38">(C38*I38*L38/1000)+(C38*J38*M38/1000)+(C38*K38*N38/1000)+(((C38*I38*L38/1000)+(C38*J38*M38/1000)+(C38*K38*N38/1000))*2%)</f>
      </c>
      <c r="T38" s="597">
        <f t="array" ref="T38">SUM(S38:S40)</f>
      </c>
      <c r="U38" s="603">
        <f t="array" ref="U38">(C38*I38/1000)+(C39*I39/1000)+(C40*I40/1000)+(((C38*I38/1000)+(C39*I39/1000)+(C40*I40/1000))*2%)</f>
      </c>
      <c r="V38" s="584">
        <f t="array" ref="V38">(C38*J38/1000)+(C39*J39/1000)+(C40*J40/1000)+(((C38*J38/1000)+(C39*J39/1000)+(C40*J40/1000))*2%)</f>
      </c>
      <c r="W38" s="608">
        <f t="array" ref="W38">(C38*K38/1000)+(C39*K39/1000)+(C40*K40/1000)+(((C38*K38/1000)+(C39*K39/1000)+(C40*K40/1000))*2%)</f>
      </c>
      <c r="X38" s="215">
        <f t="array" ref="X38">(C38*I38*L38)/1000</f>
      </c>
      <c r="Y38" s="214">
        <f t="array" ref="Y38">(C38*J38*M38)/1000</f>
      </c>
      <c r="Z38" s="190">
        <f t="array" ref="Z38">(C38*K38*N38)/1000</f>
      </c>
      <c r="AA38" s="127"/>
      <c r="AB38" s="98"/>
      <c r="AC38" s="98"/>
      <c r="AD38" s="98"/>
    </row>
    <row r="39" spans="1:30" ht="24" customHeight="1">
      <c r="A39" s="581"/>
      <c r="B39" t="s" s="217">
        <v>183</v>
      </c>
      <c r="C39" s="85"/>
      <c r="D39" s="85"/>
      <c r="E39" s="219"/>
      <c r="F39" s="42">
        <f t="array" ref="F39">F38</f>
      </c>
      <c r="G39" s="42">
        <f t="array" ref="G39">G38</f>
      </c>
      <c r="H39" s="42">
        <f t="array" ref="H39">H38</f>
      </c>
      <c r="I39" s="213">
        <f t="array" ref="I39">(F39*4.68*4*2.7)*(1780-1000)/(1.7*1780)</f>
      </c>
      <c r="J39" s="213">
        <f t="array" ref="J39">(G39*4.68*4*2.7)*(1780-1000)/(1.7*1780)</f>
      </c>
      <c r="K39" s="213">
        <f t="array" ref="K39">(H39*4.68*4*2.7)*(1300-1000)/(1.7*1300)</f>
      </c>
      <c r="L39" s="220"/>
      <c r="M39" s="220"/>
      <c r="N39" s="220"/>
      <c r="O39" s="190">
        <f t="array" ref="O39">(C39-E39)*I39*L39/1000</f>
      </c>
      <c r="P39" s="190">
        <f t="array" ref="P39">(C39-E39)*J39*M39/1000</f>
      </c>
      <c r="Q39" s="190">
        <f t="array" ref="Q39">(C39-E39)*K39*N39/1000</f>
      </c>
      <c r="R39" s="585"/>
      <c r="S39" s="42">
        <f t="array" ref="S39">(C39*I39*L39/1000)+(C39*J39*M39/1000)+(C39*K39*N39/1000)+(((C39*I39*L39/1000)+(C39*J39*M39/1000)+(C39*K39*N39/1000))*2%)</f>
      </c>
      <c r="T39" s="598"/>
      <c r="U39" s="604"/>
      <c r="V39" s="606"/>
      <c r="W39" s="609"/>
      <c r="X39" s="221">
        <f t="array" ref="X39">(C39*I39*L39)/1000</f>
      </c>
      <c r="Y39" s="190">
        <f t="array" ref="Y39">(C39*J39*M39)/1000</f>
      </c>
      <c r="Z39" s="190">
        <f t="array" ref="Z39">(C39*K39*N39)/1000</f>
      </c>
      <c r="AA39" s="127"/>
      <c r="AB39" s="98"/>
      <c r="AC39" s="98"/>
      <c r="AD39" s="98"/>
    </row>
    <row r="40" spans="1:30" ht="24" customHeight="1">
      <c r="A40" s="581"/>
      <c r="B40" t="s" s="223">
        <v>184</v>
      </c>
      <c r="C40" s="224">
        <f t="array" ref="C40">'Data Entry'!M16</f>
      </c>
      <c r="D40" s="241"/>
      <c r="E40" s="225"/>
      <c r="F40" s="226">
        <f t="array" ref="F40">F39</f>
      </c>
      <c r="G40" s="226">
        <f t="array" ref="G40">G39</f>
      </c>
      <c r="H40" s="226">
        <f t="array" ref="H40">H39</f>
      </c>
      <c r="I40" s="213">
        <f t="array" ref="I40">(F40*4.68*4*2.7)*(1780-1000)/(1.7*1780)</f>
      </c>
      <c r="J40" s="213">
        <f t="array" ref="J40">(G40*4.68*4*2.7)*(1780-1000)/(1.7*1780)</f>
      </c>
      <c r="K40" s="213">
        <f t="array" ref="K40">(H40*4.68*4*2.7)*(1300-1000)/(1.7*1300)</f>
      </c>
      <c r="L40" s="42">
        <f t="array" ref="L40">L37</f>
      </c>
      <c r="M40" s="42">
        <f t="array" ref="M40">M37</f>
      </c>
      <c r="N40" s="42">
        <f t="array" ref="N40">N37</f>
      </c>
      <c r="O40" s="227"/>
      <c r="P40" s="227"/>
      <c r="Q40" s="227"/>
      <c r="R40" s="586"/>
      <c r="S40" s="226">
        <f t="array" ref="S40">(C40*I40*L40/1000)+(C40*J40*M40/1000)+(C40*K40*N40/1000)+(((C40*I40*L40/1000)+(C40*J40*M40/1000)+(C40*K40*N40/1000))*2%)</f>
      </c>
      <c r="T40" s="599"/>
      <c r="U40" s="605"/>
      <c r="V40" s="607"/>
      <c r="W40" s="610"/>
      <c r="X40" s="229">
        <f t="array" ref="X40">(C40*I40*L40)/1000</f>
      </c>
      <c r="Y40" s="227">
        <f t="array" ref="Y40">(C40*J40*M40)/1000</f>
      </c>
      <c r="Z40" s="190">
        <f t="array" ref="Z40">(C40*K40*N40)/1000</f>
      </c>
      <c r="AA40" s="127"/>
      <c r="AB40" s="98"/>
      <c r="AC40" s="98"/>
      <c r="AD40" s="98"/>
    </row>
    <row r="41" spans="1:30" ht="24" customHeight="1">
      <c r="A41" s="582">
        <v>12</v>
      </c>
      <c r="B41" t="s" s="231">
        <v>182</v>
      </c>
      <c r="C41" s="247">
        <f t="array" ref="C41">'Data Entry'!G17*99.5%</f>
      </c>
      <c r="D41" s="210">
        <f t="array" ref="D41">E41-(C42+C43)</f>
      </c>
      <c r="E41" s="211">
        <f t="array" ref="E41">'Data Entry'!T17</f>
      </c>
      <c r="F41" s="232">
        <f t="array" ref="F41">F40</f>
      </c>
      <c r="G41" s="232">
        <f t="array" ref="G41">G40</f>
      </c>
      <c r="H41" s="232">
        <f t="array" ref="H41">H40</f>
      </c>
      <c r="I41" s="213">
        <f t="array" ref="I41">(F41*4.68*4*2.7)*(1780-1000)/(1.7*1780)</f>
      </c>
      <c r="J41" s="213">
        <f t="array" ref="J41">(G41*4.68*4*2.7)*(1780-1000)/(1.7*1780)</f>
      </c>
      <c r="K41" s="213">
        <f t="array" ref="K41">(H41*4.68*4*2.7)*(1300-1000)/(1.7*1300)</f>
      </c>
      <c r="L41" s="59">
        <f t="array" ref="L41">L38</f>
      </c>
      <c r="M41" s="59">
        <f t="array" ref="M41">M38</f>
      </c>
      <c r="N41" s="59">
        <f t="array" ref="N41">N38</f>
      </c>
      <c r="O41" s="233">
        <f t="array" ref="O41">(C41-E41)*I41*L41/1000</f>
      </c>
      <c r="P41" s="233">
        <f t="array" ref="P41">(C41-E41)*J41*M41/1000</f>
      </c>
      <c r="Q41" s="233">
        <f t="array" ref="Q41">(C41-E41)*K41*N41/1000</f>
      </c>
      <c r="R41" s="587">
        <f t="array" ref="R41">SUM(O41:Q43)</f>
      </c>
      <c r="S41" s="232">
        <f t="array" ref="S41">(C41*I41*L41/1000)+(C41*J41*M41/1000)+(C41*K41*N41/1000)+(((C41*I41*L41/1000)+(C41*J41*M41/1000)+(C41*K41*N41/1000))*2%)</f>
      </c>
      <c r="T41" s="594">
        <f t="array" ref="T41">SUM(S41:S43)</f>
      </c>
      <c r="U41" s="600">
        <f t="array" ref="U41">(C41*I41/1000)+(C42*I42/1000)+(C43*I43/1000)+(((C41*I41/1000)+(C42*I42/1000)+(C43*I43/1000))*2%)</f>
      </c>
      <c r="V41" s="587">
        <f t="array" ref="V41">(C41*J41/1000)+(C42*J42/1000)+(C43*J43/1000)+(((C41*J41/1000)+(C42*J42/1000)+(C43*J43/1000))*2%)</f>
      </c>
      <c r="W41" s="613">
        <f t="array" ref="W41">(C41*K41/1000)+(C42*K42/1000)+(C43*K43/1000)+(((C41*K41/1000)+(C42*K42/1000)+(C43*K43/1000))*2%)</f>
      </c>
      <c r="X41" s="234">
        <f t="array" ref="X41">(C41*I41*L41)/1000</f>
      </c>
      <c r="Y41" s="233">
        <f t="array" ref="Y41">(C41*J41*M41)/1000</f>
      </c>
      <c r="Z41" s="192">
        <f t="array" ref="Z41">(C41*K41*N41)/1000</f>
      </c>
      <c r="AA41" s="127"/>
      <c r="AB41" s="98"/>
      <c r="AC41" s="98"/>
      <c r="AD41" s="98"/>
    </row>
    <row r="42" spans="1:30" ht="24" customHeight="1">
      <c r="A42" s="583"/>
      <c r="B42" t="s" s="236">
        <v>183</v>
      </c>
      <c r="C42" s="85"/>
      <c r="D42" s="85"/>
      <c r="E42" s="219"/>
      <c r="F42" s="59">
        <f t="array" ref="F42">F41</f>
      </c>
      <c r="G42" s="59">
        <f t="array" ref="G42">G41</f>
      </c>
      <c r="H42" s="59">
        <f t="array" ref="H42">H41</f>
      </c>
      <c r="I42" s="213">
        <f t="array" ref="I42">(F42*4.68*4*2.7)*(1780-1000)/(1.7*1780)</f>
      </c>
      <c r="J42" s="213">
        <f t="array" ref="J42">(G42*4.68*4*2.7)*(1780-1000)/(1.7*1780)</f>
      </c>
      <c r="K42" s="213">
        <f t="array" ref="K42">(H42*4.68*4*2.7)*(1300-1000)/(1.7*1300)</f>
      </c>
      <c r="L42" s="237"/>
      <c r="M42" s="237"/>
      <c r="N42" s="237"/>
      <c r="O42" s="192">
        <f t="array" ref="O42">(C42-E42)*I42*L42/1000</f>
      </c>
      <c r="P42" s="192">
        <f t="array" ref="P42">(C42-E42)*J42*M42/1000</f>
      </c>
      <c r="Q42" s="192">
        <f t="array" ref="Q42">(C42-E42)*K42*N42/1000</f>
      </c>
      <c r="R42" s="588"/>
      <c r="S42" s="59">
        <f t="array" ref="S42">(C42*I42*L42/1000)+(C42*J42*M42/1000)+(C42*K42*N42/1000)+(((C42*I42*L42/1000)+(C42*J42*M42/1000)+(C42*K42*N42/1000))*2%)</f>
      </c>
      <c r="T42" s="595"/>
      <c r="U42" s="601"/>
      <c r="V42" s="611"/>
      <c r="W42" s="614"/>
      <c r="X42" s="238">
        <f t="array" ref="X42">(C42*I42*L42)/1000</f>
      </c>
      <c r="Y42" s="192">
        <f t="array" ref="Y42">(C42*J42*M42)/1000</f>
      </c>
      <c r="Z42" s="192">
        <f t="array" ref="Z42">(C42*K42*N42)/1000</f>
      </c>
      <c r="AA42" s="127"/>
      <c r="AB42" s="98"/>
      <c r="AC42" s="98"/>
      <c r="AD42" s="98"/>
    </row>
    <row r="43" spans="1:30" ht="24" customHeight="1">
      <c r="A43" s="583"/>
      <c r="B43" t="s" s="240">
        <v>184</v>
      </c>
      <c r="C43" s="224">
        <f t="array" ref="C43">'Data Entry'!M17</f>
      </c>
      <c r="D43" s="241"/>
      <c r="E43" s="225"/>
      <c r="F43" s="242">
        <f t="array" ref="F43">F42</f>
      </c>
      <c r="G43" s="242">
        <f t="array" ref="G43">G42</f>
      </c>
      <c r="H43" s="242">
        <f t="array" ref="H43">H42</f>
      </c>
      <c r="I43" s="213">
        <f t="array" ref="I43">(F43*4.68*4*2.7)*(1780-1000)/(1.7*1780)</f>
      </c>
      <c r="J43" s="213">
        <f t="array" ref="J43">(G43*4.68*4*2.7)*(1780-1000)/(1.7*1780)</f>
      </c>
      <c r="K43" s="213">
        <f t="array" ref="K43">(H43*4.68*4*2.7)*(1300-1000)/(1.7*1300)</f>
      </c>
      <c r="L43" s="59">
        <f t="array" ref="L43">L40</f>
      </c>
      <c r="M43" s="59">
        <f t="array" ref="M43">M40</f>
      </c>
      <c r="N43" s="59">
        <f t="array" ref="N43">N40</f>
      </c>
      <c r="O43" s="243"/>
      <c r="P43" s="243"/>
      <c r="Q43" s="243"/>
      <c r="R43" s="589"/>
      <c r="S43" s="242">
        <f t="array" ref="S43">(C43*I43*L43/1000)+(C43*J43*M43/1000)+(C43*K43*N43/1000)+(((C43*I43*L43/1000)+(C43*J43*M43/1000)+(C43*K43*N43/1000))*2%)</f>
      </c>
      <c r="T43" s="596"/>
      <c r="U43" s="602"/>
      <c r="V43" s="612"/>
      <c r="W43" s="615"/>
      <c r="X43" s="245">
        <f t="array" ref="X43">(C43*I43*L43)/1000</f>
      </c>
      <c r="Y43" s="243">
        <f t="array" ref="Y43">(C43*J43*M43)/1000</f>
      </c>
      <c r="Z43" s="192">
        <f t="array" ref="Z43">(C43*K43*N43)/1000</f>
      </c>
      <c r="AA43" s="127"/>
      <c r="AB43" s="98"/>
      <c r="AC43" s="98"/>
      <c r="AD43" s="98"/>
    </row>
    <row r="44" spans="1:30" ht="24" customHeight="1">
      <c r="A44" s="580">
        <v>13</v>
      </c>
      <c r="B44" t="s" s="209">
        <v>182</v>
      </c>
      <c r="C44" s="247">
        <f t="array" ref="C44">'Data Entry'!G18*99.5%</f>
      </c>
      <c r="D44" s="210">
        <f t="array" ref="D44">E44-(C45+C46)</f>
      </c>
      <c r="E44" s="211">
        <f t="array" ref="E44">'Data Entry'!T18</f>
      </c>
      <c r="F44" s="212">
        <f t="array" ref="F44">F43</f>
      </c>
      <c r="G44" s="212">
        <f t="array" ref="G44">G43</f>
      </c>
      <c r="H44" s="212">
        <f t="array" ref="H44">H43</f>
      </c>
      <c r="I44" s="213">
        <f t="array" ref="I44">(F44*4.68*4*2.7)*(1780-1000)/(1.7*1780)</f>
      </c>
      <c r="J44" s="213">
        <f t="array" ref="J44">(G44*4.68*4*2.7)*(1780-1000)/(1.7*1780)</f>
      </c>
      <c r="K44" s="213">
        <f t="array" ref="K44">(H44*4.68*4*2.7)*(1300-1000)/(1.7*1300)</f>
      </c>
      <c r="L44" s="42">
        <f t="array" ref="L44">L41</f>
      </c>
      <c r="M44" s="42">
        <f t="array" ref="M44">M41</f>
      </c>
      <c r="N44" s="42">
        <f t="array" ref="N44">N41</f>
      </c>
      <c r="O44" s="214">
        <f t="array" ref="O44">(C44-E44)*I44*L44/1000</f>
      </c>
      <c r="P44" s="214">
        <f t="array" ref="P44">(C44-E44)*J44*M44/1000</f>
      </c>
      <c r="Q44" s="214">
        <f t="array" ref="Q44">(C44-E44)*K44*N44/1000</f>
      </c>
      <c r="R44" s="584">
        <f t="array" ref="R44">SUM(O44:Q46)</f>
      </c>
      <c r="S44" s="212">
        <f t="array" ref="S44">(C44*I44*L44/1000)+(C44*J44*M44/1000)+(C44*K44*N44/1000)+(((C44*I44*L44/1000)+(C44*J44*M44/1000)+(C44*K44*N44/1000))*2%)</f>
      </c>
      <c r="T44" s="597">
        <f t="array" ref="T44">SUM(S44:S46)</f>
      </c>
      <c r="U44" s="603">
        <f t="array" ref="U44">(C44*I44/1000)+(C45*I45/1000)+(C46*I46/1000)+(((C44*I44/1000)+(C45*I45/1000)+(C46*I46/1000))*2%)</f>
      </c>
      <c r="V44" s="584">
        <f t="array" ref="V44">(C44*J44/1000)+(C45*J45/1000)+(C46*J46/1000)+(((C44*J44/1000)+(C45*J45/1000)+(C46*J46/1000))*2%)</f>
      </c>
      <c r="W44" s="608">
        <f t="array" ref="W44">(C44*K44/1000)+(C45*K45/1000)+(C46*K46/1000)+(((C44*K44/1000)+(C45*K45/1000)+(C46*K46/1000))*2%)</f>
      </c>
      <c r="X44" s="215">
        <f t="array" ref="X44">(C44*I44*L44)/1000</f>
      </c>
      <c r="Y44" s="214">
        <f t="array" ref="Y44">(C44*J44*M44)/1000</f>
      </c>
      <c r="Z44" s="190">
        <f t="array" ref="Z44">(C44*K44*N44)/1000</f>
      </c>
      <c r="AA44" s="127"/>
      <c r="AB44" s="98"/>
      <c r="AC44" s="98"/>
      <c r="AD44" s="98"/>
    </row>
    <row r="45" spans="1:30" ht="24" customHeight="1">
      <c r="A45" s="581"/>
      <c r="B45" t="s" s="217">
        <v>183</v>
      </c>
      <c r="C45" s="85"/>
      <c r="D45" s="85"/>
      <c r="E45" s="219"/>
      <c r="F45" s="42">
        <f t="array" ref="F45">F44</f>
      </c>
      <c r="G45" s="42">
        <f t="array" ref="G45">G44</f>
      </c>
      <c r="H45" s="42">
        <f t="array" ref="H45">H44</f>
      </c>
      <c r="I45" s="213">
        <f t="array" ref="I45">(F45*4.68*4*2.7)*(1780-1000)/(1.7*1780)</f>
      </c>
      <c r="J45" s="213">
        <f t="array" ref="J45">(G45*4.68*4*2.7)*(1780-1000)/(1.7*1780)</f>
      </c>
      <c r="K45" s="213">
        <f t="array" ref="K45">(H45*4.68*4*2.7)*(1300-1000)/(1.7*1300)</f>
      </c>
      <c r="L45" s="220"/>
      <c r="M45" s="220"/>
      <c r="N45" s="220"/>
      <c r="O45" s="190">
        <f t="array" ref="O45">(C45-E45)*I45*L45/1000</f>
      </c>
      <c r="P45" s="190">
        <f t="array" ref="P45">(C45-E45)*J45*M45/1000</f>
      </c>
      <c r="Q45" s="190">
        <f t="array" ref="Q45">(C45-E45)*K45*N45/1000</f>
      </c>
      <c r="R45" s="585"/>
      <c r="S45" s="42">
        <f t="array" ref="S45">(C45*I45*L45/1000)+(C45*J45*M45/1000)+(C45*K45*N45/1000)+(((C45*I45*L45/1000)+(C45*J45*M45/1000)+(C45*K45*N45/1000))*2%)</f>
      </c>
      <c r="T45" s="598"/>
      <c r="U45" s="604"/>
      <c r="V45" s="606"/>
      <c r="W45" s="609"/>
      <c r="X45" s="221">
        <f t="array" ref="X45">(C45*I45*L45)/1000</f>
      </c>
      <c r="Y45" s="190">
        <f t="array" ref="Y45">(C45*J45*M45)/1000</f>
      </c>
      <c r="Z45" s="190">
        <f t="array" ref="Z45">(C45*K45*N45)/1000</f>
      </c>
      <c r="AA45" s="127"/>
      <c r="AB45" s="98"/>
      <c r="AC45" s="98"/>
      <c r="AD45" s="98"/>
    </row>
    <row r="46" spans="1:30" ht="24" customHeight="1">
      <c r="A46" s="581"/>
      <c r="B46" t="s" s="223">
        <v>184</v>
      </c>
      <c r="C46" s="224">
        <f t="array" ref="C46">'Data Entry'!M18</f>
      </c>
      <c r="D46" s="241"/>
      <c r="E46" s="225"/>
      <c r="F46" s="226">
        <f t="array" ref="F46">F45</f>
      </c>
      <c r="G46" s="226">
        <f t="array" ref="G46">G45</f>
      </c>
      <c r="H46" s="226">
        <f t="array" ref="H46">H45</f>
      </c>
      <c r="I46" s="213">
        <f t="array" ref="I46">(F46*4.68*4*2.7)*(1780-1000)/(1.7*1780)</f>
      </c>
      <c r="J46" s="213">
        <f t="array" ref="J46">(G46*4.68*4*2.7)*(1780-1000)/(1.7*1780)</f>
      </c>
      <c r="K46" s="213">
        <f t="array" ref="K46">(H46*4.68*4*2.7)*(1300-1000)/(1.7*1300)</f>
      </c>
      <c r="L46" s="42">
        <f t="array" ref="L46">L43</f>
      </c>
      <c r="M46" s="42">
        <f t="array" ref="M46">M43</f>
      </c>
      <c r="N46" s="42">
        <f t="array" ref="N46">N43</f>
      </c>
      <c r="O46" s="227"/>
      <c r="P46" s="227"/>
      <c r="Q46" s="227"/>
      <c r="R46" s="586"/>
      <c r="S46" s="226">
        <f t="array" ref="S46">(C46*I46*L46/1000)+(C46*J46*M46/1000)+(C46*K46*N46/1000)+(((C46*I46*L46/1000)+(C46*J46*M46/1000)+(C46*K46*N46/1000))*2%)</f>
      </c>
      <c r="T46" s="599"/>
      <c r="U46" s="605"/>
      <c r="V46" s="607"/>
      <c r="W46" s="610"/>
      <c r="X46" s="229">
        <f t="array" ref="X46">(C46*I46*L46)/1000</f>
      </c>
      <c r="Y46" s="227">
        <f t="array" ref="Y46">(C46*J46*M46)/1000</f>
      </c>
      <c r="Z46" s="190">
        <f t="array" ref="Z46">(C46*K46*N46)/1000</f>
      </c>
      <c r="AA46" s="127"/>
      <c r="AB46" s="98"/>
      <c r="AC46" s="98"/>
      <c r="AD46" s="98"/>
    </row>
    <row r="47" spans="1:30" ht="24" customHeight="1">
      <c r="A47" s="582">
        <v>14</v>
      </c>
      <c r="B47" t="s" s="231">
        <v>182</v>
      </c>
      <c r="C47" s="247">
        <f t="array" ref="C47">'Data Entry'!G19*99.5%</f>
      </c>
      <c r="D47" s="210">
        <f t="array" ref="D47">E47-(C48+C49)</f>
      </c>
      <c r="E47" s="211">
        <f t="array" ref="E47">'Data Entry'!T19</f>
      </c>
      <c r="F47" s="232">
        <f t="array" ref="F47">F46</f>
      </c>
      <c r="G47" s="232">
        <f t="array" ref="G47">G46</f>
      </c>
      <c r="H47" s="232">
        <f t="array" ref="H47">H46</f>
      </c>
      <c r="I47" s="213">
        <f t="array" ref="I47">(F47*4.68*4*2.7)*(1780-1000)/(1.7*1780)</f>
      </c>
      <c r="J47" s="213">
        <f t="array" ref="J47">(G47*4.68*4*2.7)*(1780-1000)/(1.7*1780)</f>
      </c>
      <c r="K47" s="213">
        <f t="array" ref="K47">(H47*4.68*4*2.7)*(1300-1000)/(1.7*1300)</f>
      </c>
      <c r="L47" s="59">
        <f t="array" ref="L47">L44</f>
      </c>
      <c r="M47" s="59">
        <f t="array" ref="M47">M44</f>
      </c>
      <c r="N47" s="59">
        <f t="array" ref="N47">N44</f>
      </c>
      <c r="O47" s="233">
        <f t="array" ref="O47">(C47-E47)*I47*L47/1000</f>
      </c>
      <c r="P47" s="233">
        <f t="array" ref="P47">(C47-E47)*J47*M47/1000</f>
      </c>
      <c r="Q47" s="233">
        <f t="array" ref="Q47">(C47-E47)*K47*N47/1000</f>
      </c>
      <c r="R47" s="587">
        <f t="array" ref="R47">SUM(O47:Q49)</f>
      </c>
      <c r="S47" s="232">
        <f t="array" ref="S47">(C47*I47*L47/1000)+(C47*J47*M47/1000)+(C47*K47*N47/1000)+(((C47*I47*L47/1000)+(C47*J47*M47/1000)+(C47*K47*N47/1000))*2%)</f>
      </c>
      <c r="T47" s="594">
        <f t="array" ref="T47">SUM(S47:S49)</f>
      </c>
      <c r="U47" s="600">
        <f t="array" ref="U47">(C47*I47/1000)+(C48*I48/1000)+(C49*I49/1000)+(((C47*I47/1000)+(C48*I48/1000)+(C49*I49/1000))*2%)</f>
      </c>
      <c r="V47" s="587">
        <f t="array" ref="V47">(C47*J47/1000)+(C48*J48/1000)+(C49*J49/1000)+(((C47*J47/1000)+(C48*J48/1000)+(C49*J49/1000))*2%)</f>
      </c>
      <c r="W47" s="613">
        <f t="array" ref="W47">(C47*K47/1000)+(C48*K48/1000)+(C49*K49/1000)+(((C47*K47/1000)+(C48*K48/1000)+(C49*K49/1000))*2%)</f>
      </c>
      <c r="X47" s="234">
        <f t="array" ref="X47">(C47*I47*L47)/1000</f>
      </c>
      <c r="Y47" s="233">
        <f t="array" ref="Y47">(C47*J47*M47)/1000</f>
      </c>
      <c r="Z47" s="192">
        <f t="array" ref="Z47">(C47*K47*N47)/1000</f>
      </c>
      <c r="AA47" s="127"/>
      <c r="AB47" s="98"/>
      <c r="AC47" s="98"/>
      <c r="AD47" s="98"/>
    </row>
    <row r="48" spans="1:30" ht="24" customHeight="1">
      <c r="A48" s="583"/>
      <c r="B48" t="s" s="236">
        <v>183</v>
      </c>
      <c r="C48" s="85"/>
      <c r="D48" s="85"/>
      <c r="E48" s="219"/>
      <c r="F48" s="59">
        <f t="array" ref="F48">F47</f>
      </c>
      <c r="G48" s="59">
        <f t="array" ref="G48">G47</f>
      </c>
      <c r="H48" s="59">
        <f t="array" ref="H48">H47</f>
      </c>
      <c r="I48" s="213">
        <f t="array" ref="I48">(F48*4.68*4*2.7)*(1780-1000)/(1.7*1780)</f>
      </c>
      <c r="J48" s="213">
        <f t="array" ref="J48">(G48*4.68*4*2.7)*(1780-1000)/(1.7*1780)</f>
      </c>
      <c r="K48" s="213">
        <f t="array" ref="K48">(H48*4.68*4*2.7)*(1300-1000)/(1.7*1300)</f>
      </c>
      <c r="L48" s="237"/>
      <c r="M48" s="237"/>
      <c r="N48" s="237"/>
      <c r="O48" s="192">
        <f t="array" ref="O48">(C48-E48)*I48*L48/1000</f>
      </c>
      <c r="P48" s="192">
        <f t="array" ref="P48">(C48-E48)*J48*M48/1000</f>
      </c>
      <c r="Q48" s="192">
        <f t="array" ref="Q48">(C48-E48)*K48*N48/1000</f>
      </c>
      <c r="R48" s="588"/>
      <c r="S48" s="59">
        <f t="array" ref="S48">(C48*I48*L48/1000)+(C48*J48*M48/1000)+(C48*K48*N48/1000)+(((C48*I48*L48/1000)+(C48*J48*M48/1000)+(C48*K48*N48/1000))*2%)</f>
      </c>
      <c r="T48" s="595"/>
      <c r="U48" s="601"/>
      <c r="V48" s="611"/>
      <c r="W48" s="614"/>
      <c r="X48" s="238">
        <f t="array" ref="X48">(C48*I48*L48)/1000</f>
      </c>
      <c r="Y48" s="192">
        <f t="array" ref="Y48">(C48*J48*M48)/1000</f>
      </c>
      <c r="Z48" s="192">
        <f t="array" ref="Z48">(C48*K48*N48)/1000</f>
      </c>
      <c r="AA48" s="127"/>
      <c r="AB48" s="98"/>
      <c r="AC48" s="98"/>
      <c r="AD48" s="98"/>
    </row>
    <row r="49" spans="1:30" ht="24" customHeight="1">
      <c r="A49" s="583"/>
      <c r="B49" t="s" s="240">
        <v>184</v>
      </c>
      <c r="C49" s="224">
        <f t="array" ref="C49">'Data Entry'!M19</f>
      </c>
      <c r="D49" s="241"/>
      <c r="E49" s="225"/>
      <c r="F49" s="242">
        <f t="array" ref="F49">F48</f>
      </c>
      <c r="G49" s="242">
        <f t="array" ref="G49">G48</f>
      </c>
      <c r="H49" s="242">
        <f t="array" ref="H49">H48</f>
      </c>
      <c r="I49" s="213">
        <f t="array" ref="I49">(F49*4.68*4*2.7)*(1780-1000)/(1.7*1780)</f>
      </c>
      <c r="J49" s="213">
        <f t="array" ref="J49">(G49*4.68*4*2.7)*(1780-1000)/(1.7*1780)</f>
      </c>
      <c r="K49" s="213">
        <f t="array" ref="K49">(H49*4.68*4*2.7)*(1300-1000)/(1.7*1300)</f>
      </c>
      <c r="L49" s="59">
        <f t="array" ref="L49">L46</f>
      </c>
      <c r="M49" s="59">
        <f t="array" ref="M49">M46</f>
      </c>
      <c r="N49" s="59">
        <f t="array" ref="N49">N46</f>
      </c>
      <c r="O49" s="243"/>
      <c r="P49" s="243"/>
      <c r="Q49" s="243"/>
      <c r="R49" s="589"/>
      <c r="S49" s="242">
        <f t="array" ref="S49">(C49*I49*L49/1000)+(C49*J49*M49/1000)+(C49*K49*N49/1000)+(((C49*I49*L49/1000)+(C49*J49*M49/1000)+(C49*K49*N49/1000))*2%)</f>
      </c>
      <c r="T49" s="596"/>
      <c r="U49" s="602"/>
      <c r="V49" s="612"/>
      <c r="W49" s="615"/>
      <c r="X49" s="245">
        <f t="array" ref="X49">(C49*I49*L49)/1000</f>
      </c>
      <c r="Y49" s="243">
        <f t="array" ref="Y49">(C49*J49*M49)/1000</f>
      </c>
      <c r="Z49" s="192">
        <f t="array" ref="Z49">(C49*K49*N49)/1000</f>
      </c>
      <c r="AA49" s="127"/>
      <c r="AB49" s="98"/>
      <c r="AC49" s="98"/>
      <c r="AD49" s="98"/>
    </row>
    <row r="50" spans="1:30" ht="24" customHeight="1">
      <c r="A50" s="580">
        <v>15</v>
      </c>
      <c r="B50" t="s" s="209">
        <v>182</v>
      </c>
      <c r="C50" s="247">
        <f t="array" ref="C50">'Data Entry'!G20*99.5%</f>
      </c>
      <c r="D50" s="210">
        <f t="array" ref="D50">E50-(C51+C52)</f>
      </c>
      <c r="E50" s="211">
        <f t="array" ref="E50">'Data Entry'!T20</f>
      </c>
      <c r="F50" s="212">
        <f t="array" ref="F50">F49</f>
      </c>
      <c r="G50" s="212">
        <f t="array" ref="G50">G49</f>
      </c>
      <c r="H50" s="212">
        <f t="array" ref="H50">H49</f>
      </c>
      <c r="I50" s="213">
        <f t="array" ref="I50">(F50*4.68*4*2.7)*(1780-1000)/(1.7*1780)</f>
      </c>
      <c r="J50" s="213">
        <f t="array" ref="J50">(G50*4.68*4*2.7)*(1780-1000)/(1.7*1780)</f>
      </c>
      <c r="K50" s="213">
        <f t="array" ref="K50">(H50*4.68*4*2.7)*(1300-1000)/(1.7*1300)</f>
      </c>
      <c r="L50" s="42">
        <f t="array" ref="L50">L47</f>
      </c>
      <c r="M50" s="42">
        <f t="array" ref="M50">M47</f>
      </c>
      <c r="N50" s="42">
        <f t="array" ref="N50">N47</f>
      </c>
      <c r="O50" s="214">
        <f t="array" ref="O50">(C50-E50)*I50*L50/1000</f>
      </c>
      <c r="P50" s="214">
        <f t="array" ref="P50">(C50-E50)*J50*M50/1000</f>
      </c>
      <c r="Q50" s="214">
        <f t="array" ref="Q50">(C50-E50)*K50*N50/1000</f>
      </c>
      <c r="R50" s="584">
        <f t="array" ref="R50">SUM(O50:Q52)</f>
      </c>
      <c r="S50" s="212">
        <f t="array" ref="S50">(C50*I50*L50/1000)+(C50*J50*M50/1000)+(C50*K50*N50/1000)+(((C50*I50*L50/1000)+(C50*J50*M50/1000)+(C50*K50*N50/1000))*2%)</f>
      </c>
      <c r="T50" s="597">
        <f t="array" ref="T50">SUM(S50:S52)</f>
      </c>
      <c r="U50" s="603">
        <f t="array" ref="U50">(C50*I50/1000)+(C51*I51/1000)+(C52*I52/1000)+(((C50*I50/1000)+(C51*I51/1000)+(C52*I52/1000))*2%)</f>
      </c>
      <c r="V50" s="584">
        <f t="array" ref="V50">(C50*J50/1000)+(C51*J51/1000)+(C52*J52/1000)+(((C50*J50/1000)+(C51*J51/1000)+(C52*J52/1000))*2%)</f>
      </c>
      <c r="W50" s="608">
        <f t="array" ref="W50">(C50*K50/1000)+(C51*K51/1000)+(C52*K52/1000)+(((C50*K50/1000)+(C51*K51/1000)+(C52*K52/1000))*2%)</f>
      </c>
      <c r="X50" s="215">
        <f t="array" ref="X50">(C50*I50*L50)/1000</f>
      </c>
      <c r="Y50" s="214">
        <f t="array" ref="Y50">(C50*J50*M50)/1000</f>
      </c>
      <c r="Z50" s="190">
        <f t="array" ref="Z50">(C50*K50*N50)/1000</f>
      </c>
      <c r="AA50" s="127"/>
      <c r="AB50" s="98"/>
      <c r="AC50" s="98"/>
      <c r="AD50" s="98"/>
    </row>
    <row r="51" spans="1:30" ht="24" customHeight="1">
      <c r="A51" s="581"/>
      <c r="B51" t="s" s="217">
        <v>183</v>
      </c>
      <c r="C51" s="85"/>
      <c r="D51" s="85"/>
      <c r="E51" s="219"/>
      <c r="F51" s="42">
        <f t="array" ref="F51">F50</f>
      </c>
      <c r="G51" s="42">
        <f t="array" ref="G51">G50</f>
      </c>
      <c r="H51" s="42">
        <f t="array" ref="H51">H50</f>
      </c>
      <c r="I51" s="213">
        <f t="array" ref="I51">(F51*4.68*4*2.7)*(1780-1000)/(1.7*1780)</f>
      </c>
      <c r="J51" s="213">
        <f t="array" ref="J51">(G51*4.68*4*2.7)*(1780-1000)/(1.7*1780)</f>
      </c>
      <c r="K51" s="213">
        <f t="array" ref="K51">(H51*4.68*4*2.7)*(1300-1000)/(1.7*1300)</f>
      </c>
      <c r="L51" s="220"/>
      <c r="M51" s="220"/>
      <c r="N51" s="220"/>
      <c r="O51" s="190">
        <f t="array" ref="O51">(C51-E51)*I51*L51/1000</f>
      </c>
      <c r="P51" s="190">
        <f t="array" ref="P51">(C51-E51)*J51*M51/1000</f>
      </c>
      <c r="Q51" s="190">
        <f t="array" ref="Q51">(C51-E51)*K51*N51/1000</f>
      </c>
      <c r="R51" s="585"/>
      <c r="S51" s="42">
        <f t="array" ref="S51">(C51*I51*L51/1000)+(C51*J51*M51/1000)+(C51*K51*N51/1000)+(((C51*I51*L51/1000)+(C51*J51*M51/1000)+(C51*K51*N51/1000))*2%)</f>
      </c>
      <c r="T51" s="598"/>
      <c r="U51" s="604"/>
      <c r="V51" s="606"/>
      <c r="W51" s="609"/>
      <c r="X51" s="221">
        <f t="array" ref="X51">(C51*I51*L51)/1000</f>
      </c>
      <c r="Y51" s="190">
        <f t="array" ref="Y51">(C51*J51*M51)/1000</f>
      </c>
      <c r="Z51" s="190">
        <f t="array" ref="Z51">(C51*K51*N51)/1000</f>
      </c>
      <c r="AA51" s="127"/>
      <c r="AB51" s="98"/>
      <c r="AC51" s="98"/>
      <c r="AD51" s="98"/>
    </row>
    <row r="52" spans="1:30" ht="24" customHeight="1">
      <c r="A52" s="581"/>
      <c r="B52" t="s" s="223">
        <v>184</v>
      </c>
      <c r="C52" s="224">
        <f t="array" ref="C52">'Data Entry'!M20</f>
      </c>
      <c r="D52" s="241"/>
      <c r="E52" s="225"/>
      <c r="F52" s="226">
        <f t="array" ref="F52">F51</f>
      </c>
      <c r="G52" s="226">
        <f t="array" ref="G52">G51</f>
      </c>
      <c r="H52" s="226">
        <f t="array" ref="H52">H51</f>
      </c>
      <c r="I52" s="213">
        <f t="array" ref="I52">(F52*4.68*4*2.7)*(1780-1000)/(1.7*1780)</f>
      </c>
      <c r="J52" s="213">
        <f t="array" ref="J52">(G52*4.68*4*2.7)*(1780-1000)/(1.7*1780)</f>
      </c>
      <c r="K52" s="213">
        <f t="array" ref="K52">(H52*4.68*4*2.7)*(1300-1000)/(1.7*1300)</f>
      </c>
      <c r="L52" s="42">
        <f t="array" ref="L52">L49</f>
      </c>
      <c r="M52" s="42">
        <f t="array" ref="M52">M49</f>
      </c>
      <c r="N52" s="42">
        <f t="array" ref="N52">N49</f>
      </c>
      <c r="O52" s="227"/>
      <c r="P52" s="227"/>
      <c r="Q52" s="227"/>
      <c r="R52" s="586"/>
      <c r="S52" s="226">
        <f t="array" ref="S52">(C52*I52*L52/1000)+(C52*J52*M52/1000)+(C52*K52*N52/1000)+(((C52*I52*L52/1000)+(C52*J52*M52/1000)+(C52*K52*N52/1000))*2%)</f>
      </c>
      <c r="T52" s="599"/>
      <c r="U52" s="605"/>
      <c r="V52" s="607"/>
      <c r="W52" s="610"/>
      <c r="X52" s="229">
        <f t="array" ref="X52">(C52*I52*L52)/1000</f>
      </c>
      <c r="Y52" s="227">
        <f t="array" ref="Y52">(C52*J52*M52)/1000</f>
      </c>
      <c r="Z52" s="190">
        <f t="array" ref="Z52">(C52*K52*N52)/1000</f>
      </c>
      <c r="AA52" s="127"/>
      <c r="AB52" s="98"/>
      <c r="AC52" s="98"/>
      <c r="AD52" s="98"/>
    </row>
    <row r="53" spans="1:30" ht="24" customHeight="1">
      <c r="A53" s="582">
        <v>16</v>
      </c>
      <c r="B53" t="s" s="231">
        <v>182</v>
      </c>
      <c r="C53" s="247">
        <f t="array" ref="C53">'Data Entry'!G21*99.5%</f>
      </c>
      <c r="D53" s="210">
        <f t="array" ref="D53">E53-(C54+C55)</f>
      </c>
      <c r="E53" s="211">
        <f t="array" ref="E53">'Data Entry'!T21</f>
      </c>
      <c r="F53" s="232">
        <f t="array" ref="F53">F52</f>
      </c>
      <c r="G53" s="232">
        <f t="array" ref="G53">G52</f>
      </c>
      <c r="H53" s="232">
        <f t="array" ref="H53">H52</f>
      </c>
      <c r="I53" s="213">
        <f t="array" ref="I53">(F53*4.68*4*2.7)*(1780-1000)/(1.7*1780)</f>
      </c>
      <c r="J53" s="213">
        <f t="array" ref="J53">(G53*4.68*4*2.7)*(1780-1000)/(1.7*1780)</f>
      </c>
      <c r="K53" s="213">
        <f t="array" ref="K53">(H53*4.68*4*2.7)*(1300-1000)/(1.7*1300)</f>
      </c>
      <c r="L53" s="59">
        <f t="array" ref="L53">L50</f>
      </c>
      <c r="M53" s="59">
        <f t="array" ref="M53">M50</f>
      </c>
      <c r="N53" s="59">
        <f t="array" ref="N53">N50</f>
      </c>
      <c r="O53" s="233">
        <f t="array" ref="O53">(C53-E53)*I53*L53/1000</f>
      </c>
      <c r="P53" s="233">
        <f t="array" ref="P53">(C53-E53)*J53*M53/1000</f>
      </c>
      <c r="Q53" s="233">
        <f t="array" ref="Q53">(C53-E53)*K53*N53/1000</f>
      </c>
      <c r="R53" s="587">
        <f t="array" ref="R53">SUM(O53:Q55)</f>
      </c>
      <c r="S53" s="232">
        <f t="array" ref="S53">(C53*I53*L53/1000)+(C53*J53*M53/1000)+(C53*K53*N53/1000)+(((C53*I53*L53/1000)+(C53*J53*M53/1000)+(C53*K53*N53/1000))*2%)</f>
      </c>
      <c r="T53" s="594">
        <f t="array" ref="T53">SUM(S53:S55)</f>
      </c>
      <c r="U53" s="600">
        <f t="array" ref="U53">(C53*I53/1000)+(C54*I54/1000)+(C55*I55/1000)+(((C53*I53/1000)+(C54*I54/1000)+(C55*I55/1000))*2%)</f>
      </c>
      <c r="V53" s="587">
        <f t="array" ref="V53">(C53*J53/1000)+(C54*J54/1000)+(C55*J55/1000)+(((C53*J53/1000)+(C54*J54/1000)+(C55*J55/1000))*2%)</f>
      </c>
      <c r="W53" s="613">
        <f t="array" ref="W53">(C53*K53/1000)+(C54*K54/1000)+(C55*K55/1000)+(((C53*K53/1000)+(C54*K54/1000)+(C55*K55/1000))*2%)</f>
      </c>
      <c r="X53" s="234">
        <f t="array" ref="X53">(C53*I53*L53)/1000</f>
      </c>
      <c r="Y53" s="233">
        <f t="array" ref="Y53">(C53*J53*M53)/1000</f>
      </c>
      <c r="Z53" s="192">
        <f t="array" ref="Z53">(C53*K53*N53)/1000</f>
      </c>
      <c r="AA53" s="127"/>
      <c r="AB53" s="98"/>
      <c r="AC53" s="98"/>
      <c r="AD53" s="98"/>
    </row>
    <row r="54" spans="1:30" ht="24" customHeight="1">
      <c r="A54" s="583"/>
      <c r="B54" t="s" s="236">
        <v>183</v>
      </c>
      <c r="C54" s="85"/>
      <c r="D54" s="85"/>
      <c r="E54" s="219"/>
      <c r="F54" s="59">
        <f t="array" ref="F54">F53</f>
      </c>
      <c r="G54" s="59">
        <f t="array" ref="G54">G53</f>
      </c>
      <c r="H54" s="59">
        <f t="array" ref="H54">H53</f>
      </c>
      <c r="I54" s="213">
        <f t="array" ref="I54">(F54*4.68*4*2.7)*(1780-1000)/(1.7*1780)</f>
      </c>
      <c r="J54" s="213">
        <f t="array" ref="J54">(G54*4.68*4*2.7)*(1780-1000)/(1.7*1780)</f>
      </c>
      <c r="K54" s="213">
        <f t="array" ref="K54">(H54*4.68*4*2.7)*(1300-1000)/(1.7*1300)</f>
      </c>
      <c r="L54" s="237"/>
      <c r="M54" s="237"/>
      <c r="N54" s="237"/>
      <c r="O54" s="192">
        <f t="array" ref="O54">(C54-E54)*I54*L54/1000</f>
      </c>
      <c r="P54" s="192">
        <f t="array" ref="P54">(C54-E54)*J54*M54/1000</f>
      </c>
      <c r="Q54" s="192">
        <f t="array" ref="Q54">(C54-E54)*K54*N54/1000</f>
      </c>
      <c r="R54" s="588"/>
      <c r="S54" s="59">
        <f t="array" ref="S54">(C54*I54*L54/1000)+(C54*J54*M54/1000)+(C54*K54*N54/1000)+(((C54*I54*L54/1000)+(C54*J54*M54/1000)+(C54*K54*N54/1000))*2%)</f>
      </c>
      <c r="T54" s="595"/>
      <c r="U54" s="601"/>
      <c r="V54" s="611"/>
      <c r="W54" s="614"/>
      <c r="X54" s="238">
        <f t="array" ref="X54">(C54*I54*L54)/1000</f>
      </c>
      <c r="Y54" s="192">
        <f t="array" ref="Y54">(C54*J54*M54)/1000</f>
      </c>
      <c r="Z54" s="192">
        <f t="array" ref="Z54">(C54*K54*N54)/1000</f>
      </c>
      <c r="AA54" s="127"/>
      <c r="AB54" s="98"/>
      <c r="AC54" s="98"/>
      <c r="AD54" s="98"/>
    </row>
    <row r="55" spans="1:30" ht="24" customHeight="1">
      <c r="A55" s="583"/>
      <c r="B55" t="s" s="240">
        <v>184</v>
      </c>
      <c r="C55" s="224">
        <f t="array" ref="C55">'Data Entry'!M21</f>
      </c>
      <c r="D55" s="241"/>
      <c r="E55" s="225"/>
      <c r="F55" s="242">
        <f t="array" ref="F55">F54</f>
      </c>
      <c r="G55" s="242">
        <f t="array" ref="G55">G54</f>
      </c>
      <c r="H55" s="242">
        <f t="array" ref="H55">H54</f>
      </c>
      <c r="I55" s="213">
        <f t="array" ref="I55">(F55*4.68*4*2.7)*(1780-1000)/(1.7*1780)</f>
      </c>
      <c r="J55" s="213">
        <f t="array" ref="J55">(G55*4.68*4*2.7)*(1780-1000)/(1.7*1780)</f>
      </c>
      <c r="K55" s="213">
        <f t="array" ref="K55">(H55*4.68*4*2.7)*(1300-1000)/(1.7*1300)</f>
      </c>
      <c r="L55" s="59">
        <f t="array" ref="L55">L52</f>
      </c>
      <c r="M55" s="59">
        <f t="array" ref="M55">M52</f>
      </c>
      <c r="N55" s="59">
        <f t="array" ref="N55">N52</f>
      </c>
      <c r="O55" s="243"/>
      <c r="P55" s="243"/>
      <c r="Q55" s="243"/>
      <c r="R55" s="589"/>
      <c r="S55" s="242">
        <f t="array" ref="S55">(C55*I55*L55/1000)+(C55*J55*M55/1000)+(C55*K55*N55/1000)+(((C55*I55*L55/1000)+(C55*J55*M55/1000)+(C55*K55*N55/1000))*2%)</f>
      </c>
      <c r="T55" s="596"/>
      <c r="U55" s="602"/>
      <c r="V55" s="612"/>
      <c r="W55" s="615"/>
      <c r="X55" s="245">
        <f t="array" ref="X55">(C55*I55*L55)/1000</f>
      </c>
      <c r="Y55" s="243">
        <f t="array" ref="Y55">(C55*J55*M55)/1000</f>
      </c>
      <c r="Z55" s="192">
        <f t="array" ref="Z55">(C55*K55*N55)/1000</f>
      </c>
      <c r="AA55" s="127"/>
      <c r="AB55" s="98"/>
      <c r="AC55" s="98"/>
      <c r="AD55" s="98"/>
    </row>
    <row r="56" spans="1:30" ht="24" customHeight="1">
      <c r="A56" s="580">
        <v>17</v>
      </c>
      <c r="B56" t="s" s="209">
        <v>182</v>
      </c>
      <c r="C56" s="247">
        <f t="array" ref="C56">'Data Entry'!G22*99.5%</f>
      </c>
      <c r="D56" s="210">
        <f t="array" ref="D56">E56-(C57+C58)</f>
      </c>
      <c r="E56" s="211">
        <f t="array" ref="E56">'Data Entry'!T22</f>
      </c>
      <c r="F56" s="212">
        <f t="array" ref="F56">F55</f>
      </c>
      <c r="G56" s="212">
        <f t="array" ref="G56">G55</f>
      </c>
      <c r="H56" s="212">
        <f t="array" ref="H56">H55</f>
      </c>
      <c r="I56" s="213">
        <f t="array" ref="I56">(F56*4.68*4*2.7)*(1780-1000)/(1.7*1780)</f>
      </c>
      <c r="J56" s="213">
        <f t="array" ref="J56">(G56*4.68*4*2.7)*(1780-1000)/(1.7*1780)</f>
      </c>
      <c r="K56" s="213">
        <f t="array" ref="K56">(H56*4.68*4*2.7)*(1300-1000)/(1.7*1300)</f>
      </c>
      <c r="L56" s="42">
        <f t="array" ref="L56">L53</f>
      </c>
      <c r="M56" s="42">
        <f t="array" ref="M56">M53</f>
      </c>
      <c r="N56" s="42">
        <f t="array" ref="N56">N53</f>
      </c>
      <c r="O56" s="214">
        <f t="array" ref="O56">(C56-E56)*I56*L56/1000</f>
      </c>
      <c r="P56" s="214">
        <f t="array" ref="P56">(C56-E56)*J56*M56/1000</f>
      </c>
      <c r="Q56" s="214">
        <f t="array" ref="Q56">(C56-E56)*K56*N56/1000</f>
      </c>
      <c r="R56" s="584">
        <f t="array" ref="R56">SUM(O56:Q58)</f>
      </c>
      <c r="S56" s="212">
        <f t="array" ref="S56">(C56*I56*L56/1000)+(C56*J56*M56/1000)+(C56*K56*N56/1000)+(((C56*I56*L56/1000)+(C56*J56*M56/1000)+(C56*K56*N56/1000))*2%)</f>
      </c>
      <c r="T56" s="597">
        <f t="array" ref="T56">SUM(S56:S58)</f>
      </c>
      <c r="U56" s="603">
        <f t="array" ref="U56">(C56*I56/1000)+(C57*I57/1000)+(C58*I58/1000)+(((C56*I56/1000)+(C57*I57/1000)+(C58*I58/1000))*2%)</f>
      </c>
      <c r="V56" s="584">
        <f t="array" ref="V56">(C56*J56/1000)+(C57*J57/1000)+(C58*J58/1000)+(((C56*J56/1000)+(C57*J57/1000)+(C58*J58/1000))*2%)</f>
      </c>
      <c r="W56" s="608">
        <f t="array" ref="W56">(C56*K56/1000)+(C57*K57/1000)+(C58*K58/1000)+(((C56*K56/1000)+(C57*K57/1000)+(C58*K58/1000))*2%)</f>
      </c>
      <c r="X56" s="215">
        <f t="array" ref="X56">(C56*I56*L56)/1000</f>
      </c>
      <c r="Y56" s="214">
        <f t="array" ref="Y56">(C56*J56*M56)/1000</f>
      </c>
      <c r="Z56" s="190">
        <f t="array" ref="Z56">(C56*K56*N56)/1000</f>
      </c>
      <c r="AA56" s="127"/>
      <c r="AB56" s="98"/>
      <c r="AC56" s="98"/>
      <c r="AD56" s="98"/>
    </row>
    <row r="57" spans="1:30" ht="24" customHeight="1">
      <c r="A57" s="581"/>
      <c r="B57" t="s" s="217">
        <v>183</v>
      </c>
      <c r="C57" s="85"/>
      <c r="D57" s="85"/>
      <c r="E57" s="219"/>
      <c r="F57" s="42">
        <f t="array" ref="F57">F56</f>
      </c>
      <c r="G57" s="42">
        <f t="array" ref="G57">G56</f>
      </c>
      <c r="H57" s="42">
        <f t="array" ref="H57">H56</f>
      </c>
      <c r="I57" s="213">
        <f t="array" ref="I57">(F57*4.68*4*2.7)*(1780-1000)/(1.7*1780)</f>
      </c>
      <c r="J57" s="213">
        <f t="array" ref="J57">(G57*4.68*4*2.7)*(1780-1000)/(1.7*1780)</f>
      </c>
      <c r="K57" s="213">
        <f t="array" ref="K57">(H57*4.68*4*2.7)*(1300-1000)/(1.7*1300)</f>
      </c>
      <c r="L57" s="220"/>
      <c r="M57" s="220"/>
      <c r="N57" s="220"/>
      <c r="O57" s="190">
        <f t="array" ref="O57">(C57-E57)*I57*L57/1000</f>
      </c>
      <c r="P57" s="190">
        <f t="array" ref="P57">(C57-E57)*J57*M57/1000</f>
      </c>
      <c r="Q57" s="190">
        <f t="array" ref="Q57">(C57-E57)*K57*N57/1000</f>
      </c>
      <c r="R57" s="585"/>
      <c r="S57" s="42">
        <f t="array" ref="S57">(C57*I57*L57/1000)+(C57*J57*M57/1000)+(C57*K57*N57/1000)+(((C57*I57*L57/1000)+(C57*J57*M57/1000)+(C57*K57*N57/1000))*2%)</f>
      </c>
      <c r="T57" s="598"/>
      <c r="U57" s="604"/>
      <c r="V57" s="606"/>
      <c r="W57" s="609"/>
      <c r="X57" s="221">
        <f t="array" ref="X57">(C57*I57*L57)/1000</f>
      </c>
      <c r="Y57" s="190">
        <f t="array" ref="Y57">(C57*J57*M57)/1000</f>
      </c>
      <c r="Z57" s="190">
        <f t="array" ref="Z57">(C57*K57*N57)/1000</f>
      </c>
      <c r="AA57" s="127"/>
      <c r="AB57" s="98"/>
      <c r="AC57" s="98"/>
      <c r="AD57" s="98"/>
    </row>
    <row r="58" spans="1:30" ht="24" customHeight="1">
      <c r="A58" s="581"/>
      <c r="B58" t="s" s="223">
        <v>184</v>
      </c>
      <c r="C58" s="224">
        <f t="array" ref="C58">'Data Entry'!M22</f>
      </c>
      <c r="D58" s="241"/>
      <c r="E58" s="225"/>
      <c r="F58" s="226">
        <f t="array" ref="F58">F57</f>
      </c>
      <c r="G58" s="226">
        <f t="array" ref="G58">G57</f>
      </c>
      <c r="H58" s="226">
        <f t="array" ref="H58">H57</f>
      </c>
      <c r="I58" s="213">
        <f t="array" ref="I58">(F58*4.68*4*2.7)*(1780-1000)/(1.7*1780)</f>
      </c>
      <c r="J58" s="213">
        <f t="array" ref="J58">(G58*4.68*4*2.7)*(1780-1000)/(1.7*1780)</f>
      </c>
      <c r="K58" s="213">
        <f t="array" ref="K58">(H58*4.68*4*2.7)*(1300-1000)/(1.7*1300)</f>
      </c>
      <c r="L58" s="42">
        <f t="array" ref="L58">L55</f>
      </c>
      <c r="M58" s="42">
        <f t="array" ref="M58">M55</f>
      </c>
      <c r="N58" s="42">
        <f t="array" ref="N58">N55</f>
      </c>
      <c r="O58" s="227"/>
      <c r="P58" s="227"/>
      <c r="Q58" s="227"/>
      <c r="R58" s="586"/>
      <c r="S58" s="226">
        <f t="array" ref="S58">(C58*I58*L58/1000)+(C58*J58*M58/1000)+(C58*K58*N58/1000)+(((C58*I58*L58/1000)+(C58*J58*M58/1000)+(C58*K58*N58/1000))*2%)</f>
      </c>
      <c r="T58" s="599"/>
      <c r="U58" s="605"/>
      <c r="V58" s="607"/>
      <c r="W58" s="610"/>
      <c r="X58" s="229">
        <f t="array" ref="X58">(C58*I58*L58)/1000</f>
      </c>
      <c r="Y58" s="227">
        <f t="array" ref="Y58">(C58*J58*M58)/1000</f>
      </c>
      <c r="Z58" s="190">
        <f t="array" ref="Z58">(C58*K58*N58)/1000</f>
      </c>
      <c r="AA58" s="127"/>
      <c r="AB58" s="98"/>
      <c r="AC58" s="98"/>
      <c r="AD58" s="98"/>
    </row>
    <row r="59" spans="1:30" ht="24" customHeight="1">
      <c r="A59" s="582">
        <v>18</v>
      </c>
      <c r="B59" t="s" s="231">
        <v>182</v>
      </c>
      <c r="C59" s="247">
        <f t="array" ref="C59">'Data Entry'!G23*99.5%</f>
      </c>
      <c r="D59" s="210">
        <f t="array" ref="D59">E59-(C60+C61)</f>
      </c>
      <c r="E59" s="211">
        <f t="array" ref="E59">'Data Entry'!T23</f>
      </c>
      <c r="F59" s="232">
        <f t="array" ref="F59">F58</f>
      </c>
      <c r="G59" s="232">
        <f t="array" ref="G59">G58</f>
      </c>
      <c r="H59" s="232">
        <f t="array" ref="H59">H58</f>
      </c>
      <c r="I59" s="213">
        <f t="array" ref="I59">(F59*4.68*4*2.7)*(1780-1000)/(1.7*1780)</f>
      </c>
      <c r="J59" s="213">
        <f t="array" ref="J59">(G59*4.68*4*2.7)*(1780-1000)/(1.7*1780)</f>
      </c>
      <c r="K59" s="213">
        <f t="array" ref="K59">(H59*4.68*4*2.7)*(1300-1000)/(1.7*1300)</f>
      </c>
      <c r="L59" s="59">
        <f t="array" ref="L59">L56</f>
      </c>
      <c r="M59" s="59">
        <f t="array" ref="M59">M56</f>
      </c>
      <c r="N59" s="59">
        <f t="array" ref="N59">N56</f>
      </c>
      <c r="O59" s="233">
        <f t="array" ref="O59">(C59-E59)*I59*L59/1000</f>
      </c>
      <c r="P59" s="233">
        <f t="array" ref="P59">(C59-E59)*J59*M59/1000</f>
      </c>
      <c r="Q59" s="233">
        <f t="array" ref="Q59">(C59-E59)*K59*N59/1000</f>
      </c>
      <c r="R59" s="587">
        <f t="array" ref="R59">SUM(O59:Q61)</f>
      </c>
      <c r="S59" s="232">
        <f t="array" ref="S59">(C59*I59*L59/1000)+(C59*J59*M59/1000)+(C59*K59*N59/1000)+(((C59*I59*L59/1000)+(C59*J59*M59/1000)+(C59*K59*N59/1000))*2%)</f>
      </c>
      <c r="T59" s="594">
        <f t="array" ref="T59">SUM(S59:S61)</f>
      </c>
      <c r="U59" s="600">
        <f t="array" ref="U59">(C59*I59/1000)+(C60*I60/1000)+(C61*I61/1000)+(((C59*I59/1000)+(C60*I60/1000)+(C61*I61/1000))*2%)</f>
      </c>
      <c r="V59" s="587">
        <f t="array" ref="V59">(C59*J59/1000)+(C60*J60/1000)+(C61*J61/1000)+(((C59*J59/1000)+(C60*J60/1000)+(C61*J61/1000))*2%)</f>
      </c>
      <c r="W59" s="613">
        <f t="array" ref="W59">(C59*K59/1000)+(C60*K60/1000)+(C61*K61/1000)+(((C59*K59/1000)+(C60*K60/1000)+(C61*K61/1000))*2%)</f>
      </c>
      <c r="X59" s="234">
        <f t="array" ref="X59">(C59*I59*L59)/1000</f>
      </c>
      <c r="Y59" s="233">
        <f t="array" ref="Y59">(C59*J59*M59)/1000</f>
      </c>
      <c r="Z59" s="192">
        <f t="array" ref="Z59">(C59*K59*N59)/1000</f>
      </c>
      <c r="AA59" s="127"/>
      <c r="AB59" s="98"/>
      <c r="AC59" s="98"/>
      <c r="AD59" s="98"/>
    </row>
    <row r="60" spans="1:30" ht="24" customHeight="1">
      <c r="A60" s="583"/>
      <c r="B60" t="s" s="236">
        <v>183</v>
      </c>
      <c r="C60" s="85"/>
      <c r="D60" s="85"/>
      <c r="E60" s="219"/>
      <c r="F60" s="59">
        <f t="array" ref="F60">F59</f>
      </c>
      <c r="G60" s="59">
        <f t="array" ref="G60">G59</f>
      </c>
      <c r="H60" s="59">
        <f t="array" ref="H60">H59</f>
      </c>
      <c r="I60" s="213">
        <f t="array" ref="I60">(F60*4.68*4*2.7)*(1780-1000)/(1.7*1780)</f>
      </c>
      <c r="J60" s="213">
        <f t="array" ref="J60">(G60*4.68*4*2.7)*(1780-1000)/(1.7*1780)</f>
      </c>
      <c r="K60" s="213">
        <f t="array" ref="K60">(H60*4.68*4*2.7)*(1300-1000)/(1.7*1300)</f>
      </c>
      <c r="L60" s="237"/>
      <c r="M60" s="237"/>
      <c r="N60" s="237"/>
      <c r="O60" s="192">
        <f t="array" ref="O60">(C60-E60)*I60*L60/1000</f>
      </c>
      <c r="P60" s="192">
        <f t="array" ref="P60">(C60-E60)*J60*M60/1000</f>
      </c>
      <c r="Q60" s="192">
        <f t="array" ref="Q60">(C60-E60)*K60*N60/1000</f>
      </c>
      <c r="R60" s="588"/>
      <c r="S60" s="59">
        <f t="array" ref="S60">(C60*I60*L60/1000)+(C60*J60*M60/1000)+(C60*K60*N60/1000)+(((C60*I60*L60/1000)+(C60*J60*M60/1000)+(C60*K60*N60/1000))*2%)</f>
      </c>
      <c r="T60" s="595"/>
      <c r="U60" s="601"/>
      <c r="V60" s="611"/>
      <c r="W60" s="614"/>
      <c r="X60" s="238">
        <f t="array" ref="X60">(C60*I60*L60)/1000</f>
      </c>
      <c r="Y60" s="192">
        <f t="array" ref="Y60">(C60*J60*M60)/1000</f>
      </c>
      <c r="Z60" s="192">
        <f t="array" ref="Z60">(C60*K60*N60)/1000</f>
      </c>
      <c r="AA60" s="127"/>
      <c r="AB60" s="98"/>
      <c r="AC60" s="98"/>
      <c r="AD60" s="98"/>
    </row>
    <row r="61" spans="1:30" ht="24" customHeight="1">
      <c r="A61" s="583"/>
      <c r="B61" t="s" s="240">
        <v>184</v>
      </c>
      <c r="C61" s="224">
        <f t="array" ref="C61">'Data Entry'!M23</f>
      </c>
      <c r="D61" s="241"/>
      <c r="E61" s="225"/>
      <c r="F61" s="242">
        <f t="array" ref="F61">F60</f>
      </c>
      <c r="G61" s="242">
        <f t="array" ref="G61">G60</f>
      </c>
      <c r="H61" s="242">
        <f t="array" ref="H61">H60</f>
      </c>
      <c r="I61" s="213">
        <f t="array" ref="I61">(F61*4.68*4*2.7)*(1780-1000)/(1.7*1780)</f>
      </c>
      <c r="J61" s="213">
        <f t="array" ref="J61">(G61*4.68*4*2.7)*(1780-1000)/(1.7*1780)</f>
      </c>
      <c r="K61" s="213">
        <f t="array" ref="K61">(H61*4.68*4*2.7)*(1300-1000)/(1.7*1300)</f>
      </c>
      <c r="L61" s="59">
        <f t="array" ref="L61">L58</f>
      </c>
      <c r="M61" s="59">
        <f t="array" ref="M61">M58</f>
      </c>
      <c r="N61" s="59">
        <f t="array" ref="N61">N58</f>
      </c>
      <c r="O61" s="243"/>
      <c r="P61" s="243"/>
      <c r="Q61" s="243"/>
      <c r="R61" s="589"/>
      <c r="S61" s="242">
        <f t="array" ref="S61">(C61*I61*L61/1000)+(C61*J61*M61/1000)+(C61*K61*N61/1000)+(((C61*I61*L61/1000)+(C61*J61*M61/1000)+(C61*K61*N61/1000))*2%)</f>
      </c>
      <c r="T61" s="596"/>
      <c r="U61" s="602"/>
      <c r="V61" s="612"/>
      <c r="W61" s="615"/>
      <c r="X61" s="245">
        <f t="array" ref="X61">(C61*I61*L61)/1000</f>
      </c>
      <c r="Y61" s="243">
        <f t="array" ref="Y61">(C61*J61*M61)/1000</f>
      </c>
      <c r="Z61" s="192">
        <f t="array" ref="Z61">(C61*K61*N61)/1000</f>
      </c>
      <c r="AA61" s="127"/>
      <c r="AB61" s="98"/>
      <c r="AC61" s="98"/>
      <c r="AD61" s="98"/>
    </row>
    <row r="62" spans="1:30" ht="24" customHeight="1">
      <c r="A62" s="580">
        <v>19</v>
      </c>
      <c r="B62" t="s" s="209">
        <v>182</v>
      </c>
      <c r="C62" s="247">
        <f t="array" ref="C62">'Data Entry'!G24*99.5%</f>
      </c>
      <c r="D62" s="210">
        <f t="array" ref="D62">E62-(C63+C64)</f>
      </c>
      <c r="E62" s="211">
        <f t="array" ref="E62">'Data Entry'!T24</f>
      </c>
      <c r="F62" s="212">
        <f t="array" ref="F62">F61</f>
      </c>
      <c r="G62" s="212">
        <f t="array" ref="G62">G61</f>
      </c>
      <c r="H62" s="212">
        <f t="array" ref="H62">H61</f>
      </c>
      <c r="I62" s="213">
        <f t="array" ref="I62">(F62*4.68*4*2.7)*(1780-1000)/(1.7*1780)</f>
      </c>
      <c r="J62" s="213">
        <f t="array" ref="J62">(G62*4.68*4*2.7)*(1780-1000)/(1.7*1780)</f>
      </c>
      <c r="K62" s="213">
        <f t="array" ref="K62">(H62*4.68*4*2.7)*(1300-1000)/(1.7*1300)</f>
      </c>
      <c r="L62" s="42">
        <f t="array" ref="L62">L59</f>
      </c>
      <c r="M62" s="42">
        <f t="array" ref="M62">M59</f>
      </c>
      <c r="N62" s="42">
        <f t="array" ref="N62">N59</f>
      </c>
      <c r="O62" s="214">
        <f t="array" ref="O62">(C62-E62)*I62*L62/1000</f>
      </c>
      <c r="P62" s="214">
        <f t="array" ref="P62">(C62-E62)*J62*M62/1000</f>
      </c>
      <c r="Q62" s="214">
        <f t="array" ref="Q62">(C62-E62)*K62*N62/1000</f>
      </c>
      <c r="R62" s="584">
        <f t="array" ref="R62">SUM(O62:Q64)</f>
      </c>
      <c r="S62" s="212">
        <f t="array" ref="S62">(C62*I62*L62/1000)+(C62*J62*M62/1000)+(C62*K62*N62/1000)+(((C62*I62*L62/1000)+(C62*J62*M62/1000)+(C62*K62*N62/1000))*2%)</f>
      </c>
      <c r="T62" s="597">
        <f t="array" ref="T62">SUM(S62:S64)</f>
      </c>
      <c r="U62" s="603">
        <f t="array" ref="U62">(C62*I62/1000)+(C63*I63/1000)+(C64*I64/1000)+(((C62*I62/1000)+(C63*I63/1000)+(C64*I64/1000))*2%)</f>
      </c>
      <c r="V62" s="584">
        <f t="array" ref="V62">(C62*J62/1000)+(C63*J63/1000)+(C64*J64/1000)+(((C62*J62/1000)+(C63*J63/1000)+(C64*J64/1000))*2%)</f>
      </c>
      <c r="W62" s="608">
        <f t="array" ref="W62">(C62*K62/1000)+(C63*K63/1000)+(C64*K64/1000)+(((C62*K62/1000)+(C63*K63/1000)+(C64*K64/1000))*2%)</f>
      </c>
      <c r="X62" s="215">
        <f t="array" ref="X62">(C62*I62*L62)/1000</f>
      </c>
      <c r="Y62" s="214">
        <f t="array" ref="Y62">(C62*J62*M62)/1000</f>
      </c>
      <c r="Z62" s="190">
        <f t="array" ref="Z62">(C62*K62*N62)/1000</f>
      </c>
      <c r="AA62" s="127"/>
      <c r="AB62" s="98"/>
      <c r="AC62" s="98"/>
      <c r="AD62" s="98"/>
    </row>
    <row r="63" spans="1:30" ht="24" customHeight="1">
      <c r="A63" s="581"/>
      <c r="B63" t="s" s="217">
        <v>183</v>
      </c>
      <c r="C63" s="85"/>
      <c r="D63" s="85"/>
      <c r="E63" s="219"/>
      <c r="F63" s="42">
        <f t="array" ref="F63">F62</f>
      </c>
      <c r="G63" s="42">
        <f t="array" ref="G63">G62</f>
      </c>
      <c r="H63" s="42">
        <f t="array" ref="H63">H62</f>
      </c>
      <c r="I63" s="213">
        <f t="array" ref="I63">(F63*4.68*4*2.7)*(1780-1000)/(1.7*1780)</f>
      </c>
      <c r="J63" s="213">
        <f t="array" ref="J63">(G63*4.68*4*2.7)*(1780-1000)/(1.7*1780)</f>
      </c>
      <c r="K63" s="213">
        <f t="array" ref="K63">(H63*4.68*4*2.7)*(1300-1000)/(1.7*1300)</f>
      </c>
      <c r="L63" s="220"/>
      <c r="M63" s="220"/>
      <c r="N63" s="220"/>
      <c r="O63" s="190">
        <f t="array" ref="O63">(C63-E63)*I63*L63/1000</f>
      </c>
      <c r="P63" s="190">
        <f t="array" ref="P63">(C63-E63)*J63*M63/1000</f>
      </c>
      <c r="Q63" s="190">
        <f t="array" ref="Q63">(C63-E63)*K63*N63/1000</f>
      </c>
      <c r="R63" s="585"/>
      <c r="S63" s="42">
        <f t="array" ref="S63">(C63*I63*L63/1000)+(C63*J63*M63/1000)+(C63*K63*N63/1000)+(((C63*I63*L63/1000)+(C63*J63*M63/1000)+(C63*K63*N63/1000))*2%)</f>
      </c>
      <c r="T63" s="598"/>
      <c r="U63" s="604"/>
      <c r="V63" s="606"/>
      <c r="W63" s="609"/>
      <c r="X63" s="221">
        <f t="array" ref="X63">(C63*I63*L63)/1000</f>
      </c>
      <c r="Y63" s="190">
        <f t="array" ref="Y63">(C63*J63*M63)/1000</f>
      </c>
      <c r="Z63" s="190">
        <f t="array" ref="Z63">(C63*K63*N63)/1000</f>
      </c>
      <c r="AA63" s="127"/>
      <c r="AB63" s="98"/>
      <c r="AC63" s="98"/>
      <c r="AD63" s="98"/>
    </row>
    <row r="64" spans="1:30" ht="24" customHeight="1">
      <c r="A64" s="581"/>
      <c r="B64" t="s" s="223">
        <v>184</v>
      </c>
      <c r="C64" s="224">
        <f t="array" ref="C64">'Data Entry'!M24</f>
      </c>
      <c r="D64" s="241"/>
      <c r="E64" s="225"/>
      <c r="F64" s="226">
        <f t="array" ref="F64">F63</f>
      </c>
      <c r="G64" s="226">
        <f t="array" ref="G64">G63</f>
      </c>
      <c r="H64" s="226">
        <f t="array" ref="H64">H63</f>
      </c>
      <c r="I64" s="213">
        <f t="array" ref="I64">(F64*4.68*4*2.7)*(1780-1000)/(1.7*1780)</f>
      </c>
      <c r="J64" s="213">
        <f t="array" ref="J64">(G64*4.68*4*2.7)*(1780-1000)/(1.7*1780)</f>
      </c>
      <c r="K64" s="213">
        <f t="array" ref="K64">(H64*4.68*4*2.7)*(1300-1000)/(1.7*1300)</f>
      </c>
      <c r="L64" s="42">
        <f t="array" ref="L64">L61</f>
      </c>
      <c r="M64" s="42">
        <f t="array" ref="M64">M61</f>
      </c>
      <c r="N64" s="42">
        <f t="array" ref="N64">N61</f>
      </c>
      <c r="O64" s="227"/>
      <c r="P64" s="227"/>
      <c r="Q64" s="227"/>
      <c r="R64" s="586"/>
      <c r="S64" s="226">
        <f t="array" ref="S64">(C64*I64*L64/1000)+(C64*J64*M64/1000)+(C64*K64*N64/1000)+(((C64*I64*L64/1000)+(C64*J64*M64/1000)+(C64*K64*N64/1000))*2%)</f>
      </c>
      <c r="T64" s="599"/>
      <c r="U64" s="605"/>
      <c r="V64" s="607"/>
      <c r="W64" s="610"/>
      <c r="X64" s="229">
        <f t="array" ref="X64">(C64*I64*L64)/1000</f>
      </c>
      <c r="Y64" s="227">
        <f t="array" ref="Y64">(C64*J64*M64)/1000</f>
      </c>
      <c r="Z64" s="190">
        <f t="array" ref="Z64">(C64*K64*N64)/1000</f>
      </c>
      <c r="AA64" s="127"/>
      <c r="AB64" s="98"/>
      <c r="AC64" s="98"/>
      <c r="AD64" s="98"/>
    </row>
    <row r="65" spans="1:30" ht="24" customHeight="1">
      <c r="A65" s="582">
        <v>20</v>
      </c>
      <c r="B65" t="s" s="231">
        <v>182</v>
      </c>
      <c r="C65" s="247">
        <f t="array" ref="C65">'Data Entry'!G25*99.5%</f>
      </c>
      <c r="D65" s="210">
        <f t="array" ref="D65">E65-(C66+C67)</f>
      </c>
      <c r="E65" s="211">
        <f t="array" ref="E65">'Data Entry'!T25</f>
      </c>
      <c r="F65" s="232">
        <f t="array" ref="F65">F64</f>
      </c>
      <c r="G65" s="232">
        <f t="array" ref="G65">G64</f>
      </c>
      <c r="H65" s="232">
        <f t="array" ref="H65">H64</f>
      </c>
      <c r="I65" s="213">
        <f t="array" ref="I65">(F65*4.68*4*2.7)*(1780-1000)/(1.7*1780)</f>
      </c>
      <c r="J65" s="213">
        <f t="array" ref="J65">(G65*4.68*4*2.7)*(1780-1000)/(1.7*1780)</f>
      </c>
      <c r="K65" s="213">
        <f t="array" ref="K65">(H65*4.68*4*2.7)*(1300-1000)/(1.7*1300)</f>
      </c>
      <c r="L65" s="59">
        <f t="array" ref="L65">L62</f>
      </c>
      <c r="M65" s="59">
        <f t="array" ref="M65">M62</f>
      </c>
      <c r="N65" s="59">
        <f t="array" ref="N65">N62</f>
      </c>
      <c r="O65" s="233">
        <f t="array" ref="O65">(C65-E65)*I65*L65/1000</f>
      </c>
      <c r="P65" s="233">
        <f t="array" ref="P65">(C65-E65)*J65*M65/1000</f>
      </c>
      <c r="Q65" s="233">
        <f t="array" ref="Q65">(C65-E65)*K65*N65/1000</f>
      </c>
      <c r="R65" s="587">
        <f t="array" ref="R65">SUM(O65:Q67)</f>
      </c>
      <c r="S65" s="232">
        <f t="array" ref="S65">(C65*I65*L65/1000)+(C65*J65*M65/1000)+(C65*K65*N65/1000)+(((C65*I65*L65/1000)+(C65*J65*M65/1000)+(C65*K65*N65/1000))*2%)</f>
      </c>
      <c r="T65" s="594">
        <f t="array" ref="T65">SUM(S65:S67)</f>
      </c>
      <c r="U65" s="600">
        <f t="array" ref="U65">(C65*I65/1000)+(C66*I66/1000)+(C67*I67/1000)+(((C65*I65/1000)+(C66*I66/1000)+(C67*I67/1000))*2%)</f>
      </c>
      <c r="V65" s="587">
        <f t="array" ref="V65">(C65*J65/1000)+(C66*J66/1000)+(C67*J67/1000)+(((C65*J65/1000)+(C66*J66/1000)+(C67*J67/1000))*2%)</f>
      </c>
      <c r="W65" s="613">
        <f t="array" ref="W65">(C65*K65/1000)+(C66*K66/1000)+(C67*K67/1000)+(((C65*K65/1000)+(C66*K66/1000)+(C67*K67/1000))*2%)</f>
      </c>
      <c r="X65" s="234">
        <f t="array" ref="X65">(C65*I65*L65)/1000</f>
      </c>
      <c r="Y65" s="233">
        <f t="array" ref="Y65">(C65*J65*M65)/1000</f>
      </c>
      <c r="Z65" s="192">
        <f t="array" ref="Z65">(C65*K65*N65)/1000</f>
      </c>
      <c r="AA65" s="127"/>
      <c r="AB65" s="98"/>
      <c r="AC65" s="98"/>
      <c r="AD65" s="98"/>
    </row>
    <row r="66" spans="1:30" ht="24" customHeight="1">
      <c r="A66" s="583"/>
      <c r="B66" t="s" s="236">
        <v>183</v>
      </c>
      <c r="C66" s="85"/>
      <c r="D66" s="85"/>
      <c r="E66" s="219"/>
      <c r="F66" s="59">
        <f t="array" ref="F66">F65</f>
      </c>
      <c r="G66" s="59">
        <f t="array" ref="G66">G65</f>
      </c>
      <c r="H66" s="59">
        <f t="array" ref="H66">H65</f>
      </c>
      <c r="I66" s="213">
        <f t="array" ref="I66">(F66*4.68*4*2.7)*(1780-1000)/(1.7*1780)</f>
      </c>
      <c r="J66" s="213">
        <f t="array" ref="J66">(G66*4.68*4*2.7)*(1780-1000)/(1.7*1780)</f>
      </c>
      <c r="K66" s="213">
        <f t="array" ref="K66">(H66*4.68*4*2.7)*(1300-1000)/(1.7*1300)</f>
      </c>
      <c r="L66" s="237"/>
      <c r="M66" s="237"/>
      <c r="N66" s="237"/>
      <c r="O66" s="192">
        <f t="array" ref="O66">(C66-E66)*I66*L66/1000</f>
      </c>
      <c r="P66" s="192">
        <f t="array" ref="P66">(C66-E66)*J66*M66/1000</f>
      </c>
      <c r="Q66" s="192">
        <f t="array" ref="Q66">(C66-E66)*K66*N66/1000</f>
      </c>
      <c r="R66" s="588"/>
      <c r="S66" s="59">
        <f t="array" ref="S66">(C66*I66*L66/1000)+(C66*J66*M66/1000)+(C66*K66*N66/1000)+(((C66*I66*L66/1000)+(C66*J66*M66/1000)+(C66*K66*N66/1000))*2%)</f>
      </c>
      <c r="T66" s="595"/>
      <c r="U66" s="601"/>
      <c r="V66" s="611"/>
      <c r="W66" s="614"/>
      <c r="X66" s="238">
        <f t="array" ref="X66">(C66*I66*L66)/1000</f>
      </c>
      <c r="Y66" s="192">
        <f t="array" ref="Y66">(C66*J66*M66)/1000</f>
      </c>
      <c r="Z66" s="192">
        <f t="array" ref="Z66">(C66*K66*N66)/1000</f>
      </c>
      <c r="AA66" s="127"/>
      <c r="AB66" s="98"/>
      <c r="AC66" s="98"/>
      <c r="AD66" s="98"/>
    </row>
    <row r="67" spans="1:30" ht="24" customHeight="1">
      <c r="A67" s="583"/>
      <c r="B67" t="s" s="240">
        <v>184</v>
      </c>
      <c r="C67" s="224">
        <f t="array" ref="C67">'Data Entry'!M25</f>
      </c>
      <c r="D67" s="241"/>
      <c r="E67" s="225"/>
      <c r="F67" s="242">
        <f t="array" ref="F67">F66</f>
      </c>
      <c r="G67" s="242">
        <f t="array" ref="G67">G66</f>
      </c>
      <c r="H67" s="242">
        <f t="array" ref="H67">H66</f>
      </c>
      <c r="I67" s="213">
        <f t="array" ref="I67">(F67*4.68*4*2.7)*(1780-1000)/(1.7*1780)</f>
      </c>
      <c r="J67" s="213">
        <f t="array" ref="J67">(G67*4.68*4*2.7)*(1780-1000)/(1.7*1780)</f>
      </c>
      <c r="K67" s="213">
        <f t="array" ref="K67">(H67*4.68*4*2.7)*(1300-1000)/(1.7*1300)</f>
      </c>
      <c r="L67" s="59">
        <f t="array" ref="L67">L64</f>
      </c>
      <c r="M67" s="59">
        <f t="array" ref="M67">M64</f>
      </c>
      <c r="N67" s="59">
        <f t="array" ref="N67">N64</f>
      </c>
      <c r="O67" s="243"/>
      <c r="P67" s="243"/>
      <c r="Q67" s="243"/>
      <c r="R67" s="589"/>
      <c r="S67" s="242">
        <f t="array" ref="S67">(C67*I67*L67/1000)+(C67*J67*M67/1000)+(C67*K67*N67/1000)+(((C67*I67*L67/1000)+(C67*J67*M67/1000)+(C67*K67*N67/1000))*2%)</f>
      </c>
      <c r="T67" s="596"/>
      <c r="U67" s="602"/>
      <c r="V67" s="612"/>
      <c r="W67" s="615"/>
      <c r="X67" s="245">
        <f t="array" ref="X67">(C67*I67*L67)/1000</f>
      </c>
      <c r="Y67" s="243">
        <f t="array" ref="Y67">(C67*J67*M67)/1000</f>
      </c>
      <c r="Z67" s="192">
        <f t="array" ref="Z67">(C67*K67*N67)/1000</f>
      </c>
      <c r="AA67" s="127"/>
      <c r="AB67" s="98"/>
      <c r="AC67" s="98"/>
      <c r="AD67" s="98"/>
    </row>
    <row r="68" spans="1:30" ht="24" customHeight="1">
      <c r="A68" s="580">
        <v>21</v>
      </c>
      <c r="B68" t="s" s="209">
        <v>182</v>
      </c>
      <c r="C68" s="247">
        <f t="array" ref="C68">'Data Entry'!G26*99.5%</f>
      </c>
      <c r="D68" s="210">
        <f t="array" ref="D68">E68-(C69+C70)</f>
      </c>
      <c r="E68" s="211">
        <f t="array" ref="E68">'Data Entry'!T26</f>
      </c>
      <c r="F68" s="212">
        <f t="array" ref="F68">F67</f>
      </c>
      <c r="G68" s="212">
        <f t="array" ref="G68">G67</f>
      </c>
      <c r="H68" s="212">
        <f t="array" ref="H68">H67</f>
      </c>
      <c r="I68" s="213">
        <f t="array" ref="I68">(F68*4.68*4*2.7)*(1780-1000)/(1.7*1780)</f>
      </c>
      <c r="J68" s="213">
        <f t="array" ref="J68">(G68*4.68*4*2.7)*(1780-1000)/(1.7*1780)</f>
      </c>
      <c r="K68" s="213">
        <f t="array" ref="K68">(H68*4.68*4*2.7)*(1300-1000)/(1.7*1300)</f>
      </c>
      <c r="L68" s="42">
        <f t="array" ref="L68">L65</f>
      </c>
      <c r="M68" s="42">
        <f t="array" ref="M68">M65</f>
      </c>
      <c r="N68" s="42">
        <f t="array" ref="N68">N65</f>
      </c>
      <c r="O68" s="214">
        <f t="array" ref="O68">(C68-E68)*I68*L68/1000</f>
      </c>
      <c r="P68" s="214">
        <f t="array" ref="P68">(C68-E68)*J68*M68/1000</f>
      </c>
      <c r="Q68" s="214">
        <f t="array" ref="Q68">(C68-E68)*K68*N68/1000</f>
      </c>
      <c r="R68" s="584">
        <f t="array" ref="R68">SUM(O68:Q70)</f>
      </c>
      <c r="S68" s="212">
        <f t="array" ref="S68">(C68*I68*L68/1000)+(C68*J68*M68/1000)+(C68*K68*N68/1000)+(((C68*I68*L68/1000)+(C68*J68*M68/1000)+(C68*K68*N68/1000))*2%)</f>
      </c>
      <c r="T68" s="597">
        <f t="array" ref="T68">SUM(S68:S70)</f>
      </c>
      <c r="U68" s="603">
        <f t="array" ref="U68">(C68*I68/1000)+(C69*I69/1000)+(C70*I70/1000)+(((C68*I68/1000)+(C69*I69/1000)+(C70*I70/1000))*2%)</f>
      </c>
      <c r="V68" s="584">
        <f t="array" ref="V68">(C68*J68/1000)+(C69*J69/1000)+(C70*J70/1000)+(((C68*J68/1000)+(C69*J69/1000)+(C70*J70/1000))*2%)</f>
      </c>
      <c r="W68" s="584">
        <f t="array" ref="W68">(C68*K68/1000)+(C69*K69/1000)+(C70*K70/1000)+(((C68*K68/1000)+(C69*K69/1000)+(C70*K70/1000))*2%)</f>
      </c>
      <c r="X68" s="214">
        <f t="array" ref="X68">(C68*I68*L68)/1000</f>
      </c>
      <c r="Y68" s="214">
        <f t="array" ref="Y68">(C68*J68*M68)/1000</f>
      </c>
      <c r="Z68" s="190">
        <f t="array" ref="Z68">(C68*K68*N68)/1000</f>
      </c>
      <c r="AA68" s="127"/>
      <c r="AB68" s="98"/>
      <c r="AC68" s="98"/>
      <c r="AD68" s="98"/>
    </row>
    <row r="69" spans="1:30" ht="24" customHeight="1">
      <c r="A69" s="581"/>
      <c r="B69" t="s" s="217">
        <v>183</v>
      </c>
      <c r="C69" s="85"/>
      <c r="D69" s="85"/>
      <c r="E69" s="219"/>
      <c r="F69" s="42">
        <f t="array" ref="F69">F68</f>
      </c>
      <c r="G69" s="42">
        <f t="array" ref="G69">G68</f>
      </c>
      <c r="H69" s="42">
        <f t="array" ref="H69">H68</f>
      </c>
      <c r="I69" s="213">
        <f t="array" ref="I69">(F69*4.68*4*2.7)*(1780-1000)/(1.7*1780)</f>
      </c>
      <c r="J69" s="213">
        <f t="array" ref="J69">(G69*4.68*4*2.7)*(1780-1000)/(1.7*1780)</f>
      </c>
      <c r="K69" s="213">
        <f t="array" ref="K69">(H69*4.68*4*2.7)*(1300-1000)/(1.7*1300)</f>
      </c>
      <c r="L69" s="220"/>
      <c r="M69" s="220"/>
      <c r="N69" s="220"/>
      <c r="O69" s="190">
        <f t="array" ref="O69">(C69-E69)*I69*L69/1000</f>
      </c>
      <c r="P69" s="190">
        <f t="array" ref="P69">(C69-E69)*J69*M69/1000</f>
      </c>
      <c r="Q69" s="190">
        <f t="array" ref="Q69">(C69-E69)*K69*N69/1000</f>
      </c>
      <c r="R69" s="585"/>
      <c r="S69" s="42">
        <f t="array" ref="S69">(C69*I69*L69/1000)+(C69*J69*M69/1000)+(C69*K69*N69/1000)+(((C69*I69*L69/1000)+(C69*J69*M69/1000)+(C69*K69*N69/1000))*2%)</f>
      </c>
      <c r="T69" s="598"/>
      <c r="U69" s="604"/>
      <c r="V69" s="606"/>
      <c r="W69" s="606"/>
      <c r="X69" s="190">
        <f t="array" ref="X69">(C69*I69*L69)/1000</f>
      </c>
      <c r="Y69" s="190">
        <f t="array" ref="Y69">(C69*J69*M69)/1000</f>
      </c>
      <c r="Z69" s="190">
        <f t="array" ref="Z69">(C69*K69*N69)/1000</f>
      </c>
      <c r="AA69" s="127"/>
      <c r="AB69" s="98"/>
      <c r="AC69" s="98"/>
      <c r="AD69" s="98"/>
    </row>
    <row r="70" spans="1:30" ht="24" customHeight="1">
      <c r="A70" s="581"/>
      <c r="B70" t="s" s="223">
        <v>184</v>
      </c>
      <c r="C70" s="224">
        <f t="array" ref="C70">'Data Entry'!M26</f>
      </c>
      <c r="D70" s="241"/>
      <c r="E70" s="225"/>
      <c r="F70" s="226">
        <f t="array" ref="F70">F69</f>
      </c>
      <c r="G70" s="226">
        <f t="array" ref="G70">G69</f>
      </c>
      <c r="H70" s="226">
        <f t="array" ref="H70">H69</f>
      </c>
      <c r="I70" s="213">
        <f t="array" ref="I70">(F70*4.68*4*2.7)*(1780-1000)/(1.7*1780)</f>
      </c>
      <c r="J70" s="213">
        <f t="array" ref="J70">(G70*4.68*4*2.7)*(1780-1000)/(1.7*1780)</f>
      </c>
      <c r="K70" s="213">
        <f t="array" ref="K70">(H70*4.68*4*2.7)*(1300-1000)/(1.7*1300)</f>
      </c>
      <c r="L70" s="42">
        <f t="array" ref="L70">L67</f>
      </c>
      <c r="M70" s="42">
        <f t="array" ref="M70">M67</f>
      </c>
      <c r="N70" s="42">
        <f t="array" ref="N70">N67</f>
      </c>
      <c r="O70" s="227"/>
      <c r="P70" s="227"/>
      <c r="Q70" s="227"/>
      <c r="R70" s="586"/>
      <c r="S70" s="226">
        <f t="array" ref="S70">(C70*I70*L70/1000)+(C70*J70*M70/1000)+(C70*K70*N70/1000)+(((C70*I70*L70/1000)+(C70*J70*M70/1000)+(C70*K70*N70/1000))*2%)</f>
      </c>
      <c r="T70" s="599"/>
      <c r="U70" s="605"/>
      <c r="V70" s="607"/>
      <c r="W70" s="607"/>
      <c r="X70" s="227">
        <f t="array" ref="X70">(C70*I70*L70)/1000</f>
      </c>
      <c r="Y70" s="227">
        <f t="array" ref="Y70">(C70*J70*M70)/1000</f>
      </c>
      <c r="Z70" s="190">
        <f t="array" ref="Z70">(C70*K70*N70)/1000</f>
      </c>
      <c r="AA70" s="127"/>
      <c r="AB70" s="98"/>
      <c r="AC70" s="98"/>
      <c r="AD70" s="98"/>
    </row>
    <row r="71" spans="1:30" ht="24" customHeight="1">
      <c r="A71" s="582">
        <v>22</v>
      </c>
      <c r="B71" t="s" s="231">
        <v>182</v>
      </c>
      <c r="C71" s="247">
        <f t="array" ref="C71">'Data Entry'!G27*99.5%</f>
      </c>
      <c r="D71" s="210">
        <f t="array" ref="D71">E71-(C72+C73)</f>
      </c>
      <c r="E71" s="211">
        <f t="array" ref="E71">'Data Entry'!T27</f>
      </c>
      <c r="F71" s="232">
        <f t="array" ref="F71">F70</f>
      </c>
      <c r="G71" s="232">
        <f t="array" ref="G71">G70</f>
      </c>
      <c r="H71" s="232">
        <f t="array" ref="H71">H70</f>
      </c>
      <c r="I71" s="213">
        <f t="array" ref="I71">(F71*4.68*4*2.7)*(1780-1000)/(1.7*1780)</f>
      </c>
      <c r="J71" s="213">
        <f t="array" ref="J71">(G71*4.68*4*2.7)*(1780-1000)/(1.7*1780)</f>
      </c>
      <c r="K71" s="213">
        <f t="array" ref="K71">(H71*4.68*4*2.7)*(1300-1000)/(1.7*1300)</f>
      </c>
      <c r="L71" s="59">
        <f t="array" ref="L71">L68</f>
      </c>
      <c r="M71" s="59">
        <f t="array" ref="M71">M68</f>
      </c>
      <c r="N71" s="59">
        <f t="array" ref="N71">N68</f>
      </c>
      <c r="O71" s="233">
        <f t="array" ref="O71">(C71-E71)*I71*L71/1000</f>
      </c>
      <c r="P71" s="233">
        <f t="array" ref="P71">(C71-E71)*J71*M71/1000</f>
      </c>
      <c r="Q71" s="233">
        <f t="array" ref="Q71">(C71-E71)*K71*N71/1000</f>
      </c>
      <c r="R71" s="587">
        <f t="array" ref="R71">SUM(O71:Q73)</f>
      </c>
      <c r="S71" s="232">
        <f t="array" ref="S71">(C71*I71*L71/1000)+(C71*J71*M71/1000)+(C71*K71*N71/1000)+(((C71*I71*L71/1000)+(C71*J71*M71/1000)+(C71*K71*N71/1000))*2%)</f>
      </c>
      <c r="T71" s="594">
        <f t="array" ref="T71">SUM(S71:S73)</f>
      </c>
      <c r="U71" s="600">
        <f t="array" ref="U71">(C71*I71/1000)+(C72*I72/1000)+(C73*I73/1000)+(((C71*I71/1000)+(C72*I72/1000)+(C73*I73/1000))*2%)</f>
      </c>
      <c r="V71" s="587">
        <f t="array" ref="V71">(C71*J71/1000)+(C72*J72/1000)+(C73*J73/1000)+(((C71*J71/1000)+(C72*J72/1000)+(C73*J73/1000))*2%)</f>
      </c>
      <c r="W71" s="613">
        <f t="array" ref="W71">(C71*K71/1000)+(C72*K72/1000)+(C73*K73/1000)+(((C71*K71/1000)+(C72*K72/1000)+(C73*K73/1000))*2%)</f>
      </c>
      <c r="X71" s="234">
        <f t="array" ref="X71">(C71*I71*L71)/1000</f>
      </c>
      <c r="Y71" s="233">
        <f t="array" ref="Y71">(C71*J71*M71)/1000</f>
      </c>
      <c r="Z71" s="192">
        <f t="array" ref="Z71">(C71*K71*N71)/1000</f>
      </c>
      <c r="AA71" s="127"/>
      <c r="AB71" s="98"/>
      <c r="AC71" s="98"/>
      <c r="AD71" s="98"/>
    </row>
    <row r="72" spans="1:30" ht="24" customHeight="1">
      <c r="A72" s="583"/>
      <c r="B72" t="s" s="236">
        <v>183</v>
      </c>
      <c r="C72" s="85"/>
      <c r="D72" s="85"/>
      <c r="E72" s="219"/>
      <c r="F72" s="59">
        <f t="array" ref="F72">F71</f>
      </c>
      <c r="G72" s="59">
        <f t="array" ref="G72">G71</f>
      </c>
      <c r="H72" s="59">
        <f t="array" ref="H72">H71</f>
      </c>
      <c r="I72" s="213">
        <f t="array" ref="I72">(F72*4.68*4*2.7)*(1780-1000)/(1.7*1780)</f>
      </c>
      <c r="J72" s="213">
        <f t="array" ref="J72">(G72*4.68*4*2.7)*(1780-1000)/(1.7*1780)</f>
      </c>
      <c r="K72" s="213">
        <f t="array" ref="K72">(H72*4.68*4*2.7)*(1300-1000)/(1.7*1300)</f>
      </c>
      <c r="L72" s="237"/>
      <c r="M72" s="237"/>
      <c r="N72" s="237"/>
      <c r="O72" s="192">
        <f t="array" ref="O72">(C72-E72)*I72*L72/1000</f>
      </c>
      <c r="P72" s="192">
        <f t="array" ref="P72">(C72-E72)*J72*M72/1000</f>
      </c>
      <c r="Q72" s="192">
        <f t="array" ref="Q72">(C72-E72)*K72*N72/1000</f>
      </c>
      <c r="R72" s="588"/>
      <c r="S72" s="59">
        <f t="array" ref="S72">(C72*I72*L72/1000)+(C72*J72*M72/1000)+(C72*K72*N72/1000)+(((C72*I72*L72/1000)+(C72*J72*M72/1000)+(C72*K72*N72/1000))*2%)</f>
      </c>
      <c r="T72" s="595"/>
      <c r="U72" s="601"/>
      <c r="V72" s="611"/>
      <c r="W72" s="614"/>
      <c r="X72" s="238">
        <f t="array" ref="X72">(C72*I72*L72)/1000</f>
      </c>
      <c r="Y72" s="192">
        <f t="array" ref="Y72">(C72*J72*M72)/1000</f>
      </c>
      <c r="Z72" s="192">
        <f t="array" ref="Z72">(C72*K72*N72)/1000</f>
      </c>
      <c r="AA72" s="127"/>
      <c r="AB72" s="98"/>
      <c r="AC72" s="98"/>
      <c r="AD72" s="98"/>
    </row>
    <row r="73" spans="1:30" ht="24" customHeight="1">
      <c r="A73" s="583"/>
      <c r="B73" t="s" s="240">
        <v>184</v>
      </c>
      <c r="C73" s="224">
        <f t="array" ref="C73">'Data Entry'!M27</f>
      </c>
      <c r="D73" s="241"/>
      <c r="E73" s="225"/>
      <c r="F73" s="242">
        <f t="array" ref="F73">F72</f>
      </c>
      <c r="G73" s="242">
        <f t="array" ref="G73">G72</f>
      </c>
      <c r="H73" s="242">
        <f t="array" ref="H73">H72</f>
      </c>
      <c r="I73" s="213">
        <f t="array" ref="I73">(F73*4.68*4*2.7)*(1780-1000)/(1.7*1780)</f>
      </c>
      <c r="J73" s="213">
        <f t="array" ref="J73">(G73*4.68*4*2.7)*(1780-1000)/(1.7*1780)</f>
      </c>
      <c r="K73" s="213">
        <f t="array" ref="K73">(H73*4.68*4*2.7)*(1300-1000)/(1.7*1300)</f>
      </c>
      <c r="L73" s="59">
        <f t="array" ref="L73">L70</f>
      </c>
      <c r="M73" s="59">
        <f t="array" ref="M73">M70</f>
      </c>
      <c r="N73" s="59">
        <f t="array" ref="N73">N70</f>
      </c>
      <c r="O73" s="243"/>
      <c r="P73" s="243"/>
      <c r="Q73" s="243"/>
      <c r="R73" s="589"/>
      <c r="S73" s="242">
        <f t="array" ref="S73">(C73*I73*L73/1000)+(C73*J73*M73/1000)+(C73*K73*N73/1000)+(((C73*I73*L73/1000)+(C73*J73*M73/1000)+(C73*K73*N73/1000))*2%)</f>
      </c>
      <c r="T73" s="596"/>
      <c r="U73" s="602"/>
      <c r="V73" s="612"/>
      <c r="W73" s="615"/>
      <c r="X73" s="245">
        <f t="array" ref="X73">(C73*I73*L73)/1000</f>
      </c>
      <c r="Y73" s="243">
        <f t="array" ref="Y73">(C73*J73*M73)/1000</f>
      </c>
      <c r="Z73" s="192">
        <f t="array" ref="Z73">(C73*K73*N73)/1000</f>
      </c>
      <c r="AA73" s="127"/>
      <c r="AB73" s="98"/>
      <c r="AC73" s="98"/>
      <c r="AD73" s="98"/>
    </row>
    <row r="74" spans="1:30" ht="24" customHeight="1">
      <c r="A74" s="580">
        <v>23</v>
      </c>
      <c r="B74" t="s" s="209">
        <v>182</v>
      </c>
      <c r="C74" s="247">
        <f t="array" ref="C74">'Data Entry'!G28*99.5%</f>
      </c>
      <c r="D74" s="210">
        <f t="array" ref="D74">E74-(C75+C76)</f>
      </c>
      <c r="E74" s="211">
        <f t="array" ref="E74">'Data Entry'!T28</f>
      </c>
      <c r="F74" s="212">
        <f t="array" ref="F74">F73</f>
      </c>
      <c r="G74" s="212">
        <f t="array" ref="G74">G73</f>
      </c>
      <c r="H74" s="212">
        <f t="array" ref="H74">H73</f>
      </c>
      <c r="I74" s="213">
        <f t="array" ref="I74">(F74*4.68*4*2.7)*(1780-1000)/(1.7*1780)</f>
      </c>
      <c r="J74" s="213">
        <f t="array" ref="J74">(G74*4.68*4*2.7)*(1780-1000)/(1.7*1780)</f>
      </c>
      <c r="K74" s="213">
        <f t="array" ref="K74">(H74*4.68*4*2.7)*(1300-1000)/(1.7*1300)</f>
      </c>
      <c r="L74" s="42">
        <f t="array" ref="L74">L71</f>
      </c>
      <c r="M74" s="42">
        <f t="array" ref="M74">M71</f>
      </c>
      <c r="N74" s="42">
        <f t="array" ref="N74">N71</f>
      </c>
      <c r="O74" s="214">
        <f t="array" ref="O74">(C74-E74)*I74*L74/1000</f>
      </c>
      <c r="P74" s="214">
        <f t="array" ref="P74">(C74-E74)*J74*M74/1000</f>
      </c>
      <c r="Q74" s="214">
        <f t="array" ref="Q74">(C74-E74)*K74*N74/1000</f>
      </c>
      <c r="R74" s="584">
        <f t="array" ref="R74">SUM(O74:Q76)</f>
      </c>
      <c r="S74" s="212">
        <f t="array" ref="S74">(C74*I74*L74/1000)+(C74*J74*M74/1000)+(C74*K74*N74/1000)+(((C74*I74*L74/1000)+(C74*J74*M74/1000)+(C74*K74*N74/1000))*2%)</f>
      </c>
      <c r="T74" s="597">
        <f t="array" ref="T74">SUM(S74:S76)</f>
      </c>
      <c r="U74" s="603">
        <f t="array" ref="U74">(C74*I74/1000)+(C75*I75/1000)+(C76*I76/1000)+(((C74*I74/1000)+(C75*I75/1000)+(C76*I76/1000))*2%)</f>
      </c>
      <c r="V74" s="584">
        <f t="array" ref="V74">(C74*J74/1000)+(C75*J75/1000)+(C76*J76/1000)+(((C74*J74/1000)+(C75*J75/1000)+(C76*J76/1000))*2%)</f>
      </c>
      <c r="W74" s="608">
        <f t="array" ref="W74">(C74*K74/1000)+(C75*K75/1000)+(C76*K76/1000)+(((C74*K74/1000)+(C75*K75/1000)+(C76*K76/1000))*2%)</f>
      </c>
      <c r="X74" s="215">
        <f t="array" ref="X74">(C74*I74*L74)/1000</f>
      </c>
      <c r="Y74" s="214">
        <f t="array" ref="Y74">(C74*J74*M74)/1000</f>
      </c>
      <c r="Z74" s="190">
        <f t="array" ref="Z74">(C74*K74*N74)/1000</f>
      </c>
      <c r="AA74" s="127"/>
      <c r="AB74" s="98"/>
      <c r="AC74" s="98"/>
      <c r="AD74" s="98"/>
    </row>
    <row r="75" spans="1:30" ht="24" customHeight="1">
      <c r="A75" s="581"/>
      <c r="B75" t="s" s="217">
        <v>183</v>
      </c>
      <c r="C75" s="85"/>
      <c r="D75" s="85"/>
      <c r="E75" s="219"/>
      <c r="F75" s="42">
        <f t="array" ref="F75">F74</f>
      </c>
      <c r="G75" s="42">
        <f t="array" ref="G75">G74</f>
      </c>
      <c r="H75" s="42">
        <f t="array" ref="H75">H74</f>
      </c>
      <c r="I75" s="213">
        <f t="array" ref="I75">(F75*4.68*4*2.7)*(1780-1000)/(1.7*1780)</f>
      </c>
      <c r="J75" s="213">
        <f t="array" ref="J75">(G75*4.68*4*2.7)*(1780-1000)/(1.7*1780)</f>
      </c>
      <c r="K75" s="213">
        <f t="array" ref="K75">(H75*4.68*4*2.7)*(1300-1000)/(1.7*1300)</f>
      </c>
      <c r="L75" s="220"/>
      <c r="M75" s="220"/>
      <c r="N75" s="220"/>
      <c r="O75" s="190">
        <f t="array" ref="O75">(C75-E75)*I75*L75/1000</f>
      </c>
      <c r="P75" s="190">
        <f t="array" ref="P75">(C75-E75)*J75*M75/1000</f>
      </c>
      <c r="Q75" s="190">
        <f t="array" ref="Q75">(C75-E75)*K75*N75/1000</f>
      </c>
      <c r="R75" s="585"/>
      <c r="S75" s="42">
        <f t="array" ref="S75">(C75*I75*L75/1000)+(C75*J75*M75/1000)+(C75*K75*N75/1000)+(((C75*I75*L75/1000)+(C75*J75*M75/1000)+(C75*K75*N75/1000))*2%)</f>
      </c>
      <c r="T75" s="598"/>
      <c r="U75" s="604"/>
      <c r="V75" s="606"/>
      <c r="W75" s="609"/>
      <c r="X75" s="221">
        <f t="array" ref="X75">(C75*I75*L75)/1000</f>
      </c>
      <c r="Y75" s="190">
        <f t="array" ref="Y75">(C75*J75*M75)/1000</f>
      </c>
      <c r="Z75" s="190">
        <f t="array" ref="Z75">(C75*K75*N75)/1000</f>
      </c>
      <c r="AA75" s="127"/>
      <c r="AB75" s="98"/>
      <c r="AC75" s="98"/>
      <c r="AD75" s="98"/>
    </row>
    <row r="76" spans="1:30" ht="24" customHeight="1">
      <c r="A76" s="581"/>
      <c r="B76" t="s" s="223">
        <v>184</v>
      </c>
      <c r="C76" s="224">
        <f t="array" ref="C76">'Data Entry'!M28</f>
      </c>
      <c r="D76" s="241"/>
      <c r="E76" s="225"/>
      <c r="F76" s="226">
        <f t="array" ref="F76">F75</f>
      </c>
      <c r="G76" s="226">
        <f t="array" ref="G76">G75</f>
      </c>
      <c r="H76" s="226">
        <f t="array" ref="H76">H75</f>
      </c>
      <c r="I76" s="213">
        <f t="array" ref="I76">(F76*4.68*4*2.7)*(1780-1000)/(1.7*1780)</f>
      </c>
      <c r="J76" s="213">
        <f t="array" ref="J76">(G76*4.68*4*2.7)*(1780-1000)/(1.7*1780)</f>
      </c>
      <c r="K76" s="213">
        <f t="array" ref="K76">(H76*4.68*4*2.7)*(1300-1000)/(1.7*1300)</f>
      </c>
      <c r="L76" s="42">
        <f t="array" ref="L76">L73</f>
      </c>
      <c r="M76" s="42">
        <f t="array" ref="M76">M73</f>
      </c>
      <c r="N76" s="42">
        <f t="array" ref="N76">N73</f>
      </c>
      <c r="O76" s="227"/>
      <c r="P76" s="227"/>
      <c r="Q76" s="227"/>
      <c r="R76" s="586"/>
      <c r="S76" s="226">
        <f t="array" ref="S76">(C76*I76*L76/1000)+(C76*J76*M76/1000)+(C76*K76*N76/1000)+(((C76*I76*L76/1000)+(C76*J76*M76/1000)+(C76*K76*N76/1000))*2%)</f>
      </c>
      <c r="T76" s="599"/>
      <c r="U76" s="605"/>
      <c r="V76" s="607"/>
      <c r="W76" s="610"/>
      <c r="X76" s="229">
        <f t="array" ref="X76">(C76*I76*L76)/1000</f>
      </c>
      <c r="Y76" s="227">
        <f t="array" ref="Y76">(C76*J76*M76)/1000</f>
      </c>
      <c r="Z76" s="190">
        <f t="array" ref="Z76">(C76*K76*N76)/1000</f>
      </c>
      <c r="AA76" s="127"/>
      <c r="AB76" s="98"/>
      <c r="AC76" s="98"/>
      <c r="AD76" s="98"/>
    </row>
    <row r="77" spans="1:30" ht="24" customHeight="1">
      <c r="A77" s="582">
        <v>24</v>
      </c>
      <c r="B77" t="s" s="231">
        <v>182</v>
      </c>
      <c r="C77" s="247">
        <f t="array" ref="C77">'Data Entry'!G29*99.5%</f>
      </c>
      <c r="D77" s="210">
        <f t="array" ref="D77">E77-(C78+C79)</f>
      </c>
      <c r="E77" s="211">
        <f t="array" ref="E77">'Data Entry'!T29</f>
      </c>
      <c r="F77" s="232">
        <f t="array" ref="F77">F76</f>
      </c>
      <c r="G77" s="232">
        <f t="array" ref="G77">G76</f>
      </c>
      <c r="H77" s="232">
        <f t="array" ref="H77">H76</f>
      </c>
      <c r="I77" s="213">
        <f t="array" ref="I77">(F77*4.68*4*2.7)*(1780-1000)/(1.7*1780)</f>
      </c>
      <c r="J77" s="213">
        <f t="array" ref="J77">(G77*4.68*4*2.7)*(1780-1000)/(1.7*1780)</f>
      </c>
      <c r="K77" s="213">
        <f t="array" ref="K77">(H77*4.68*4*2.7)*(1300-1000)/(1.7*1300)</f>
      </c>
      <c r="L77" s="59">
        <f t="array" ref="L77">L74</f>
      </c>
      <c r="M77" s="59">
        <f t="array" ref="M77">M74</f>
      </c>
      <c r="N77" s="59">
        <f t="array" ref="N77">N74</f>
      </c>
      <c r="O77" s="233">
        <f t="array" ref="O77">(C77-E77)*I77*L77/1000</f>
      </c>
      <c r="P77" s="233">
        <f t="array" ref="P77">(C77-E77)*J77*M77/1000</f>
      </c>
      <c r="Q77" s="233">
        <f t="array" ref="Q77">(C77-E77)*K77*N77/1000</f>
      </c>
      <c r="R77" s="587">
        <f t="array" ref="R77">SUM(O77:Q79)</f>
      </c>
      <c r="S77" s="232">
        <f t="array" ref="S77">(C77*I77*L77/1000)+(C77*J77*M77/1000)+(C77*K77*N77/1000)+(((C77*I77*L77/1000)+(C77*J77*M77/1000)+(C77*K77*N77/1000))*2%)</f>
      </c>
      <c r="T77" s="594">
        <f t="array" ref="T77">SUM(S77:S79)</f>
      </c>
      <c r="U77" s="600">
        <f t="array" ref="U77">(C77*I77/1000)+(C78*I78/1000)+(C79*I79/1000)+(((C77*I77/1000)+(C78*I78/1000)+(C79*I79/1000))*2%)</f>
      </c>
      <c r="V77" s="587">
        <f t="array" ref="V77">(C77*J77/1000)+(C78*J78/1000)+(C79*J79/1000)+(((C77*J77/1000)+(C78*J78/1000)+(C79*J79/1000))*2%)</f>
      </c>
      <c r="W77" s="613">
        <f t="array" ref="W77">(C77*K77/1000)+(C78*K78/1000)+(C79*K79/1000)+(((C77*K77/1000)+(C78*K78/1000)+(C79*K79/1000))*2%)</f>
      </c>
      <c r="X77" s="234">
        <f t="array" ref="X77">(C77*I77*L77)/1000</f>
      </c>
      <c r="Y77" s="233">
        <f t="array" ref="Y77">(C77*J77*M77)/1000</f>
      </c>
      <c r="Z77" s="192">
        <f t="array" ref="Z77">(C77*K77*N77)/1000</f>
      </c>
      <c r="AA77" s="127"/>
      <c r="AB77" s="98"/>
      <c r="AC77" s="98"/>
      <c r="AD77" s="98"/>
    </row>
    <row r="78" spans="1:30" ht="24" customHeight="1">
      <c r="A78" s="583"/>
      <c r="B78" t="s" s="236">
        <v>183</v>
      </c>
      <c r="C78" s="85"/>
      <c r="D78" s="85"/>
      <c r="E78" s="219"/>
      <c r="F78" s="59">
        <f t="array" ref="F78">F77</f>
      </c>
      <c r="G78" s="59">
        <f t="array" ref="G78">G77</f>
      </c>
      <c r="H78" s="59">
        <f t="array" ref="H78">H77</f>
      </c>
      <c r="I78" s="213">
        <f t="array" ref="I78">(F78*4.68*4*2.7)*(1780-1000)/(1.7*1780)</f>
      </c>
      <c r="J78" s="213">
        <f t="array" ref="J78">(G78*4.68*4*2.7)*(1780-1000)/(1.7*1780)</f>
      </c>
      <c r="K78" s="213">
        <f t="array" ref="K78">(H78*4.68*4*2.7)*(1300-1000)/(1.7*1300)</f>
      </c>
      <c r="L78" s="237"/>
      <c r="M78" s="237"/>
      <c r="N78" s="237"/>
      <c r="O78" s="192">
        <f t="array" ref="O78">(C78-E78)*I78*L78/1000</f>
      </c>
      <c r="P78" s="192">
        <f t="array" ref="P78">(C78-E78)*J78*M78/1000</f>
      </c>
      <c r="Q78" s="192">
        <f t="array" ref="Q78">(C78-E78)*K78*N78/1000</f>
      </c>
      <c r="R78" s="588"/>
      <c r="S78" s="59">
        <f t="array" ref="S78">(C78*I78*L78/1000)+(C78*J78*M78/1000)+(C78*K78*N78/1000)+(((C78*I78*L78/1000)+(C78*J78*M78/1000)+(C78*K78*N78/1000))*2%)</f>
      </c>
      <c r="T78" s="595"/>
      <c r="U78" s="601"/>
      <c r="V78" s="611"/>
      <c r="W78" s="614"/>
      <c r="X78" s="238">
        <f t="array" ref="X78">(C78*I78*L78)/1000</f>
      </c>
      <c r="Y78" s="192">
        <f t="array" ref="Y78">(C78*J78*M78)/1000</f>
      </c>
      <c r="Z78" s="192">
        <f t="array" ref="Z78">(C78*K78*N78)/1000</f>
      </c>
      <c r="AA78" s="127"/>
      <c r="AB78" s="98"/>
      <c r="AC78" s="98"/>
      <c r="AD78" s="98"/>
    </row>
    <row r="79" spans="1:30" ht="24" customHeight="1">
      <c r="A79" s="583"/>
      <c r="B79" t="s" s="240">
        <v>184</v>
      </c>
      <c r="C79" s="224">
        <f t="array" ref="C79">'Data Entry'!M29</f>
      </c>
      <c r="D79" s="241"/>
      <c r="E79" s="225"/>
      <c r="F79" s="242">
        <f t="array" ref="F79">F78</f>
      </c>
      <c r="G79" s="242">
        <f t="array" ref="G79">G78</f>
      </c>
      <c r="H79" s="242">
        <f t="array" ref="H79">H78</f>
      </c>
      <c r="I79" s="213">
        <f t="array" ref="I79">(F79*4.68*4*2.7)*(1780-1000)/(1.7*1780)</f>
      </c>
      <c r="J79" s="213">
        <f t="array" ref="J79">(G79*4.68*4*2.7)*(1780-1000)/(1.7*1780)</f>
      </c>
      <c r="K79" s="213">
        <f t="array" ref="K79">(H79*4.68*4*2.7)*(1300-1000)/(1.7*1300)</f>
      </c>
      <c r="L79" s="59">
        <f t="array" ref="L79">L76</f>
      </c>
      <c r="M79" s="59">
        <f t="array" ref="M79">M76</f>
      </c>
      <c r="N79" s="59">
        <f t="array" ref="N79">N76</f>
      </c>
      <c r="O79" s="243"/>
      <c r="P79" s="243"/>
      <c r="Q79" s="243"/>
      <c r="R79" s="589"/>
      <c r="S79" s="242">
        <f t="array" ref="S79">(C79*I79*L79/1000)+(C79*J79*M79/1000)+(C79*K79*N79/1000)+(((C79*I79*L79/1000)+(C79*J79*M79/1000)+(C79*K79*N79/1000))*2%)</f>
      </c>
      <c r="T79" s="596"/>
      <c r="U79" s="602"/>
      <c r="V79" s="612"/>
      <c r="W79" s="615"/>
      <c r="X79" s="245">
        <f t="array" ref="X79">(C79*I79*L79)/1000</f>
      </c>
      <c r="Y79" s="243">
        <f t="array" ref="Y79">(C79*J79*M79)/1000</f>
      </c>
      <c r="Z79" s="192">
        <f t="array" ref="Z79">(C79*K79*N79)/1000</f>
      </c>
      <c r="AA79" s="127"/>
      <c r="AB79" s="98"/>
      <c r="AC79" s="98"/>
      <c r="AD79" s="98"/>
    </row>
    <row r="80" spans="1:30" ht="24" customHeight="1">
      <c r="A80" s="580">
        <v>25</v>
      </c>
      <c r="B80" t="s" s="209">
        <v>182</v>
      </c>
      <c r="C80" s="247">
        <f t="array" ref="C80">'Data Entry'!G30*99.5%</f>
      </c>
      <c r="D80" s="210">
        <f t="array" ref="D80">E80-(C81+C82)</f>
      </c>
      <c r="E80" s="211">
        <f t="array" ref="E80">'Data Entry'!T30</f>
      </c>
      <c r="F80" s="212">
        <f t="array" ref="F80">F79</f>
      </c>
      <c r="G80" s="212">
        <f t="array" ref="G80">G79</f>
      </c>
      <c r="H80" s="212">
        <f t="array" ref="H80">H79</f>
      </c>
      <c r="I80" s="213">
        <f t="array" ref="I80">(F80*4.68*4*2.7)*(1780-1000)/(1.7*1780)</f>
      </c>
      <c r="J80" s="213">
        <f t="array" ref="J80">(G80*4.68*4*2.7)*(1780-1000)/(1.7*1780)</f>
      </c>
      <c r="K80" s="213">
        <f t="array" ref="K80">(H80*4.68*4*2.7)*(1300-1000)/(1.7*1300)</f>
      </c>
      <c r="L80" s="42">
        <f t="array" ref="L80">L77</f>
      </c>
      <c r="M80" s="42">
        <f t="array" ref="M80">M77</f>
      </c>
      <c r="N80" s="42">
        <f t="array" ref="N80">N77</f>
      </c>
      <c r="O80" s="214">
        <f t="array" ref="O80">(C80-E80)*I80*L80/1000</f>
      </c>
      <c r="P80" s="214">
        <f t="array" ref="P80">(C80-E80)*J80*M80/1000</f>
      </c>
      <c r="Q80" s="214">
        <f t="array" ref="Q80">(C80-E80)*K80*N80/1000</f>
      </c>
      <c r="R80" s="584">
        <f t="array" ref="R80">SUM(O80:Q82)</f>
      </c>
      <c r="S80" s="212">
        <f t="array" ref="S80">(C80*I80*L80/1000)+(C80*J80*M80/1000)+(C80*K80*N80/1000)+(((C80*I80*L80/1000)+(C80*J80*M80/1000)+(C80*K80*N80/1000))*2%)</f>
      </c>
      <c r="T80" s="597">
        <f t="array" ref="T80">SUM(S80:S82)</f>
      </c>
      <c r="U80" s="603">
        <f t="array" ref="U80">(C80*I80/1000)+(C81*I81/1000)+(C82*I82/1000)+(((C80*I80/1000)+(C81*I81/1000)+(C82*I82/1000))*2%)</f>
      </c>
      <c r="V80" s="584">
        <f t="array" ref="V80">(C80*J80/1000)+(C81*J81/1000)+(C82*J82/1000)+(((C80*J80/1000)+(C81*J81/1000)+(C82*J82/1000))*2%)</f>
      </c>
      <c r="W80" s="608">
        <f t="array" ref="W80">(C80*K80/1000)+(C81*K81/1000)+(C82*K82/1000)+(((C80*K80/1000)+(C81*K81/1000)+(C82*K82/1000))*2%)</f>
      </c>
      <c r="X80" s="215">
        <f t="array" ref="X80">(C80*I80*L80)/1000</f>
      </c>
      <c r="Y80" s="214">
        <f t="array" ref="Y80">(C80*J80*M80)/1000</f>
      </c>
      <c r="Z80" s="190">
        <f t="array" ref="Z80">(C80*K80*N80)/1000</f>
      </c>
      <c r="AA80" s="127"/>
      <c r="AB80" s="98"/>
      <c r="AC80" s="98"/>
      <c r="AD80" s="98"/>
    </row>
    <row r="81" spans="1:30" ht="24" customHeight="1">
      <c r="A81" s="581"/>
      <c r="B81" t="s" s="217">
        <v>183</v>
      </c>
      <c r="C81" s="85"/>
      <c r="D81" s="85"/>
      <c r="E81" s="219"/>
      <c r="F81" s="42">
        <f t="array" ref="F81">F80</f>
      </c>
      <c r="G81" s="42">
        <f t="array" ref="G81">G80</f>
      </c>
      <c r="H81" s="42">
        <f t="array" ref="H81">H80</f>
      </c>
      <c r="I81" s="213">
        <f t="array" ref="I81">(F81*4.68*4*2.7)*(1780-1000)/(1.7*1780)</f>
      </c>
      <c r="J81" s="213">
        <f t="array" ref="J81">(G81*4.68*4*2.7)*(1780-1000)/(1.7*1780)</f>
      </c>
      <c r="K81" s="213">
        <f t="array" ref="K81">(H81*4.68*4*2.7)*(1300-1000)/(1.7*1300)</f>
      </c>
      <c r="L81" s="220"/>
      <c r="M81" s="220"/>
      <c r="N81" s="220"/>
      <c r="O81" s="190">
        <f t="array" ref="O81">(C81-E81)*I81*L81/1000</f>
      </c>
      <c r="P81" s="190">
        <f t="array" ref="P81">(C81-E81)*J81*M81/1000</f>
      </c>
      <c r="Q81" s="190">
        <f t="array" ref="Q81">(C81-E81)*K81*N81/1000</f>
      </c>
      <c r="R81" s="585"/>
      <c r="S81" s="42">
        <f t="array" ref="S81">(C81*I81*L81/1000)+(C81*J81*M81/1000)+(C81*K81*N81/1000)+(((C81*I81*L81/1000)+(C81*J81*M81/1000)+(C81*K81*N81/1000))*2%)</f>
      </c>
      <c r="T81" s="598"/>
      <c r="U81" s="604"/>
      <c r="V81" s="606"/>
      <c r="W81" s="609"/>
      <c r="X81" s="221">
        <f t="array" ref="X81">(C81*I81*L81)/1000</f>
      </c>
      <c r="Y81" s="190">
        <f t="array" ref="Y81">(C81*J81*M81)/1000</f>
      </c>
      <c r="Z81" s="190">
        <f t="array" ref="Z81">(C81*K81*N81)/1000</f>
      </c>
      <c r="AA81" s="127"/>
      <c r="AB81" s="98"/>
      <c r="AC81" s="98"/>
      <c r="AD81" s="98"/>
    </row>
    <row r="82" spans="1:30" ht="24" customHeight="1">
      <c r="A82" s="581"/>
      <c r="B82" t="s" s="223">
        <v>184</v>
      </c>
      <c r="C82" s="224">
        <f t="array" ref="C82">'Data Entry'!M30</f>
      </c>
      <c r="D82" s="241"/>
      <c r="E82" s="225"/>
      <c r="F82" s="226">
        <f t="array" ref="F82">F81</f>
      </c>
      <c r="G82" s="226">
        <f t="array" ref="G82">G81</f>
      </c>
      <c r="H82" s="226">
        <f t="array" ref="H82">H81</f>
      </c>
      <c r="I82" s="213">
        <f t="array" ref="I82">(F82*4.68*4*2.7)*(1780-1000)/(1.7*1780)</f>
      </c>
      <c r="J82" s="213">
        <f t="array" ref="J82">(G82*4.68*4*2.7)*(1780-1000)/(1.7*1780)</f>
      </c>
      <c r="K82" s="213">
        <f t="array" ref="K82">(H82*4.68*4*2.7)*(1300-1000)/(1.7*1300)</f>
      </c>
      <c r="L82" s="42">
        <f t="array" ref="L82">L79</f>
      </c>
      <c r="M82" s="42">
        <f t="array" ref="M82">M79</f>
      </c>
      <c r="N82" s="42">
        <f t="array" ref="N82">N79</f>
      </c>
      <c r="O82" s="227"/>
      <c r="P82" s="227"/>
      <c r="Q82" s="227"/>
      <c r="R82" s="586"/>
      <c r="S82" s="226">
        <f t="array" ref="S82">(C82*I82*L82/1000)+(C82*J82*M82/1000)+(C82*K82*N82/1000)+(((C82*I82*L82/1000)+(C82*J82*M82/1000)+(C82*K82*N82/1000))*2%)</f>
      </c>
      <c r="T82" s="599"/>
      <c r="U82" s="605"/>
      <c r="V82" s="607"/>
      <c r="W82" s="610"/>
      <c r="X82" s="229">
        <f t="array" ref="X82">(C82*I82*L82)/1000</f>
      </c>
      <c r="Y82" s="227">
        <f t="array" ref="Y82">(C82*J82*M82)/1000</f>
      </c>
      <c r="Z82" s="190">
        <f t="array" ref="Z82">(C82*K82*N82)/1000</f>
      </c>
      <c r="AA82" s="127"/>
      <c r="AB82" s="98"/>
      <c r="AC82" s="98"/>
      <c r="AD82" s="98"/>
    </row>
    <row r="83" spans="1:30" ht="24" customHeight="1">
      <c r="A83" s="582">
        <v>26</v>
      </c>
      <c r="B83" t="s" s="231">
        <v>182</v>
      </c>
      <c r="C83" s="247">
        <f t="array" ref="C83">'Data Entry'!G31*99.5%</f>
      </c>
      <c r="D83" s="248">
        <f t="array" ref="D83">E83-(C84+C85)</f>
      </c>
      <c r="E83" s="211">
        <f t="array" ref="E83">'Data Entry'!T31</f>
      </c>
      <c r="F83" s="212">
        <f t="array" ref="F83">F82</f>
      </c>
      <c r="G83" s="212">
        <f t="array" ref="G83">G82</f>
      </c>
      <c r="H83" s="212">
        <f t="array" ref="H83">H82</f>
      </c>
      <c r="I83" s="213">
        <f t="array" ref="I83">(F83*4.68*4*2.7)*(1780-1000)/(1.7*1780)</f>
      </c>
      <c r="J83" s="213">
        <f t="array" ref="J83">(G83*4.68*4*2.7)*(1780-1000)/(1.7*1780)</f>
      </c>
      <c r="K83" s="213">
        <f t="array" ref="K83">(H83*4.68*4*2.7)*(1300-1000)/(1.7*1300)</f>
      </c>
      <c r="L83" s="59">
        <f t="array" ref="L83">L80</f>
      </c>
      <c r="M83" s="59">
        <f t="array" ref="M83">M80</f>
      </c>
      <c r="N83" s="59">
        <f t="array" ref="N83">N80</f>
      </c>
      <c r="O83" s="233">
        <f t="array" ref="O83">(C83-E83)*I83*L83/1000</f>
      </c>
      <c r="P83" s="233">
        <f t="array" ref="P83">(C83-E83)*J83*M83/1000</f>
      </c>
      <c r="Q83" s="233">
        <f t="array" ref="Q83">(C83-E83)*K83*N83/1000</f>
      </c>
      <c r="R83" s="587">
        <f t="array" ref="R83">SUM(O83:Q85)</f>
      </c>
      <c r="S83" s="232">
        <f t="array" ref="S83">(C83*I83*L83/1000)+(C83*J83*M83/1000)+(C83*K83*N83/1000)+(((C83*I83*L83/1000)+(C83*J83*M83/1000)+(C83*K83*N83/1000))*2%)</f>
      </c>
      <c r="T83" s="594">
        <f t="array" ref="T83">SUM(S83:S85)</f>
      </c>
      <c r="U83" s="600">
        <f t="array" ref="U83">(C83*I83/1000)+(C84*I84/1000)+(C85*I85/1000)+(((C83*I83/1000)+(C84*I84/1000)+(C85*I85/1000))*2%)</f>
      </c>
      <c r="V83" s="587">
        <f t="array" ref="V83">(C83*J83/1000)+(C84*J84/1000)+(C85*J85/1000)+(((C83*J83/1000)+(C84*J84/1000)+(C85*J85/1000))*2%)</f>
      </c>
      <c r="W83" s="613">
        <f t="array" ref="W83">(C83*K83/1000)+(C84*K84/1000)+(C85*K85/1000)+(((C83*K83/1000)+(C84*K84/1000)+(C85*K85/1000))*2%)</f>
      </c>
      <c r="X83" s="234">
        <f t="array" ref="X83">(C83*I83*L83)/1000</f>
      </c>
      <c r="Y83" s="233">
        <f t="array" ref="Y83">(C83*J83*M83)/1000</f>
      </c>
      <c r="Z83" s="192">
        <f t="array" ref="Z83">(C83*K83*N83)/1000</f>
      </c>
      <c r="AA83" s="127"/>
      <c r="AB83" s="98"/>
      <c r="AC83" s="98"/>
      <c r="AD83" s="98"/>
    </row>
    <row r="84" spans="1:30" ht="24" customHeight="1">
      <c r="A84" s="583"/>
      <c r="B84" t="s" s="236">
        <v>183</v>
      </c>
      <c r="C84" s="85"/>
      <c r="D84" s="218">
        <f t="array" ref="D84">C84</f>
      </c>
      <c r="E84" s="219"/>
      <c r="F84" s="42">
        <f t="array" ref="F84">F83</f>
      </c>
      <c r="G84" s="42">
        <f t="array" ref="G84">G83</f>
      </c>
      <c r="H84" s="42">
        <f t="array" ref="H84">H83</f>
      </c>
      <c r="I84" s="213">
        <f t="array" ref="I84">(F84*4.68*4*2.7)*(1780-1000)/(1.7*1780)</f>
      </c>
      <c r="J84" s="213">
        <f t="array" ref="J84">(G84*4.68*4*2.7)*(1780-1000)/(1.7*1780)</f>
      </c>
      <c r="K84" s="213">
        <f t="array" ref="K84">(H84*4.68*4*2.7)*(1300-1000)/(1.7*1300)</f>
      </c>
      <c r="L84" s="237"/>
      <c r="M84" s="237"/>
      <c r="N84" s="237"/>
      <c r="O84" s="192">
        <f t="array" ref="O84">(C84-E84)*I84*L84/1000</f>
      </c>
      <c r="P84" s="192">
        <f t="array" ref="P84">(C84-E84)*J84*M84/1000</f>
      </c>
      <c r="Q84" s="192">
        <f t="array" ref="Q84">(C84-E84)*K84*N84/1000</f>
      </c>
      <c r="R84" s="588"/>
      <c r="S84" s="59">
        <f t="array" ref="S84">(C84*I84*L84/1000)+(C84*J84*M84/1000)+(C84*K84*N84/1000)+(((C84*I84*L84/1000)+(C84*J84*M84/1000)+(C84*K84*N84/1000))*2%)</f>
      </c>
      <c r="T84" s="595"/>
      <c r="U84" s="601"/>
      <c r="V84" s="611"/>
      <c r="W84" s="614"/>
      <c r="X84" s="238">
        <f t="array" ref="X84">(C84*I84*L84)/1000</f>
      </c>
      <c r="Y84" s="192">
        <f t="array" ref="Y84">(C84*J84*M84)/1000</f>
      </c>
      <c r="Z84" s="192">
        <f t="array" ref="Z84">(C84*K84*N84)/1000</f>
      </c>
      <c r="AA84" s="127"/>
      <c r="AB84" s="98"/>
      <c r="AC84" s="98"/>
      <c r="AD84" s="98"/>
    </row>
    <row r="85" spans="1:30" ht="24" customHeight="1">
      <c r="A85" s="583"/>
      <c r="B85" t="s" s="240">
        <v>184</v>
      </c>
      <c r="C85" s="224">
        <f t="array" ref="C85">'Data Entry'!M31</f>
      </c>
      <c r="D85" s="224">
        <f t="array" ref="D85">C85</f>
      </c>
      <c r="E85" s="225"/>
      <c r="F85" s="226">
        <f t="array" ref="F85">F84</f>
      </c>
      <c r="G85" s="226">
        <f t="array" ref="G85">G84</f>
      </c>
      <c r="H85" s="226">
        <f t="array" ref="H85">H84</f>
      </c>
      <c r="I85" s="213">
        <f t="array" ref="I85">(F85*4.68*4*2.7)*(1780-1000)/(1.7*1780)</f>
      </c>
      <c r="J85" s="213">
        <f t="array" ref="J85">(G85*4.68*4*2.7)*(1780-1000)/(1.7*1780)</f>
      </c>
      <c r="K85" s="213">
        <f t="array" ref="K85">(H85*4.68*4*2.7)*(1300-1000)/(1.7*1300)</f>
      </c>
      <c r="L85" s="59">
        <f t="array" ref="L85">L82</f>
      </c>
      <c r="M85" s="59">
        <f t="array" ref="M85">M82</f>
      </c>
      <c r="N85" s="59">
        <f t="array" ref="N85">N82</f>
      </c>
      <c r="O85" s="243"/>
      <c r="P85" s="243"/>
      <c r="Q85" s="243"/>
      <c r="R85" s="589"/>
      <c r="S85" s="242">
        <f t="array" ref="S85">(C85*I85*L85/1000)+(C85*J85*M85/1000)+(C85*K85*N85/1000)+(((C85*I85*L85/1000)+(C85*J85*M85/1000)+(C85*K85*N85/1000))*2%)</f>
      </c>
      <c r="T85" s="596"/>
      <c r="U85" s="602"/>
      <c r="V85" s="612"/>
      <c r="W85" s="615"/>
      <c r="X85" s="245">
        <f t="array" ref="X85">(C85*I85*L85)/1000</f>
      </c>
      <c r="Y85" s="243">
        <f t="array" ref="Y85">(C85*J85*M85)/1000</f>
      </c>
      <c r="Z85" s="192">
        <f t="array" ref="Z85">(C85*K85*N85)/1000</f>
      </c>
      <c r="AA85" s="127"/>
      <c r="AB85" s="98"/>
      <c r="AC85" s="98"/>
      <c r="AD85" s="98"/>
    </row>
    <row r="86" spans="1:30" ht="24" customHeight="1">
      <c r="A86" s="580">
        <v>27</v>
      </c>
      <c r="B86" t="s" s="209">
        <v>182</v>
      </c>
      <c r="C86" s="247">
        <f t="array" ref="C86">'Data Entry'!G32*99.5%</f>
      </c>
      <c r="D86" s="210">
        <f t="array" ref="D86">E86-(C87+C88)</f>
      </c>
      <c r="E86" s="211">
        <f t="array" ref="E86">'Data Entry'!T32</f>
      </c>
      <c r="F86" s="232">
        <f t="array" ref="F86">F85</f>
      </c>
      <c r="G86" s="232">
        <f t="array" ref="G86">G85</f>
      </c>
      <c r="H86" s="232">
        <f t="array" ref="H86">H85</f>
      </c>
      <c r="I86" s="213">
        <f t="array" ref="I86">(F86*4.68*4*2.7)*(1780-1000)/(1.7*1780)</f>
      </c>
      <c r="J86" s="213">
        <f t="array" ref="J86">(G86*4.68*4*2.7)*(1780-1000)/(1.7*1780)</f>
      </c>
      <c r="K86" s="213">
        <f t="array" ref="K86">(H86*4.68*4*2.7)*(1300-1000)/(1.7*1300)</f>
      </c>
      <c r="L86" s="42">
        <f t="array" ref="L86">L83</f>
      </c>
      <c r="M86" s="42">
        <f t="array" ref="M86">M83</f>
      </c>
      <c r="N86" s="42">
        <f t="array" ref="N86">N83</f>
      </c>
      <c r="O86" s="214">
        <f t="array" ref="O86">(C86-E86)*I86*L86/1000</f>
      </c>
      <c r="P86" s="214">
        <f t="array" ref="P86">(C86-E86)*J86*M86/1000</f>
      </c>
      <c r="Q86" s="214">
        <f t="array" ref="Q86">(C86-E86)*K86*N86/1000</f>
      </c>
      <c r="R86" s="584">
        <f t="array" ref="R86">SUM(O86:Q88)</f>
      </c>
      <c r="S86" s="212">
        <f t="array" ref="S86">(C86*I86*L86/1000)+(C86*J86*M86/1000)+(C86*K86*N86/1000)+(((C86*I86*L86/1000)+(C86*J86*M86/1000)+(C86*K86*N86/1000))*2%)</f>
      </c>
      <c r="T86" s="597">
        <f t="array" ref="T86">SUM(S86:S88)</f>
      </c>
      <c r="U86" s="603">
        <f t="array" ref="U86">(C86*I86/1000)+(C87*I87/1000)+(C88*I88/1000)+(((C86*I86/1000)+(C87*I87/1000)+(C88*I88/1000))*2%)</f>
      </c>
      <c r="V86" s="584">
        <f t="array" ref="V86">(C86*J86/1000)+(C87*J87/1000)+(C88*J88/1000)+(((C86*J86/1000)+(C87*J87/1000)+(C88*J88/1000))*2%)</f>
      </c>
      <c r="W86" s="584">
        <f t="array" ref="W86">(C86*K86/1000)+(C87*K87/1000)+(C88*K88/1000)+(((C86*K86/1000)+(C87*K87/1000)+(C88*K88/1000))*2%)</f>
      </c>
      <c r="X86" s="214">
        <f t="array" ref="X86">(C86*I86*L86)/1000</f>
      </c>
      <c r="Y86" s="214">
        <f t="array" ref="Y86">(C86*J86*M86)/1000</f>
      </c>
      <c r="Z86" s="190">
        <f t="array" ref="Z86">(C86*K86*N86)/1000</f>
      </c>
      <c r="AA86" s="127"/>
      <c r="AB86" s="98"/>
      <c r="AC86" s="98"/>
      <c r="AD86" s="98"/>
    </row>
    <row r="87" spans="1:30" ht="24" customHeight="1">
      <c r="A87" s="581"/>
      <c r="B87" t="s" s="217">
        <v>183</v>
      </c>
      <c r="C87" s="85"/>
      <c r="D87" s="85"/>
      <c r="E87" s="219"/>
      <c r="F87" s="59">
        <f t="array" ref="F87">F86</f>
      </c>
      <c r="G87" s="59">
        <f t="array" ref="G87">G86</f>
      </c>
      <c r="H87" s="59">
        <f t="array" ref="H87">H86</f>
      </c>
      <c r="I87" s="213">
        <f t="array" ref="I87">(F87*4.68*4*2.7)*(1780-1000)/(1.7*1780)</f>
      </c>
      <c r="J87" s="213">
        <f t="array" ref="J87">(G87*4.68*4*2.7)*(1780-1000)/(1.7*1780)</f>
      </c>
      <c r="K87" s="213">
        <f t="array" ref="K87">(H87*4.68*4*2.7)*(1300-1000)/(1.7*1300)</f>
      </c>
      <c r="L87" s="220"/>
      <c r="M87" s="220"/>
      <c r="N87" s="220"/>
      <c r="O87" s="190">
        <f t="array" ref="O87">(C87-E87)*I87*L87/1000</f>
      </c>
      <c r="P87" s="190">
        <f t="array" ref="P87">(C87-E87)*J87*M87/1000</f>
      </c>
      <c r="Q87" s="190">
        <f t="array" ref="Q87">(C87-E87)*K87*N87/1000</f>
      </c>
      <c r="R87" s="585"/>
      <c r="S87" s="42">
        <f t="array" ref="S87">(C87*I87*L87/1000)+(C87*J87*M87/1000)+(C87*K87*N87/1000)+(((C87*I87*L87/1000)+(C87*J87*M87/1000)+(C87*K87*N87/1000))*2%)</f>
      </c>
      <c r="T87" s="598"/>
      <c r="U87" s="604"/>
      <c r="V87" s="606"/>
      <c r="W87" s="606"/>
      <c r="X87" s="190">
        <f t="array" ref="X87">(C87*I87*L87)/1000</f>
      </c>
      <c r="Y87" s="190">
        <f t="array" ref="Y87">(C87*J87*M87)/1000</f>
      </c>
      <c r="Z87" s="190">
        <f t="array" ref="Z87">(C87*K87*N87)/1000</f>
      </c>
      <c r="AA87" s="127"/>
      <c r="AB87" s="98"/>
      <c r="AC87" s="98"/>
      <c r="AD87" s="98"/>
    </row>
    <row r="88" spans="1:30" ht="24" customHeight="1">
      <c r="A88" s="581"/>
      <c r="B88" t="s" s="223">
        <v>184</v>
      </c>
      <c r="C88" s="224">
        <f t="array" ref="C88">'Data Entry'!M32</f>
      </c>
      <c r="D88" s="241"/>
      <c r="E88" s="225"/>
      <c r="F88" s="242">
        <f t="array" ref="F88">F87</f>
      </c>
      <c r="G88" s="242">
        <f t="array" ref="G88">G87</f>
      </c>
      <c r="H88" s="242">
        <f t="array" ref="H88">H87</f>
      </c>
      <c r="I88" s="213">
        <f t="array" ref="I88">(F88*4.68*4*2.7)*(1780-1000)/(1.7*1780)</f>
      </c>
      <c r="J88" s="213">
        <f t="array" ref="J88">(G88*4.68*4*2.7)*(1780-1000)/(1.7*1780)</f>
      </c>
      <c r="K88" s="213">
        <f t="array" ref="K88">(H88*4.68*4*2.7)*(1300-1000)/(1.7*1300)</f>
      </c>
      <c r="L88" s="42">
        <f t="array" ref="L88">L85</f>
      </c>
      <c r="M88" s="42">
        <f t="array" ref="M88">M85</f>
      </c>
      <c r="N88" s="42">
        <f t="array" ref="N88">N85</f>
      </c>
      <c r="O88" s="227"/>
      <c r="P88" s="227"/>
      <c r="Q88" s="227"/>
      <c r="R88" s="586"/>
      <c r="S88" s="226">
        <f t="array" ref="S88">(C88*I88*L88/1000)+(C88*J88*M88/1000)+(C88*K88*N88/1000)+(((C88*I88*L88/1000)+(C88*J88*M88/1000)+(C88*K88*N88/1000))*2%)</f>
      </c>
      <c r="T88" s="599"/>
      <c r="U88" s="605"/>
      <c r="V88" s="607"/>
      <c r="W88" s="607"/>
      <c r="X88" s="227">
        <f t="array" ref="X88">(C88*I88*L88)/1000</f>
      </c>
      <c r="Y88" s="227">
        <f t="array" ref="Y88">(C88*J88*M88)/1000</f>
      </c>
      <c r="Z88" s="190">
        <f t="array" ref="Z88">(C88*K88*N88)/1000</f>
      </c>
      <c r="AA88" s="127"/>
      <c r="AB88" s="98"/>
      <c r="AC88" s="98"/>
      <c r="AD88" s="98"/>
    </row>
    <row r="89" spans="1:30" ht="24" customHeight="1">
      <c r="A89" s="582">
        <v>28</v>
      </c>
      <c r="B89" t="s" s="231">
        <v>182</v>
      </c>
      <c r="C89" s="247">
        <f t="array" ref="C89">'Data Entry'!G33*99.5%</f>
      </c>
      <c r="D89" s="210">
        <f t="array" ref="D89">E89-(C90+C91)</f>
      </c>
      <c r="E89" s="211">
        <f t="array" ref="E89">'Data Entry'!T33</f>
      </c>
      <c r="F89" s="212">
        <f t="array" ref="F89">F88</f>
      </c>
      <c r="G89" s="212">
        <f t="array" ref="G89">G88</f>
      </c>
      <c r="H89" s="212">
        <f t="array" ref="H89">H88</f>
      </c>
      <c r="I89" s="213">
        <f t="array" ref="I89">(F89*4.68*4*2.7)*(1780-1000)/(1.7*1780)</f>
      </c>
      <c r="J89" s="213">
        <f t="array" ref="J89">(G89*4.68*4*2.7)*(1780-1000)/(1.7*1780)</f>
      </c>
      <c r="K89" s="213">
        <f t="array" ref="K89">(H89*4.68*4*2.7)*(1300-1000)/(1.7*1300)</f>
      </c>
      <c r="L89" s="59">
        <f t="array" ref="L89">L86</f>
      </c>
      <c r="M89" s="59">
        <f t="array" ref="M89">M86</f>
      </c>
      <c r="N89" s="59">
        <f t="array" ref="N89">N86</f>
      </c>
      <c r="O89" s="233">
        <f t="array" ref="O89">(C89-E89)*I89*L89/1000</f>
      </c>
      <c r="P89" s="233">
        <f t="array" ref="P89">(C89-E89)*J89*M89/1000</f>
      </c>
      <c r="Q89" s="233">
        <f t="array" ref="Q89">(C89-E89)*K89*N89/1000</f>
      </c>
      <c r="R89" s="587">
        <f t="array" ref="R89">SUM(O89:Q91)</f>
      </c>
      <c r="S89" s="232">
        <f t="array" ref="S89">(C89*I89*L89/1000)+(C89*J89*M89/1000)+(C89*K89*N89/1000)+(((C89*I89*L89/1000)+(C89*J89*M89/1000)+(C89*K89*N89/1000))*2%)</f>
      </c>
      <c r="T89" s="594">
        <f t="array" ref="T89">SUM(S89:S91)</f>
      </c>
      <c r="U89" s="600">
        <f t="array" ref="U89">(C89*I89/1000)+(C90*I90/1000)+(C91*I91/1000)+(((C89*I89/1000)+(C90*I90/1000)+(C91*I91/1000))*2%)</f>
      </c>
      <c r="V89" s="587">
        <f t="array" ref="V89">(C89*J89/1000)+(C90*J90/1000)+(C91*J91/1000)+(((C89*J89/1000)+(C90*J90/1000)+(C91*J91/1000))*2%)</f>
      </c>
      <c r="W89" s="613">
        <f t="array" ref="W89">(C89*K89/1000)+(C90*K90/1000)+(C91*K91/1000)+(((C89*K89/1000)+(C90*K90/1000)+(C91*K91/1000))*2%)</f>
      </c>
      <c r="X89" s="234">
        <f t="array" ref="X89">(C89*I89*L89)/1000</f>
      </c>
      <c r="Y89" s="233">
        <f t="array" ref="Y89">(C89*J89*M89)/1000</f>
      </c>
      <c r="Z89" s="192">
        <f t="array" ref="Z89">(C89*K89*N89)/1000</f>
      </c>
      <c r="AA89" s="127"/>
      <c r="AB89" s="98"/>
      <c r="AC89" s="98"/>
      <c r="AD89" s="98"/>
    </row>
    <row r="90" spans="1:30" ht="24" customHeight="1">
      <c r="A90" s="583"/>
      <c r="B90" t="s" s="236">
        <v>183</v>
      </c>
      <c r="C90" s="85"/>
      <c r="D90" s="85"/>
      <c r="E90" s="219"/>
      <c r="F90" s="42">
        <f t="array" ref="F90">F89</f>
      </c>
      <c r="G90" s="42">
        <f t="array" ref="G90">G89</f>
      </c>
      <c r="H90" s="42">
        <f t="array" ref="H90">H89</f>
      </c>
      <c r="I90" s="213">
        <f t="array" ref="I90">(F90*4.68*4*2.7)*(1780-1000)/(1.7*1780)</f>
      </c>
      <c r="J90" s="213">
        <f t="array" ref="J90">(G90*4.68*4*2.7)*(1780-1000)/(1.7*1780)</f>
      </c>
      <c r="K90" s="213">
        <f t="array" ref="K90">(H90*4.68*4*2.7)*(1300-1000)/(1.7*1300)</f>
      </c>
      <c r="L90" s="237"/>
      <c r="M90" s="237"/>
      <c r="N90" s="237"/>
      <c r="O90" s="192">
        <f t="array" ref="O90">(C90-E90)*I90*L90/1000</f>
      </c>
      <c r="P90" s="192">
        <f t="array" ref="P90">(C90-E90)*J90*M90/1000</f>
      </c>
      <c r="Q90" s="192">
        <f t="array" ref="Q90">(C90-E90)*K90*N90/1000</f>
      </c>
      <c r="R90" s="588"/>
      <c r="S90" s="59">
        <f t="array" ref="S90">(C90*I90*L90/1000)+(C90*J90*M90/1000)+(C90*K90*N90/1000)+(((C90*I90*L90/1000)+(C90*J90*M90/1000)+(C90*K90*N90/1000))*2%)</f>
      </c>
      <c r="T90" s="595"/>
      <c r="U90" s="601"/>
      <c r="V90" s="611"/>
      <c r="W90" s="614"/>
      <c r="X90" s="238">
        <f t="array" ref="X90">(C90*I90*L90)/1000</f>
      </c>
      <c r="Y90" s="192">
        <f t="array" ref="Y90">(C90*J90*M90)/1000</f>
      </c>
      <c r="Z90" s="192">
        <f t="array" ref="Z90">(C90*K90*N90)/1000</f>
      </c>
      <c r="AA90" s="127"/>
      <c r="AB90" s="98"/>
      <c r="AC90" s="98"/>
      <c r="AD90" s="98"/>
    </row>
    <row r="91" spans="1:30" ht="24" customHeight="1">
      <c r="A91" s="583"/>
      <c r="B91" t="s" s="240">
        <v>184</v>
      </c>
      <c r="C91" s="224">
        <f t="array" ref="C91">'Data Entry'!M33</f>
      </c>
      <c r="D91" s="241"/>
      <c r="E91" s="225"/>
      <c r="F91" s="226">
        <f t="array" ref="F91">F90</f>
      </c>
      <c r="G91" s="226">
        <f t="array" ref="G91">G90</f>
      </c>
      <c r="H91" s="226">
        <f t="array" ref="H91">H90</f>
      </c>
      <c r="I91" s="213">
        <f t="array" ref="I91">(F91*4.68*4*2.7)*(1780-1000)/(1.7*1780)</f>
      </c>
      <c r="J91" s="213">
        <f t="array" ref="J91">(G91*4.68*4*2.7)*(1780-1000)/(1.7*1780)</f>
      </c>
      <c r="K91" s="213">
        <f t="array" ref="K91">(H91*4.68*4*2.7)*(1300-1000)/(1.7*1300)</f>
      </c>
      <c r="L91" s="59">
        <f t="array" ref="L91">L88</f>
      </c>
      <c r="M91" s="59">
        <f t="array" ref="M91">M88</f>
      </c>
      <c r="N91" s="59">
        <f t="array" ref="N91">N88</f>
      </c>
      <c r="O91" s="243"/>
      <c r="P91" s="243"/>
      <c r="Q91" s="243"/>
      <c r="R91" s="589"/>
      <c r="S91" s="242">
        <f t="array" ref="S91">(C91*I91*L91/1000)+(C91*J91*M91/1000)+(C91*K91*N91/1000)+(((C91*I91*L91/1000)+(C91*J91*M91/1000)+(C91*K91*N91/1000))*2%)</f>
      </c>
      <c r="T91" s="596"/>
      <c r="U91" s="602"/>
      <c r="V91" s="612"/>
      <c r="W91" s="615"/>
      <c r="X91" s="245">
        <f t="array" ref="X91">(C91*I91*L91)/1000</f>
      </c>
      <c r="Y91" s="243">
        <f t="array" ref="Y91">(C91*J91*M91)/1000</f>
      </c>
      <c r="Z91" s="192">
        <f t="array" ref="Z91">(C91*K91*N91)/1000</f>
      </c>
      <c r="AA91" s="127"/>
      <c r="AB91" s="98"/>
      <c r="AC91" s="98"/>
      <c r="AD91" s="98"/>
    </row>
    <row r="92" spans="1:30" ht="24" customHeight="1">
      <c r="A92" s="580">
        <v>29</v>
      </c>
      <c r="B92" t="s" s="209">
        <v>182</v>
      </c>
      <c r="C92" s="247">
        <f t="array" ref="C92">'Data Entry'!G34*99.5%</f>
      </c>
      <c r="D92" s="210">
        <f t="array" ref="D92">E92-(C93+C94)</f>
      </c>
      <c r="E92" s="211">
        <f t="array" ref="E92">'Data Entry'!T34</f>
      </c>
      <c r="F92" s="232">
        <f t="array" ref="F92">F91</f>
      </c>
      <c r="G92" s="232">
        <f t="array" ref="G92">G91</f>
      </c>
      <c r="H92" s="232">
        <f t="array" ref="H92">H91</f>
      </c>
      <c r="I92" s="213">
        <f t="array" ref="I92">(F92*4.68*4*2.7)*(1780-1000)/(1.7*1780)</f>
      </c>
      <c r="J92" s="213">
        <f t="array" ref="J92">(G92*4.68*4*2.7)*(1780-1000)/(1.7*1780)</f>
      </c>
      <c r="K92" s="213">
        <f t="array" ref="K92">(H92*4.68*4*2.7)*(1300-1000)/(1.7*1300)</f>
      </c>
      <c r="L92" s="42">
        <f t="array" ref="L92">L89</f>
      </c>
      <c r="M92" s="42">
        <f t="array" ref="M92">M89</f>
      </c>
      <c r="N92" s="42">
        <f t="array" ref="N92">N89</f>
      </c>
      <c r="O92" s="214">
        <f t="array" ref="O92">(C92-E92)*I92*L92/1000</f>
      </c>
      <c r="P92" s="214">
        <f t="array" ref="P92">(C92-E92)*J92*M92/1000</f>
      </c>
      <c r="Q92" s="214">
        <f t="array" ref="Q92">(C92-E92)*K92*N92/1000</f>
      </c>
      <c r="R92" s="584">
        <f t="array" ref="R92">SUM(O92:Q94)</f>
      </c>
      <c r="S92" s="212">
        <f t="array" ref="S92">(C92*I92*L92/1000)+(C92*J92*M92/1000)+(C92*K92*N92/1000)+(((C92*I92*L92/1000)+(C92*J92*M92/1000)+(C92*K92*N92/1000))*2%)</f>
      </c>
      <c r="T92" s="597">
        <f t="array" ref="T92">SUM(S92:S94)</f>
      </c>
      <c r="U92" s="603">
        <f t="array" ref="U92">(C92*I92/1000)+(C93*I93/1000)+(C94*I94/1000)+(((C92*I92/1000)+(C93*I93/1000)+(C94*I94/1000))*2%)</f>
      </c>
      <c r="V92" s="584">
        <f t="array" ref="V92">(C92*J92/1000)+(C93*J93/1000)+(C94*J94/1000)+(((C92*J92/1000)+(C93*J93/1000)+(C94*J94/1000))*2%)</f>
      </c>
      <c r="W92" s="608">
        <f t="array" ref="W92">(C92*K92/1000)+(C93*K93/1000)+(C94*K94/1000)+(((C92*K92/1000)+(C93*K93/1000)+(C94*K94/1000))*2%)</f>
      </c>
      <c r="X92" s="215">
        <f t="array" ref="X92">(C92*I92*L92)/1000</f>
      </c>
      <c r="Y92" s="214">
        <f t="array" ref="Y92">(C92*J92*M92)/1000</f>
      </c>
      <c r="Z92" s="190">
        <f t="array" ref="Z92">(C92*K92*N92)/1000</f>
      </c>
      <c r="AA92" s="127"/>
      <c r="AB92" s="98"/>
      <c r="AC92" s="98"/>
      <c r="AD92" s="98"/>
    </row>
    <row r="93" spans="1:30" ht="24" customHeight="1">
      <c r="A93" s="581"/>
      <c r="B93" t="s" s="217">
        <v>183</v>
      </c>
      <c r="C93" s="85"/>
      <c r="D93" s="85"/>
      <c r="E93" s="219"/>
      <c r="F93" s="59">
        <f t="array" ref="F93">F92</f>
      </c>
      <c r="G93" s="59">
        <f t="array" ref="G93">G92</f>
      </c>
      <c r="H93" s="59">
        <f t="array" ref="H93">H92</f>
      </c>
      <c r="I93" s="213">
        <f t="array" ref="I93">(F93*4.68*4*2.7)*(1780-1000)/(1.7*1780)</f>
      </c>
      <c r="J93" s="213">
        <f t="array" ref="J93">(G93*4.68*4*2.7)*(1780-1000)/(1.7*1780)</f>
      </c>
      <c r="K93" s="213">
        <f t="array" ref="K93">(H93*4.68*4*2.7)*(1300-1000)/(1.7*1300)</f>
      </c>
      <c r="L93" s="220"/>
      <c r="M93" s="220"/>
      <c r="N93" s="220"/>
      <c r="O93" s="190">
        <f t="array" ref="O93">(C93-E93)*I93*L93/1000</f>
      </c>
      <c r="P93" s="190">
        <f t="array" ref="P93">(C93-E93)*J93*M93/1000</f>
      </c>
      <c r="Q93" s="190">
        <f t="array" ref="Q93">(C93-E93)*K93*N93/1000</f>
      </c>
      <c r="R93" s="585"/>
      <c r="S93" s="42">
        <f t="array" ref="S93">(C93*I93*L93/1000)+(C93*J93*M93/1000)+(C93*K93*N93/1000)+(((C93*I93*L93/1000)+(C93*J93*M93/1000)+(C93*K93*N93/1000))*2%)</f>
      </c>
      <c r="T93" s="598"/>
      <c r="U93" s="604"/>
      <c r="V93" s="606"/>
      <c r="W93" s="609"/>
      <c r="X93" s="221">
        <f t="array" ref="X93">(C93*I93*L93)/1000</f>
      </c>
      <c r="Y93" s="190">
        <f t="array" ref="Y93">(C93*J93*M93)/1000</f>
      </c>
      <c r="Z93" s="190">
        <f t="array" ref="Z93">(C93*K93*N93)/1000</f>
      </c>
      <c r="AA93" s="127"/>
      <c r="AB93" s="98"/>
      <c r="AC93" s="98"/>
      <c r="AD93" s="98"/>
    </row>
    <row r="94" spans="1:30" ht="24" customHeight="1">
      <c r="A94" s="581"/>
      <c r="B94" t="s" s="223">
        <v>184</v>
      </c>
      <c r="C94" s="224">
        <f t="array" ref="C94">'Data Entry'!M34</f>
      </c>
      <c r="D94" s="241"/>
      <c r="E94" s="225"/>
      <c r="F94" s="242">
        <f t="array" ref="F94">F93</f>
      </c>
      <c r="G94" s="242">
        <f t="array" ref="G94">G93</f>
      </c>
      <c r="H94" s="242">
        <f t="array" ref="H94">H93</f>
      </c>
      <c r="I94" s="213">
        <f t="array" ref="I94">(F94*4.68*4*2.7)*(1780-1000)/(1.7*1780)</f>
      </c>
      <c r="J94" s="213">
        <f t="array" ref="J94">(G94*4.68*4*2.7)*(1780-1000)/(1.7*1780)</f>
      </c>
      <c r="K94" s="213">
        <f t="array" ref="K94">(H94*4.68*4*2.7)*(1300-1000)/(1.7*1300)</f>
      </c>
      <c r="L94" s="42">
        <f t="array" ref="L94">L91</f>
      </c>
      <c r="M94" s="42">
        <f t="array" ref="M94">M91</f>
      </c>
      <c r="N94" s="42">
        <f t="array" ref="N94">N91</f>
      </c>
      <c r="O94" s="227"/>
      <c r="P94" s="227"/>
      <c r="Q94" s="227"/>
      <c r="R94" s="586"/>
      <c r="S94" s="226">
        <f t="array" ref="S94">(C94*I94*L94/1000)+(C94*J94*M94/1000)+(C94*K94*N94/1000)+(((C94*I94*L94/1000)+(C94*J94*M94/1000)+(C94*K94*N94/1000))*2%)</f>
      </c>
      <c r="T94" s="599"/>
      <c r="U94" s="605"/>
      <c r="V94" s="607"/>
      <c r="W94" s="610"/>
      <c r="X94" s="229">
        <f t="array" ref="X94">(C94*I94*L94)/1000</f>
      </c>
      <c r="Y94" s="227">
        <f t="array" ref="Y94">(C94*J94*M94)/1000</f>
      </c>
      <c r="Z94" s="190">
        <f t="array" ref="Z94">(C94*K94*N94)/1000</f>
      </c>
      <c r="AA94" s="127"/>
      <c r="AB94" s="98"/>
      <c r="AC94" s="98"/>
      <c r="AD94" s="98"/>
    </row>
    <row r="95" spans="1:30" ht="24" customHeight="1">
      <c r="A95" s="582">
        <v>30</v>
      </c>
      <c r="B95" t="s" s="231">
        <v>182</v>
      </c>
      <c r="C95" s="247">
        <f t="array" ref="C95">'Data Entry'!G35*99.5%</f>
      </c>
      <c r="D95" s="210">
        <f t="array" ref="D95">E95-(C96+C97)</f>
      </c>
      <c r="E95" s="211">
        <f t="array" ref="E95">'Data Entry'!T35</f>
      </c>
      <c r="F95" s="212">
        <f t="array" ref="F95">F94</f>
      </c>
      <c r="G95" s="212">
        <f t="array" ref="G95">G94</f>
      </c>
      <c r="H95" s="212">
        <f t="array" ref="H95">H94</f>
      </c>
      <c r="I95" s="213">
        <f t="array" ref="I95">(F95*4.68*4*2.7)*(1780-1000)/(1.7*1780)</f>
      </c>
      <c r="J95" s="213">
        <f t="array" ref="J95">(G95*4.68*4*2.7)*(1780-1000)/(1.7*1780)</f>
      </c>
      <c r="K95" s="213">
        <f t="array" ref="K95">(H95*4.68*4*2.7)*(1300-1000)/(1.7*1300)</f>
      </c>
      <c r="L95" s="59">
        <f t="array" ref="L95">L92</f>
      </c>
      <c r="M95" s="59">
        <f t="array" ref="M95">M92</f>
      </c>
      <c r="N95" s="59">
        <f t="array" ref="N95">N92</f>
      </c>
      <c r="O95" s="233">
        <f t="array" ref="O95">(C95-E95)*I95*L95/1000</f>
      </c>
      <c r="P95" s="233">
        <f t="array" ref="P95">(C95-E95)*J95*M95/1000</f>
      </c>
      <c r="Q95" s="233">
        <f t="array" ref="Q95">(C95-E95)*K95*N95/1000</f>
      </c>
      <c r="R95" s="587">
        <f t="array" ref="R95">SUM(O95:Q97)</f>
      </c>
      <c r="S95" s="232">
        <f t="array" ref="S95">(C95*I95*L95/1000)+(C95*J95*M95/1000)+(C95*K95*N95/1000)+(((C95*I95*L95/1000)+(C95*J95*M95/1000)+(C95*K95*N95/1000))*2%)</f>
      </c>
      <c r="T95" s="594">
        <f t="array" ref="T95">SUM(S95:S97)</f>
      </c>
      <c r="U95" s="600">
        <f t="array" ref="U95">(C95*I95/1000)+(C96*I96/1000)+(C97*I97/1000)+(((C95*I95/1000)+(C96*I96/1000)+(C97*I97/1000))*2%)</f>
      </c>
      <c r="V95" s="587">
        <f t="array" ref="V95">(C95*J95/1000)+(C96*J96/1000)+(C97*J97/1000)+(((C95*J95/1000)+(C96*J96/1000)+(C97*J97/1000))*2%)</f>
      </c>
      <c r="W95" s="613">
        <f t="array" ref="W95">(C95*K95/1000)+(C96*K96/1000)+(C97*K97/1000)+(((C95*K95/1000)+(C96*K96/1000)+(C97*K97/1000))*2%)</f>
      </c>
      <c r="X95" s="234">
        <f t="array" ref="X95">(C95*I95*L95)/1000</f>
      </c>
      <c r="Y95" s="233">
        <f t="array" ref="Y95">(C95*J95*M95)/1000</f>
      </c>
      <c r="Z95" s="192">
        <f t="array" ref="Z95">(C95*K95*N95)/1000</f>
      </c>
      <c r="AA95" s="127"/>
      <c r="AB95" s="98"/>
      <c r="AC95" s="98"/>
      <c r="AD95" s="98"/>
    </row>
    <row r="96" spans="1:30" ht="24" customHeight="1">
      <c r="A96" s="583"/>
      <c r="B96" t="s" s="236">
        <v>183</v>
      </c>
      <c r="C96" s="85"/>
      <c r="D96" s="85"/>
      <c r="E96" s="219"/>
      <c r="F96" s="42">
        <f t="array" ref="F96">F95</f>
      </c>
      <c r="G96" s="42">
        <f t="array" ref="G96">G95</f>
      </c>
      <c r="H96" s="42">
        <f t="array" ref="H96">H95</f>
      </c>
      <c r="I96" s="213">
        <f t="array" ref="I96">(F96*4.68*4*2.7)*(1780-1000)/(1.7*1780)</f>
      </c>
      <c r="J96" s="213">
        <f t="array" ref="J96">(G96*4.68*4*2.7)*(1780-1000)/(1.7*1780)</f>
      </c>
      <c r="K96" s="213">
        <f t="array" ref="K96">(H96*4.68*4*2.7)*(1300-1000)/(1.7*1300)</f>
      </c>
      <c r="L96" s="237"/>
      <c r="M96" s="237"/>
      <c r="N96" s="237"/>
      <c r="O96" s="192">
        <f t="array" ref="O96">(C96-E96)*I96*L96/1000</f>
      </c>
      <c r="P96" s="192">
        <f t="array" ref="P96">(C96-E96)*J96*M96/1000</f>
      </c>
      <c r="Q96" s="192">
        <f t="array" ref="Q96">(C96-E96)*K96*N96/1000</f>
      </c>
      <c r="R96" s="588"/>
      <c r="S96" s="59">
        <f t="array" ref="S96">(C96*I96*L96/1000)+(C96*J96*M96/1000)+(C96*K96*N96/1000)+(((C96*I96*L96/1000)+(C96*J96*M96/1000)+(C96*K96*N96/1000))*2%)</f>
      </c>
      <c r="T96" s="595"/>
      <c r="U96" s="601"/>
      <c r="V96" s="611"/>
      <c r="W96" s="614"/>
      <c r="X96" s="238">
        <f t="array" ref="X96">(C96*I96*L96)/1000</f>
      </c>
      <c r="Y96" s="192">
        <f t="array" ref="Y96">(C96*J96*M96)/1000</f>
      </c>
      <c r="Z96" s="192">
        <f t="array" ref="Z96">(C96*K96*N96)/1000</f>
      </c>
      <c r="AA96" s="127"/>
      <c r="AB96" s="98"/>
      <c r="AC96" s="98"/>
      <c r="AD96" s="98"/>
    </row>
    <row r="97" spans="1:30" ht="24" customHeight="1">
      <c r="A97" s="583"/>
      <c r="B97" t="s" s="240">
        <v>184</v>
      </c>
      <c r="C97" s="224">
        <f t="array" ref="C97">'Data Entry'!M35</f>
      </c>
      <c r="D97" s="241"/>
      <c r="E97" s="225"/>
      <c r="F97" s="226">
        <f t="array" ref="F97">F96</f>
      </c>
      <c r="G97" s="226">
        <f t="array" ref="G97">G96</f>
      </c>
      <c r="H97" s="226">
        <f t="array" ref="H97">H96</f>
      </c>
      <c r="I97" s="213">
        <f t="array" ref="I97">(F97*4.68*4*2.7)*(1780-1000)/(1.7*1780)</f>
      </c>
      <c r="J97" s="213">
        <f t="array" ref="J97">(G97*4.68*4*2.7)*(1780-1000)/(1.7*1780)</f>
      </c>
      <c r="K97" s="213">
        <f t="array" ref="K97">(H97*4.68*4*2.7)*(1300-1000)/(1.7*1300)</f>
      </c>
      <c r="L97" s="59">
        <f t="array" ref="L97">L94</f>
      </c>
      <c r="M97" s="59">
        <f t="array" ref="M97">M94</f>
      </c>
      <c r="N97" s="59">
        <f t="array" ref="N97">N94</f>
      </c>
      <c r="O97" s="243"/>
      <c r="P97" s="243"/>
      <c r="Q97" s="243"/>
      <c r="R97" s="589"/>
      <c r="S97" s="242">
        <f t="array" ref="S97">(C97*I97*L97/1000)+(C97*J97*M97/1000)+(C97*K97*N97/1000)+(((C97*I97*L97/1000)+(C97*J97*M97/1000)+(C97*K97*N97/1000))*2%)</f>
      </c>
      <c r="T97" s="596"/>
      <c r="U97" s="602"/>
      <c r="V97" s="612"/>
      <c r="W97" s="615"/>
      <c r="X97" s="245">
        <f t="array" ref="X97">(C97*I97*L97)/1000</f>
      </c>
      <c r="Y97" s="243">
        <f t="array" ref="Y97">(C97*J97*M97)/1000</f>
      </c>
      <c r="Z97" s="192">
        <f t="array" ref="Z97">(C97*K97*N97)/1000</f>
      </c>
      <c r="AA97" s="127"/>
      <c r="AB97" s="98"/>
      <c r="AC97" s="98"/>
      <c r="AD97" s="98"/>
    </row>
    <row r="98" spans="1:30" ht="24" customHeight="1">
      <c r="A98" s="580">
        <v>31</v>
      </c>
      <c r="B98" t="s" s="209">
        <v>182</v>
      </c>
      <c r="C98" s="247">
        <f t="array" ref="C98">'Data Entry'!G36*99.5%</f>
      </c>
      <c r="D98" s="210">
        <f t="array" ref="D98">E98-(C99+C100)</f>
      </c>
      <c r="E98" s="211">
        <f t="array" ref="E98">'Data Entry'!T36</f>
      </c>
      <c r="F98" s="232">
        <f t="array" ref="F98">F97</f>
      </c>
      <c r="G98" s="232">
        <f t="array" ref="G98">G97</f>
      </c>
      <c r="H98" s="232">
        <f t="array" ref="H98">H97</f>
      </c>
      <c r="I98" s="213">
        <f t="array" ref="I98">(F98*4.68*4*2.7)*(1780-1000)/(1.7*1780)</f>
      </c>
      <c r="J98" s="213">
        <f t="array" ref="J98">(G98*4.68*4*2.7)*(1780-1000)/(1.7*1780)</f>
      </c>
      <c r="K98" s="213">
        <f t="array" ref="K98">(H98*4.68*4*2.7)*(1300-1000)/(1.7*1300)</f>
      </c>
      <c r="L98" s="42">
        <f t="array" ref="L98">L95</f>
      </c>
      <c r="M98" s="42">
        <f t="array" ref="M98">M95</f>
      </c>
      <c r="N98" s="42">
        <f t="array" ref="N98">N95</f>
      </c>
      <c r="O98" s="214">
        <f t="array" ref="O98">(C98-E98)*I98*L98/1000</f>
      </c>
      <c r="P98" s="214">
        <f t="array" ref="P98">(C98-E98)*J98*M98/1000</f>
      </c>
      <c r="Q98" s="214">
        <f t="array" ref="Q98">(C98-E98)*K98*N98/1000</f>
      </c>
      <c r="R98" s="584">
        <f t="array" ref="R98">SUM(O98:Q100)</f>
      </c>
      <c r="S98" s="212">
        <f t="array" ref="S98">(C98*I98*L98/1000)+(C98*J98*M98/1000)+(C98*K98*N98/1000)+(((C98*I98*L98/1000)+(C98*J98*M98/1000)+(C98*K98*N98/1000))*2%)</f>
      </c>
      <c r="T98" s="597">
        <f t="array" ref="T98">SUM(S98:S100)</f>
      </c>
      <c r="U98" s="603">
        <f t="array" ref="U98">(C98*I98/1000)+(C99*I99/1000)+(C100*I100/1000)+(((C98*I98/1000)+(C99*I99/1000)+(C100*I100/1000))*2%)</f>
      </c>
      <c r="V98" s="584">
        <f t="array" ref="V98">(C98*J98/1000)+(C99*J99/1000)+(C100*J100/1000)+(((C98*J98/1000)+(C99*J99/1000)+(C100*J100/1000))*2%)</f>
      </c>
      <c r="W98" s="608">
        <f t="array" ref="W98">(C98*K98/1000)+(C99*K99/1000)+(C100*K100/1000)+(((C98*K98/1000)+(C99*K99/1000)+(C100*K100/1000))*2%)</f>
      </c>
      <c r="X98" s="215">
        <f t="array" ref="X98">(C98*I98*L98)/1000</f>
      </c>
      <c r="Y98" s="214">
        <f t="array" ref="Y98">(C98*J98*M98)/1000</f>
      </c>
      <c r="Z98" s="190">
        <f t="array" ref="Z98">(C98*K98*N98)/1000</f>
      </c>
      <c r="AA98" s="127"/>
      <c r="AB98" s="98"/>
      <c r="AC98" s="98"/>
      <c r="AD98" s="98"/>
    </row>
    <row r="99" spans="1:30" ht="24" customHeight="1">
      <c r="A99" s="581"/>
      <c r="B99" t="s" s="217">
        <v>183</v>
      </c>
      <c r="C99" s="85"/>
      <c r="D99" s="85"/>
      <c r="E99" s="219"/>
      <c r="F99" s="59">
        <f t="array" ref="F99">F98</f>
      </c>
      <c r="G99" s="59">
        <f t="array" ref="G99">G98</f>
      </c>
      <c r="H99" s="59">
        <f t="array" ref="H99">H98</f>
      </c>
      <c r="I99" s="213">
        <f t="array" ref="I99">(F99*4.68*4*2.7)*(1780-1000)/(1.7*1780)</f>
      </c>
      <c r="J99" s="213">
        <f t="array" ref="J99">(G99*4.68*4*2.7)*(1780-1000)/(1.7*1780)</f>
      </c>
      <c r="K99" s="213">
        <f t="array" ref="K99">(H99*4.68*4*2.7)*(1300-1000)/(1.7*1300)</f>
      </c>
      <c r="L99" s="220"/>
      <c r="M99" s="220"/>
      <c r="N99" s="220"/>
      <c r="O99" s="190">
        <f t="array" ref="O99">(C99-E99)*I99*L99/1000</f>
      </c>
      <c r="P99" s="190">
        <f t="array" ref="P99">(C99-E99)*J99*M99/1000</f>
      </c>
      <c r="Q99" s="190">
        <f t="array" ref="Q99">(C99-E99)*K99*N99/1000</f>
      </c>
      <c r="R99" s="585"/>
      <c r="S99" s="42">
        <f t="array" ref="S99">(C99*I99*L99/1000)+(C99*J99*M99/1000)+(C99*K99*N99/1000)+(((C99*I99*L99/1000)+(C99*J99*M99/1000)+(C99*K99*N99/1000))*2%)</f>
      </c>
      <c r="T99" s="598"/>
      <c r="U99" s="604"/>
      <c r="V99" s="606"/>
      <c r="W99" s="609"/>
      <c r="X99" s="221">
        <f t="array" ref="X99">(C99*I99*L99)/1000</f>
      </c>
      <c r="Y99" s="190">
        <f t="array" ref="Y99">(C99*J99*M99)/1000</f>
      </c>
      <c r="Z99" s="190">
        <f t="array" ref="Z99">(C99*K99*N99)/1000</f>
      </c>
      <c r="AA99" s="127"/>
      <c r="AB99" s="98"/>
      <c r="AC99" s="98"/>
      <c r="AD99" s="98"/>
    </row>
    <row r="100" spans="1:30" ht="24" customHeight="1">
      <c r="A100" s="581"/>
      <c r="B100" t="s" s="223">
        <v>184</v>
      </c>
      <c r="C100" s="224">
        <f t="array" ref="C100">'Data Entry'!M36</f>
      </c>
      <c r="D100" s="241"/>
      <c r="E100" s="225"/>
      <c r="F100" s="242">
        <f t="array" ref="F100">F99</f>
      </c>
      <c r="G100" s="242">
        <f t="array" ref="G100">G99</f>
      </c>
      <c r="H100" s="242">
        <f t="array" ref="H100">H99</f>
      </c>
      <c r="I100" s="249">
        <f t="array" ref="I100">(F100*4.68*4*2.7)*(1780-1000)/(1.7*1780)</f>
      </c>
      <c r="J100" s="249">
        <f t="array" ref="J100">(G100*4.68*4*2.7)*(1780-1000)/(1.7*1780)</f>
      </c>
      <c r="K100" s="249">
        <f t="array" ref="K100">(H100*4.68*4*2.7)*(1300-1000)/(1.7*1300)</f>
      </c>
      <c r="L100" s="42">
        <f t="array" ref="L100">L97</f>
      </c>
      <c r="M100" s="42">
        <f t="array" ref="M100">M97</f>
      </c>
      <c r="N100" s="42">
        <f t="array" ref="N100">N97</f>
      </c>
      <c r="O100" s="227"/>
      <c r="P100" s="227"/>
      <c r="Q100" s="227"/>
      <c r="R100" s="586"/>
      <c r="S100" s="226">
        <f t="array" ref="S100">(C100*I100*L100/1000)+(C100*J100*M100/1000)+(C100*K100*N100/1000)+(((C100*I100*L100/1000)+(C100*J100*M100/1000)+(C100*K100*N100/1000))*2%)</f>
      </c>
      <c r="T100" s="599"/>
      <c r="U100" s="605"/>
      <c r="V100" s="607"/>
      <c r="W100" s="610"/>
      <c r="X100" s="229">
        <f t="array" ref="X100">(C100*I100*L100)/1000</f>
      </c>
      <c r="Y100" s="227">
        <f t="array" ref="Y100">(C100*J100*M100)/1000</f>
      </c>
      <c r="Z100" s="190">
        <f t="array" ref="Z100">(C100*K100*N100)/1000</f>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c>
      <c r="V101" s="250">
        <f t="array" ref="V101">SUM(V8:V100)</f>
      </c>
      <c r="W101" s="250">
        <f t="array" ref="W101">SUM(W8:W100)</f>
      </c>
      <c r="X101" s="251">
        <f t="array" ref="X101">SUM(X8:X100)</f>
      </c>
      <c r="Y101" s="251">
        <f t="array" ref="Y101">SUM(Y8:Y100)</f>
      </c>
      <c r="Z101" s="252">
        <f t="array" ref="Z101">SUM(Z8:Z100)</f>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t="s" s="554">
        <v>185</v>
      </c>
      <c r="Q102" s="555"/>
      <c r="R102" s="558">
        <f t="array" ref="R102">SUM(R8:R100)</f>
      </c>
      <c r="S102" t="s" s="616">
        <v>186</v>
      </c>
      <c r="T102" s="197">
        <f t="array" ref="T102">SUM(T8:T100)</f>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f t="array" ref="X103">X101/(Production!E38+Production!K38)</f>
      </c>
      <c r="Y103" s="255">
        <f t="array" ref="Y103">Y101/(Production!E38+Production!K38)</f>
      </c>
      <c r="Z103" s="256">
        <f t="array" ref="Z103">Z101/(Production!E38+Production!K38)</f>
      </c>
      <c r="AA103" s="257">
        <f t="array" ref="AA103">X103+Y103+Z103</f>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f t="array" ref="U104">U101/(Production!E38+Production!K38)</f>
      </c>
      <c r="V104" s="98"/>
      <c r="W104" s="140"/>
      <c r="X104" t="s" s="591">
        <v>187</v>
      </c>
      <c r="Y104" t="s" s="592">
        <v>188</v>
      </c>
      <c r="Z104" t="s" s="590">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t="s" s="258">
        <v>20</v>
      </c>
      <c r="C113" t="s" s="259">
        <v>190</v>
      </c>
      <c r="D113" t="s" s="259">
        <v>191</v>
      </c>
      <c r="E113" t="s" s="259">
        <v>192</v>
      </c>
      <c r="F113" t="s" s="259">
        <v>193</v>
      </c>
      <c r="G113" t="s" s="259">
        <v>194</v>
      </c>
      <c r="H113" t="s" s="259">
        <v>195</v>
      </c>
      <c r="I113" t="s" s="258">
        <v>196</v>
      </c>
      <c r="J113" t="s" s="259">
        <v>197</v>
      </c>
      <c r="K113" t="s" s="259">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c>
      <c r="D114" s="59">
        <f t="array" ref="D114">'Data Entry'!CF6</f>
      </c>
      <c r="E114" s="192">
        <f t="array" ref="E114">D114-C114</f>
      </c>
      <c r="F114" s="192">
        <f t="array" ref="F114">V8+'Glaze 20x100'!U8+'Glaze 15x90'!V8+'Glaze 20x120 '!V8</f>
      </c>
      <c r="G114" s="192"/>
      <c r="H114" s="192">
        <f t="array" ref="H114">G114-F114</f>
      </c>
      <c r="I114" s="192">
        <f t="array" ref="I114">W8+'Glaze 20x100'!V8+'Glaze 15x90'!W8+'Glaze 20x120 '!W8</f>
      </c>
      <c r="J114" s="59">
        <f t="array" ref="J114">'Data Entry'!CG6</f>
      </c>
      <c r="K114" s="192">
        <f t="array" ref="K114">J114-I114</f>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c>
      <c r="D115" s="59">
        <f t="array" ref="D115">'Data Entry'!CF7</f>
      </c>
      <c r="E115" s="192">
        <f t="array" ref="E115">D115-C115</f>
      </c>
      <c r="F115" s="192">
        <f t="array" ref="F115">V11+'Glaze 20x100'!U11+'Glaze 15x90'!V11+'Glaze 20x120 '!V11</f>
      </c>
      <c r="G115" s="192"/>
      <c r="H115" s="192">
        <f t="array" ref="H115">G115-F115</f>
      </c>
      <c r="I115" s="192">
        <f t="array" ref="I115">W11+'Glaze 20x100'!V11+'Glaze 15x90'!W11+'Glaze 20x120 '!W11</f>
      </c>
      <c r="J115" s="59">
        <f t="array" ref="J115">'Data Entry'!CG7</f>
      </c>
      <c r="K115" s="192">
        <f t="array" ref="K115">J115-I115</f>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c>
      <c r="D116" s="59">
        <f t="array" ref="D116">'Data Entry'!CF8</f>
      </c>
      <c r="E116" s="192">
        <f t="array" ref="E116">D116-C116</f>
      </c>
      <c r="F116" s="192">
        <f t="array" ref="F116">V14+'Glaze 20x100'!U14+'Glaze 15x90'!V14+'Glaze 20x120 '!V14</f>
      </c>
      <c r="G116" s="192"/>
      <c r="H116" s="192">
        <f t="array" ref="H116">G116-F116</f>
      </c>
      <c r="I116" s="192">
        <f t="array" ref="I116">W14+'Glaze 20x100'!V14+'Glaze 15x90'!W14+'Glaze 20x120 '!W14</f>
      </c>
      <c r="J116" s="59">
        <f t="array" ref="J116">'Data Entry'!CG8</f>
      </c>
      <c r="K116" s="192">
        <f t="array" ref="K116">J116-I116</f>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c>
      <c r="D117" s="59">
        <f t="array" ref="D117">'Data Entry'!CF9</f>
      </c>
      <c r="E117" s="192">
        <f t="array" ref="E117">D117-C117</f>
      </c>
      <c r="F117" s="192">
        <f t="array" ref="F117">V17+'Glaze 20x100'!U17+'Glaze 15x90'!V17+'Glaze 20x120 '!V17</f>
      </c>
      <c r="G117" s="192"/>
      <c r="H117" s="192">
        <f t="array" ref="H117">G117-F117</f>
      </c>
      <c r="I117" s="192">
        <f t="array" ref="I117">W17+'Glaze 20x100'!V17+'Glaze 15x90'!W17+'Glaze 20x120 '!W17</f>
      </c>
      <c r="J117" s="59">
        <f t="array" ref="J117">'Data Entry'!CG9</f>
      </c>
      <c r="K117" s="192">
        <f t="array" ref="K117">J117-I117</f>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c>
      <c r="D118" s="59">
        <f t="array" ref="D118">'Data Entry'!CF10</f>
      </c>
      <c r="E118" s="192">
        <f t="array" ref="E118">D118-C118</f>
      </c>
      <c r="F118" s="192">
        <f t="array" ref="F118">V20+'Glaze 20x100'!U20+'Glaze 15x90'!V20+'Glaze 20x120 '!V20</f>
      </c>
      <c r="G118" s="192"/>
      <c r="H118" s="192">
        <f t="array" ref="H118">G118-F118</f>
      </c>
      <c r="I118" s="192">
        <f t="array" ref="I118">W20+'Glaze 20x100'!V20+'Glaze 15x90'!W20+'Glaze 20x120 '!W20</f>
      </c>
      <c r="J118" s="59">
        <f t="array" ref="J118">'Data Entry'!CG10</f>
      </c>
      <c r="K118" s="192">
        <f t="array" ref="K118">J118-I118</f>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c>
      <c r="D119" s="59">
        <f t="array" ref="D119">'Data Entry'!CF11</f>
      </c>
      <c r="E119" s="192">
        <f t="array" ref="E119">D119-C119</f>
      </c>
      <c r="F119" s="192">
        <f t="array" ref="F119">V23+'Glaze 20x100'!U23+'Glaze 15x90'!V23+'Glaze 20x120 '!V23</f>
      </c>
      <c r="G119" s="192"/>
      <c r="H119" s="192">
        <f t="array" ref="H119">G119-F119</f>
      </c>
      <c r="I119" s="192">
        <f t="array" ref="I119">W23+'Glaze 20x100'!V23+'Glaze 15x90'!W23+'Glaze 20x120 '!W23</f>
      </c>
      <c r="J119" s="59">
        <f t="array" ref="J119">'Data Entry'!CG11</f>
      </c>
      <c r="K119" s="192">
        <f t="array" ref="K119">J119-I119</f>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c>
      <c r="D120" s="59">
        <f t="array" ref="D120">'Data Entry'!CF12</f>
      </c>
      <c r="E120" s="192">
        <f t="array" ref="E120">D120-C120</f>
      </c>
      <c r="F120" s="192">
        <f t="array" ref="F120">V26+'Glaze 20x100'!U26+'Glaze 15x90'!V26+'Glaze 20x120 '!V26</f>
      </c>
      <c r="G120" s="192"/>
      <c r="H120" s="192">
        <f t="array" ref="H120">G120-F120</f>
      </c>
      <c r="I120" s="192">
        <f t="array" ref="I120">W26+'Glaze 20x100'!V26+'Glaze 15x90'!W26+'Glaze 20x120 '!W26</f>
      </c>
      <c r="J120" s="59">
        <f t="array" ref="J120">'Data Entry'!CG12</f>
      </c>
      <c r="K120" s="192">
        <f t="array" ref="K120">J120-I120</f>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c>
      <c r="D121" s="59">
        <f t="array" ref="D121">'Data Entry'!CF13</f>
      </c>
      <c r="E121" s="192">
        <f t="array" ref="E121">D121-C121</f>
      </c>
      <c r="F121" s="192">
        <f t="array" ref="F121">V29+'Glaze 20x100'!U29+'Glaze 15x90'!V29+'Glaze 20x120 '!V29</f>
      </c>
      <c r="G121" s="192"/>
      <c r="H121" s="192">
        <f t="array" ref="H121">G121-F121</f>
      </c>
      <c r="I121" s="192">
        <f t="array" ref="I121">W29+'Glaze 20x100'!V29+'Glaze 15x90'!W29+'Glaze 20x120 '!W29</f>
      </c>
      <c r="J121" s="59">
        <f t="array" ref="J121">'Data Entry'!CG13</f>
      </c>
      <c r="K121" s="192">
        <f t="array" ref="K121">J121-I121</f>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c>
      <c r="D122" s="59">
        <f t="array" ref="D122">'Data Entry'!CF14</f>
      </c>
      <c r="E122" s="192">
        <f t="array" ref="E122">D122-C122</f>
      </c>
      <c r="F122" s="192">
        <f t="array" ref="F122">V32+'Glaze 20x100'!U32+'Glaze 15x90'!V32+'Glaze 20x120 '!V32</f>
      </c>
      <c r="G122" s="192"/>
      <c r="H122" s="192">
        <f t="array" ref="H122">G122-F122</f>
      </c>
      <c r="I122" s="192">
        <f t="array" ref="I122">W32+'Glaze 20x100'!V32+'Glaze 15x90'!W32+'Glaze 20x120 '!W32</f>
      </c>
      <c r="J122" s="59">
        <f t="array" ref="J122">'Data Entry'!CG14</f>
      </c>
      <c r="K122" s="192">
        <f t="array" ref="K122">J122-I122</f>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c>
      <c r="D123" s="59">
        <f t="array" ref="D123">'Data Entry'!CF15</f>
      </c>
      <c r="E123" s="192">
        <f t="array" ref="E123">D123-C123</f>
      </c>
      <c r="F123" s="192">
        <f t="array" ref="F123">V35+'Glaze 20x100'!U35+'Glaze 15x90'!V35+'Glaze 20x120 '!V35</f>
      </c>
      <c r="G123" s="192"/>
      <c r="H123" s="192">
        <f t="array" ref="H123">G123-F123</f>
      </c>
      <c r="I123" s="192">
        <f t="array" ref="I123">W35+'Glaze 20x100'!V35+'Glaze 15x90'!W35+'Glaze 20x120 '!W35</f>
      </c>
      <c r="J123" s="59">
        <f t="array" ref="J123">'Data Entry'!CG15</f>
      </c>
      <c r="K123" s="192">
        <f t="array" ref="K123">J123-I123</f>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c>
      <c r="D124" s="59">
        <f t="array" ref="D124">'Data Entry'!CF16</f>
      </c>
      <c r="E124" s="192">
        <f t="array" ref="E124">D124-C124</f>
      </c>
      <c r="F124" s="192">
        <f t="array" ref="F124">V38+'Glaze 20x100'!U38+'Glaze 15x90'!V38+'Glaze 20x120 '!V38</f>
      </c>
      <c r="G124" s="192"/>
      <c r="H124" s="192">
        <f t="array" ref="H124">G124-F124</f>
      </c>
      <c r="I124" s="192">
        <f t="array" ref="I124">W38+'Glaze 20x100'!V38+'Glaze 15x90'!W38+'Glaze 20x120 '!W38</f>
      </c>
      <c r="J124" s="59">
        <f t="array" ref="J124">'Data Entry'!CG16</f>
      </c>
      <c r="K124" s="192">
        <f t="array" ref="K124">J124-I124</f>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c>
      <c r="D125" s="59">
        <f t="array" ref="D125">'Data Entry'!CF17</f>
      </c>
      <c r="E125" s="192">
        <f t="array" ref="E125">D125-C125</f>
      </c>
      <c r="F125" s="192">
        <f t="array" ref="F125">V41+'Glaze 20x100'!U41+'Glaze 15x90'!V41+'Glaze 20x120 '!V41</f>
      </c>
      <c r="G125" s="192"/>
      <c r="H125" s="192">
        <f t="array" ref="H125">G125-F125</f>
      </c>
      <c r="I125" s="192">
        <f t="array" ref="I125">W41+'Glaze 20x100'!V41+'Glaze 15x90'!W41+'Glaze 20x120 '!W41</f>
      </c>
      <c r="J125" s="59">
        <f t="array" ref="J125">'Data Entry'!CG17</f>
      </c>
      <c r="K125" s="192">
        <f t="array" ref="K125">J125-I125</f>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c>
      <c r="D126" s="59">
        <f t="array" ref="D126">'Data Entry'!CF18</f>
      </c>
      <c r="E126" s="192">
        <f t="array" ref="E126">D126-C126</f>
      </c>
      <c r="F126" s="192">
        <f t="array" ref="F126">V44+'Glaze 20x100'!U44+'Glaze 15x90'!V44+'Glaze 20x120 '!V44</f>
      </c>
      <c r="G126" s="192"/>
      <c r="H126" s="192">
        <f t="array" ref="H126">G126-F126</f>
      </c>
      <c r="I126" s="192">
        <f t="array" ref="I126">W44+'Glaze 20x100'!V44+'Glaze 15x90'!W44+'Glaze 20x120 '!W44</f>
      </c>
      <c r="J126" s="59">
        <f t="array" ref="J126">'Data Entry'!CG18</f>
      </c>
      <c r="K126" s="192">
        <f t="array" ref="K126">J126-I126</f>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c>
      <c r="D127" s="59">
        <f t="array" ref="D127">'Data Entry'!CF19</f>
      </c>
      <c r="E127" s="192">
        <f t="array" ref="E127">D127-C127</f>
      </c>
      <c r="F127" s="192">
        <f t="array" ref="F127">V47+'Glaze 20x100'!U47+'Glaze 15x90'!V47+'Glaze 20x120 '!V47</f>
      </c>
      <c r="G127" s="192"/>
      <c r="H127" s="192">
        <f t="array" ref="H127">G127-F127</f>
      </c>
      <c r="I127" s="192">
        <f t="array" ref="I127">W47+'Glaze 20x100'!V47+'Glaze 15x90'!W47+'Glaze 20x120 '!W47</f>
      </c>
      <c r="J127" s="59">
        <f t="array" ref="J127">'Data Entry'!CG19</f>
      </c>
      <c r="K127" s="192">
        <f t="array" ref="K127">J127-I127</f>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c>
      <c r="D128" s="59">
        <f t="array" ref="D128">'Data Entry'!CF20</f>
      </c>
      <c r="E128" s="192">
        <f t="array" ref="E128">D128-C128</f>
      </c>
      <c r="F128" s="192">
        <f t="array" ref="F128">V50+'Glaze 20x100'!U50+'Glaze 15x90'!V50+'Glaze 20x120 '!V50</f>
      </c>
      <c r="G128" s="192"/>
      <c r="H128" s="192">
        <f t="array" ref="H128">G128-F128</f>
      </c>
      <c r="I128" s="192">
        <f t="array" ref="I128">W50+'Glaze 20x100'!V50+'Glaze 15x90'!W50+'Glaze 20x120 '!W50</f>
      </c>
      <c r="J128" s="59">
        <f t="array" ref="J128">'Data Entry'!CG20</f>
      </c>
      <c r="K128" s="192">
        <f t="array" ref="K128">J128-I128</f>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c>
      <c r="D129" s="59">
        <f t="array" ref="D129">'Data Entry'!CF21</f>
      </c>
      <c r="E129" s="192">
        <f t="array" ref="E129">D129-C129</f>
      </c>
      <c r="F129" s="192">
        <f t="array" ref="F129">V53+'Glaze 20x100'!U53+'Glaze 15x90'!V53+'Glaze 20x120 '!V53</f>
      </c>
      <c r="G129" s="192"/>
      <c r="H129" s="192">
        <f t="array" ref="H129">G129-F129</f>
      </c>
      <c r="I129" s="192">
        <f t="array" ref="I129">W53+'Glaze 20x100'!V53+'Glaze 15x90'!W53+'Glaze 20x120 '!W53</f>
      </c>
      <c r="J129" s="59">
        <f t="array" ref="J129">'Data Entry'!CG21</f>
      </c>
      <c r="K129" s="192">
        <f t="array" ref="K129">J129-I129</f>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c>
      <c r="D130" s="59">
        <f t="array" ref="D130">'Data Entry'!CF22</f>
      </c>
      <c r="E130" s="192">
        <f t="array" ref="E130">D130-C130</f>
      </c>
      <c r="F130" s="192">
        <f t="array" ref="F130">V56+'Glaze 20x100'!U56+'Glaze 15x90'!V56+'Glaze 20x120 '!V56</f>
      </c>
      <c r="G130" s="192"/>
      <c r="H130" s="192">
        <f t="array" ref="H130">G130-F130</f>
      </c>
      <c r="I130" s="192">
        <f t="array" ref="I130">W56+'Glaze 20x100'!V56+'Glaze 15x90'!W56+'Glaze 20x120 '!W56</f>
      </c>
      <c r="J130" s="59">
        <f t="array" ref="J130">'Data Entry'!CG22</f>
      </c>
      <c r="K130" s="192">
        <f t="array" ref="K130">J130-I130</f>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c>
      <c r="D131" s="59">
        <f t="array" ref="D131">'Data Entry'!CF23</f>
      </c>
      <c r="E131" s="192">
        <f t="array" ref="E131">D131-C131</f>
      </c>
      <c r="F131" s="192">
        <f t="array" ref="F131">V59+'Glaze 20x100'!U59+'Glaze 15x90'!V59+'Glaze 20x120 '!V59</f>
      </c>
      <c r="G131" s="192"/>
      <c r="H131" s="192">
        <f t="array" ref="H131">G131-F131</f>
      </c>
      <c r="I131" s="192">
        <f t="array" ref="I131">W59+'Glaze 20x100'!V59+'Glaze 15x90'!W59+'Glaze 20x120 '!W59</f>
      </c>
      <c r="J131" s="59">
        <f t="array" ref="J131">'Data Entry'!CG23</f>
      </c>
      <c r="K131" s="192">
        <f t="array" ref="K131">J131-I131</f>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c>
      <c r="D132" s="59">
        <f t="array" ref="D132">'Data Entry'!CF24</f>
      </c>
      <c r="E132" s="192">
        <f t="array" ref="E132">D132-C132</f>
      </c>
      <c r="F132" s="192">
        <f t="array" ref="F132">V62+'Glaze 20x100'!U62+'Glaze 15x90'!V62+'Glaze 20x120 '!V62</f>
      </c>
      <c r="G132" s="192"/>
      <c r="H132" s="192">
        <f t="array" ref="H132">G132-F132</f>
      </c>
      <c r="I132" s="192">
        <f t="array" ref="I132">W62+'Glaze 20x100'!V62+'Glaze 15x90'!W62+'Glaze 20x120 '!W62</f>
      </c>
      <c r="J132" s="59">
        <f t="array" ref="J132">'Data Entry'!CG24</f>
      </c>
      <c r="K132" s="192">
        <f t="array" ref="K132">J132-I132</f>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c>
      <c r="D133" s="59">
        <f t="array" ref="D133">'Data Entry'!CF25</f>
      </c>
      <c r="E133" s="192">
        <f t="array" ref="E133">D133-C133</f>
      </c>
      <c r="F133" s="192">
        <f t="array" ref="F133">V65+'Glaze 20x100'!U65+'Glaze 15x90'!V65+'Glaze 20x120 '!V65</f>
      </c>
      <c r="G133" s="192"/>
      <c r="H133" s="192">
        <f t="array" ref="H133">G133-F133</f>
      </c>
      <c r="I133" s="192">
        <f t="array" ref="I133">W65+'Glaze 20x100'!V65+'Glaze 15x90'!W65+'Glaze 20x120 '!W65</f>
      </c>
      <c r="J133" s="59">
        <f t="array" ref="J133">'Data Entry'!CG25</f>
      </c>
      <c r="K133" s="192">
        <f t="array" ref="K133">J133-I133</f>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c>
      <c r="D134" s="59">
        <f t="array" ref="D134">'Data Entry'!CF26</f>
      </c>
      <c r="E134" s="192">
        <f t="array" ref="E134">D134-C134</f>
      </c>
      <c r="F134" s="192">
        <f t="array" ref="F134">V68+'Glaze 20x100'!U68+'Glaze 15x90'!V68+'Glaze 20x120 '!V68</f>
      </c>
      <c r="G134" s="192"/>
      <c r="H134" s="192">
        <f t="array" ref="H134">G134-F134</f>
      </c>
      <c r="I134" s="192">
        <f t="array" ref="I134">W68+'Glaze 20x100'!V68+'Glaze 15x90'!W68+'Glaze 20x120 '!W68</f>
      </c>
      <c r="J134" s="59">
        <f t="array" ref="J134">'Data Entry'!CG26</f>
      </c>
      <c r="K134" s="192">
        <f t="array" ref="K134">J134-I134</f>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c>
      <c r="D135" s="59">
        <f t="array" ref="D135">'Data Entry'!CF27</f>
      </c>
      <c r="E135" s="192">
        <f t="array" ref="E135">D135-C135</f>
      </c>
      <c r="F135" s="192">
        <f t="array" ref="F135">V71+'Glaze 20x100'!U71+'Glaze 15x90'!V71+'Glaze 20x120 '!V71</f>
      </c>
      <c r="G135" s="192"/>
      <c r="H135" s="192">
        <f t="array" ref="H135">G135-F135</f>
      </c>
      <c r="I135" s="192">
        <f t="array" ref="I135">W71+'Glaze 20x100'!V71+'Glaze 15x90'!W71+'Glaze 20x120 '!W71</f>
      </c>
      <c r="J135" s="59">
        <f t="array" ref="J135">'Data Entry'!CG27</f>
      </c>
      <c r="K135" s="192">
        <f t="array" ref="K135">J135-I135</f>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c>
      <c r="D136" s="59">
        <f t="array" ref="D136">'Data Entry'!CF28</f>
      </c>
      <c r="E136" s="192">
        <f t="array" ref="E136">D136-C136</f>
      </c>
      <c r="F136" s="192">
        <f t="array" ref="F136">V74+'Glaze 20x100'!U74+'Glaze 15x90'!V74+'Glaze 20x120 '!V74</f>
      </c>
      <c r="G136" s="192"/>
      <c r="H136" s="192">
        <f t="array" ref="H136">G136-F136</f>
      </c>
      <c r="I136" s="192">
        <f t="array" ref="I136">W74+'Glaze 20x100'!V74+'Glaze 15x90'!W74+'Glaze 20x120 '!W74</f>
      </c>
      <c r="J136" s="59">
        <f t="array" ref="J136">'Data Entry'!CG28</f>
      </c>
      <c r="K136" s="192">
        <f t="array" ref="K136">J136-I136</f>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c>
      <c r="D137" s="59">
        <f t="array" ref="D137">'Data Entry'!CF29</f>
      </c>
      <c r="E137" s="192">
        <f t="array" ref="E137">D137-C137</f>
      </c>
      <c r="F137" s="192">
        <f t="array" ref="F137">V77+'Glaze 20x100'!U77+'Glaze 15x90'!V77+'Glaze 20x120 '!V77</f>
      </c>
      <c r="G137" s="192"/>
      <c r="H137" s="192">
        <f t="array" ref="H137">G137-F137</f>
      </c>
      <c r="I137" s="192">
        <f t="array" ref="I137">W77+'Glaze 20x100'!V77+'Glaze 15x90'!W77+'Glaze 20x120 '!W77</f>
      </c>
      <c r="J137" s="59">
        <f t="array" ref="J137">'Data Entry'!CG29</f>
      </c>
      <c r="K137" s="192">
        <f t="array" ref="K137">J137-I137</f>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c>
      <c r="D138" s="59">
        <f t="array" ref="D138">'Data Entry'!CF30</f>
      </c>
      <c r="E138" s="192">
        <f t="array" ref="E138">D138-C138</f>
      </c>
      <c r="F138" s="192">
        <f t="array" ref="F138">V80+'Glaze 20x100'!U80+'Glaze 15x90'!V80+'Glaze 20x120 '!V80</f>
      </c>
      <c r="G138" s="192"/>
      <c r="H138" s="192">
        <f t="array" ref="H138">G138-F138</f>
      </c>
      <c r="I138" s="192">
        <f t="array" ref="I138">W80+'Glaze 20x100'!V80+'Glaze 15x90'!W80+'Glaze 20x120 '!W80</f>
      </c>
      <c r="J138" s="59">
        <f t="array" ref="J138">'Data Entry'!CG30</f>
      </c>
      <c r="K138" s="192">
        <f t="array" ref="K138">J138-I138</f>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c>
      <c r="D139" s="59">
        <f t="array" ref="D139">'Data Entry'!CF31</f>
      </c>
      <c r="E139" s="192">
        <f t="array" ref="E139">D139-C139</f>
      </c>
      <c r="F139" s="192">
        <f t="array" ref="F139">V83+'Glaze 20x100'!U83+'Glaze 15x90'!V83+'Glaze 20x120 '!V83</f>
      </c>
      <c r="G139" s="192"/>
      <c r="H139" s="192">
        <f t="array" ref="H139">G139-F139</f>
      </c>
      <c r="I139" s="192">
        <f t="array" ref="I139">W83+'Glaze 20x100'!V83+'Glaze 15x90'!W83+'Glaze 20x120 '!W83</f>
      </c>
      <c r="J139" s="59">
        <f t="array" ref="J139">'Data Entry'!CG31</f>
      </c>
      <c r="K139" s="192">
        <f t="array" ref="K139">J139-I139</f>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c>
      <c r="D140" s="59">
        <f t="array" ref="D140">'Data Entry'!CF32</f>
      </c>
      <c r="E140" s="192">
        <f t="array" ref="E140">D140-C140</f>
      </c>
      <c r="F140" s="192">
        <f t="array" ref="F140">V86+'Glaze 20x100'!U86+'Glaze 15x90'!V86+'Glaze 20x120 '!V86</f>
      </c>
      <c r="G140" s="192"/>
      <c r="H140" s="192">
        <f t="array" ref="H140">G140-F140</f>
      </c>
      <c r="I140" s="192">
        <f t="array" ref="I140">W86+'Glaze 20x100'!V86+'Glaze 15x90'!W86+'Glaze 20x120 '!W86</f>
      </c>
      <c r="J140" s="59">
        <f t="array" ref="J140">'Data Entry'!CG32</f>
      </c>
      <c r="K140" s="192">
        <f t="array" ref="K140">J140-I140</f>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c>
      <c r="D141" s="59">
        <f t="array" ref="D141">'Data Entry'!CF33</f>
      </c>
      <c r="E141" s="192">
        <f t="array" ref="E141">D141-C141</f>
      </c>
      <c r="F141" s="192">
        <f t="array" ref="F141">V89+'Glaze 20x100'!U89+'Glaze 15x90'!V89+'Glaze 20x120 '!V89</f>
      </c>
      <c r="G141" s="192"/>
      <c r="H141" s="192">
        <f t="array" ref="H141">G141-F141</f>
      </c>
      <c r="I141" s="192">
        <f t="array" ref="I141">W89+'Glaze 20x100'!V89+'Glaze 15x90'!W89+'Glaze 20x120 '!W89</f>
      </c>
      <c r="J141" s="59">
        <f t="array" ref="J141">'Data Entry'!CG33</f>
      </c>
      <c r="K141" s="192">
        <f t="array" ref="K141">J141-I141</f>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c>
      <c r="D142" s="59">
        <f t="array" ref="D142">'Data Entry'!CF34</f>
      </c>
      <c r="E142" s="192">
        <f t="array" ref="E142">D142-C142</f>
      </c>
      <c r="F142" s="192">
        <f t="array" ref="F142">V92+'Glaze 20x100'!U92+'Glaze 15x90'!V92+'Glaze 20x120 '!V92</f>
      </c>
      <c r="G142" s="192"/>
      <c r="H142" s="192">
        <f t="array" ref="H142">G142-F142</f>
      </c>
      <c r="I142" s="192">
        <f t="array" ref="I142">W92+'Glaze 20x100'!V92+'Glaze 15x90'!W92+'Glaze 20x120 '!W92</f>
      </c>
      <c r="J142" s="59">
        <f t="array" ref="J142">'Data Entry'!CG34</f>
      </c>
      <c r="K142" s="192">
        <f t="array" ref="K142">J142-I142</f>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c>
      <c r="D143" s="59">
        <f t="array" ref="D143">'Data Entry'!CF35</f>
      </c>
      <c r="E143" s="192">
        <f t="array" ref="E143">D143-C143</f>
      </c>
      <c r="F143" s="192">
        <f t="array" ref="F143">V95+'Glaze 20x100'!U95+'Glaze 15x90'!V95+'Glaze 20x120 '!V95</f>
      </c>
      <c r="G143" s="192"/>
      <c r="H143" s="192">
        <f t="array" ref="H143">G143-F143</f>
      </c>
      <c r="I143" s="192">
        <f t="array" ref="I143">W95+'Glaze 20x100'!V95+'Glaze 15x90'!W95+'Glaze 20x120 '!W95</f>
      </c>
      <c r="J143" s="59">
        <f t="array" ref="J143">'Data Entry'!CG35</f>
      </c>
      <c r="K143" s="192">
        <f t="array" ref="K143">J143-I143</f>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c>
      <c r="D144" s="59">
        <f t="array" ref="D144">'Data Entry'!CF36</f>
      </c>
      <c r="E144" s="192">
        <f t="array" ref="E144">D144-C144</f>
      </c>
      <c r="F144" s="192">
        <f t="array" ref="F144">V98+'Glaze 20x100'!U98+'Glaze 15x90'!V98+'Glaze 20x120 '!V98</f>
      </c>
      <c r="G144" s="192"/>
      <c r="H144" s="192">
        <f t="array" ref="H144">G144-F144</f>
      </c>
      <c r="I144" s="192">
        <f t="array" ref="I144">W98+'Glaze 20x100'!V98+'Glaze 15x90'!W98+'Glaze 20x120 '!W98</f>
      </c>
      <c r="J144" s="59">
        <f t="array" ref="J144">'Data Entry'!CG36</f>
      </c>
      <c r="K144" s="192">
        <f t="array" ref="K144">J144-I144</f>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c>
      <c r="D146" s="263">
        <f t="array" ref="D146">SUM(D114:D144)</f>
      </c>
      <c r="E146" s="264">
        <f t="array" ref="E146">SUM(E114:E144)</f>
      </c>
      <c r="F146" s="265">
        <f t="array" ref="F146">SUM(F114:F144)</f>
      </c>
      <c r="G146" s="265">
        <f t="array" ref="G146">SUM(G114:G144)</f>
      </c>
      <c r="H146" s="266">
        <f t="array" ref="H146">SUM(H114:H144)</f>
      </c>
      <c r="I146" s="267">
        <f t="array" ref="I146">SUM(I114:I144)</f>
      </c>
      <c r="J146" s="267">
        <f t="array" ref="J146">SUM(J114:J144)</f>
      </c>
      <c r="K146" s="268">
        <f t="array" ref="K146">SUM(K114:K144)</f>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U89:U91"/>
    <mergeCell ref="V89:V91"/>
    <mergeCell ref="W89:W91"/>
    <mergeCell ref="U98:U100"/>
    <mergeCell ref="V98:V100"/>
    <mergeCell ref="W98:W100"/>
    <mergeCell ref="U92:U94"/>
    <mergeCell ref="V92:V94"/>
    <mergeCell ref="W92:W94"/>
    <mergeCell ref="U95:U97"/>
    <mergeCell ref="V95:V97"/>
    <mergeCell ref="W95:W97"/>
    <mergeCell ref="U80:U82"/>
    <mergeCell ref="V80:V82"/>
    <mergeCell ref="W80:W82"/>
    <mergeCell ref="U83:U85"/>
    <mergeCell ref="V83:V85"/>
    <mergeCell ref="W83:W85"/>
    <mergeCell ref="U86:U88"/>
    <mergeCell ref="V86:V88"/>
    <mergeCell ref="W86:W88"/>
    <mergeCell ref="U71:U73"/>
    <mergeCell ref="V71:V73"/>
    <mergeCell ref="W71:W73"/>
    <mergeCell ref="U74:U76"/>
    <mergeCell ref="V74:V76"/>
    <mergeCell ref="W74:W76"/>
    <mergeCell ref="U77:U79"/>
    <mergeCell ref="V77:V79"/>
    <mergeCell ref="W77:W79"/>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17:U19"/>
    <mergeCell ref="V17:V19"/>
    <mergeCell ref="W17:W19"/>
    <mergeCell ref="U20:U22"/>
    <mergeCell ref="V20:V22"/>
    <mergeCell ref="W20:W22"/>
    <mergeCell ref="U23:U25"/>
    <mergeCell ref="V23:V25"/>
    <mergeCell ref="W23:W25"/>
    <mergeCell ref="U8:U10"/>
    <mergeCell ref="V8:V10"/>
    <mergeCell ref="W8:W10"/>
    <mergeCell ref="U11:U13"/>
    <mergeCell ref="V11:V13"/>
    <mergeCell ref="W11:W13"/>
    <mergeCell ref="U14:U16"/>
    <mergeCell ref="V14:V16"/>
    <mergeCell ref="W14:W16"/>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W26:W28"/>
    <mergeCell ref="U29:U31"/>
    <mergeCell ref="V29:V31"/>
    <mergeCell ref="W29:W31"/>
    <mergeCell ref="U32:U34"/>
    <mergeCell ref="V32:V34"/>
    <mergeCell ref="W32:W34"/>
    <mergeCell ref="U35:U37"/>
    <mergeCell ref="V35:V37"/>
    <mergeCell ref="W35:W37"/>
    <mergeCell ref="U53:U55"/>
    <mergeCell ref="T23:T25"/>
    <mergeCell ref="T26:T28"/>
    <mergeCell ref="T29:T31"/>
    <mergeCell ref="T32:T34"/>
    <mergeCell ref="T53:T55"/>
    <mergeCell ref="T56:T58"/>
    <mergeCell ref="U26:U28"/>
    <mergeCell ref="V26:V28"/>
    <mergeCell ref="U38:U40"/>
    <mergeCell ref="V38:V40"/>
    <mergeCell ref="U56:U58"/>
    <mergeCell ref="V56:V58"/>
    <mergeCell ref="R65:R67"/>
    <mergeCell ref="R56:R58"/>
    <mergeCell ref="A95:A97"/>
    <mergeCell ref="A68:A70"/>
    <mergeCell ref="A71:A73"/>
    <mergeCell ref="Z104:Z105"/>
    <mergeCell ref="X104:X105"/>
    <mergeCell ref="Y104:Y105"/>
    <mergeCell ref="T59:T61"/>
    <mergeCell ref="T62:T64"/>
    <mergeCell ref="T65:T67"/>
    <mergeCell ref="W56:W58"/>
    <mergeCell ref="U59:U61"/>
    <mergeCell ref="V59:V61"/>
    <mergeCell ref="W59:W61"/>
    <mergeCell ref="U62:U64"/>
    <mergeCell ref="V62:V64"/>
    <mergeCell ref="W62:W64"/>
    <mergeCell ref="U65:U67"/>
    <mergeCell ref="V65:V67"/>
    <mergeCell ref="W65:W67"/>
    <mergeCell ref="U68:U70"/>
    <mergeCell ref="V68:V70"/>
    <mergeCell ref="W68:W70"/>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R74:R76"/>
    <mergeCell ref="R77:R79"/>
    <mergeCell ref="R80:R82"/>
    <mergeCell ref="R53:R55"/>
    <mergeCell ref="R59:R61"/>
    <mergeCell ref="R62:R6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sheetPr/>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f t="array" ref="B2">'Data Entry'!A2</f>
      </c>
      <c r="C2" s="527"/>
      <c r="D2" s="98"/>
      <c r="E2" t="s" s="528">
        <v>200</v>
      </c>
      <c r="F2" s="527"/>
      <c r="G2" s="527"/>
      <c r="H2" s="527"/>
      <c r="I2" s="527"/>
      <c r="J2" s="527"/>
      <c r="K2" s="527"/>
      <c r="L2" s="527"/>
      <c r="M2" s="527"/>
      <c r="N2" s="98"/>
      <c r="O2" s="98"/>
      <c r="P2" s="98"/>
      <c r="Q2" s="98"/>
      <c r="R2" s="98"/>
      <c r="S2" s="98"/>
      <c r="T2" s="98"/>
      <c r="U2" s="98"/>
      <c r="V2" s="98"/>
      <c r="W2" s="98"/>
      <c r="X2" s="98"/>
      <c r="Y2" s="98"/>
      <c r="Z2" s="98"/>
    </row>
    <row r="3" spans="1:26" ht="9.9" customHeight="1">
      <c r="A3" s="98"/>
      <c r="B3" s="527"/>
      <c r="C3" s="527"/>
      <c r="D3" s="98"/>
      <c r="E3" s="527"/>
      <c r="F3" s="527"/>
      <c r="G3" s="527"/>
      <c r="H3" s="527"/>
      <c r="I3" s="527"/>
      <c r="J3" s="527"/>
      <c r="K3" s="527"/>
      <c r="L3" s="527"/>
      <c r="M3" s="527"/>
      <c r="N3" s="98"/>
      <c r="O3" s="98"/>
      <c r="P3" s="98"/>
      <c r="Q3" s="98"/>
      <c r="R3" s="98"/>
      <c r="S3" s="98"/>
      <c r="T3" s="98"/>
      <c r="U3" s="98"/>
      <c r="V3" s="98"/>
      <c r="W3" s="98"/>
      <c r="X3" s="98"/>
      <c r="Y3" s="98"/>
      <c r="Z3" s="98"/>
    </row>
    <row r="4" spans="1:26" ht="9.9" customHeight="1">
      <c r="A4" s="98"/>
      <c r="B4" s="527"/>
      <c r="C4" s="527"/>
      <c r="D4" s="98"/>
      <c r="E4" s="527"/>
      <c r="F4" s="527"/>
      <c r="G4" s="527"/>
      <c r="H4" s="527"/>
      <c r="I4" s="527"/>
      <c r="J4" s="527"/>
      <c r="K4" s="527"/>
      <c r="L4" s="527"/>
      <c r="M4" s="527"/>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t="s" s="203">
        <v>158</v>
      </c>
      <c r="B7" t="s" s="204">
        <v>159</v>
      </c>
      <c r="C7" t="s" s="204">
        <v>160</v>
      </c>
      <c r="D7" t="s" s="204">
        <v>105</v>
      </c>
      <c r="E7" t="s" s="204">
        <v>161</v>
      </c>
      <c r="F7" t="s" s="204">
        <v>162</v>
      </c>
      <c r="G7" t="s" s="204">
        <v>163</v>
      </c>
      <c r="H7" t="s" s="204">
        <v>164</v>
      </c>
      <c r="I7" t="s" s="204">
        <v>165</v>
      </c>
      <c r="J7" t="s" s="204">
        <v>166</v>
      </c>
      <c r="K7" t="s" s="204">
        <v>167</v>
      </c>
      <c r="L7" t="s" s="204">
        <v>168</v>
      </c>
      <c r="M7" t="s" s="204">
        <v>169</v>
      </c>
      <c r="N7" t="s" s="204">
        <v>170</v>
      </c>
      <c r="O7" t="s" s="204">
        <v>171</v>
      </c>
      <c r="P7" t="s" s="204">
        <v>172</v>
      </c>
      <c r="Q7" t="s" s="204">
        <v>173</v>
      </c>
      <c r="R7" t="s" s="204">
        <v>174</v>
      </c>
      <c r="S7" t="s" s="204">
        <v>175</v>
      </c>
      <c r="T7" t="s" s="204">
        <v>176</v>
      </c>
      <c r="U7" t="s" s="204">
        <v>177</v>
      </c>
      <c r="V7" t="s" s="204">
        <v>178</v>
      </c>
      <c r="W7" t="s" s="270">
        <v>201</v>
      </c>
      <c r="X7" t="s" s="270">
        <v>202</v>
      </c>
      <c r="Y7" t="s" s="270">
        <v>203</v>
      </c>
      <c r="Z7" s="127"/>
    </row>
    <row r="8" spans="1:26" ht="24" customHeight="1">
      <c r="A8" s="580">
        <v>1</v>
      </c>
      <c r="B8" t="s" s="209">
        <v>182</v>
      </c>
      <c r="C8" s="210">
        <f t="array" ref="C8">99.5%*'Data Entry'!H6-C9</f>
      </c>
      <c r="D8" s="211">
        <f t="array" ref="D8">'Data Entry'!U6</f>
      </c>
      <c r="E8" s="212">
        <v>40</v>
      </c>
      <c r="F8" s="212">
        <v>30</v>
      </c>
      <c r="G8" s="212">
        <v>11</v>
      </c>
      <c r="H8" s="213">
        <f t="array" ref="H8">(E8*2.7*5*2.7)*(1780-1000)/(1.7*1780)</f>
      </c>
      <c r="I8" s="213">
        <f t="array" ref="I8">(F8*2.7*5*2.7)*(1780-1000)/(1.7*1780)</f>
      </c>
      <c r="J8" s="213">
        <f t="array" ref="J8">(G8*2.7*5*2.7)*(1300-1000)/(1.7*1300)</f>
      </c>
      <c r="K8" s="212">
        <v>29.19</v>
      </c>
      <c r="L8" s="271">
        <v>19.17</v>
      </c>
      <c r="M8" s="271">
        <v>34.41</v>
      </c>
      <c r="N8" s="214">
        <f t="array" ref="N8">(C8+C9-D8)*H8*K8/1000</f>
      </c>
      <c r="O8" s="214">
        <f t="array" ref="O8">(C8+C9-D8)*I8*L8/1000</f>
      </c>
      <c r="P8" s="214">
        <f t="array" ref="P8">(C8+C9-D8)*J8*M8/1000</f>
      </c>
      <c r="Q8" s="584">
        <f t="array" ref="Q8">SUM(N8:P10)</f>
      </c>
      <c r="R8" s="214">
        <f t="array" ref="R8">(C8*H8*K8/1000)+(C8*I8*L8/1000)+(C8*J8*M8/1000)+(((C8*H8*K8/1000)+(C8*I8*L8/1000)+(C8*J8*M8/1000))*2%)</f>
      </c>
      <c r="S8" s="597">
        <f t="array" ref="S8">SUM(R8:R10)</f>
      </c>
      <c r="T8" s="603">
        <f t="array" ref="T8">(C8*H8/1000)+(C9*H9/1000)+(C10*H10/1000)+(((C8*H8/1000)+(C9*H9/1000)+(C10*H10/1000))*2%)</f>
      </c>
      <c r="U8" s="584">
        <f t="array" ref="U8">(C8*I8/1000)+(C9*I9/1000)+(C10*I10/1000)+(((C8*I8/1000)+(C9*I9/1000)+(C10*I10/1000))*2%)</f>
      </c>
      <c r="V8" s="608">
        <f t="array" ref="V8">(C8*J8/1000)+(C9*J9/1000)+(C10*J10/1000)+(((C8*J8/1000)+(C9*J9/1000)+(C10*J10/1000))*2%)</f>
      </c>
      <c r="W8" s="234">
        <f t="array" ref="W8">C8*H8*K8/1000</f>
      </c>
      <c r="X8" s="233">
        <f t="array" ref="X8">C8*I8*L8/1000</f>
      </c>
      <c r="Y8" s="235">
        <f t="array" ref="Y8">C8*J8*M8/1000</f>
      </c>
      <c r="Z8" s="145"/>
    </row>
    <row r="9" spans="1:26" ht="24" customHeight="1">
      <c r="A9" s="581"/>
      <c r="B9" t="s" s="217">
        <v>204</v>
      </c>
      <c r="C9" s="218">
        <f t="array" ref="C9">'Data Entry'!L6</f>
      </c>
      <c r="D9" s="218">
        <f t="array" ref="D9">'Data Entry'!L6</f>
      </c>
      <c r="E9" s="42">
        <f t="array" ref="E9">E8</f>
      </c>
      <c r="F9" s="42">
        <f t="array" ref="F9">F8</f>
      </c>
      <c r="G9" s="42">
        <f t="array" ref="G9">G8</f>
      </c>
      <c r="H9" s="213">
        <f t="array" ref="H9">(E9*2.7*5*2.7)*(1780-1000)/(1.7*1780)</f>
      </c>
      <c r="I9" s="213">
        <f t="array" ref="I9">(F9*2.7*5*2.7)*(1780-1000)/(1.7*1780)</f>
      </c>
      <c r="J9" s="213">
        <f t="array" ref="J9">(G9*2.7*5*2.7)*(1300-1000)/(1.7*1300)</f>
      </c>
      <c r="K9" s="42">
        <v>24.48</v>
      </c>
      <c r="L9" s="271">
        <v>125.8</v>
      </c>
      <c r="M9" s="271">
        <f t="array" ref="M9">M8</f>
      </c>
      <c r="N9" s="190">
        <f t="array" ref="N9">(C9-D9)*H9*K9/1000</f>
      </c>
      <c r="O9" s="190">
        <f t="array" ref="O9">(C9-D9)*I9*L9/1000</f>
      </c>
      <c r="P9" s="190">
        <f t="array" ref="P9">(C9-D9)*J9*M9/1000</f>
      </c>
      <c r="Q9" s="585"/>
      <c r="R9" s="190">
        <f t="array" ref="R9">(C9*H9*K9/1000)+(C9*I9*L9/1000)+(C9*J9*M9/1000)+(((C9*H9*K9/1000)+(C9*I9*L9/1000)+(C9*J9*M9/1000))*2%)</f>
      </c>
      <c r="S9" s="598"/>
      <c r="T9" s="604"/>
      <c r="U9" s="606"/>
      <c r="V9" s="609"/>
      <c r="W9" s="238">
        <f t="array" ref="W9">C9*H9*K9/1000</f>
      </c>
      <c r="X9" s="192">
        <f t="array" ref="X9">C9*I9*L9/1000</f>
      </c>
      <c r="Y9" s="239">
        <f t="array" ref="Y9">C9*J9*M9/1000</f>
      </c>
      <c r="Z9" s="145"/>
    </row>
    <row r="10" spans="1:26" ht="24" customHeight="1">
      <c r="A10" s="581"/>
      <c r="B10" t="s" s="223">
        <v>184</v>
      </c>
      <c r="C10" s="241"/>
      <c r="D10" s="225"/>
      <c r="E10" s="226">
        <f t="array" ref="E10">E9</f>
      </c>
      <c r="F10" s="226">
        <f t="array" ref="F10">F9</f>
      </c>
      <c r="G10" s="226">
        <f t="array" ref="G10">G9</f>
      </c>
      <c r="H10" s="213">
        <f t="array" ref="H10">(E10*2.7*5*2.7)*(1780-1000)/(1.7*1780)</f>
      </c>
      <c r="I10" s="213">
        <f t="array" ref="I10">(F10*2.7*5*2.7)*(1780-1000)/(1.7*1780)</f>
      </c>
      <c r="J10" s="213">
        <f t="array" ref="J10">(G10*2.7*5*2.7)*(1300-1000)/(1.7*1300)</f>
      </c>
      <c r="K10" s="226">
        <f t="array" ref="K10">K9</f>
      </c>
      <c r="L10" s="271">
        <f t="array" ref="L10">L8</f>
      </c>
      <c r="M10" s="271">
        <f t="array" ref="M10">M9</f>
      </c>
      <c r="N10" s="227">
        <f t="array" ref="N10">(C10-D10)*H10*K10/1000</f>
      </c>
      <c r="O10" s="227">
        <f t="array" ref="O10">(C10-D10)*I10*L10/1000</f>
      </c>
      <c r="P10" s="227">
        <f t="array" ref="P10">(C10-D10)*J10*M10/1000</f>
      </c>
      <c r="Q10" s="586"/>
      <c r="R10" s="227">
        <f t="array" ref="R10">(C10*H10*K10/1000)+(C10*I10*L10/1000)+(C10*J10*M10/1000)+(((C10*H10*K10/1000)+(C10*I10*L10/1000)+(C10*J10*M10/1000))*2%)</f>
      </c>
      <c r="S10" s="599"/>
      <c r="T10" s="605"/>
      <c r="U10" s="607"/>
      <c r="V10" s="610"/>
      <c r="W10" s="245">
        <f t="array" ref="W10">C10*H10*K10/1000</f>
      </c>
      <c r="X10" s="243">
        <f t="array" ref="X10">C10*I10*L10/1000</f>
      </c>
      <c r="Y10" s="246">
        <f t="array" ref="Y10">C10*J10*M10/1000</f>
      </c>
      <c r="Z10" s="145"/>
    </row>
    <row r="11" spans="1:26" ht="24" customHeight="1">
      <c r="A11" s="582">
        <v>2</v>
      </c>
      <c r="B11" t="s" s="231">
        <v>182</v>
      </c>
      <c r="C11" s="210">
        <f t="array" ref="C11">99.5%*'Data Entry'!H7-C12</f>
      </c>
      <c r="D11" s="211">
        <f t="array" ref="D11">'Data Entry'!U7</f>
      </c>
      <c r="E11" s="232">
        <f t="array" ref="E11">E10</f>
      </c>
      <c r="F11" s="232">
        <f t="array" ref="F11">F10</f>
      </c>
      <c r="G11" s="232">
        <f t="array" ref="G11">G10</f>
      </c>
      <c r="H11" s="272">
        <f t="array" ref="H11">(E11*2.7*5*2.7)*(1780-1000)/(1.7*1780)</f>
      </c>
      <c r="I11" s="272">
        <f t="array" ref="I11">(F11*2.7*5*2.7)*(1780-1000)/(1.7*1780)</f>
      </c>
      <c r="J11" s="272">
        <f t="array" ref="J11">(G11*2.7*5*2.7)*(1300-1000)/(1.7*1300)</f>
      </c>
      <c r="K11" s="232">
        <f t="array" ref="K11">K10</f>
      </c>
      <c r="L11" s="273">
        <v>18.17</v>
      </c>
      <c r="M11" s="273">
        <f t="array" ref="M11">M10</f>
      </c>
      <c r="N11" s="233">
        <f t="array" ref="N11">(C11+C12-D11)*H11*K11/1000</f>
      </c>
      <c r="O11" s="233">
        <f t="array" ref="O11">(C11+C12-D11)*I11*L11/1000</f>
      </c>
      <c r="P11" s="233">
        <f t="array" ref="P11">(C11+C12-D11)*J11*M11/1000</f>
      </c>
      <c r="Q11" s="587">
        <f t="array" ref="Q11">SUM(N11:P13)</f>
      </c>
      <c r="R11" s="233">
        <f t="array" ref="R11">(C11*H11*K11/1000)+(C11*I11*L11/1000)+(C11*J11*M11/1000)+(((C11*H11*K11/1000)+(C11*I11*L11/1000)+(C11*J11*M11/1000))*2%)</f>
      </c>
      <c r="S11" s="594">
        <f t="array" ref="S11">SUM(R11:R13)</f>
      </c>
      <c r="T11" s="600">
        <f t="array" ref="T11">(C11*H11/1000)+(C12*H12/1000)+(C13*H13/1000)+(((C11*H11/1000)+(C12*H12/1000)+(C13*H13/1000))*2%)</f>
      </c>
      <c r="U11" s="587">
        <f t="array" ref="U11">(C11*I11/1000)+(C12*I12/1000)+(C13*I13/1000)+(((C11*I11/1000)+(C12*I12/1000)+(C13*I13/1000))*2%)</f>
      </c>
      <c r="V11" s="613">
        <f t="array" ref="V11">(C11*J11/1000)+(C12*J12/1000)+(C13*J13/1000)+(((C11*J11/1000)+(C12*J12/1000)+(C13*J13/1000))*2%)</f>
      </c>
      <c r="W11" s="234">
        <f t="array" ref="W11">C11*H11*K11/1000</f>
      </c>
      <c r="X11" s="233">
        <f t="array" ref="X11">C11*I11*L11/1000</f>
      </c>
      <c r="Y11" s="235">
        <f t="array" ref="Y11">C11*J11*M11/1000</f>
      </c>
      <c r="Z11" s="145"/>
    </row>
    <row r="12" spans="1:26" ht="24" customHeight="1">
      <c r="A12" s="583"/>
      <c r="B12" t="s" s="236">
        <v>204</v>
      </c>
      <c r="C12" s="218">
        <f t="array" ref="C12">'Data Entry'!L7</f>
      </c>
      <c r="D12" s="218">
        <f t="array" ref="D12">'Data Entry'!L7</f>
      </c>
      <c r="E12" s="59">
        <f t="array" ref="E12">E11</f>
      </c>
      <c r="F12" s="59">
        <f t="array" ref="F12">F11</f>
      </c>
      <c r="G12" s="59">
        <f t="array" ref="G12">G11</f>
      </c>
      <c r="H12" s="272">
        <f t="array" ref="H12">(E12*2.7*5*2.7)*(1780-1000)/(1.7*1780)</f>
      </c>
      <c r="I12" s="272">
        <f t="array" ref="I12">(F12*2.7*5*2.7)*(1780-1000)/(1.7*1780)</f>
      </c>
      <c r="J12" s="272">
        <f t="array" ref="J12">(G12*2.7*5*2.7)*(1300-1000)/(1.7*1300)</f>
      </c>
      <c r="K12" s="59">
        <f t="array" ref="K12">K11</f>
      </c>
      <c r="L12" s="273">
        <f t="array" ref="L12">L9</f>
      </c>
      <c r="M12" s="273">
        <f t="array" ref="M12">M11</f>
      </c>
      <c r="N12" s="192">
        <f t="array" ref="N12">(C12-D12)*H12*K12/1000</f>
      </c>
      <c r="O12" s="192">
        <f t="array" ref="O12">(C12-D12)*I12*L12/1000</f>
      </c>
      <c r="P12" s="192">
        <f t="array" ref="P12">(C12-D12)*J12*M12/1000</f>
      </c>
      <c r="Q12" s="588"/>
      <c r="R12" s="192">
        <f t="array" ref="R12">(C12*H12*K12/1000)+(C12*I12*L12/1000)+(C12*J12*M12/1000)+(((C12*H12*K12/1000)+(C12*I12*L12/1000)+(C12*J12*M12/1000))*2%)</f>
      </c>
      <c r="S12" s="595"/>
      <c r="T12" s="601"/>
      <c r="U12" s="611"/>
      <c r="V12" s="614"/>
      <c r="W12" s="238">
        <f t="array" ref="W12">C12*H12*K12/1000</f>
      </c>
      <c r="X12" s="192">
        <f t="array" ref="X12">C12*I12*L12/1000</f>
      </c>
      <c r="Y12" s="239">
        <f t="array" ref="Y12">C12*J12*M12/1000</f>
      </c>
      <c r="Z12" s="145"/>
    </row>
    <row r="13" spans="1:26" ht="24" customHeight="1">
      <c r="A13" s="583"/>
      <c r="B13" t="s" s="240">
        <v>184</v>
      </c>
      <c r="C13" s="241"/>
      <c r="D13" s="225"/>
      <c r="E13" s="242">
        <f t="array" ref="E13">E12</f>
      </c>
      <c r="F13" s="242">
        <f t="array" ref="F13">F12</f>
      </c>
      <c r="G13" s="242">
        <f t="array" ref="G13">G12</f>
      </c>
      <c r="H13" s="272">
        <f t="array" ref="H13">(E13*2.7*5*2.7)*(1780-1000)/(1.7*1780)</f>
      </c>
      <c r="I13" s="272">
        <f t="array" ref="I13">(F13*2.7*5*2.7)*(1780-1000)/(1.7*1780)</f>
      </c>
      <c r="J13" s="272">
        <f t="array" ref="J13">(G13*2.7*5*2.7)*(1300-1000)/(1.7*1300)</f>
      </c>
      <c r="K13" s="242">
        <f t="array" ref="K13">K12</f>
      </c>
      <c r="L13" s="273">
        <f t="array" ref="L13">L8</f>
      </c>
      <c r="M13" s="273">
        <f t="array" ref="M13">M12</f>
      </c>
      <c r="N13" s="243">
        <f t="array" ref="N13">(C13-D13)*H13*K13/1000</f>
      </c>
      <c r="O13" s="243">
        <f t="array" ref="O13">(C13-D13)*I13*L13/1000</f>
      </c>
      <c r="P13" s="243">
        <f t="array" ref="P13">(C13-D13)*J13*M13/1000</f>
      </c>
      <c r="Q13" s="589"/>
      <c r="R13" s="242">
        <f t="array" ref="R13">(C13*H13*K13/1000)+(C13*I13*L13/1000)+(C13*J13*M13/1000)+(((C13*H13*K13/1000)+(C13*I13*L13/1000)+(C13*J13*M13/1000))*2%)</f>
      </c>
      <c r="S13" s="596"/>
      <c r="T13" s="602"/>
      <c r="U13" s="612"/>
      <c r="V13" s="615"/>
      <c r="W13" s="245">
        <f t="array" ref="W13">C13*H13*K13/1000</f>
      </c>
      <c r="X13" s="243">
        <f t="array" ref="X13">C13*I13*L13/1000</f>
      </c>
      <c r="Y13" s="246">
        <f t="array" ref="Y13">C13*J13*M13/1000</f>
      </c>
      <c r="Z13" s="145"/>
    </row>
    <row r="14" spans="1:26" ht="24" customHeight="1">
      <c r="A14" s="580">
        <v>3</v>
      </c>
      <c r="B14" t="s" s="209">
        <v>182</v>
      </c>
      <c r="C14" s="248">
        <f t="array" ref="C14">99.5%*'Data Entry'!H8-C15</f>
      </c>
      <c r="D14" s="211">
        <f t="array" ref="D14">'Data Entry'!U8</f>
      </c>
      <c r="E14" s="212">
        <f t="array" ref="E14">E13</f>
      </c>
      <c r="F14" s="212">
        <f t="array" ref="F14">F13</f>
      </c>
      <c r="G14" s="212">
        <f t="array" ref="G14">G13</f>
      </c>
      <c r="H14" s="213">
        <f t="array" ref="H14">(E14*2.7*5*2.7)*(1780-1000)/(1.7*1780)</f>
      </c>
      <c r="I14" s="213">
        <f t="array" ref="I14">(F14*2.7*5*2.7)*(1780-1000)/(1.7*1780)</f>
      </c>
      <c r="J14" s="213">
        <f t="array" ref="J14">(G14*2.7*5*2.7)*(1300-1000)/(1.7*1300)</f>
      </c>
      <c r="K14" s="212">
        <f t="array" ref="K14">K13</f>
      </c>
      <c r="L14" s="271">
        <f t="array" ref="L14">L11</f>
      </c>
      <c r="M14" s="271">
        <f t="array" ref="M14">M13</f>
      </c>
      <c r="N14" s="214">
        <f t="array" ref="N14">(C14+C15-D14)*H14*K14/1000</f>
      </c>
      <c r="O14" s="214">
        <f t="array" ref="O14">(C14+C15-D14)*I14*L14/1000</f>
      </c>
      <c r="P14" s="214">
        <f t="array" ref="P14">(C14+C15-D14)*J14*M14/1000</f>
      </c>
      <c r="Q14" s="584">
        <f t="array" ref="Q14">SUM(N14:P16)</f>
      </c>
      <c r="R14" s="214">
        <f t="array" ref="R14">(C14*H14*K14/1000)+(C14*I14*L14/1000)+(C14*J14*M14/1000)+(((C14*H14*K14/1000)+(C14*I14*L14/1000)+(C14*J14*M14/1000))*2%)</f>
      </c>
      <c r="S14" s="608">
        <f t="array" ref="S14">SUM(R14:R16)</f>
      </c>
      <c r="T14" s="603">
        <f t="array" ref="T14">(C14*H14/1000)+(C15*H15/1000)+(C16*H16/1000)+(((C14*H14/1000)+(C15*H15/1000)+(C16*H16/1000))*2%)</f>
      </c>
      <c r="U14" s="584">
        <f t="array" ref="U14">(C14*I14/1000)+(C15*I15/1000)+(C16*I16/1000)+(((C14*I14/1000)+(C15*I15/1000)+(C16*I16/1000))*2%)</f>
      </c>
      <c r="V14" s="608">
        <f t="array" ref="V14">(C14*J14/1000)+(C15*J15/1000)+(C16*J16/1000)+(((C14*J14/1000)+(C15*J15/1000)+(C16*J16/1000))*2%)</f>
      </c>
      <c r="W14" s="234">
        <f t="array" ref="W14">C14*H14*K14/1000</f>
      </c>
      <c r="X14" s="233">
        <f t="array" ref="X14">C14*I14*L14/1000</f>
      </c>
      <c r="Y14" s="235">
        <f t="array" ref="Y14">C14*J14*M14/1000</f>
      </c>
      <c r="Z14" s="145"/>
    </row>
    <row r="15" spans="1:26" ht="24" customHeight="1">
      <c r="A15" s="581"/>
      <c r="B15" t="s" s="217">
        <v>204</v>
      </c>
      <c r="C15" s="218">
        <f t="array" ref="C15">'Data Entry'!L8</f>
      </c>
      <c r="D15" s="218">
        <f t="array" ref="D15">'Data Entry'!L8</f>
      </c>
      <c r="E15" s="42">
        <f t="array" ref="E15">E14</f>
      </c>
      <c r="F15" s="42">
        <f t="array" ref="F15">F14</f>
      </c>
      <c r="G15" s="42">
        <f t="array" ref="G15">G14</f>
      </c>
      <c r="H15" s="213">
        <f t="array" ref="H15">(E15*2.7*5*2.7)*(1780-1000)/(1.7*1780)</f>
      </c>
      <c r="I15" s="213">
        <f t="array" ref="I15">(F15*2.7*5*2.7)*(1780-1000)/(1.7*1780)</f>
      </c>
      <c r="J15" s="213">
        <f t="array" ref="J15">(G15*2.7*5*2.7)*(1300-1000)/(1.7*1300)</f>
      </c>
      <c r="K15" s="42">
        <f t="array" ref="K15">K14</f>
      </c>
      <c r="L15" s="271">
        <f t="array" ref="L15">L12</f>
      </c>
      <c r="M15" s="271">
        <f t="array" ref="M15">M14</f>
      </c>
      <c r="N15" s="190">
        <f t="array" ref="N15">(C15-D15)*H15*K15/1000</f>
      </c>
      <c r="O15" s="190">
        <f t="array" ref="O15">(C15-D15)*I15*L15/1000</f>
      </c>
      <c r="P15" s="190">
        <f t="array" ref="P15">(C15-D15)*J15*M15/1000</f>
      </c>
      <c r="Q15" s="585"/>
      <c r="R15" s="190">
        <f t="array" ref="R15">(C15*H15*K15/1000)+(C15*I15*L15/1000)+(C15*J15*M15/1000)+(((C15*H15*K15/1000)+(C15*I15*L15/1000)+(C15*J15*M15/1000))*2%)</f>
      </c>
      <c r="S15" s="581"/>
      <c r="T15" s="604"/>
      <c r="U15" s="606"/>
      <c r="V15" s="609"/>
      <c r="W15" s="238">
        <f t="array" ref="W15">C15*H15*K15/1000</f>
      </c>
      <c r="X15" s="192">
        <f t="array" ref="X15">C15*I15*L15/1000</f>
      </c>
      <c r="Y15" s="239">
        <f t="array" ref="Y15">C15*J15*M15/1000</f>
      </c>
      <c r="Z15" s="145"/>
    </row>
    <row r="16" spans="1:26" ht="24" customHeight="1">
      <c r="A16" s="581"/>
      <c r="B16" t="s" s="223">
        <v>184</v>
      </c>
      <c r="C16" s="241"/>
      <c r="D16" s="225"/>
      <c r="E16" s="226">
        <f t="array" ref="E16">E15</f>
      </c>
      <c r="F16" s="226">
        <f t="array" ref="F16">F15</f>
      </c>
      <c r="G16" s="226">
        <f t="array" ref="G16">G15</f>
      </c>
      <c r="H16" s="213">
        <f t="array" ref="H16">(E16*2.7*5*2.7)*(1780-1000)/(1.7*1780)</f>
      </c>
      <c r="I16" s="213">
        <f t="array" ref="I16">(F16*2.7*5*2.7)*(1780-1000)/(1.7*1780)</f>
      </c>
      <c r="J16" s="213">
        <f t="array" ref="J16">(G16*2.7*5*2.7)*(1300-1000)/(1.7*1300)</f>
      </c>
      <c r="K16" s="226">
        <f t="array" ref="K16">K15</f>
      </c>
      <c r="L16" s="271">
        <f t="array" ref="L16">L8</f>
      </c>
      <c r="M16" s="271">
        <f t="array" ref="M16">M15</f>
      </c>
      <c r="N16" s="227">
        <f t="array" ref="N16">(C16-D16)*H16*K16/1000</f>
      </c>
      <c r="O16" s="227">
        <f t="array" ref="O16">(C16-D16)*I16*L16/1000</f>
      </c>
      <c r="P16" s="227">
        <f t="array" ref="P16">(C16-D16)*J16*M16/1000</f>
      </c>
      <c r="Q16" s="586"/>
      <c r="R16" s="226">
        <f t="array" ref="R16">(C16*H16*K16/1000)+(C16*I16*L16/1000)+(C16*J16*M16/1000)+(((C16*H16*K16/1000)+(C16*I16*L16/1000)+(C16*J16*M16/1000))*2%)</f>
      </c>
      <c r="S16" s="619"/>
      <c r="T16" s="605"/>
      <c r="U16" s="607"/>
      <c r="V16" s="610"/>
      <c r="W16" s="245">
        <f t="array" ref="W16">C16*H16*K16/1000</f>
      </c>
      <c r="X16" s="243">
        <f t="array" ref="X16">C16*I16*L16/1000</f>
      </c>
      <c r="Y16" s="246">
        <f t="array" ref="Y16">C16*J16*M16/1000</f>
      </c>
      <c r="Z16" s="145"/>
    </row>
    <row r="17" spans="1:26" ht="24" customHeight="1">
      <c r="A17" s="582">
        <v>4</v>
      </c>
      <c r="B17" t="s" s="231">
        <v>182</v>
      </c>
      <c r="C17" s="248">
        <f t="array" ref="C17">99.5%*'Data Entry'!H9-C18</f>
      </c>
      <c r="D17" s="211">
        <f t="array" ref="D17">'Data Entry'!U9</f>
      </c>
      <c r="E17" s="232">
        <f t="array" ref="E17">E16</f>
      </c>
      <c r="F17" s="232">
        <f t="array" ref="F17">F16</f>
      </c>
      <c r="G17" s="232">
        <f t="array" ref="G17">G16</f>
      </c>
      <c r="H17" s="272">
        <f t="array" ref="H17">(E17*2.7*5*2.7)*(1780-1000)/(1.7*1780)</f>
      </c>
      <c r="I17" s="272">
        <f t="array" ref="I17">(F17*2.7*5*2.7)*(1780-1000)/(1.7*1780)</f>
      </c>
      <c r="J17" s="272">
        <f t="array" ref="J17">(G17*2.7*5*2.7)*(1300-1000)/(1.7*1300)</f>
      </c>
      <c r="K17" s="232">
        <f t="array" ref="K17">K16</f>
      </c>
      <c r="L17" s="273">
        <f t="array" ref="L17">L14</f>
      </c>
      <c r="M17" s="273">
        <f t="array" ref="M17">M16</f>
      </c>
      <c r="N17" s="233">
        <f t="array" ref="N17">(C17+C18-D17)*H17*K17/1000</f>
      </c>
      <c r="O17" s="233">
        <f t="array" ref="O17">(C17+C18-D17)*I17*L17/1000</f>
      </c>
      <c r="P17" s="233">
        <f t="array" ref="P17">(C17+C18-D17)*J17*M17/1000</f>
      </c>
      <c r="Q17" s="587">
        <f t="array" ref="Q17">SUM(N17:P19)</f>
      </c>
      <c r="R17" s="233">
        <f t="array" ref="R17">(C17*H17*K17/1000)+(C17*I17*L17/1000)+(C17*J17*M17/1000)+(((C17*H17*K17/1000)+(C17*I17*L17/1000)+(C17*J17*M17/1000))*2%)</f>
      </c>
      <c r="S17" s="594">
        <f t="array" ref="S17">SUM(R17:R19)</f>
      </c>
      <c r="T17" s="600">
        <f t="array" ref="T17">(C17*H17/1000)+(C18*H18/1000)+(C19*H19/1000)+(((C17*H17/1000)+(C18*H18/1000)+(C19*H19/1000))*2%)</f>
      </c>
      <c r="U17" s="587">
        <f t="array" ref="U17">(C17*I17/1000)+(C18*I18/1000)+(C19*I19/1000)+(((C17*I17/1000)+(C18*I18/1000)+(C19*I19/1000))*2%)</f>
      </c>
      <c r="V17" s="613">
        <f t="array" ref="V17">(C17*J17/1000)+(C18*J18/1000)+(C19*J19/1000)+(((C17*J17/1000)+(C18*J18/1000)+(C19*J19/1000))*2%)</f>
      </c>
      <c r="W17" s="234">
        <f t="array" ref="W17">C17*H17*K17/1000</f>
      </c>
      <c r="X17" s="233">
        <f t="array" ref="X17">C17*I17*L17/1000</f>
      </c>
      <c r="Y17" s="235">
        <f t="array" ref="Y17">C17*J17*M17/1000</f>
      </c>
      <c r="Z17" s="145"/>
    </row>
    <row r="18" spans="1:26" ht="24" customHeight="1">
      <c r="A18" s="583"/>
      <c r="B18" t="s" s="236">
        <v>204</v>
      </c>
      <c r="C18" s="218">
        <f t="array" ref="C18">'Data Entry'!L9</f>
      </c>
      <c r="D18" s="218">
        <f t="array" ref="D18">'Data Entry'!L9</f>
      </c>
      <c r="E18" s="59">
        <f t="array" ref="E18">E17</f>
      </c>
      <c r="F18" s="59">
        <f t="array" ref="F18">F17</f>
      </c>
      <c r="G18" s="59">
        <f t="array" ref="G18">G17</f>
      </c>
      <c r="H18" s="272">
        <f t="array" ref="H18">(E18*2.7*5*2.7)*(1780-1000)/(1.7*1780)</f>
      </c>
      <c r="I18" s="272">
        <f t="array" ref="I18">(F18*2.7*5*2.7)*(1780-1000)/(1.7*1780)</f>
      </c>
      <c r="J18" s="272">
        <f t="array" ref="J18">(G18*2.7*5*2.7)*(1300-1000)/(1.7*1300)</f>
      </c>
      <c r="K18" s="59">
        <f t="array" ref="K18">K17</f>
      </c>
      <c r="L18" s="273">
        <f t="array" ref="L18">L15</f>
      </c>
      <c r="M18" s="273">
        <f t="array" ref="M18">M17</f>
      </c>
      <c r="N18" s="192">
        <f t="array" ref="N18">(C18-D18)*H18*K18/1000</f>
      </c>
      <c r="O18" s="192">
        <f t="array" ref="O18">(C18-D18)*I18*L18/1000</f>
      </c>
      <c r="P18" s="192">
        <f t="array" ref="P18">(C18-D18)*J18*M18/1000</f>
      </c>
      <c r="Q18" s="588"/>
      <c r="R18" s="59">
        <f t="array" ref="R18">(C18*H18*K18/1000)+(C18*I18*L18/1000)+(C18*J18*M18/1000)+(((C18*H18*K18/1000)+(C18*I18*L18/1000)+(C18*J18*M18/1000))*2%)</f>
      </c>
      <c r="S18" s="595"/>
      <c r="T18" s="601"/>
      <c r="U18" s="611"/>
      <c r="V18" s="614"/>
      <c r="W18" s="238">
        <f t="array" ref="W18">C18*H18*K18/1000</f>
      </c>
      <c r="X18" s="192">
        <f t="array" ref="X18">C18*I18*L18/1000</f>
      </c>
      <c r="Y18" s="239">
        <f t="array" ref="Y18">C18*J18*M18/1000</f>
      </c>
      <c r="Z18" s="145"/>
    </row>
    <row r="19" spans="1:26" ht="24" customHeight="1">
      <c r="A19" s="583"/>
      <c r="B19" t="s" s="240">
        <v>184</v>
      </c>
      <c r="C19" s="241"/>
      <c r="D19" s="225"/>
      <c r="E19" s="242">
        <f t="array" ref="E19">E18</f>
      </c>
      <c r="F19" s="242">
        <f t="array" ref="F19">F18</f>
      </c>
      <c r="G19" s="242">
        <f t="array" ref="G19">G18</f>
      </c>
      <c r="H19" s="272">
        <f t="array" ref="H19">(E19*2.7*5*2.7)*(1780-1000)/(1.7*1780)</f>
      </c>
      <c r="I19" s="272">
        <f t="array" ref="I19">(F19*2.7*5*2.7)*(1780-1000)/(1.7*1780)</f>
      </c>
      <c r="J19" s="272">
        <f t="array" ref="J19">(G19*2.7*5*2.7)*(1300-1000)/(1.7*1300)</f>
      </c>
      <c r="K19" s="242">
        <f t="array" ref="K19">K18</f>
      </c>
      <c r="L19" s="273">
        <f t="array" ref="L19">L8</f>
      </c>
      <c r="M19" s="273">
        <f t="array" ref="M19">M18</f>
      </c>
      <c r="N19" s="243">
        <f t="array" ref="N19">(C19-D19)*H19*K19/1000</f>
      </c>
      <c r="O19" s="243">
        <f t="array" ref="O19">(C19-D19)*I19*L19/1000</f>
      </c>
      <c r="P19" s="243">
        <f t="array" ref="P19">(C19-D19)*J19*M19/1000</f>
      </c>
      <c r="Q19" s="589"/>
      <c r="R19" s="242">
        <f t="array" ref="R19">(C19*H19*K19/1000)+(C19*I19*L19/1000)+(C19*J19*M19/1000)+(((C19*H19*K19/1000)+(C19*I19*L19/1000)+(C19*J19*M19/1000))*2%)</f>
      </c>
      <c r="S19" s="596"/>
      <c r="T19" s="602"/>
      <c r="U19" s="612"/>
      <c r="V19" s="615"/>
      <c r="W19" s="245">
        <f t="array" ref="W19">C19*H19*K19/1000</f>
      </c>
      <c r="X19" s="243">
        <f t="array" ref="X19">C19*I19*L19/1000</f>
      </c>
      <c r="Y19" s="246">
        <f t="array" ref="Y19">C19*J19*M19/1000</f>
      </c>
      <c r="Z19" s="145"/>
    </row>
    <row r="20" spans="1:26" ht="24" customHeight="1">
      <c r="A20" s="580">
        <v>5</v>
      </c>
      <c r="B20" t="s" s="209">
        <v>182</v>
      </c>
      <c r="C20" s="248">
        <f t="array" ref="C20">99.5%*'Data Entry'!H10-C21</f>
      </c>
      <c r="D20" s="211">
        <f t="array" ref="D20">'Data Entry'!U10</f>
      </c>
      <c r="E20" s="212">
        <f t="array" ref="E20">E19</f>
      </c>
      <c r="F20" s="212">
        <f t="array" ref="F20">F19</f>
      </c>
      <c r="G20" s="212">
        <f t="array" ref="G20">G19</f>
      </c>
      <c r="H20" s="213">
        <f t="array" ref="H20">(E20*2.7*5*2.7)*(1780-1000)/(1.7*1780)</f>
      </c>
      <c r="I20" s="213">
        <f t="array" ref="I20">(F20*2.7*5*2.7)*(1780-1000)/(1.7*1780)</f>
      </c>
      <c r="J20" s="213">
        <f t="array" ref="J20">(G20*2.7*5*2.7)*(1300-1000)/(1.7*1300)</f>
      </c>
      <c r="K20" s="212">
        <f t="array" ref="K20">K19</f>
      </c>
      <c r="L20" s="271">
        <f t="array" ref="L20">L17</f>
      </c>
      <c r="M20" s="271">
        <f t="array" ref="M20">M19</f>
      </c>
      <c r="N20" s="214">
        <f t="array" ref="N20">(C20+C21-D20)*H20*K20/1000</f>
      </c>
      <c r="O20" s="214">
        <f t="array" ref="O20">(C20+C21-D20)*I20*L20/1000</f>
      </c>
      <c r="P20" s="214">
        <f t="array" ref="P20">(C20+C21-D20)*J20*M20/1000</f>
      </c>
      <c r="Q20" s="584">
        <f t="array" ref="Q20">SUM(N20:P22)</f>
      </c>
      <c r="R20" s="214">
        <f t="array" ref="R20">(C20*H20*K20/1000)+(C20*I20*L20/1000)+(C20*J20*M20/1000)+(((C20*H20*K20/1000)+(C20*I20*L20/1000)+(C20*J20*M20/1000))*2%)</f>
      </c>
      <c r="S20" s="597">
        <f t="array" ref="S20">SUM(R20:R22)</f>
      </c>
      <c r="T20" s="603">
        <f t="array" ref="T20">(C20*H20/1000)+(C21*H21/1000)+(C22*H22/1000)+(((C20*H20/1000)+(C21*H21/1000)+(C22*H22/1000))*2%)</f>
      </c>
      <c r="U20" s="584">
        <f t="array" ref="U20">(C20*I20/1000)+(C21*I21/1000)+(C22*I22/1000)+(((C20*I20/1000)+(C21*I21/1000)+(C22*I22/1000))*2%)</f>
      </c>
      <c r="V20" s="608">
        <f t="array" ref="V20">(C20*J20/1000)+(C21*J21/1000)+(C22*J22/1000)+(((C20*J20/1000)+(C21*J21/1000)+(C22*J22/1000))*2%)</f>
      </c>
      <c r="W20" s="234">
        <f t="array" ref="W20">C20*H20*K20/1000</f>
      </c>
      <c r="X20" s="233">
        <f t="array" ref="X20">C20*I20*L20/1000</f>
      </c>
      <c r="Y20" s="235">
        <f t="array" ref="Y20">C20*J20*M20/1000</f>
      </c>
      <c r="Z20" s="145"/>
    </row>
    <row r="21" spans="1:26" ht="24" customHeight="1">
      <c r="A21" s="581"/>
      <c r="B21" t="s" s="217">
        <v>204</v>
      </c>
      <c r="C21" s="218">
        <f t="array" ref="C21">'Data Entry'!L10</f>
      </c>
      <c r="D21" s="218">
        <f t="array" ref="D21">'Data Entry'!L10</f>
      </c>
      <c r="E21" s="42">
        <f t="array" ref="E21">E20</f>
      </c>
      <c r="F21" s="42">
        <f t="array" ref="F21">F20</f>
      </c>
      <c r="G21" s="42">
        <f t="array" ref="G21">G20</f>
      </c>
      <c r="H21" s="213">
        <f t="array" ref="H21">(E21*2.7*5*2.7)*(1780-1000)/(1.7*1780)</f>
      </c>
      <c r="I21" s="213">
        <f t="array" ref="I21">(F21*2.7*5*2.7)*(1780-1000)/(1.7*1780)</f>
      </c>
      <c r="J21" s="213">
        <f t="array" ref="J21">(G21*2.7*5*2.7)*(1300-1000)/(1.7*1300)</f>
      </c>
      <c r="K21" s="42">
        <f t="array" ref="K21">K20</f>
      </c>
      <c r="L21" s="271">
        <f t="array" ref="L21">L18</f>
      </c>
      <c r="M21" s="271">
        <f t="array" ref="M21">M20</f>
      </c>
      <c r="N21" s="190">
        <f t="array" ref="N21">(C21-D21)*H21*K21/1000</f>
      </c>
      <c r="O21" s="190">
        <f t="array" ref="O21">(C21-D21)*I21*L21/1000</f>
      </c>
      <c r="P21" s="190">
        <f t="array" ref="P21">(C21-D21)*J21*M21/1000</f>
      </c>
      <c r="Q21" s="585"/>
      <c r="R21" s="42">
        <f t="array" ref="R21">(C21*H21*K21/1000)+(C21*I21*L21/1000)+(C21*J21*M21/1000)+(((C21*H21*K21/1000)+(C21*I21*L21/1000)+(C21*J21*M21/1000))*2%)</f>
      </c>
      <c r="S21" s="598"/>
      <c r="T21" s="604"/>
      <c r="U21" s="606"/>
      <c r="V21" s="609"/>
      <c r="W21" s="238">
        <f t="array" ref="W21">C21*H21*K21/1000</f>
      </c>
      <c r="X21" s="192">
        <f t="array" ref="X21">C21*I21*L21/1000</f>
      </c>
      <c r="Y21" s="239">
        <f t="array" ref="Y21">C21*J21*M21/1000</f>
      </c>
      <c r="Z21" s="145"/>
    </row>
    <row r="22" spans="1:26" ht="24" customHeight="1">
      <c r="A22" s="581"/>
      <c r="B22" t="s" s="223">
        <v>184</v>
      </c>
      <c r="C22" s="241"/>
      <c r="D22" s="225"/>
      <c r="E22" s="226">
        <f t="array" ref="E22">E21</f>
      </c>
      <c r="F22" s="226">
        <f t="array" ref="F22">F21</f>
      </c>
      <c r="G22" s="226">
        <f t="array" ref="G22">G21</f>
      </c>
      <c r="H22" s="213">
        <f t="array" ref="H22">(E22*2.7*5*2.7)*(1780-1000)/(1.7*1780)</f>
      </c>
      <c r="I22" s="213">
        <f t="array" ref="I22">(F22*2.7*5*2.7)*(1780-1000)/(1.7*1780)</f>
      </c>
      <c r="J22" s="213">
        <f t="array" ref="J22">(G22*2.7*5*2.7)*(1300-1000)/(1.7*1300)</f>
      </c>
      <c r="K22" s="226">
        <f t="array" ref="K22">K21</f>
      </c>
      <c r="L22" s="271">
        <f t="array" ref="L22">L8</f>
      </c>
      <c r="M22" s="271">
        <f t="array" ref="M22">M21</f>
      </c>
      <c r="N22" s="227">
        <f t="array" ref="N22">(C22-D22)*H22*K22/1000</f>
      </c>
      <c r="O22" s="227">
        <f t="array" ref="O22">(C22-D22)*I22*L22/1000</f>
      </c>
      <c r="P22" s="227">
        <f t="array" ref="P22">(C22-D22)*J22*M22/1000</f>
      </c>
      <c r="Q22" s="586"/>
      <c r="R22" s="226">
        <f t="array" ref="R22">(C22*H22*K22/1000)+(C22*I22*L22/1000)+(C22*J22*M22/1000)+(((C22*H22*K22/1000)+(C22*I22*L22/1000)+(C22*J22*M22/1000))*2%)</f>
      </c>
      <c r="S22" s="599"/>
      <c r="T22" s="605"/>
      <c r="U22" s="607"/>
      <c r="V22" s="610"/>
      <c r="W22" s="245">
        <f t="array" ref="W22">C22*H22*K22/1000</f>
      </c>
      <c r="X22" s="243">
        <f t="array" ref="X22">C22*I22*L22/1000</f>
      </c>
      <c r="Y22" s="246">
        <f t="array" ref="Y22">C22*J22*M22/1000</f>
      </c>
      <c r="Z22" s="145"/>
    </row>
    <row r="23" spans="1:26" ht="24" customHeight="1">
      <c r="A23" s="582">
        <v>6</v>
      </c>
      <c r="B23" t="s" s="231">
        <v>182</v>
      </c>
      <c r="C23" s="248">
        <f t="array" ref="C23">99.5%*'Data Entry'!H11-C24</f>
      </c>
      <c r="D23" s="211">
        <f t="array" ref="D23">'Data Entry'!U11</f>
      </c>
      <c r="E23" s="232">
        <f t="array" ref="E23">E22</f>
      </c>
      <c r="F23" s="232">
        <f t="array" ref="F23">F22</f>
      </c>
      <c r="G23" s="232">
        <f t="array" ref="G23">G22</f>
      </c>
      <c r="H23" s="272">
        <f t="array" ref="H23">(E23*2.7*5*2.7)*(1780-1000)/(1.7*1780)</f>
      </c>
      <c r="I23" s="272">
        <f t="array" ref="I23">(F23*2.7*5*2.7)*(1780-1000)/(1.7*1780)</f>
      </c>
      <c r="J23" s="272">
        <f t="array" ref="J23">(G23*2.7*5*2.7)*(1300-1000)/(1.7*1300)</f>
      </c>
      <c r="K23" s="232">
        <f t="array" ref="K23">K22</f>
      </c>
      <c r="L23" s="273">
        <f t="array" ref="L23">L20</f>
      </c>
      <c r="M23" s="273">
        <f t="array" ref="M23">M22</f>
      </c>
      <c r="N23" s="233">
        <f t="array" ref="N23">(C23+C24-D23)*H23*K23/1000</f>
      </c>
      <c r="O23" s="233">
        <f t="array" ref="O23">(C23+C24-D23)*I23*L23/1000</f>
      </c>
      <c r="P23" s="233">
        <f t="array" ref="P23">(C23+C24-D23)*J23*M23/1000</f>
      </c>
      <c r="Q23" s="587">
        <f t="array" ref="Q23">SUM(N23:P25)</f>
      </c>
      <c r="R23" s="233">
        <f t="array" ref="R23">(C23*H23*K23/1000)+(C23*I23*L23/1000)+(C23*J23*M23/1000)+(((C23*H23*K23/1000)+(C23*I23*L23/1000)+(C23*J23*M23/1000))*2%)</f>
      </c>
      <c r="S23" s="594">
        <f t="array" ref="S23">SUM(R23:R25)</f>
      </c>
      <c r="T23" s="600">
        <f t="array" ref="T23">(C23*H23/1000)+(C24*H24/1000)+(C25*H25/1000)+(((C23*H23/1000)+(C24*H24/1000)+(C25*H25/1000))*2%)</f>
      </c>
      <c r="U23" s="587">
        <f t="array" ref="U23">(C23*I23/1000)+(C24*I24/1000)+(C25*I25/1000)+(((C23*I23/1000)+(C24*I24/1000)+(C25*I25/1000))*2%)</f>
      </c>
      <c r="V23" s="613">
        <f t="array" ref="V23">(C23*J23/1000)+(C24*J24/1000)+(C25*J25/1000)+(((C23*J23/1000)+(C24*J24/1000)+(C25*J25/1000))*2%)</f>
      </c>
      <c r="W23" s="234">
        <f t="array" ref="W23">C23*H23*K23/1000</f>
      </c>
      <c r="X23" s="233">
        <f t="array" ref="X23">C23*I23*L23/1000</f>
      </c>
      <c r="Y23" s="235">
        <f t="array" ref="Y23">C23*J23*M23/1000</f>
      </c>
      <c r="Z23" s="145"/>
    </row>
    <row r="24" spans="1:26" ht="24" customHeight="1">
      <c r="A24" s="583"/>
      <c r="B24" t="s" s="236">
        <v>204</v>
      </c>
      <c r="C24" s="218">
        <f t="array" ref="C24">'Data Entry'!L11</f>
      </c>
      <c r="D24" s="274">
        <f t="array" ref="D24">'Data Entry'!L11</f>
      </c>
      <c r="E24" s="59">
        <f t="array" ref="E24">E23</f>
      </c>
      <c r="F24" s="59">
        <f t="array" ref="F24">F23</f>
      </c>
      <c r="G24" s="59">
        <f t="array" ref="G24">G23</f>
      </c>
      <c r="H24" s="272">
        <f t="array" ref="H24">(E24*2.7*5*2.7)*(1780-1000)/(1.7*1780)</f>
      </c>
      <c r="I24" s="272">
        <f t="array" ref="I24">(F24*2.7*5*2.7)*(1780-1000)/(1.7*1780)</f>
      </c>
      <c r="J24" s="272">
        <f t="array" ref="J24">(G24*2.7*5*2.7)*(1300-1000)/(1.7*1300)</f>
      </c>
      <c r="K24" s="59">
        <f t="array" ref="K24">K23</f>
      </c>
      <c r="L24" s="273">
        <f t="array" ref="L24">L21</f>
      </c>
      <c r="M24" s="273">
        <f t="array" ref="M24">M23</f>
      </c>
      <c r="N24" s="192">
        <f t="array" ref="N24">(C24-D24)*H24*K24/1000</f>
      </c>
      <c r="O24" s="192">
        <f t="array" ref="O24">(C24-D24)*I24*L24/1000</f>
      </c>
      <c r="P24" s="192">
        <f t="array" ref="P24">(C24-D24)*J24*M24/1000</f>
      </c>
      <c r="Q24" s="588"/>
      <c r="R24" s="59">
        <f t="array" ref="R24">(C24*H24*K24/1000)+(C24*I24*L24/1000)+(C24*J24*M24/1000)+(((C24*H24*K24/1000)+(C24*I24*L24/1000)+(C24*J24*M24/1000))*2%)</f>
      </c>
      <c r="S24" s="595"/>
      <c r="T24" s="601"/>
      <c r="U24" s="611"/>
      <c r="V24" s="614"/>
      <c r="W24" s="238">
        <f t="array" ref="W24">C24*H24*K24/1000</f>
      </c>
      <c r="X24" s="192">
        <f t="array" ref="X24">C24*I24*L24/1000</f>
      </c>
      <c r="Y24" s="239">
        <f t="array" ref="Y24">C24*J24*M24/1000</f>
      </c>
      <c r="Z24" s="145"/>
    </row>
    <row r="25" spans="1:26" ht="24" customHeight="1">
      <c r="A25" s="583"/>
      <c r="B25" t="s" s="240">
        <v>184</v>
      </c>
      <c r="C25" s="241"/>
      <c r="D25" s="225"/>
      <c r="E25" s="242">
        <f t="array" ref="E25">E24</f>
      </c>
      <c r="F25" s="242">
        <f t="array" ref="F25">F24</f>
      </c>
      <c r="G25" s="242">
        <f t="array" ref="G25">G24</f>
      </c>
      <c r="H25" s="213">
        <f t="array" ref="H25">(E25*2.7*5*2.7)*(1780-1000)/(1.7*1780)</f>
      </c>
      <c r="I25" s="213">
        <f t="array" ref="I25">(F25*2.7*5*2.7)*(1780-1000)/(1.7*1780)</f>
      </c>
      <c r="J25" s="213">
        <f t="array" ref="J25">(G25*2.7*5*2.7)*(1300-1000)/(1.7*1300)</f>
      </c>
      <c r="K25" s="242">
        <f t="array" ref="K25">K24</f>
      </c>
      <c r="L25" s="273">
        <f t="array" ref="L25">L8</f>
      </c>
      <c r="M25" s="273">
        <f t="array" ref="M25">M24</f>
      </c>
      <c r="N25" s="243">
        <f t="array" ref="N25">(C25-D25)*H25*K25/1000</f>
      </c>
      <c r="O25" s="243">
        <f t="array" ref="O25">(C25-D25)*I25*L25/1000</f>
      </c>
      <c r="P25" s="243">
        <f t="array" ref="P25">(C25-D25)*J25*M25/1000</f>
      </c>
      <c r="Q25" s="589"/>
      <c r="R25" s="242">
        <f t="array" ref="R25">(C25*H25*K25/1000)+(C25*I25*L25/1000)+(C25*J25*M25/1000)+(((C25*H25*K25/1000)+(C25*I25*L25/1000)+(C25*J25*M25/1000))*2%)</f>
      </c>
      <c r="S25" s="596"/>
      <c r="T25" s="602"/>
      <c r="U25" s="612"/>
      <c r="V25" s="615"/>
      <c r="W25" s="245">
        <f t="array" ref="W25">C25*H25*K25/1000</f>
      </c>
      <c r="X25" s="243">
        <f t="array" ref="X25">C25*I25*L25/1000</f>
      </c>
      <c r="Y25" s="246">
        <f t="array" ref="Y25">C25*J25*M25/1000</f>
      </c>
      <c r="Z25" s="145"/>
    </row>
    <row r="26" spans="1:26" ht="24" customHeight="1">
      <c r="A26" s="580">
        <v>7</v>
      </c>
      <c r="B26" t="s" s="209">
        <v>182</v>
      </c>
      <c r="C26" s="248">
        <f t="array" ref="C26">99.5%*'Data Entry'!H12-C27</f>
      </c>
      <c r="D26" s="211">
        <f t="array" ref="D26">'Data Entry'!U12</f>
      </c>
      <c r="E26" s="212">
        <f t="array" ref="E26">E25</f>
      </c>
      <c r="F26" s="212">
        <f t="array" ref="F26">F25</f>
      </c>
      <c r="G26" s="212">
        <f t="array" ref="G26">G25</f>
      </c>
      <c r="H26" s="213">
        <f t="array" ref="H26">(E26*2.7*5*2.7)*(1780-1000)/(1.7*1780)</f>
      </c>
      <c r="I26" s="213">
        <f t="array" ref="I26">(F26*2.7*5*2.7)*(1780-1000)/(1.7*1780)</f>
      </c>
      <c r="J26" s="213">
        <f t="array" ref="J26">(G26*2.7*5*2.7)*(1300-1000)/(1.7*1300)</f>
      </c>
      <c r="K26" s="212">
        <f t="array" ref="K26">K25</f>
      </c>
      <c r="L26" s="271">
        <f t="array" ref="L26">L23</f>
      </c>
      <c r="M26" s="271">
        <f t="array" ref="M26">M25</f>
      </c>
      <c r="N26" s="214">
        <f t="array" ref="N26">(C26+C27-D26)*H26*K26/1000</f>
      </c>
      <c r="O26" s="214">
        <f t="array" ref="O26">(C26+C27-D26)*I26*L26/1000</f>
      </c>
      <c r="P26" s="214">
        <f t="array" ref="P26">(C26+C27-D26)*J26*M26/1000</f>
      </c>
      <c r="Q26" s="584">
        <f t="array" ref="Q26">SUM(N26:P28)</f>
      </c>
      <c r="R26" s="214">
        <f t="array" ref="R26">(C26*H26*K26/1000)+(C26*I26*L26/1000)+(C26*J26*M26/1000)+(((C26*H26*K26/1000)+(C26*I26*L26/1000)+(C26*J26*M26/1000))*2%)</f>
      </c>
      <c r="S26" s="597">
        <f t="array" ref="S26">SUM(R26:R28)</f>
      </c>
      <c r="T26" s="603">
        <f t="array" ref="T26">(C26*H26/1000)+(C27*H27/1000)+(C28*H28/1000)+(((C26*H26/1000)+(C27*H27/1000)+(C28*H28/1000))*2%)</f>
      </c>
      <c r="U26" s="584">
        <f t="array" ref="U26">(C26*I26/1000)+(C27*I27/1000)+(C28*I28/1000)+(((C26*I26/1000)+(C27*I27/1000)+(C28*I28/1000))*2%)</f>
      </c>
      <c r="V26" s="608">
        <f t="array" ref="V26">(C26*J26/1000)+(C27*J27/1000)+(C28*J28/1000)+(((C26*J26/1000)+(C27*J27/1000)+(C28*J28/1000))*2%)</f>
      </c>
      <c r="W26" s="234">
        <f t="array" ref="W26">C26*H26*K26/1000</f>
      </c>
      <c r="X26" s="233">
        <f t="array" ref="X26">C26*I26*L26/1000</f>
      </c>
      <c r="Y26" s="235">
        <f t="array" ref="Y26">C26*J26*M26/1000</f>
      </c>
      <c r="Z26" s="145"/>
    </row>
    <row r="27" spans="1:26" ht="24" customHeight="1">
      <c r="A27" s="581"/>
      <c r="B27" t="s" s="217">
        <v>204</v>
      </c>
      <c r="C27" s="218">
        <f t="array" ref="C27">'Data Entry'!L12</f>
      </c>
      <c r="D27" s="218">
        <f t="array" ref="D27">'Data Entry'!L12</f>
      </c>
      <c r="E27" s="42">
        <f t="array" ref="E27">E26</f>
      </c>
      <c r="F27" s="42">
        <f t="array" ref="F27">F26</f>
      </c>
      <c r="G27" s="42">
        <f t="array" ref="G27">G26</f>
      </c>
      <c r="H27" s="213">
        <f t="array" ref="H27">(E27*2.7*5*2.7)*(1780-1000)/(1.7*1780)</f>
      </c>
      <c r="I27" s="213">
        <f t="array" ref="I27">(F27*2.7*5*2.7)*(1780-1000)/(1.7*1780)</f>
      </c>
      <c r="J27" s="213">
        <f t="array" ref="J27">(G27*2.7*5*2.7)*(1300-1000)/(1.7*1300)</f>
      </c>
      <c r="K27" s="42">
        <f t="array" ref="K27">K26</f>
      </c>
      <c r="L27" s="271">
        <f t="array" ref="L27">L24</f>
      </c>
      <c r="M27" s="271">
        <f t="array" ref="M27">M26</f>
      </c>
      <c r="N27" s="190">
        <f t="array" ref="N27">(C27-D27)*H27*K27/1000</f>
      </c>
      <c r="O27" s="190">
        <f t="array" ref="O27">(C27-D27)*I27*L27/1000</f>
      </c>
      <c r="P27" s="190">
        <f t="array" ref="P27">(C27-D27)*J27*M27/1000</f>
      </c>
      <c r="Q27" s="585"/>
      <c r="R27" s="42">
        <f t="array" ref="R27">(C27*H27*K27/1000)+(C27*I27*L27/1000)+(C27*J27*M27/1000)+(((C27*H27*K27/1000)+(C27*I27*L27/1000)+(C27*J27*M27/1000))*2%)</f>
      </c>
      <c r="S27" s="598"/>
      <c r="T27" s="604"/>
      <c r="U27" s="606"/>
      <c r="V27" s="609"/>
      <c r="W27" s="238">
        <f t="array" ref="W27">C27*H27*K27/1000</f>
      </c>
      <c r="X27" s="192">
        <f t="array" ref="X27">C27*I27*L27/1000</f>
      </c>
      <c r="Y27" s="239">
        <f t="array" ref="Y27">C27*J27*M27/1000</f>
      </c>
      <c r="Z27" s="145"/>
    </row>
    <row r="28" spans="1:26" ht="24" customHeight="1">
      <c r="A28" s="581"/>
      <c r="B28" t="s" s="223">
        <v>184</v>
      </c>
      <c r="C28" s="241"/>
      <c r="D28" s="225"/>
      <c r="E28" s="226">
        <f t="array" ref="E28">E27</f>
      </c>
      <c r="F28" s="226">
        <f t="array" ref="F28">F27</f>
      </c>
      <c r="G28" s="226">
        <f t="array" ref="G28">G27</f>
      </c>
      <c r="H28" s="213">
        <f t="array" ref="H28">(E28*2.7*5*2.7)*(1780-1000)/(1.7*1780)</f>
      </c>
      <c r="I28" s="213">
        <f t="array" ref="I28">(F28*2.7*5*2.7)*(1780-1000)/(1.7*1780)</f>
      </c>
      <c r="J28" s="213">
        <f t="array" ref="J28">(G28*2.7*5*2.7)*(1300-1000)/(1.7*1300)</f>
      </c>
      <c r="K28" s="226">
        <f t="array" ref="K28">K27</f>
      </c>
      <c r="L28" s="271">
        <f t="array" ref="L28">L8</f>
      </c>
      <c r="M28" s="271">
        <f t="array" ref="M28">M27</f>
      </c>
      <c r="N28" s="227">
        <f t="array" ref="N28">(C28-D28)*H28*K28/1000</f>
      </c>
      <c r="O28" s="227">
        <f t="array" ref="O28">(C28-D28)*I28*L28/1000</f>
      </c>
      <c r="P28" s="227">
        <f t="array" ref="P28">(C28-D28)*J28*M28/1000</f>
      </c>
      <c r="Q28" s="586"/>
      <c r="R28" s="226">
        <f t="array" ref="R28">(C28*H28*K28/1000)+(C28*I28*L28/1000)+(C28*J28*M28/1000)+(((C28*H28*K28/1000)+(C28*I28*L28/1000)+(C28*J28*M28/1000))*2%)</f>
      </c>
      <c r="S28" s="599"/>
      <c r="T28" s="605"/>
      <c r="U28" s="607"/>
      <c r="V28" s="610"/>
      <c r="W28" s="245">
        <f t="array" ref="W28">C28*H28*K28/1000</f>
      </c>
      <c r="X28" s="243">
        <f t="array" ref="X28">C28*I28*L28/1000</f>
      </c>
      <c r="Y28" s="246">
        <f t="array" ref="Y28">C28*J28*M28/1000</f>
      </c>
      <c r="Z28" s="145"/>
    </row>
    <row r="29" spans="1:26" ht="24" customHeight="1">
      <c r="A29" s="582">
        <v>8</v>
      </c>
      <c r="B29" t="s" s="231">
        <v>182</v>
      </c>
      <c r="C29" s="248">
        <f t="array" ref="C29">99.5%*'Data Entry'!H13-C30</f>
      </c>
      <c r="D29" s="211">
        <f t="array" ref="D29">'Data Entry'!U13</f>
      </c>
      <c r="E29" s="232">
        <f t="array" ref="E29">E28</f>
      </c>
      <c r="F29" s="232">
        <f t="array" ref="F29">F28</f>
      </c>
      <c r="G29" s="232">
        <f t="array" ref="G29">G28</f>
      </c>
      <c r="H29" s="272">
        <f t="array" ref="H29">(E29*2.7*5*2.7)*(1780-1000)/(1.7*1780)</f>
      </c>
      <c r="I29" s="272">
        <f t="array" ref="I29">(F29*2.7*5*2.7)*(1780-1000)/(1.7*1780)</f>
      </c>
      <c r="J29" s="272">
        <f t="array" ref="J29">(G29*2.7*5*2.7)*(1300-1000)/(1.7*1300)</f>
      </c>
      <c r="K29" s="232">
        <f t="array" ref="K29">K28</f>
      </c>
      <c r="L29" s="273">
        <f t="array" ref="L29">L26</f>
      </c>
      <c r="M29" s="273">
        <f t="array" ref="M29">M28</f>
      </c>
      <c r="N29" s="233">
        <f t="array" ref="N29">(C29+C30-D29)*H29*K29/1000</f>
      </c>
      <c r="O29" s="233">
        <f t="array" ref="O29">(C29+C30-D29)*I29*L29/1000</f>
      </c>
      <c r="P29" s="233">
        <f t="array" ref="P29">(C29+C30-D29)*J29*M29/1000</f>
      </c>
      <c r="Q29" s="587">
        <f t="array" ref="Q29">SUM(N29:P31)</f>
      </c>
      <c r="R29" s="233">
        <f t="array" ref="R29">(C29*H29*K29/1000)+(C29*I29*L29/1000)+(C29*J29*M29/1000)+(((C29*H29*K29/1000)+(C29*I29*L29/1000)+(C29*J29*M29/1000))*2%)</f>
      </c>
      <c r="S29" s="594">
        <f t="array" ref="S29">SUM(R29:R31)</f>
      </c>
      <c r="T29" s="600">
        <f t="array" ref="T29">(C29*H29/1000)+(C30*H30/1000)+(C31*H31/1000)+(((C29*H29/1000)+(C30*H30/1000)+(C31*H31/1000))*2%)</f>
      </c>
      <c r="U29" s="587">
        <f t="array" ref="U29">(C29*I29/1000)+(C30*I30/1000)+(C31*I31/1000)+(((C29*I29/1000)+(C30*I30/1000)+(C31*I31/1000))*2%)</f>
      </c>
      <c r="V29" s="613">
        <f t="array" ref="V29">(C29*J29/1000)+(C30*J30/1000)+(C31*J31/1000)+(((C29*J29/1000)+(C30*J30/1000)+(C31*J31/1000))*2%)</f>
      </c>
      <c r="W29" s="234">
        <f t="array" ref="W29">C29*H29*K29/1000</f>
      </c>
      <c r="X29" s="233">
        <f t="array" ref="X29">C29*I29*L29/1000</f>
      </c>
      <c r="Y29" s="235">
        <f t="array" ref="Y29">C29*J29*M29/1000</f>
      </c>
      <c r="Z29" s="145"/>
    </row>
    <row r="30" spans="1:26" ht="24" customHeight="1">
      <c r="A30" s="583"/>
      <c r="B30" t="s" s="236">
        <v>204</v>
      </c>
      <c r="C30" s="218">
        <f t="array" ref="C30">'Data Entry'!L13</f>
      </c>
      <c r="D30" s="218">
        <f t="array" ref="D30">'Data Entry'!L13</f>
      </c>
      <c r="E30" s="59">
        <f t="array" ref="E30">E29</f>
      </c>
      <c r="F30" s="59">
        <f t="array" ref="F30">F29</f>
      </c>
      <c r="G30" s="59">
        <f t="array" ref="G30">G29</f>
      </c>
      <c r="H30" s="272">
        <f t="array" ref="H30">(E30*2.7*5*2.7)*(1780-1000)/(1.7*1780)</f>
      </c>
      <c r="I30" s="272">
        <f t="array" ref="I30">(F30*2.7*5*2.7)*(1780-1000)/(1.7*1780)</f>
      </c>
      <c r="J30" s="272">
        <f t="array" ref="J30">(G30*2.7*5*2.7)*(1300-1000)/(1.7*1300)</f>
      </c>
      <c r="K30" s="59">
        <f t="array" ref="K30">K29</f>
      </c>
      <c r="L30" s="273">
        <f t="array" ref="L30">L27</f>
      </c>
      <c r="M30" s="273">
        <f t="array" ref="M30">M29</f>
      </c>
      <c r="N30" s="192">
        <f t="array" ref="N30">(C30-D30)*H30*K30/1000</f>
      </c>
      <c r="O30" s="192">
        <f t="array" ref="O30">(C30-D30)*I30*L30/1000</f>
      </c>
      <c r="P30" s="192">
        <f t="array" ref="P30">(C30-D30)*J30*M30/1000</f>
      </c>
      <c r="Q30" s="588"/>
      <c r="R30" s="59">
        <f t="array" ref="R30">(C30*H30*K30/1000)+(C30*I30*L30/1000)+(C30*J30*M30/1000)+(((C30*H30*K30/1000)+(C30*I30*L30/1000)+(C30*J30*M30/1000))*2%)</f>
      </c>
      <c r="S30" s="595"/>
      <c r="T30" s="601"/>
      <c r="U30" s="611"/>
      <c r="V30" s="614"/>
      <c r="W30" s="238">
        <f t="array" ref="W30">C30*H30*K30/1000</f>
      </c>
      <c r="X30" s="192">
        <f t="array" ref="X30">C30*I30*L30/1000</f>
      </c>
      <c r="Y30" s="239">
        <f t="array" ref="Y30">C30*J30*M30/1000</f>
      </c>
      <c r="Z30" s="145"/>
    </row>
    <row r="31" spans="1:26" ht="24" customHeight="1">
      <c r="A31" s="583"/>
      <c r="B31" t="s" s="240">
        <v>184</v>
      </c>
      <c r="C31" s="241"/>
      <c r="D31" s="225"/>
      <c r="E31" s="242">
        <f t="array" ref="E31">E30</f>
      </c>
      <c r="F31" s="242">
        <f t="array" ref="F31">F30</f>
      </c>
      <c r="G31" s="242">
        <f t="array" ref="G31">G30</f>
      </c>
      <c r="H31" s="272">
        <f t="array" ref="H31">(E31*2.7*5*2.7)*(1780-1000)/(1.7*1780)</f>
      </c>
      <c r="I31" s="272">
        <f t="array" ref="I31">(F31*2.7*5*2.7)*(1780-1000)/(1.7*1780)</f>
      </c>
      <c r="J31" s="272">
        <f t="array" ref="J31">(G31*2.7*5*2.7)*(1300-1000)/(1.7*1300)</f>
      </c>
      <c r="K31" s="242">
        <f t="array" ref="K31">K30</f>
      </c>
      <c r="L31" s="273">
        <f t="array" ref="L31">L8</f>
      </c>
      <c r="M31" s="273">
        <f t="array" ref="M31">M30</f>
      </c>
      <c r="N31" s="243">
        <f t="array" ref="N31">(C31-D31)*H31*K31/1000</f>
      </c>
      <c r="O31" s="243">
        <f t="array" ref="O31">(C31-D31)*I31*L31/1000</f>
      </c>
      <c r="P31" s="243">
        <f t="array" ref="P31">(C31-D31)*J31*M31/1000</f>
      </c>
      <c r="Q31" s="589"/>
      <c r="R31" s="242">
        <f t="array" ref="R31">(C31*H31*K31/1000)+(C31*I31*L31/1000)+(C31*J31*M31/1000)+(((C31*H31*K31/1000)+(C31*I31*L31/1000)+(C31*J31*M31/1000))*2%)</f>
      </c>
      <c r="S31" s="596"/>
      <c r="T31" s="602"/>
      <c r="U31" s="612"/>
      <c r="V31" s="615"/>
      <c r="W31" s="245">
        <f t="array" ref="W31">C31*H31*K31/1000</f>
      </c>
      <c r="X31" s="243">
        <f t="array" ref="X31">C31*I31*L31/1000</f>
      </c>
      <c r="Y31" s="246">
        <f t="array" ref="Y31">C31*J31*M31/1000</f>
      </c>
      <c r="Z31" s="145"/>
    </row>
    <row r="32" spans="1:26" ht="24" customHeight="1">
      <c r="A32" s="580">
        <v>9</v>
      </c>
      <c r="B32" t="s" s="209">
        <v>182</v>
      </c>
      <c r="C32" s="248">
        <f t="array" ref="C32">99.5%*'Data Entry'!H14-C33</f>
      </c>
      <c r="D32" s="211">
        <f t="array" ref="D32">'Data Entry'!U14</f>
      </c>
      <c r="E32" s="212">
        <f t="array" ref="E32">E31</f>
      </c>
      <c r="F32" s="212">
        <f t="array" ref="F32">F31</f>
      </c>
      <c r="G32" s="212">
        <f t="array" ref="G32">G31</f>
      </c>
      <c r="H32" s="213">
        <f t="array" ref="H32">(E32*2.7*5*2.7)*(1780-1000)/(1.7*1780)</f>
      </c>
      <c r="I32" s="213">
        <f t="array" ref="I32">(F32*2.7*5*2.7)*(1780-1000)/(1.7*1780)</f>
      </c>
      <c r="J32" s="213">
        <f t="array" ref="J32">(G32*2.7*5*2.7)*(1300-1000)/(1.7*1300)</f>
      </c>
      <c r="K32" s="212">
        <f t="array" ref="K32">K31</f>
      </c>
      <c r="L32" s="271">
        <f t="array" ref="L32">L29</f>
      </c>
      <c r="M32" s="271">
        <f t="array" ref="M32">M31</f>
      </c>
      <c r="N32" s="214">
        <f t="array" ref="N32">(C32+C33-D32)*H32*K32/1000</f>
      </c>
      <c r="O32" s="214">
        <f t="array" ref="O32">(C32+C33-D32)*I32*L32/1000</f>
      </c>
      <c r="P32" s="214">
        <f t="array" ref="P32">(C32+C33-D32)*J32*M32/1000</f>
      </c>
      <c r="Q32" s="584">
        <f t="array" ref="Q32">SUM(N32:P34)</f>
      </c>
      <c r="R32" s="214">
        <f t="array" ref="R32">(C32*H32*K32/1000)+(C32*I32*L32/1000)+(C32*J32*M32/1000)+(((C32*H32*K32/1000)+(C32*I32*L32/1000)+(C32*J32*M32/1000))*2%)</f>
      </c>
      <c r="S32" s="597">
        <f t="array" ref="S32">SUM(R32:R34)</f>
      </c>
      <c r="T32" s="603">
        <f t="array" ref="T32">(C32*H32/1000)+(C33*H33/1000)+(C34*H34/1000)+(((C32*H32/1000)+(C33*H33/1000)+(C34*H34/1000))*2%)</f>
      </c>
      <c r="U32" s="584">
        <f t="array" ref="U32">(C32*I32/1000)+(C33*I33/1000)+(C34*I34/1000)+(((C32*I32/1000)+(C33*I33/1000)+(C34*I34/1000))*2%)</f>
      </c>
      <c r="V32" s="608">
        <f t="array" ref="V32">(C32*J32/1000)+(C33*J33/1000)+(C34*J34/1000)+(((C32*J32/1000)+(C33*J33/1000)+(C34*J34/1000))*2%)</f>
      </c>
      <c r="W32" s="234">
        <f t="array" ref="W32">C32*H32*K32/1000</f>
      </c>
      <c r="X32" s="233">
        <f t="array" ref="X32">C32*I32*L32/1000</f>
      </c>
      <c r="Y32" s="235">
        <f t="array" ref="Y32">C32*J32*M32/1000</f>
      </c>
      <c r="Z32" s="145"/>
    </row>
    <row r="33" spans="1:26" ht="24" customHeight="1">
      <c r="A33" s="581"/>
      <c r="B33" t="s" s="217">
        <v>204</v>
      </c>
      <c r="C33" s="218">
        <f t="array" ref="C33">'Data Entry'!L14</f>
      </c>
      <c r="D33" s="218">
        <f t="array" ref="D33">'Data Entry'!L14</f>
      </c>
      <c r="E33" s="42">
        <f t="array" ref="E33">E32</f>
      </c>
      <c r="F33" s="42">
        <f t="array" ref="F33">F32</f>
      </c>
      <c r="G33" s="42">
        <f t="array" ref="G33">G32</f>
      </c>
      <c r="H33" s="213">
        <f t="array" ref="H33">(E33*2.7*5*2.7)*(1780-1000)/(1.7*1780)</f>
      </c>
      <c r="I33" s="213">
        <f t="array" ref="I33">(F33*2.7*5*2.7)*(1780-1000)/(1.7*1780)</f>
      </c>
      <c r="J33" s="213">
        <f t="array" ref="J33">(G33*2.7*5*2.7)*(1300-1000)/(1.7*1300)</f>
      </c>
      <c r="K33" s="42">
        <f t="array" ref="K33">K32</f>
      </c>
      <c r="L33" s="271">
        <f t="array" ref="L33">L30</f>
      </c>
      <c r="M33" s="271">
        <f t="array" ref="M33">M32</f>
      </c>
      <c r="N33" s="190">
        <f t="array" ref="N33">(C33-D33)*H33*K33/1000</f>
      </c>
      <c r="O33" s="190">
        <f t="array" ref="O33">(C33-D33)*I33*L33/1000</f>
      </c>
      <c r="P33" s="190">
        <f t="array" ref="P33">(C33-D33)*J33*M33/1000</f>
      </c>
      <c r="Q33" s="585"/>
      <c r="R33" s="42">
        <f t="array" ref="R33">(C33*H33*K33/1000)+(C33*I33*L33/1000)+(C33*J33*M33/1000)+(((C33*H33*K33/1000)+(C33*I33*L33/1000)+(C33*J33*M33/1000))*2%)</f>
      </c>
      <c r="S33" s="598"/>
      <c r="T33" s="604"/>
      <c r="U33" s="606"/>
      <c r="V33" s="609"/>
      <c r="W33" s="238">
        <f t="array" ref="W33">C33*H33*K33/1000</f>
      </c>
      <c r="X33" s="192">
        <f t="array" ref="X33">C33*I33*L33/1000</f>
      </c>
      <c r="Y33" s="239">
        <f t="array" ref="Y33">C33*J33*M33/1000</f>
      </c>
      <c r="Z33" s="145"/>
    </row>
    <row r="34" spans="1:26" ht="24" customHeight="1">
      <c r="A34" s="581"/>
      <c r="B34" t="s" s="223">
        <v>184</v>
      </c>
      <c r="C34" s="241"/>
      <c r="D34" s="225"/>
      <c r="E34" s="226">
        <f t="array" ref="E34">E33</f>
      </c>
      <c r="F34" s="226">
        <f t="array" ref="F34">F33</f>
      </c>
      <c r="G34" s="226">
        <f t="array" ref="G34">G33</f>
      </c>
      <c r="H34" s="213">
        <f t="array" ref="H34">(E34*2.7*5*2.7)*(1780-1000)/(1.7*1780)</f>
      </c>
      <c r="I34" s="213">
        <f t="array" ref="I34">(F34*2.7*5*2.7)*(1780-1000)/(1.7*1780)</f>
      </c>
      <c r="J34" s="213">
        <f t="array" ref="J34">(G34*2.7*5*2.7)*(1300-1000)/(1.7*1300)</f>
      </c>
      <c r="K34" s="226">
        <f t="array" ref="K34">K33</f>
      </c>
      <c r="L34" s="271">
        <f t="array" ref="L34">L8</f>
      </c>
      <c r="M34" s="271">
        <f t="array" ref="M34">M33</f>
      </c>
      <c r="N34" s="227">
        <f t="array" ref="N34">(C34-D34)*H34*K34/1000</f>
      </c>
      <c r="O34" s="227">
        <f t="array" ref="O34">(C34-D34)*I34*L34/1000</f>
      </c>
      <c r="P34" s="227">
        <f t="array" ref="P34">(C34-D34)*J34*M34/1000</f>
      </c>
      <c r="Q34" s="586"/>
      <c r="R34" s="226">
        <f t="array" ref="R34">(C34*H34*K34/1000)+(C34*I34*L34/1000)+(C34*J34*M34/1000)+(((C34*H34*K34/1000)+(C34*I34*L34/1000)+(C34*J34*M34/1000))*2%)</f>
      </c>
      <c r="S34" s="599"/>
      <c r="T34" s="605"/>
      <c r="U34" s="607"/>
      <c r="V34" s="610"/>
      <c r="W34" s="245">
        <f t="array" ref="W34">C34*H34*K34/1000</f>
      </c>
      <c r="X34" s="243">
        <f t="array" ref="X34">C34*I34*L34/1000</f>
      </c>
      <c r="Y34" s="246">
        <f t="array" ref="Y34">C34*J34*M34/1000</f>
      </c>
      <c r="Z34" s="145"/>
    </row>
    <row r="35" spans="1:26" ht="24" customHeight="1">
      <c r="A35" s="582">
        <v>10</v>
      </c>
      <c r="B35" t="s" s="231">
        <v>182</v>
      </c>
      <c r="C35" s="248">
        <f t="array" ref="C35">99.5%*'Data Entry'!H15-C36</f>
      </c>
      <c r="D35" s="211">
        <f t="array" ref="D35">'Data Entry'!U15</f>
      </c>
      <c r="E35" s="232">
        <f t="array" ref="E35">E34</f>
      </c>
      <c r="F35" s="232">
        <f t="array" ref="F35">F34</f>
      </c>
      <c r="G35" s="232">
        <f t="array" ref="G35">G34</f>
      </c>
      <c r="H35" s="272">
        <f t="array" ref="H35">(E35*2.7*5*2.7)*(1780-1000)/(1.7*1780)</f>
      </c>
      <c r="I35" s="272">
        <f t="array" ref="I35">(F35*2.7*5*2.7)*(1780-1000)/(1.7*1780)</f>
      </c>
      <c r="J35" s="272">
        <f t="array" ref="J35">(G35*2.7*5*2.7)*(1300-1000)/(1.7*1300)</f>
      </c>
      <c r="K35" s="232">
        <f t="array" ref="K35">K34</f>
      </c>
      <c r="L35" s="273">
        <f t="array" ref="L35">L32</f>
      </c>
      <c r="M35" s="273">
        <f t="array" ref="M35">M34</f>
      </c>
      <c r="N35" s="233">
        <f t="array" ref="N35">(C35+C36-D35)*H35*K35/1000</f>
      </c>
      <c r="O35" s="233">
        <f t="array" ref="O35">(C35+C36-D35)*I35*L35/1000</f>
      </c>
      <c r="P35" s="233">
        <f t="array" ref="P35">(C35+C36-D35)*J35*M35/1000</f>
      </c>
      <c r="Q35" s="587">
        <f t="array" ref="Q35">SUM(N35:P37)</f>
      </c>
      <c r="R35" s="233">
        <f t="array" ref="R35">(C35*H35*K35/1000)+(C35*I35*L35/1000)+(C35*J35*M35/1000)+(((C35*H35*K35/1000)+(C35*I35*L35/1000)+(C35*J35*M35/1000))*2%)</f>
      </c>
      <c r="S35" s="594">
        <f t="array" ref="S35">SUM(R35:R37)</f>
      </c>
      <c r="T35" s="600">
        <f t="array" ref="T35">(C35*H35/1000)+(C36*H36/1000)+(C37*H37/1000)+(((C35*H35/1000)+(C36*H36/1000)+(C37*H37/1000))*2%)</f>
      </c>
      <c r="U35" s="587">
        <f t="array" ref="U35">(C35*I35/1000)+(C36*I36/1000)+(C37*I37/1000)+(((C35*I35/1000)+(C36*I36/1000)+(C37*I37/1000))*2%)</f>
      </c>
      <c r="V35" s="613">
        <f t="array" ref="V35">(C35*J35/1000)+(C36*J36/1000)+(C37*J37/1000)+(((C35*J35/1000)+(C36*J36/1000)+(C37*J37/1000))*2%)</f>
      </c>
      <c r="W35" s="234">
        <f t="array" ref="W35">C35*H35*K35/1000</f>
      </c>
      <c r="X35" s="233">
        <f t="array" ref="X35">C35*I35*L35/1000</f>
      </c>
      <c r="Y35" s="235">
        <f t="array" ref="Y35">C35*J35*M35/1000</f>
      </c>
      <c r="Z35" s="145"/>
    </row>
    <row r="36" spans="1:26" ht="24" customHeight="1">
      <c r="A36" s="583"/>
      <c r="B36" t="s" s="236">
        <v>204</v>
      </c>
      <c r="C36" s="218">
        <f t="array" ref="C36">'Data Entry'!L15</f>
      </c>
      <c r="D36" s="218">
        <f t="array" ref="D36">'Data Entry'!L15</f>
      </c>
      <c r="E36" s="59">
        <f t="array" ref="E36">E35</f>
      </c>
      <c r="F36" s="59">
        <f t="array" ref="F36">F35</f>
      </c>
      <c r="G36" s="59">
        <f t="array" ref="G36">G35</f>
      </c>
      <c r="H36" s="272">
        <f t="array" ref="H36">(E36*2.7*5*2.7)*(1780-1000)/(1.7*1780)</f>
      </c>
      <c r="I36" s="272">
        <f t="array" ref="I36">(F36*2.7*5*2.7)*(1780-1000)/(1.7*1780)</f>
      </c>
      <c r="J36" s="272">
        <f t="array" ref="J36">(G36*2.7*5*2.7)*(1300-1000)/(1.7*1300)</f>
      </c>
      <c r="K36" s="59">
        <f t="array" ref="K36">K35</f>
      </c>
      <c r="L36" s="273">
        <f t="array" ref="L36">L33</f>
      </c>
      <c r="M36" s="273">
        <f t="array" ref="M36">M35</f>
      </c>
      <c r="N36" s="192">
        <f t="array" ref="N36">(C36-D36)*H36*K36/1000</f>
      </c>
      <c r="O36" s="192">
        <f t="array" ref="O36">(C36-D36)*I36*L36/1000</f>
      </c>
      <c r="P36" s="192">
        <f t="array" ref="P36">(C36-D36)*J36*M36/1000</f>
      </c>
      <c r="Q36" s="588"/>
      <c r="R36" s="59">
        <f t="array" ref="R36">(C36*H36*K36/1000)+(C36*I36*L36/1000)+(C36*J36*M36/1000)+(((C36*H36*K36/1000)+(C36*I36*L36/1000)+(C36*J36*M36/1000))*2%)</f>
      </c>
      <c r="S36" s="595"/>
      <c r="T36" s="601"/>
      <c r="U36" s="611"/>
      <c r="V36" s="614"/>
      <c r="W36" s="238">
        <f t="array" ref="W36">C36*H36*K36/1000</f>
      </c>
      <c r="X36" s="192">
        <f t="array" ref="X36">C36*I36*L36/1000</f>
      </c>
      <c r="Y36" s="239">
        <f t="array" ref="Y36">C36*J36*M36/1000</f>
      </c>
      <c r="Z36" s="145"/>
    </row>
    <row r="37" spans="1:26" ht="24" customHeight="1">
      <c r="A37" s="583"/>
      <c r="B37" t="s" s="240">
        <v>184</v>
      </c>
      <c r="C37" s="241"/>
      <c r="D37" s="225"/>
      <c r="E37" s="242">
        <f t="array" ref="E37">E36</f>
      </c>
      <c r="F37" s="242">
        <f t="array" ref="F37">F36</f>
      </c>
      <c r="G37" s="242">
        <f t="array" ref="G37">G36</f>
      </c>
      <c r="H37" s="272">
        <f t="array" ref="H37">(E37*2.7*5*2.7)*(1780-1000)/(1.7*1780)</f>
      </c>
      <c r="I37" s="272">
        <f t="array" ref="I37">(F37*2.7*5*2.7)*(1780-1000)/(1.7*1780)</f>
      </c>
      <c r="J37" s="272">
        <f t="array" ref="J37">(G37*2.7*5*2.7)*(1300-1000)/(1.7*1300)</f>
      </c>
      <c r="K37" s="242">
        <f t="array" ref="K37">K36</f>
      </c>
      <c r="L37" s="273">
        <f t="array" ref="L37">L8</f>
      </c>
      <c r="M37" s="273">
        <f t="array" ref="M37">M36</f>
      </c>
      <c r="N37" s="243">
        <f t="array" ref="N37">(C37-D37)*H37*K37/1000</f>
      </c>
      <c r="O37" s="243">
        <f t="array" ref="O37">(C37-D37)*I37*L37/1000</f>
      </c>
      <c r="P37" s="243">
        <f t="array" ref="P37">(C37-D37)*J37*M37/1000</f>
      </c>
      <c r="Q37" s="589"/>
      <c r="R37" s="242">
        <f t="array" ref="R37">(C37*H37*K37/1000)+(C37*I37*L37/1000)+(C37*J37*M37/1000)+(((C37*H37*K37/1000)+(C37*I37*L37/1000)+(C37*J37*M37/1000))*2%)</f>
      </c>
      <c r="S37" s="596"/>
      <c r="T37" s="602"/>
      <c r="U37" s="612"/>
      <c r="V37" s="615"/>
      <c r="W37" s="245">
        <f t="array" ref="W37">C37*H37*K37/1000</f>
      </c>
      <c r="X37" s="243">
        <f t="array" ref="X37">C37*I37*L37/1000</f>
      </c>
      <c r="Y37" s="246">
        <f t="array" ref="Y37">C37*J37*M37/1000</f>
      </c>
      <c r="Z37" s="145"/>
    </row>
    <row r="38" spans="1:26" ht="24" customHeight="1">
      <c r="A38" s="580">
        <v>11</v>
      </c>
      <c r="B38" t="s" s="209">
        <v>182</v>
      </c>
      <c r="C38" s="248">
        <f t="array" ref="C38">99.5%*'Data Entry'!H16-C39</f>
      </c>
      <c r="D38" s="211">
        <f t="array" ref="D38">'Data Entry'!U16</f>
      </c>
      <c r="E38" s="212">
        <f t="array" ref="E38">E37</f>
      </c>
      <c r="F38" s="212">
        <f t="array" ref="F38">F37</f>
      </c>
      <c r="G38" s="212">
        <f t="array" ref="G38">G37</f>
      </c>
      <c r="H38" s="213">
        <f t="array" ref="H38">(E38*2.7*5*2.7)*(1780-1000)/(1.7*1780)</f>
      </c>
      <c r="I38" s="213">
        <f t="array" ref="I38">(F38*2.7*5*2.7)*(1780-1000)/(1.7*1780)</f>
      </c>
      <c r="J38" s="213">
        <f t="array" ref="J38">(G38*2.7*5*2.7)*(1300-1000)/(1.7*1300)</f>
      </c>
      <c r="K38" s="212">
        <f t="array" ref="K38">K37</f>
      </c>
      <c r="L38" s="271">
        <f t="array" ref="L38">L35</f>
      </c>
      <c r="M38" s="271">
        <f t="array" ref="M38">M37</f>
      </c>
      <c r="N38" s="214">
        <f t="array" ref="N38">(C38+C39-D38)*H38*K38/1000</f>
      </c>
      <c r="O38" s="214">
        <f t="array" ref="O38">(C38+C39-D38)*I38*L38/1000</f>
      </c>
      <c r="P38" s="214">
        <f t="array" ref="P38">(C38+C39-D38)*J38*M38/1000</f>
      </c>
      <c r="Q38" s="584">
        <f t="array" ref="Q38">SUM(N38:P40)</f>
      </c>
      <c r="R38" s="214">
        <f t="array" ref="R38">(C38*H38*K38/1000)+(C38*I38*L38/1000)+(C38*J38*M38/1000)+(((C38*H38*K38/1000)+(C38*I38*L38/1000)+(C38*J38*M38/1000))*2%)</f>
      </c>
      <c r="S38" s="597">
        <f t="array" ref="S38">SUM(R38:R40)</f>
      </c>
      <c r="T38" s="603">
        <f t="array" ref="T38">(C38*H38/1000)+(C39*H39/1000)+(C40*H40/1000)+(((C38*H38/1000)+(C39*H39/1000)+(C40*H40/1000))*2%)</f>
      </c>
      <c r="U38" s="584">
        <f t="array" ref="U38">(C38*I38/1000)+(C39*I39/1000)+(C40*I40/1000)+(((C38*I38/1000)+(C39*I39/1000)+(C40*I40/1000))*2%)</f>
      </c>
      <c r="V38" s="608">
        <f t="array" ref="V38">(C38*J38/1000)+(C39*J39/1000)+(C40*J40/1000)+(((C38*J38/1000)+(C39*J39/1000)+(C40*J40/1000))*2%)</f>
      </c>
      <c r="W38" s="234">
        <f t="array" ref="W38">C38*H38*K38/1000</f>
      </c>
      <c r="X38" s="233">
        <f t="array" ref="X38">C38*I38*L38/1000</f>
      </c>
      <c r="Y38" s="235">
        <f t="array" ref="Y38">C38*J38*M38/1000</f>
      </c>
      <c r="Z38" s="145"/>
    </row>
    <row r="39" spans="1:26" ht="24" customHeight="1">
      <c r="A39" s="581"/>
      <c r="B39" t="s" s="217">
        <v>204</v>
      </c>
      <c r="C39" s="218">
        <f t="array" ref="C39">'Data Entry'!L16</f>
      </c>
      <c r="D39" s="218">
        <f t="array" ref="D39">'Data Entry'!L16</f>
      </c>
      <c r="E39" s="42">
        <f t="array" ref="E39">E38</f>
      </c>
      <c r="F39" s="42">
        <f t="array" ref="F39">F38</f>
      </c>
      <c r="G39" s="42">
        <f t="array" ref="G39">G38</f>
      </c>
      <c r="H39" s="213">
        <f t="array" ref="H39">(E39*2.7*5*2.7)*(1780-1000)/(1.7*1780)</f>
      </c>
      <c r="I39" s="213">
        <f t="array" ref="I39">(F39*2.7*5*2.7)*(1780-1000)/(1.7*1780)</f>
      </c>
      <c r="J39" s="213">
        <f t="array" ref="J39">(G39*2.7*5*2.7)*(1300-1000)/(1.7*1300)</f>
      </c>
      <c r="K39" s="42">
        <f t="array" ref="K39">K38</f>
      </c>
      <c r="L39" s="271">
        <f t="array" ref="L39">L36</f>
      </c>
      <c r="M39" s="271">
        <f t="array" ref="M39">M38</f>
      </c>
      <c r="N39" s="190">
        <f t="array" ref="N39">(C39-D39)*H39*K39/1000</f>
      </c>
      <c r="O39" s="190">
        <f t="array" ref="O39">(C39-D39)*I39*L39/1000</f>
      </c>
      <c r="P39" s="190">
        <f t="array" ref="P39">(C39-D39)*J39*M39/1000</f>
      </c>
      <c r="Q39" s="585"/>
      <c r="R39" s="42">
        <f t="array" ref="R39">(C39*H39*K39/1000)+(C39*I39*L39/1000)+(C39*J39*M39/1000)+(((C39*H39*K39/1000)+(C39*I39*L39/1000)+(C39*J39*M39/1000))*2%)</f>
      </c>
      <c r="S39" s="598"/>
      <c r="T39" s="604"/>
      <c r="U39" s="606"/>
      <c r="V39" s="609"/>
      <c r="W39" s="238">
        <f t="array" ref="W39">C39*H39*K39/1000</f>
      </c>
      <c r="X39" s="192">
        <f t="array" ref="X39">C39*I39*L39/1000</f>
      </c>
      <c r="Y39" s="239">
        <f t="array" ref="Y39">C39*J39*M39/1000</f>
      </c>
      <c r="Z39" s="145"/>
    </row>
    <row r="40" spans="1:26" ht="24" customHeight="1">
      <c r="A40" s="581"/>
      <c r="B40" t="s" s="223">
        <v>184</v>
      </c>
      <c r="C40" s="241"/>
      <c r="D40" s="225"/>
      <c r="E40" s="226">
        <f t="array" ref="E40">E39</f>
      </c>
      <c r="F40" s="226">
        <f t="array" ref="F40">F39</f>
      </c>
      <c r="G40" s="226">
        <f t="array" ref="G40">G39</f>
      </c>
      <c r="H40" s="213">
        <f t="array" ref="H40">(E40*2.7*5*2.7)*(1780-1000)/(1.7*1780)</f>
      </c>
      <c r="I40" s="213">
        <f t="array" ref="I40">(F40*2.7*5*2.7)*(1780-1000)/(1.7*1780)</f>
      </c>
      <c r="J40" s="213">
        <f t="array" ref="J40">(G40*2.7*5*2.7)*(1300-1000)/(1.7*1300)</f>
      </c>
      <c r="K40" s="226">
        <f t="array" ref="K40">K39</f>
      </c>
      <c r="L40" s="271">
        <f t="array" ref="L40">L8</f>
      </c>
      <c r="M40" s="271">
        <f t="array" ref="M40">M39</f>
      </c>
      <c r="N40" s="227">
        <f t="array" ref="N40">(C40-D40)*H40*K40/1000</f>
      </c>
      <c r="O40" s="227">
        <f t="array" ref="O40">(C40-D40)*I40*L40/1000</f>
      </c>
      <c r="P40" s="227">
        <f t="array" ref="P40">(C40-D40)*J40*M40/1000</f>
      </c>
      <c r="Q40" s="586"/>
      <c r="R40" s="226">
        <f t="array" ref="R40">(C40*H40*K40/1000)+(C40*I40*L40/1000)+(C40*J40*M40/1000)+(((C40*H40*K40/1000)+(C40*I40*L40/1000)+(C40*J40*M40/1000))*2%)</f>
      </c>
      <c r="S40" s="599"/>
      <c r="T40" s="605"/>
      <c r="U40" s="607"/>
      <c r="V40" s="610"/>
      <c r="W40" s="245">
        <f t="array" ref="W40">C40*H40*K40/1000</f>
      </c>
      <c r="X40" s="243">
        <f t="array" ref="X40">C40*I40*L40/1000</f>
      </c>
      <c r="Y40" s="246">
        <f t="array" ref="Y40">C40*J40*M40/1000</f>
      </c>
      <c r="Z40" s="145"/>
    </row>
    <row r="41" spans="1:26" ht="24" customHeight="1">
      <c r="A41" s="582">
        <v>12</v>
      </c>
      <c r="B41" t="s" s="231">
        <v>182</v>
      </c>
      <c r="C41" s="248">
        <f t="array" ref="C41">99.5%*'Data Entry'!H17-C42</f>
      </c>
      <c r="D41" s="211">
        <f t="array" ref="D41">'Data Entry'!U17</f>
      </c>
      <c r="E41" s="232">
        <f t="array" ref="E41">E40</f>
      </c>
      <c r="F41" s="232">
        <f t="array" ref="F41">F40</f>
      </c>
      <c r="G41" s="232">
        <f t="array" ref="G41">G40</f>
      </c>
      <c r="H41" s="272">
        <f t="array" ref="H41">(E41*2.7*5*2.7)*(1780-1000)/(1.7*1780)</f>
      </c>
      <c r="I41" s="272">
        <f t="array" ref="I41">(F41*2.7*5*2.7)*(1780-1000)/(1.7*1780)</f>
      </c>
      <c r="J41" s="272">
        <f t="array" ref="J41">(G41*2.7*5*2.7)*(1300-1000)/(1.7*1300)</f>
      </c>
      <c r="K41" s="232">
        <f t="array" ref="K41">K40</f>
      </c>
      <c r="L41" s="273">
        <f t="array" ref="L41">L38</f>
      </c>
      <c r="M41" s="273">
        <f t="array" ref="M41">M40</f>
      </c>
      <c r="N41" s="233">
        <f t="array" ref="N41">(C41+C42-D41)*H41*K41/1000</f>
      </c>
      <c r="O41" s="233">
        <f t="array" ref="O41">(C41+C42-D41)*I41*L41/1000</f>
      </c>
      <c r="P41" s="233">
        <f t="array" ref="P41">(C41+C42-D41)*J41*M41/1000</f>
      </c>
      <c r="Q41" s="587">
        <f t="array" ref="Q41">SUM(N41:P43)</f>
      </c>
      <c r="R41" s="233">
        <f t="array" ref="R41">(C41*H41*K41/1000)+(C41*I41*L41/1000)+(C41*J41*M41/1000)+(((C41*H41*K41/1000)+(C41*I41*L41/1000)+(C41*J41*M41/1000))*2%)</f>
      </c>
      <c r="S41" s="594">
        <f t="array" ref="S41">SUM(R41:R43)</f>
      </c>
      <c r="T41" s="600">
        <f t="array" ref="T41">(C41*H41/1000)+(C42*H42/1000)+(C43*H43/1000)+(((C41*H41/1000)+(C42*H42/1000)+(C43*H43/1000))*2%)</f>
      </c>
      <c r="U41" s="587">
        <f t="array" ref="U41">(C41*I41/1000)+(C42*I42/1000)+(C43*I43/1000)+(((C41*I41/1000)+(C42*I42/1000)+(C43*I43/1000))*2%)</f>
      </c>
      <c r="V41" s="613">
        <f t="array" ref="V41">(C41*J41/1000)+(C42*J42/1000)+(C43*J43/1000)+(((C41*J41/1000)+(C42*J42/1000)+(C43*J43/1000))*2%)</f>
      </c>
      <c r="W41" s="234">
        <f t="array" ref="W41">C41*H41*K41/1000</f>
      </c>
      <c r="X41" s="233">
        <f t="array" ref="X41">C41*I41*L41/1000</f>
      </c>
      <c r="Y41" s="235">
        <f t="array" ref="Y41">C41*J41*M41/1000</f>
      </c>
      <c r="Z41" s="145"/>
    </row>
    <row r="42" spans="1:26" ht="24" customHeight="1">
      <c r="A42" s="583"/>
      <c r="B42" t="s" s="236">
        <v>204</v>
      </c>
      <c r="C42" s="218">
        <f t="array" ref="C42">'Data Entry'!L17</f>
      </c>
      <c r="D42" s="218">
        <f t="array" ref="D42">'Data Entry'!L17</f>
      </c>
      <c r="E42" s="59">
        <f t="array" ref="E42">E41</f>
      </c>
      <c r="F42" s="59">
        <f t="array" ref="F42">F41</f>
      </c>
      <c r="G42" s="59">
        <f t="array" ref="G42">G41</f>
      </c>
      <c r="H42" s="272">
        <f t="array" ref="H42">(E42*2.7*5*2.7)*(1780-1000)/(1.7*1780)</f>
      </c>
      <c r="I42" s="272">
        <f t="array" ref="I42">(F42*2.7*5*2.7)*(1780-1000)/(1.7*1780)</f>
      </c>
      <c r="J42" s="272">
        <f t="array" ref="J42">(G42*2.7*5*2.7)*(1300-1000)/(1.7*1300)</f>
      </c>
      <c r="K42" s="59">
        <f t="array" ref="K42">K41</f>
      </c>
      <c r="L42" s="273">
        <f t="array" ref="L42">L39</f>
      </c>
      <c r="M42" s="273">
        <f t="array" ref="M42">M41</f>
      </c>
      <c r="N42" s="192">
        <f t="array" ref="N42">(C42-D42)*H42*K42/1000</f>
      </c>
      <c r="O42" s="192">
        <f t="array" ref="O42">(C42-D42)*I42*L42/1000</f>
      </c>
      <c r="P42" s="192">
        <f t="array" ref="P42">(C42-D42)*J42*M42/1000</f>
      </c>
      <c r="Q42" s="588"/>
      <c r="R42" s="59">
        <f t="array" ref="R42">(C42*H42*K42/1000)+(C42*I42*L42/1000)+(C42*J42*M42/1000)+(((C42*H42*K42/1000)+(C42*I42*L42/1000)+(C42*J42*M42/1000))*2%)</f>
      </c>
      <c r="S42" s="595"/>
      <c r="T42" s="601"/>
      <c r="U42" s="611"/>
      <c r="V42" s="614"/>
      <c r="W42" s="238">
        <f t="array" ref="W42">C42*H42*K42/1000</f>
      </c>
      <c r="X42" s="192">
        <f t="array" ref="X42">C42*I42*L42/1000</f>
      </c>
      <c r="Y42" s="239">
        <f t="array" ref="Y42">C42*J42*M42/1000</f>
      </c>
      <c r="Z42" s="145"/>
    </row>
    <row r="43" spans="1:26" ht="24" customHeight="1">
      <c r="A43" s="583"/>
      <c r="B43" t="s" s="240">
        <v>184</v>
      </c>
      <c r="C43" s="241"/>
      <c r="D43" s="225"/>
      <c r="E43" s="242">
        <f t="array" ref="E43">E42</f>
      </c>
      <c r="F43" s="242">
        <f t="array" ref="F43">F42</f>
      </c>
      <c r="G43" s="242">
        <f t="array" ref="G43">G42</f>
      </c>
      <c r="H43" s="272">
        <f t="array" ref="H43">(E43*2.7*5*2.7)*(1780-1000)/(1.7*1780)</f>
      </c>
      <c r="I43" s="272">
        <f t="array" ref="I43">(F43*2.7*5*2.7)*(1780-1000)/(1.7*1780)</f>
      </c>
      <c r="J43" s="272">
        <f t="array" ref="J43">(G43*2.7*5*2.7)*(1300-1000)/(1.7*1300)</f>
      </c>
      <c r="K43" s="242">
        <f t="array" ref="K43">K42</f>
      </c>
      <c r="L43" s="273">
        <f t="array" ref="L43">L8</f>
      </c>
      <c r="M43" s="273">
        <f t="array" ref="M43">M42</f>
      </c>
      <c r="N43" s="243">
        <f t="array" ref="N43">(C43-D43)*H43*K43/1000</f>
      </c>
      <c r="O43" s="243">
        <f t="array" ref="O43">(C43-D43)*I43*L43/1000</f>
      </c>
      <c r="P43" s="243">
        <f t="array" ref="P43">(C43-D43)*J43*M43/1000</f>
      </c>
      <c r="Q43" s="589"/>
      <c r="R43" s="242">
        <f t="array" ref="R43">(C43*H43*K43/1000)+(C43*I43*L43/1000)+(C43*J43*M43/1000)+(((C43*H43*K43/1000)+(C43*I43*L43/1000)+(C43*J43*M43/1000))*2%)</f>
      </c>
      <c r="S43" s="596"/>
      <c r="T43" s="602"/>
      <c r="U43" s="612"/>
      <c r="V43" s="615"/>
      <c r="W43" s="245">
        <f t="array" ref="W43">C43*H43*K43/1000</f>
      </c>
      <c r="X43" s="243">
        <f t="array" ref="X43">C43*I43*L43/1000</f>
      </c>
      <c r="Y43" s="246">
        <f t="array" ref="Y43">C43*J43*M43/1000</f>
      </c>
      <c r="Z43" s="145"/>
    </row>
    <row r="44" spans="1:26" ht="24" customHeight="1">
      <c r="A44" s="580">
        <v>13</v>
      </c>
      <c r="B44" t="s" s="209">
        <v>182</v>
      </c>
      <c r="C44" s="248">
        <f t="array" ref="C44">99.5%*'Data Entry'!H18-C45</f>
      </c>
      <c r="D44" s="211">
        <f t="array" ref="D44">'Data Entry'!U18</f>
      </c>
      <c r="E44" s="212">
        <f t="array" ref="E44">E43</f>
      </c>
      <c r="F44" s="212">
        <f t="array" ref="F44">F43</f>
      </c>
      <c r="G44" s="212">
        <f t="array" ref="G44">G43</f>
      </c>
      <c r="H44" s="213">
        <f t="array" ref="H44">(E44*2.7*5*2.7)*(1780-1000)/(1.7*1780)</f>
      </c>
      <c r="I44" s="213">
        <f t="array" ref="I44">(F44*2.7*5*2.7)*(1780-1000)/(1.7*1780)</f>
      </c>
      <c r="J44" s="213">
        <f t="array" ref="J44">(G44*2.7*5*2.7)*(1300-1000)/(1.7*1300)</f>
      </c>
      <c r="K44" s="212">
        <f t="array" ref="K44">K43</f>
      </c>
      <c r="L44" s="271">
        <f t="array" ref="L44">L41</f>
      </c>
      <c r="M44" s="271">
        <f t="array" ref="M44">M43</f>
      </c>
      <c r="N44" s="214">
        <f t="array" ref="N44">(C44+C45-D44)*H44*K44/1000</f>
      </c>
      <c r="O44" s="214">
        <f t="array" ref="O44">(C44+C45-D44)*I44*L44/1000</f>
      </c>
      <c r="P44" s="214">
        <f t="array" ref="P44">(C44+C45-D44)*J44*M44/1000</f>
      </c>
      <c r="Q44" s="584">
        <f t="array" ref="Q44">SUM(N44:P46)</f>
      </c>
      <c r="R44" s="214">
        <f t="array" ref="R44">(C44*H44*K44/1000)+(C44*I44*L44/1000)+(C44*J44*M44/1000)+(((C44*H44*K44/1000)+(C44*I44*L44/1000)+(C44*J44*M44/1000))*2%)</f>
      </c>
      <c r="S44" s="597">
        <f t="array" ref="S44">SUM(R44:R46)</f>
      </c>
      <c r="T44" s="603">
        <f t="array" ref="T44">(C44*H44/1000)+(C45*H45/1000)+(C46*H46/1000)+(((C44*H44/1000)+(C45*H45/1000)+(C46*H46/1000))*2%)</f>
      </c>
      <c r="U44" s="584">
        <f t="array" ref="U44">(C44*I44/1000)+(C45*I45/1000)+(C46*I46/1000)+(((C44*I44/1000)+(C45*I45/1000)+(C46*I46/1000))*2%)</f>
      </c>
      <c r="V44" s="608">
        <f t="array" ref="V44">(C44*J44/1000)+(C45*J45/1000)+(C46*J46/1000)+(((C44*J44/1000)+(C45*J45/1000)+(C46*J46/1000))*2%)</f>
      </c>
      <c r="W44" s="234">
        <f t="array" ref="W44">C44*H44*K44/1000</f>
      </c>
      <c r="X44" s="233">
        <f t="array" ref="X44">C44*I44*L44/1000</f>
      </c>
      <c r="Y44" s="235">
        <f t="array" ref="Y44">C44*J44*M44/1000</f>
      </c>
      <c r="Z44" s="145"/>
    </row>
    <row r="45" spans="1:26" ht="24" customHeight="1">
      <c r="A45" s="581"/>
      <c r="B45" t="s" s="217">
        <v>204</v>
      </c>
      <c r="C45" s="218">
        <f t="array" ref="C45">'Data Entry'!L18</f>
      </c>
      <c r="D45" s="218">
        <f t="array" ref="D45">'Data Entry'!L18</f>
      </c>
      <c r="E45" s="42">
        <f t="array" ref="E45">E44</f>
      </c>
      <c r="F45" s="42">
        <f t="array" ref="F45">F44</f>
      </c>
      <c r="G45" s="42">
        <f t="array" ref="G45">G44</f>
      </c>
      <c r="H45" s="213">
        <f t="array" ref="H45">(E45*2.7*5*2.7)*(1780-1000)/(1.7*1780)</f>
      </c>
      <c r="I45" s="213">
        <f t="array" ref="I45">(F45*2.7*5*2.7)*(1780-1000)/(1.7*1780)</f>
      </c>
      <c r="J45" s="213">
        <f t="array" ref="J45">(G45*2.7*5*2.7)*(1300-1000)/(1.7*1300)</f>
      </c>
      <c r="K45" s="42">
        <f t="array" ref="K45">K44</f>
      </c>
      <c r="L45" s="271">
        <f t="array" ref="L45">L42</f>
      </c>
      <c r="M45" s="271">
        <f t="array" ref="M45">M44</f>
      </c>
      <c r="N45" s="190">
        <f t="array" ref="N45">(C45-D45)*H45*K45/1000</f>
      </c>
      <c r="O45" s="190">
        <f t="array" ref="O45">(C45-D45)*I45*L45/1000</f>
      </c>
      <c r="P45" s="190">
        <f t="array" ref="P45">(C45-D45)*J45*M45/1000</f>
      </c>
      <c r="Q45" s="585"/>
      <c r="R45" s="42">
        <f t="array" ref="R45">(C45*H45*K45/1000)+(C45*I45*L45/1000)+(C45*J45*M45/1000)+(((C45*H45*K45/1000)+(C45*I45*L45/1000)+(C45*J45*M45/1000))*2%)</f>
      </c>
      <c r="S45" s="598"/>
      <c r="T45" s="604"/>
      <c r="U45" s="606"/>
      <c r="V45" s="609"/>
      <c r="W45" s="238">
        <f t="array" ref="W45">C45*H45*K45/1000</f>
      </c>
      <c r="X45" s="192">
        <f t="array" ref="X45">C45*I45*L45/1000</f>
      </c>
      <c r="Y45" s="239">
        <f t="array" ref="Y45">C45*J45*M45/1000</f>
      </c>
      <c r="Z45" s="145"/>
    </row>
    <row r="46" spans="1:26" ht="24" customHeight="1">
      <c r="A46" s="581"/>
      <c r="B46" t="s" s="223">
        <v>184</v>
      </c>
      <c r="C46" s="241"/>
      <c r="D46" s="225"/>
      <c r="E46" s="226">
        <f t="array" ref="E46">E45</f>
      </c>
      <c r="F46" s="226">
        <f t="array" ref="F46">F45</f>
      </c>
      <c r="G46" s="226">
        <f t="array" ref="G46">G45</f>
      </c>
      <c r="H46" s="213">
        <f t="array" ref="H46">(E46*2.7*5*2.7)*(1780-1000)/(1.7*1780)</f>
      </c>
      <c r="I46" s="213">
        <f t="array" ref="I46">(F46*2.7*5*2.7)*(1780-1000)/(1.7*1780)</f>
      </c>
      <c r="J46" s="213">
        <f t="array" ref="J46">(G46*2.7*5*2.7)*(1300-1000)/(1.7*1300)</f>
      </c>
      <c r="K46" s="226">
        <f t="array" ref="K46">K45</f>
      </c>
      <c r="L46" s="271">
        <f t="array" ref="L46">L8</f>
      </c>
      <c r="M46" s="271">
        <f t="array" ref="M46">M45</f>
      </c>
      <c r="N46" s="227">
        <f t="array" ref="N46">(C46-D46)*H46*K46/1000</f>
      </c>
      <c r="O46" s="227">
        <f t="array" ref="O46">(C46-D46)*I46*L46/1000</f>
      </c>
      <c r="P46" s="227">
        <f t="array" ref="P46">(C46-D46)*J46*M46/1000</f>
      </c>
      <c r="Q46" s="586"/>
      <c r="R46" s="226">
        <f t="array" ref="R46">(C46*H46*K46/1000)+(C46*I46*L46/1000)+(C46*J46*M46/1000)+(((C46*H46*K46/1000)+(C46*I46*L46/1000)+(C46*J46*M46/1000))*2%)</f>
      </c>
      <c r="S46" s="599"/>
      <c r="T46" s="605"/>
      <c r="U46" s="607"/>
      <c r="V46" s="610"/>
      <c r="W46" s="245">
        <f t="array" ref="W46">C46*H46*K46/1000</f>
      </c>
      <c r="X46" s="243">
        <f t="array" ref="X46">C46*I46*L46/1000</f>
      </c>
      <c r="Y46" s="246">
        <f t="array" ref="Y46">C46*J46*M46/1000</f>
      </c>
      <c r="Z46" s="145"/>
    </row>
    <row r="47" spans="1:26" ht="24" customHeight="1">
      <c r="A47" s="582">
        <v>14</v>
      </c>
      <c r="B47" t="s" s="231">
        <v>182</v>
      </c>
      <c r="C47" s="248">
        <f t="array" ref="C47">99.5%*'Data Entry'!H19-C48</f>
      </c>
      <c r="D47" s="211">
        <f t="array" ref="D47">'Data Entry'!U19</f>
      </c>
      <c r="E47" s="232">
        <f t="array" ref="E47">E46</f>
      </c>
      <c r="F47" s="232">
        <f t="array" ref="F47">F46</f>
      </c>
      <c r="G47" s="232">
        <f t="array" ref="G47">G46</f>
      </c>
      <c r="H47" s="272">
        <f t="array" ref="H47">(E47*2.7*5*2.7)*(1780-1000)/(1.7*1780)</f>
      </c>
      <c r="I47" s="272">
        <f t="array" ref="I47">(F47*2.7*5*2.7)*(1780-1000)/(1.7*1780)</f>
      </c>
      <c r="J47" s="272">
        <f t="array" ref="J47">(G47*2.7*5*2.7)*(1300-1000)/(1.7*1300)</f>
      </c>
      <c r="K47" s="232">
        <f t="array" ref="K47">K46</f>
      </c>
      <c r="L47" s="273">
        <f t="array" ref="L47">L44</f>
      </c>
      <c r="M47" s="273">
        <f t="array" ref="M47">M46</f>
      </c>
      <c r="N47" s="233">
        <f t="array" ref="N47">(C47+C48-D47)*H47*K47/1000</f>
      </c>
      <c r="O47" s="233">
        <f t="array" ref="O47">(C47+C48-D47)*I47*L47/1000</f>
      </c>
      <c r="P47" s="233">
        <f t="array" ref="P47">(C47+C48-D47)*J47*M47/1000</f>
      </c>
      <c r="Q47" s="587">
        <f t="array" ref="Q47">SUM(N47:P49)</f>
      </c>
      <c r="R47" s="233">
        <f t="array" ref="R47">(C47*H47*K47/1000)+(C47*I47*L47/1000)+(C47*J47*M47/1000)+(((C47*H47*K47/1000)+(C47*I47*L47/1000)+(C47*J47*M47/1000))*2%)</f>
      </c>
      <c r="S47" s="594">
        <f t="array" ref="S47">SUM(R47:R49)</f>
      </c>
      <c r="T47" s="600">
        <f t="array" ref="T47">(C47*H47/1000)+(C48*H48/1000)+(C49*H49/1000)+(((C47*H47/1000)+(C48*H48/1000)+(C49*H49/1000))*2%)</f>
      </c>
      <c r="U47" s="587">
        <f t="array" ref="U47">(C47*I47/1000)+(C48*I48/1000)+(C49*I49/1000)+(((C47*I47/1000)+(C48*I48/1000)+(C49*I49/1000))*2%)</f>
      </c>
      <c r="V47" s="613">
        <f t="array" ref="V47">(C47*J47/1000)+(C48*J48/1000)+(C49*J49/1000)+(((C47*J47/1000)+(C48*J48/1000)+(C49*J49/1000))*2%)</f>
      </c>
      <c r="W47" s="234">
        <f t="array" ref="W47">C47*H47*K47/1000</f>
      </c>
      <c r="X47" s="233">
        <f t="array" ref="X47">C47*I47*L47/1000</f>
      </c>
      <c r="Y47" s="235">
        <f t="array" ref="Y47">C47*J47*M47/1000</f>
      </c>
      <c r="Z47" s="145"/>
    </row>
    <row r="48" spans="1:26" ht="24" customHeight="1">
      <c r="A48" s="583"/>
      <c r="B48" t="s" s="236">
        <v>204</v>
      </c>
      <c r="C48" s="218">
        <f t="array" ref="C48">'Data Entry'!L19</f>
      </c>
      <c r="D48" s="218">
        <f t="array" ref="D48">'Data Entry'!L19</f>
      </c>
      <c r="E48" s="59">
        <f t="array" ref="E48">E47</f>
      </c>
      <c r="F48" s="59">
        <f t="array" ref="F48">F47</f>
      </c>
      <c r="G48" s="59">
        <f t="array" ref="G48">G47</f>
      </c>
      <c r="H48" s="272">
        <f t="array" ref="H48">(E48*2.7*5*2.7)*(1780-1000)/(1.7*1780)</f>
      </c>
      <c r="I48" s="272">
        <f t="array" ref="I48">(F48*2.7*5*2.7)*(1780-1000)/(1.7*1780)</f>
      </c>
      <c r="J48" s="272">
        <f t="array" ref="J48">(G48*2.7*5*2.7)*(1300-1000)/(1.7*1300)</f>
      </c>
      <c r="K48" s="59">
        <f t="array" ref="K48">K47</f>
      </c>
      <c r="L48" s="273">
        <f t="array" ref="L48">L45</f>
      </c>
      <c r="M48" s="273">
        <f t="array" ref="M48">M47</f>
      </c>
      <c r="N48" s="192">
        <f t="array" ref="N48">(C48-D48)*H48*K48/1000</f>
      </c>
      <c r="O48" s="192">
        <f t="array" ref="O48">(C48-D48)*I48*L48/1000</f>
      </c>
      <c r="P48" s="192">
        <f t="array" ref="P48">(C48-D48)*J48*M48/1000</f>
      </c>
      <c r="Q48" s="588"/>
      <c r="R48" s="59">
        <f t="array" ref="R48">(C48*H48*K48/1000)+(C48*I48*L48/1000)+(C48*J48*M48/1000)+(((C48*H48*K48/1000)+(C48*I48*L48/1000)+(C48*J48*M48/1000))*2%)</f>
      </c>
      <c r="S48" s="595"/>
      <c r="T48" s="601"/>
      <c r="U48" s="611"/>
      <c r="V48" s="614"/>
      <c r="W48" s="238">
        <f t="array" ref="W48">C48*H48*K48/1000</f>
      </c>
      <c r="X48" s="192">
        <f t="array" ref="X48">C48*I48*L48/1000</f>
      </c>
      <c r="Y48" s="239">
        <f t="array" ref="Y48">C48*J48*M48/1000</f>
      </c>
      <c r="Z48" s="145"/>
    </row>
    <row r="49" spans="1:26" ht="24" customHeight="1">
      <c r="A49" s="583"/>
      <c r="B49" t="s" s="240">
        <v>184</v>
      </c>
      <c r="C49" s="241"/>
      <c r="D49" s="225"/>
      <c r="E49" s="242">
        <f t="array" ref="E49">E48</f>
      </c>
      <c r="F49" s="242">
        <f t="array" ref="F49">F48</f>
      </c>
      <c r="G49" s="242">
        <f t="array" ref="G49">G48</f>
      </c>
      <c r="H49" s="272">
        <f t="array" ref="H49">(E49*2.7*5*2.7)*(1780-1000)/(1.7*1780)</f>
      </c>
      <c r="I49" s="272">
        <f t="array" ref="I49">(F49*2.7*5*2.7)*(1780-1000)/(1.7*1780)</f>
      </c>
      <c r="J49" s="272">
        <f t="array" ref="J49">(G49*2.7*5*2.7)*(1300-1000)/(1.7*1300)</f>
      </c>
      <c r="K49" s="242">
        <f t="array" ref="K49">K48</f>
      </c>
      <c r="L49" s="273">
        <f t="array" ref="L49">L8</f>
      </c>
      <c r="M49" s="273">
        <f t="array" ref="M49">M48</f>
      </c>
      <c r="N49" s="243">
        <f t="array" ref="N49">(C49-D49)*H49*K49/1000</f>
      </c>
      <c r="O49" s="243">
        <f t="array" ref="O49">(C49-D49)*I49*L49/1000</f>
      </c>
      <c r="P49" s="243">
        <f t="array" ref="P49">(C49-D49)*J49*M49/1000</f>
      </c>
      <c r="Q49" s="589"/>
      <c r="R49" s="242">
        <f t="array" ref="R49">(C49*H49*K49/1000)+(C49*I49*L49/1000)+(C49*J49*M49/1000)+(((C49*H49*K49/1000)+(C49*I49*L49/1000)+(C49*J49*M49/1000))*2%)</f>
      </c>
      <c r="S49" s="596"/>
      <c r="T49" s="602"/>
      <c r="U49" s="612"/>
      <c r="V49" s="615"/>
      <c r="W49" s="245">
        <f t="array" ref="W49">C49*H49*K49/1000</f>
      </c>
      <c r="X49" s="243">
        <f t="array" ref="X49">C49*I49*L49/1000</f>
      </c>
      <c r="Y49" s="246">
        <f t="array" ref="Y49">C49*J49*M49/1000</f>
      </c>
      <c r="Z49" s="145"/>
    </row>
    <row r="50" spans="1:26" ht="24" customHeight="1">
      <c r="A50" s="580">
        <v>15</v>
      </c>
      <c r="B50" t="s" s="209">
        <v>182</v>
      </c>
      <c r="C50" s="248">
        <f t="array" ref="C50">99.5%*'Data Entry'!H20-C51</f>
      </c>
      <c r="D50" s="211">
        <f t="array" ref="D50">'Data Entry'!U20</f>
      </c>
      <c r="E50" s="212">
        <f t="array" ref="E50">E49</f>
      </c>
      <c r="F50" s="212">
        <f t="array" ref="F50">F49</f>
      </c>
      <c r="G50" s="212">
        <f t="array" ref="G50">G49</f>
      </c>
      <c r="H50" s="213">
        <f t="array" ref="H50">(E50*2.7*5*2.7)*(1780-1000)/(1.7*1780)</f>
      </c>
      <c r="I50" s="213">
        <f t="array" ref="I50">(F50*2.7*5*2.7)*(1780-1000)/(1.7*1780)</f>
      </c>
      <c r="J50" s="213">
        <f t="array" ref="J50">(G50*2.7*5*2.7)*(1300-1000)/(1.7*1300)</f>
      </c>
      <c r="K50" s="212">
        <f t="array" ref="K50">K49</f>
      </c>
      <c r="L50" s="271">
        <f t="array" ref="L50">L47</f>
      </c>
      <c r="M50" s="271">
        <f t="array" ref="M50">M49</f>
      </c>
      <c r="N50" s="214">
        <f t="array" ref="N50">(C50+C51-D50)*H50*K50/1000</f>
      </c>
      <c r="O50" s="214">
        <f t="array" ref="O50">(C50+C51-D50)*I50*L50/1000</f>
      </c>
      <c r="P50" s="214">
        <f t="array" ref="P50">(C50+C51-D50)*J50*M50/1000</f>
      </c>
      <c r="Q50" s="584">
        <f t="array" ref="Q50">SUM(N50:P52)</f>
      </c>
      <c r="R50" s="214">
        <f t="array" ref="R50">(C50*H50*K50/1000)+(C50*I50*L50/1000)+(C50*J50*M50/1000)+(((C50*H50*K50/1000)+(C50*I50*L50/1000)+(C50*J50*M50/1000))*2%)</f>
      </c>
      <c r="S50" s="597">
        <f t="array" ref="S50">SUM(R50:R52)</f>
      </c>
      <c r="T50" s="603">
        <f t="array" ref="T50">(C50*H50/1000)+(C51*H51/1000)+(C52*H52/1000)+(((C50*H50/1000)+(C51*H51/1000)+(C52*H52/1000))*2%)</f>
      </c>
      <c r="U50" s="584">
        <f t="array" ref="U50">(C50*I50/1000)+(C51*I51/1000)+(C52*I52/1000)+(((C50*I50/1000)+(C51*I51/1000)+(C52*I52/1000))*2%)</f>
      </c>
      <c r="V50" s="608">
        <f t="array" ref="V50">(C50*J50/1000)+(C51*J51/1000)+(C52*J52/1000)+(((C50*J50/1000)+(C51*J51/1000)+(C52*J52/1000))*2%)</f>
      </c>
      <c r="W50" s="234">
        <f t="array" ref="W50">C50*H50*K50/1000</f>
      </c>
      <c r="X50" s="233">
        <f t="array" ref="X50">C50*I50*L50/1000</f>
      </c>
      <c r="Y50" s="235">
        <f t="array" ref="Y50">C50*J50*M50/1000</f>
      </c>
      <c r="Z50" s="145"/>
    </row>
    <row r="51" spans="1:26" ht="24" customHeight="1">
      <c r="A51" s="581"/>
      <c r="B51" t="s" s="217">
        <v>204</v>
      </c>
      <c r="C51" s="218">
        <f t="array" ref="C51">'Data Entry'!L20</f>
      </c>
      <c r="D51" s="218">
        <f t="array" ref="D51">'Data Entry'!L20</f>
      </c>
      <c r="E51" s="42">
        <f t="array" ref="E51">E50</f>
      </c>
      <c r="F51" s="42">
        <f t="array" ref="F51">F50</f>
      </c>
      <c r="G51" s="42">
        <f t="array" ref="G51">G50</f>
      </c>
      <c r="H51" s="213">
        <f t="array" ref="H51">(E51*2.7*5*2.7)*(1780-1000)/(1.7*1780)</f>
      </c>
      <c r="I51" s="213">
        <f t="array" ref="I51">(F51*2.7*5*2.7)*(1780-1000)/(1.7*1780)</f>
      </c>
      <c r="J51" s="213">
        <f t="array" ref="J51">(G51*2.7*5*2.7)*(1300-1000)/(1.7*1300)</f>
      </c>
      <c r="K51" s="42">
        <f t="array" ref="K51">K50</f>
      </c>
      <c r="L51" s="271">
        <f t="array" ref="L51">L48</f>
      </c>
      <c r="M51" s="271">
        <f t="array" ref="M51">M50</f>
      </c>
      <c r="N51" s="190">
        <f t="array" ref="N51">(C51-D51)*H51*K51/1000</f>
      </c>
      <c r="O51" s="190">
        <f t="array" ref="O51">(C51-D51)*I51*L51/1000</f>
      </c>
      <c r="P51" s="190">
        <f t="array" ref="P51">(C51-D51)*J51*M51/1000</f>
      </c>
      <c r="Q51" s="585"/>
      <c r="R51" s="42">
        <f t="array" ref="R51">(C51*H51*K51/1000)+(C51*I51*L51/1000)+(C51*J51*M51/1000)+(((C51*H51*K51/1000)+(C51*I51*L51/1000)+(C51*J51*M51/1000))*2%)</f>
      </c>
      <c r="S51" s="598"/>
      <c r="T51" s="604"/>
      <c r="U51" s="606"/>
      <c r="V51" s="609"/>
      <c r="W51" s="238">
        <f t="array" ref="W51">C51*H51*K51/1000</f>
      </c>
      <c r="X51" s="192">
        <f t="array" ref="X51">C51*I51*L51/1000</f>
      </c>
      <c r="Y51" s="239">
        <f t="array" ref="Y51">C51*J51*M51/1000</f>
      </c>
      <c r="Z51" s="145"/>
    </row>
    <row r="52" spans="1:26" ht="24" customHeight="1">
      <c r="A52" s="581"/>
      <c r="B52" t="s" s="223">
        <v>184</v>
      </c>
      <c r="C52" s="241"/>
      <c r="D52" s="225"/>
      <c r="E52" s="226">
        <f t="array" ref="E52">E51</f>
      </c>
      <c r="F52" s="226">
        <f t="array" ref="F52">F51</f>
      </c>
      <c r="G52" s="226">
        <f t="array" ref="G52">G51</f>
      </c>
      <c r="H52" s="213">
        <f t="array" ref="H52">(E52*2.7*5*2.7)*(1780-1000)/(1.7*1780)</f>
      </c>
      <c r="I52" s="213">
        <f t="array" ref="I52">(F52*2.7*5*2.7)*(1780-1000)/(1.7*1780)</f>
      </c>
      <c r="J52" s="213">
        <f t="array" ref="J52">(G52*2.7*5*2.7)*(1300-1000)/(1.7*1300)</f>
      </c>
      <c r="K52" s="226">
        <f t="array" ref="K52">K51</f>
      </c>
      <c r="L52" s="271">
        <f t="array" ref="L52">L8</f>
      </c>
      <c r="M52" s="271">
        <f t="array" ref="M52">M51</f>
      </c>
      <c r="N52" s="227">
        <f t="array" ref="N52">(C52-D52)*H52*K52/1000</f>
      </c>
      <c r="O52" s="227">
        <f t="array" ref="O52">(C52-D52)*I52*L52/1000</f>
      </c>
      <c r="P52" s="227">
        <f t="array" ref="P52">(C52-D52)*J52*M52/1000</f>
      </c>
      <c r="Q52" s="586"/>
      <c r="R52" s="226">
        <f t="array" ref="R52">(C52*H52*K52/1000)+(C52*I52*L52/1000)+(C52*J52*M52/1000)+(((C52*H52*K52/1000)+(C52*I52*L52/1000)+(C52*J52*M52/1000))*2%)</f>
      </c>
      <c r="S52" s="599"/>
      <c r="T52" s="605"/>
      <c r="U52" s="607"/>
      <c r="V52" s="610"/>
      <c r="W52" s="245">
        <f t="array" ref="W52">C52*H52*K52/1000</f>
      </c>
      <c r="X52" s="243">
        <f t="array" ref="X52">C52*I52*L52/1000</f>
      </c>
      <c r="Y52" s="246">
        <f t="array" ref="Y52">C52*J52*M52/1000</f>
      </c>
      <c r="Z52" s="145"/>
    </row>
    <row r="53" spans="1:26" ht="24" customHeight="1">
      <c r="A53" s="582">
        <v>16</v>
      </c>
      <c r="B53" t="s" s="231">
        <v>182</v>
      </c>
      <c r="C53" s="248">
        <f t="array" ref="C53">99.5%*'Data Entry'!H21-C54</f>
      </c>
      <c r="D53" s="211">
        <f t="array" ref="D53">'Data Entry'!U21</f>
      </c>
      <c r="E53" s="232">
        <f t="array" ref="E53">E52</f>
      </c>
      <c r="F53" s="232">
        <f t="array" ref="F53">F52</f>
      </c>
      <c r="G53" s="232">
        <f t="array" ref="G53">G52</f>
      </c>
      <c r="H53" s="272">
        <f t="array" ref="H53">(E53*2.7*5*2.7)*(1780-1000)/(1.7*1780)</f>
      </c>
      <c r="I53" s="272">
        <f t="array" ref="I53">(F53*2.7*5*2.7)*(1780-1000)/(1.7*1780)</f>
      </c>
      <c r="J53" s="272">
        <f t="array" ref="J53">(G53*2.7*5*2.7)*(1300-1000)/(1.7*1300)</f>
      </c>
      <c r="K53" s="232">
        <f t="array" ref="K53">K52</f>
      </c>
      <c r="L53" s="273">
        <f t="array" ref="L53">L50</f>
      </c>
      <c r="M53" s="273">
        <f t="array" ref="M53">M52</f>
      </c>
      <c r="N53" s="233">
        <f t="array" ref="N53">(C53+C54-D53)*H53*K53/1000</f>
      </c>
      <c r="O53" s="233">
        <f t="array" ref="O53">(C53+C54-D53)*I53*L53/1000</f>
      </c>
      <c r="P53" s="233">
        <f t="array" ref="P53">(C53+C54-D53)*J53*M53/1000</f>
      </c>
      <c r="Q53" s="587">
        <f t="array" ref="Q53">SUM(N53:P55)</f>
      </c>
      <c r="R53" s="233">
        <f t="array" ref="R53">(C53*H53*K53/1000)+(C53*I53*L53/1000)+(C53*J53*M53/1000)+(((C53*H53*K53/1000)+(C53*I53*L53/1000)+(C53*J53*M53/1000))*2%)</f>
      </c>
      <c r="S53" s="594">
        <f t="array" ref="S53">SUM(R53:R55)</f>
      </c>
      <c r="T53" s="600">
        <f t="array" ref="T53">(C53*H53/1000)+(C54*H54/1000)+(C55*H55/1000)+(((C53*H53/1000)+(C54*H54/1000)+(C55*H55/1000))*2%)</f>
      </c>
      <c r="U53" s="587">
        <f t="array" ref="U53">(C53*I53/1000)+(C54*I54/1000)+(C55*I55/1000)+(((C53*I53/1000)+(C54*I54/1000)+(C55*I55/1000))*2%)</f>
      </c>
      <c r="V53" s="613">
        <f t="array" ref="V53">(C53*J53/1000)+(C54*J54/1000)+(C55*J55/1000)+(((C53*J53/1000)+(C54*J54/1000)+(C55*J55/1000))*2%)</f>
      </c>
      <c r="W53" s="234">
        <f t="array" ref="W53">C53*H53*K53/1000</f>
      </c>
      <c r="X53" s="233">
        <f t="array" ref="X53">C53*I53*L53/1000</f>
      </c>
      <c r="Y53" s="235">
        <f t="array" ref="Y53">C53*J53*M53/1000</f>
      </c>
      <c r="Z53" s="145"/>
    </row>
    <row r="54" spans="1:26" ht="24" customHeight="1">
      <c r="A54" s="583"/>
      <c r="B54" t="s" s="236">
        <v>204</v>
      </c>
      <c r="C54" s="218">
        <f t="array" ref="C54">'Data Entry'!L21</f>
      </c>
      <c r="D54" s="218">
        <f t="array" ref="D54">'Data Entry'!L21</f>
      </c>
      <c r="E54" s="59">
        <f t="array" ref="E54">E53</f>
      </c>
      <c r="F54" s="59">
        <f t="array" ref="F54">F53</f>
      </c>
      <c r="G54" s="59">
        <f t="array" ref="G54">G53</f>
      </c>
      <c r="H54" s="272">
        <f t="array" ref="H54">(E54*2.7*5*2.7)*(1780-1000)/(1.7*1780)</f>
      </c>
      <c r="I54" s="272">
        <f t="array" ref="I54">(F54*2.7*5*2.7)*(1780-1000)/(1.7*1780)</f>
      </c>
      <c r="J54" s="272">
        <f t="array" ref="J54">(G54*2.7*5*2.7)*(1300-1000)/(1.7*1300)</f>
      </c>
      <c r="K54" s="59">
        <f t="array" ref="K54">K53</f>
      </c>
      <c r="L54" s="273">
        <f t="array" ref="L54">L51</f>
      </c>
      <c r="M54" s="273">
        <f t="array" ref="M54">M53</f>
      </c>
      <c r="N54" s="192">
        <f t="array" ref="N54">(C54-D54)*H54*K54/1000</f>
      </c>
      <c r="O54" s="192">
        <f t="array" ref="O54">(C54-D54)*I54*L54/1000</f>
      </c>
      <c r="P54" s="192">
        <f t="array" ref="P54">(C54-D54)*J54*M54/1000</f>
      </c>
      <c r="Q54" s="588"/>
      <c r="R54" s="59">
        <f t="array" ref="R54">(C54*H54*K54/1000)+(C54*I54*L54/1000)+(C54*J54*M54/1000)+(((C54*H54*K54/1000)+(C54*I54*L54/1000)+(C54*J54*M54/1000))*2%)</f>
      </c>
      <c r="S54" s="595"/>
      <c r="T54" s="601"/>
      <c r="U54" s="611"/>
      <c r="V54" s="614"/>
      <c r="W54" s="238">
        <f t="array" ref="W54">C54*H54*K54/1000</f>
      </c>
      <c r="X54" s="192">
        <f t="array" ref="X54">C54*I54*L54/1000</f>
      </c>
      <c r="Y54" s="239">
        <f t="array" ref="Y54">C54*J54*M54/1000</f>
      </c>
      <c r="Z54" s="145"/>
    </row>
    <row r="55" spans="1:26" ht="24" customHeight="1">
      <c r="A55" s="583"/>
      <c r="B55" t="s" s="240">
        <v>184</v>
      </c>
      <c r="C55" s="241"/>
      <c r="D55" s="225"/>
      <c r="E55" s="242">
        <f t="array" ref="E55">E54</f>
      </c>
      <c r="F55" s="242">
        <f t="array" ref="F55">F54</f>
      </c>
      <c r="G55" s="242">
        <f t="array" ref="G55">G54</f>
      </c>
      <c r="H55" s="272">
        <f t="array" ref="H55">(E55*2.7*5*2.7)*(1780-1000)/(1.7*1780)</f>
      </c>
      <c r="I55" s="272">
        <f t="array" ref="I55">(F55*2.7*5*2.7)*(1780-1000)/(1.7*1780)</f>
      </c>
      <c r="J55" s="272">
        <f t="array" ref="J55">(G55*2.7*5*2.7)*(1300-1000)/(1.7*1300)</f>
      </c>
      <c r="K55" s="242">
        <f t="array" ref="K55">K54</f>
      </c>
      <c r="L55" s="273">
        <f t="array" ref="L55">L8</f>
      </c>
      <c r="M55" s="273">
        <f t="array" ref="M55">M54</f>
      </c>
      <c r="N55" s="243">
        <f t="array" ref="N55">(C55-D55)*H55*K55/1000</f>
      </c>
      <c r="O55" s="243">
        <f t="array" ref="O55">(C55-D55)*I55*L55/1000</f>
      </c>
      <c r="P55" s="243">
        <f t="array" ref="P55">(C55-D55)*J55*M55/1000</f>
      </c>
      <c r="Q55" s="589"/>
      <c r="R55" s="242">
        <f t="array" ref="R55">(C55*H55*K55/1000)+(C55*I55*L55/1000)+(C55*J55*M55/1000)+(((C55*H55*K55/1000)+(C55*I55*L55/1000)+(C55*J55*M55/1000))*2%)</f>
      </c>
      <c r="S55" s="596"/>
      <c r="T55" s="602"/>
      <c r="U55" s="612"/>
      <c r="V55" s="615"/>
      <c r="W55" s="245">
        <f t="array" ref="W55">C55*H55*K55/1000</f>
      </c>
      <c r="X55" s="243">
        <f t="array" ref="X55">C55*I55*L55/1000</f>
      </c>
      <c r="Y55" s="246">
        <f t="array" ref="Y55">C55*J55*M55/1000</f>
      </c>
      <c r="Z55" s="145"/>
    </row>
    <row r="56" spans="1:26" ht="24" customHeight="1">
      <c r="A56" s="580">
        <v>17</v>
      </c>
      <c r="B56" t="s" s="209">
        <v>182</v>
      </c>
      <c r="C56" s="248">
        <f t="array" ref="C56">99.5%*'Data Entry'!H22-C57</f>
      </c>
      <c r="D56" s="211">
        <f t="array" ref="D56">'Data Entry'!U22</f>
      </c>
      <c r="E56" s="212">
        <f t="array" ref="E56">E55</f>
      </c>
      <c r="F56" s="212">
        <f t="array" ref="F56">F55</f>
      </c>
      <c r="G56" s="212">
        <f t="array" ref="G56">G55</f>
      </c>
      <c r="H56" s="213">
        <f t="array" ref="H56">(E56*2.7*5*2.7)*(1780-1000)/(1.7*1780)</f>
      </c>
      <c r="I56" s="213">
        <f t="array" ref="I56">(F56*2.7*5*2.7)*(1780-1000)/(1.7*1780)</f>
      </c>
      <c r="J56" s="213">
        <f t="array" ref="J56">(G56*2.7*5*2.7)*(1300-1000)/(1.7*1300)</f>
      </c>
      <c r="K56" s="212">
        <f t="array" ref="K56">K55</f>
      </c>
      <c r="L56" s="271">
        <f t="array" ref="L56">L53</f>
      </c>
      <c r="M56" s="271">
        <f t="array" ref="M56">M55</f>
      </c>
      <c r="N56" s="214">
        <f t="array" ref="N56">(C56+C57-D56)*H56*K56/1000</f>
      </c>
      <c r="O56" s="214">
        <f t="array" ref="O56">(C56+C57-D56)*I56*L56/1000</f>
      </c>
      <c r="P56" s="214">
        <f t="array" ref="P56">(C56+C57-D56)*J56*M56/1000</f>
      </c>
      <c r="Q56" s="584">
        <f t="array" ref="Q56">SUM(N56:P58)</f>
      </c>
      <c r="R56" s="214">
        <f t="array" ref="R56">(C56*H56*K56/1000)+(C56*I56*L56/1000)+(C56*J56*M56/1000)+(((C56*H56*K56/1000)+(C56*I56*L56/1000)+(C56*J56*M56/1000))*2%)</f>
      </c>
      <c r="S56" s="597">
        <f t="array" ref="S56">SUM(R56:R58)</f>
      </c>
      <c r="T56" s="603">
        <f t="array" ref="T56">(C56*H56/1000)+(C57*H57/1000)+(C58*H58/1000)+(((C56*H56/1000)+(C57*H57/1000)+(C58*H58/1000))*2%)</f>
      </c>
      <c r="U56" s="584">
        <f t="array" ref="U56">(C56*I56/1000)+(C57*I57/1000)+(C58*I58/1000)+(((C56*I56/1000)+(C57*I57/1000)+(C58*I58/1000))*2%)</f>
      </c>
      <c r="V56" s="608">
        <f t="array" ref="V56">(C56*J56/1000)+(C57*J57/1000)+(C58*J58/1000)+(((C56*J56/1000)+(C57*J57/1000)+(C58*J58/1000))*2%)</f>
      </c>
      <c r="W56" s="234">
        <f t="array" ref="W56">C56*H56*K56/1000</f>
      </c>
      <c r="X56" s="233">
        <f t="array" ref="X56">C56*I56*L56/1000</f>
      </c>
      <c r="Y56" s="235">
        <f t="array" ref="Y56">C56*J56*M56/1000</f>
      </c>
      <c r="Z56" s="145"/>
    </row>
    <row r="57" spans="1:26" ht="24" customHeight="1">
      <c r="A57" s="581"/>
      <c r="B57" t="s" s="217">
        <v>204</v>
      </c>
      <c r="C57" s="218">
        <f t="array" ref="C57">'Data Entry'!L22</f>
      </c>
      <c r="D57" s="218">
        <f t="array" ref="D57">'Data Entry'!L22</f>
      </c>
      <c r="E57" s="42">
        <f t="array" ref="E57">E56</f>
      </c>
      <c r="F57" s="42">
        <f t="array" ref="F57">F56</f>
      </c>
      <c r="G57" s="42">
        <f t="array" ref="G57">G56</f>
      </c>
      <c r="H57" s="213">
        <f t="array" ref="H57">(E57*2.7*5*2.7)*(1780-1000)/(1.7*1780)</f>
      </c>
      <c r="I57" s="213">
        <f t="array" ref="I57">(F57*2.7*5*2.7)*(1780-1000)/(1.7*1780)</f>
      </c>
      <c r="J57" s="213">
        <f t="array" ref="J57">(G57*2.7*5*2.7)*(1300-1000)/(1.7*1300)</f>
      </c>
      <c r="K57" s="42">
        <f t="array" ref="K57">K56</f>
      </c>
      <c r="L57" s="271">
        <f t="array" ref="L57">L54</f>
      </c>
      <c r="M57" s="271">
        <f t="array" ref="M57">M56</f>
      </c>
      <c r="N57" s="190">
        <f t="array" ref="N57">(C57-D57)*H57*K57/1000</f>
      </c>
      <c r="O57" s="190">
        <f t="array" ref="O57">(C57-D57)*I57*L57/1000</f>
      </c>
      <c r="P57" s="190">
        <f t="array" ref="P57">(C57-D57)*J57*M57/1000</f>
      </c>
      <c r="Q57" s="585"/>
      <c r="R57" s="42">
        <f t="array" ref="R57">(C57*H57*K57/1000)+(C57*I57*L57/1000)+(C57*J57*M57/1000)+(((C57*H57*K57/1000)+(C57*I57*L57/1000)+(C57*J57*M57/1000))*2%)</f>
      </c>
      <c r="S57" s="598"/>
      <c r="T57" s="604"/>
      <c r="U57" s="606"/>
      <c r="V57" s="609"/>
      <c r="W57" s="238">
        <f t="array" ref="W57">C57*H57*K57/1000</f>
      </c>
      <c r="X57" s="192">
        <f t="array" ref="X57">C57*I57*L57/1000</f>
      </c>
      <c r="Y57" s="239">
        <f t="array" ref="Y57">C57*J57*M57/1000</f>
      </c>
      <c r="Z57" s="145"/>
    </row>
    <row r="58" spans="1:26" ht="24" customHeight="1">
      <c r="A58" s="581"/>
      <c r="B58" t="s" s="223">
        <v>184</v>
      </c>
      <c r="C58" s="241"/>
      <c r="D58" s="225"/>
      <c r="E58" s="226">
        <f t="array" ref="E58">E57</f>
      </c>
      <c r="F58" s="226">
        <f t="array" ref="F58">F57</f>
      </c>
      <c r="G58" s="226">
        <f t="array" ref="G58">G57</f>
      </c>
      <c r="H58" s="213">
        <f t="array" ref="H58">(E58*2.7*5*2.7)*(1780-1000)/(1.7*1780)</f>
      </c>
      <c r="I58" s="213">
        <f t="array" ref="I58">(F58*2.7*5*2.7)*(1780-1000)/(1.7*1780)</f>
      </c>
      <c r="J58" s="213">
        <f t="array" ref="J58">(G58*2.7*5*2.7)*(1300-1000)/(1.7*1300)</f>
      </c>
      <c r="K58" s="226">
        <f t="array" ref="K58">K57</f>
      </c>
      <c r="L58" s="271">
        <f t="array" ref="L58">L8</f>
      </c>
      <c r="M58" s="271">
        <f t="array" ref="M58">M57</f>
      </c>
      <c r="N58" s="227">
        <f t="array" ref="N58">(C58-D58)*H58*K58/1000</f>
      </c>
      <c r="O58" s="227">
        <f t="array" ref="O58">(C58-D58)*I58*L58/1000</f>
      </c>
      <c r="P58" s="227">
        <f t="array" ref="P58">(C58-D58)*J58*M58/1000</f>
      </c>
      <c r="Q58" s="586"/>
      <c r="R58" s="226">
        <f t="array" ref="R58">(C58*H58*K58/1000)+(C58*I58*L58/1000)+(C58*J58*M58/1000)+(((C58*H58*K58/1000)+(C58*I58*L58/1000)+(C58*J58*M58/1000))*2%)</f>
      </c>
      <c r="S58" s="599"/>
      <c r="T58" s="605"/>
      <c r="U58" s="607"/>
      <c r="V58" s="610"/>
      <c r="W58" s="245">
        <f t="array" ref="W58">C58*H58*K58/1000</f>
      </c>
      <c r="X58" s="243">
        <f t="array" ref="X58">C58*I58*L58/1000</f>
      </c>
      <c r="Y58" s="246">
        <f t="array" ref="Y58">C58*J58*M58/1000</f>
      </c>
      <c r="Z58" s="145"/>
    </row>
    <row r="59" spans="1:26" ht="24" customHeight="1">
      <c r="A59" s="582">
        <v>18</v>
      </c>
      <c r="B59" t="s" s="231">
        <v>182</v>
      </c>
      <c r="C59" s="248">
        <f t="array" ref="C59">99.5%*'Data Entry'!H23-C60</f>
      </c>
      <c r="D59" s="211">
        <f t="array" ref="D59">'Data Entry'!U23</f>
      </c>
      <c r="E59" s="232">
        <f t="array" ref="E59">E58</f>
      </c>
      <c r="F59" s="232">
        <f t="array" ref="F59">F58</f>
      </c>
      <c r="G59" s="232">
        <f t="array" ref="G59">G58</f>
      </c>
      <c r="H59" s="272">
        <f t="array" ref="H59">(E59*2.7*5*2.7)*(1780-1000)/(1.7*1780)</f>
      </c>
      <c r="I59" s="272">
        <f t="array" ref="I59">(F59*2.7*5*2.7)*(1780-1000)/(1.7*1780)</f>
      </c>
      <c r="J59" s="272">
        <f t="array" ref="J59">(G59*2.7*5*2.7)*(1300-1000)/(1.7*1300)</f>
      </c>
      <c r="K59" s="232">
        <f t="array" ref="K59">K58</f>
      </c>
      <c r="L59" s="273">
        <f t="array" ref="L59">L56</f>
      </c>
      <c r="M59" s="273">
        <f t="array" ref="M59">M58</f>
      </c>
      <c r="N59" s="233">
        <f t="array" ref="N59">(C59+C60-D59)*H59*K59/1000</f>
      </c>
      <c r="O59" s="233">
        <f t="array" ref="O59">(C59+C60-D59)*I59*L59/1000</f>
      </c>
      <c r="P59" s="233">
        <f t="array" ref="P59">(C59+C60-D59)*J59*M59/1000</f>
      </c>
      <c r="Q59" s="587">
        <f t="array" ref="Q59">SUM(N59:P61)</f>
      </c>
      <c r="R59" s="233">
        <f t="array" ref="R59">(C59*H59*K59/1000)+(C59*I59*L59/1000)+(C59*J59*M59/1000)+(((C59*H59*K59/1000)+(C59*I59*L59/1000)+(C59*J59*M59/1000))*2%)</f>
      </c>
      <c r="S59" s="594">
        <f t="array" ref="S59">SUM(R59:R61)</f>
      </c>
      <c r="T59" s="600">
        <f t="array" ref="T59">(C59*H59/1000)+(C60*H60/1000)+(C61*H61/1000)+(((C59*H59/1000)+(C60*H60/1000)+(C61*H61/1000))*2%)</f>
      </c>
      <c r="U59" s="587">
        <f t="array" ref="U59">(C59*I59/1000)+(C60*I60/1000)+(C61*I61/1000)+(((C59*I59/1000)+(C60*I60/1000)+(C61*I61/1000))*2%)</f>
      </c>
      <c r="V59" s="613">
        <f t="array" ref="V59">(C59*J59/1000)+(C60*J60/1000)+(C61*J61/1000)+(((C59*J59/1000)+(C60*J60/1000)+(C61*J61/1000))*2%)</f>
      </c>
      <c r="W59" s="234">
        <f t="array" ref="W59">C59*H59*K59/1000</f>
      </c>
      <c r="X59" s="233">
        <f t="array" ref="X59">C59*I59*L59/1000</f>
      </c>
      <c r="Y59" s="235">
        <f t="array" ref="Y59">C59*J59*M59/1000</f>
      </c>
      <c r="Z59" s="145"/>
    </row>
    <row r="60" spans="1:26" ht="24" customHeight="1">
      <c r="A60" s="583"/>
      <c r="B60" t="s" s="236">
        <v>204</v>
      </c>
      <c r="C60" s="218">
        <f t="array" ref="C60">'Data Entry'!L23</f>
      </c>
      <c r="D60" s="218">
        <f t="array" ref="D60">'Data Entry'!L23</f>
      </c>
      <c r="E60" s="59">
        <f t="array" ref="E60">E59</f>
      </c>
      <c r="F60" s="59">
        <f t="array" ref="F60">F59</f>
      </c>
      <c r="G60" s="59">
        <f t="array" ref="G60">G59</f>
      </c>
      <c r="H60" s="272">
        <f t="array" ref="H60">(E60*2.7*5*2.7)*(1780-1000)/(1.7*1780)</f>
      </c>
      <c r="I60" s="272">
        <f t="array" ref="I60">(F60*2.7*5*2.7)*(1780-1000)/(1.7*1780)</f>
      </c>
      <c r="J60" s="272">
        <f t="array" ref="J60">(G60*2.7*5*2.7)*(1300-1000)/(1.7*1300)</f>
      </c>
      <c r="K60" s="59">
        <f t="array" ref="K60">K59</f>
      </c>
      <c r="L60" s="273">
        <f t="array" ref="L60">L57</f>
      </c>
      <c r="M60" s="273">
        <f t="array" ref="M60">M59</f>
      </c>
      <c r="N60" s="192">
        <f t="array" ref="N60">(C60-D60)*H60*K60/1000</f>
      </c>
      <c r="O60" s="192">
        <f t="array" ref="O60">(C60-D60)*I60*L60/1000</f>
      </c>
      <c r="P60" s="192">
        <f t="array" ref="P60">(C60-D60)*J60*M60/1000</f>
      </c>
      <c r="Q60" s="588"/>
      <c r="R60" s="192">
        <f t="array" ref="R60">(C60*H60*K60/1000)+(C60*I60*L60/1000)+(C60*J60*M60/1000)+(((C60*H60*K60/1000)+(C60*I60*L60/1000)+(C60*J60*M60/1000))*2%)</f>
      </c>
      <c r="S60" s="595"/>
      <c r="T60" s="601"/>
      <c r="U60" s="611"/>
      <c r="V60" s="614"/>
      <c r="W60" s="238">
        <f t="array" ref="W60">C60*H60*K60/1000</f>
      </c>
      <c r="X60" s="192">
        <f t="array" ref="X60">C60*I60*L60/1000</f>
      </c>
      <c r="Y60" s="239">
        <f t="array" ref="Y60">C60*J60*M60/1000</f>
      </c>
      <c r="Z60" s="145"/>
    </row>
    <row r="61" spans="1:26" ht="24" customHeight="1">
      <c r="A61" s="583"/>
      <c r="B61" t="s" s="240">
        <v>184</v>
      </c>
      <c r="C61" s="241"/>
      <c r="D61" s="225"/>
      <c r="E61" s="242">
        <f t="array" ref="E61">E60</f>
      </c>
      <c r="F61" s="242">
        <f t="array" ref="F61">F60</f>
      </c>
      <c r="G61" s="242">
        <f t="array" ref="G61">G60</f>
      </c>
      <c r="H61" s="272">
        <f t="array" ref="H61">(E61*2.7*5*2.7)*(1780-1000)/(1.7*1780)</f>
      </c>
      <c r="I61" s="272">
        <f t="array" ref="I61">(F61*2.7*5*2.7)*(1780-1000)/(1.7*1780)</f>
      </c>
      <c r="J61" s="272">
        <f t="array" ref="J61">(G61*2.7*5*2.7)*(1300-1000)/(1.7*1300)</f>
      </c>
      <c r="K61" s="242">
        <f t="array" ref="K61">K60</f>
      </c>
      <c r="L61" s="273">
        <f t="array" ref="L61">L8</f>
      </c>
      <c r="M61" s="273">
        <f t="array" ref="M61">M60</f>
      </c>
      <c r="N61" s="243">
        <f t="array" ref="N61">(C61-D61)*H61*K61/1000</f>
      </c>
      <c r="O61" s="243">
        <f t="array" ref="O61">(C61-D61)*I61*L61/1000</f>
      </c>
      <c r="P61" s="243">
        <f t="array" ref="P61">(C61-D61)*J61*M61/1000</f>
      </c>
      <c r="Q61" s="589"/>
      <c r="R61" s="242">
        <f t="array" ref="R61">(C61*H61*K61/1000)+(C61*I61*L61/1000)+(C61*J61*M61/1000)+(((C61*H61*K61/1000)+(C61*I61*L61/1000)+(C61*J61*M61/1000))*2%)</f>
      </c>
      <c r="S61" s="596"/>
      <c r="T61" s="602"/>
      <c r="U61" s="612"/>
      <c r="V61" s="615"/>
      <c r="W61" s="245">
        <f t="array" ref="W61">C61*H61*K61/1000</f>
      </c>
      <c r="X61" s="243">
        <f t="array" ref="X61">C61*I61*L61/1000</f>
      </c>
      <c r="Y61" s="246">
        <f t="array" ref="Y61">C61*J61*M61/1000</f>
      </c>
      <c r="Z61" s="145"/>
    </row>
    <row r="62" spans="1:26" ht="24" customHeight="1">
      <c r="A62" s="580">
        <v>19</v>
      </c>
      <c r="B62" t="s" s="209">
        <v>182</v>
      </c>
      <c r="C62" s="248">
        <f t="array" ref="C62">99.5%*'Data Entry'!H24-C63</f>
      </c>
      <c r="D62" s="211">
        <f t="array" ref="D62">'Data Entry'!U24</f>
      </c>
      <c r="E62" s="212">
        <f t="array" ref="E62">E61</f>
      </c>
      <c r="F62" s="212">
        <f t="array" ref="F62">F61</f>
      </c>
      <c r="G62" s="212">
        <f t="array" ref="G62">G61</f>
      </c>
      <c r="H62" s="213">
        <f t="array" ref="H62">(E62*2.7*5*2.7)*(1780-1000)/(1.7*1780)</f>
      </c>
      <c r="I62" s="213">
        <f t="array" ref="I62">(F62*2.7*5*2.7)*(1780-1000)/(1.7*1780)</f>
      </c>
      <c r="J62" s="213">
        <f t="array" ref="J62">(G62*2.7*5*2.7)*(1300-1000)/(1.7*1300)</f>
      </c>
      <c r="K62" s="212">
        <f t="array" ref="K62">K61</f>
      </c>
      <c r="L62" s="271">
        <f t="array" ref="L62">L59</f>
      </c>
      <c r="M62" s="271">
        <f t="array" ref="M62">M61</f>
      </c>
      <c r="N62" s="214">
        <f t="array" ref="N62">(C62+C63-D62)*H62*K62/1000</f>
      </c>
      <c r="O62" s="214">
        <f t="array" ref="O62">(C62+C63-D62)*I62*L62/1000</f>
      </c>
      <c r="P62" s="214">
        <f t="array" ref="P62">(C62+C63-D62)*J62*M62/1000</f>
      </c>
      <c r="Q62" s="584">
        <f t="array" ref="Q62">SUM(N62:P64)</f>
      </c>
      <c r="R62" s="214">
        <f t="array" ref="R62">(C62*H62*K62/1000)+(C62*I62*L62/1000)+(C62*J62*M62/1000)+(((C62*H62*K62/1000)+(C62*I62*L62/1000)+(C62*J62*M62/1000))*2%)</f>
      </c>
      <c r="S62" s="597">
        <f t="array" ref="S62">SUM(R62:R64)</f>
      </c>
      <c r="T62" s="603">
        <f t="array" ref="T62">(C62*H62/1000)+(C63*H63/1000)+(C64*H64/1000)+(((C62*H62/1000)+(C63*H63/1000)+(C64*H64/1000))*2%)</f>
      </c>
      <c r="U62" s="584">
        <f t="array" ref="U62">(C62*I62/1000)+(C63*I63/1000)+(C64*I64/1000)+(((C62*I62/1000)+(C63*I63/1000)+(C64*I64/1000))*2%)</f>
      </c>
      <c r="V62" s="608">
        <f t="array" ref="V62">(C62*J62/1000)+(C63*J63/1000)+(C64*J64/1000)+(((C62*J62/1000)+(C63*J63/1000)+(C64*J64/1000))*2%)</f>
      </c>
      <c r="W62" s="234">
        <f t="array" ref="W62">C62*H62*K62/1000</f>
      </c>
      <c r="X62" s="233">
        <f t="array" ref="X62">C62*I62*L62/1000</f>
      </c>
      <c r="Y62" s="235">
        <f t="array" ref="Y62">C62*J62*M62/1000</f>
      </c>
      <c r="Z62" s="145"/>
    </row>
    <row r="63" spans="1:26" ht="24" customHeight="1">
      <c r="A63" s="581"/>
      <c r="B63" t="s" s="217">
        <v>204</v>
      </c>
      <c r="C63" s="218">
        <f t="array" ref="C63">'Data Entry'!L24</f>
      </c>
      <c r="D63" s="218">
        <f t="array" ref="D63">'Data Entry'!L24</f>
      </c>
      <c r="E63" s="42">
        <f t="array" ref="E63">E62</f>
      </c>
      <c r="F63" s="42">
        <f t="array" ref="F63">F62</f>
      </c>
      <c r="G63" s="42">
        <f t="array" ref="G63">G62</f>
      </c>
      <c r="H63" s="213">
        <f t="array" ref="H63">(E63*2.7*5*2.7)*(1780-1000)/(1.7*1780)</f>
      </c>
      <c r="I63" s="213">
        <f t="array" ref="I63">(F63*2.7*5*2.7)*(1780-1000)/(1.7*1780)</f>
      </c>
      <c r="J63" s="213">
        <f t="array" ref="J63">(G63*2.7*5*2.7)*(1300-1000)/(1.7*1300)</f>
      </c>
      <c r="K63" s="42">
        <f t="array" ref="K63">K62</f>
      </c>
      <c r="L63" s="271">
        <f t="array" ref="L63">L60</f>
      </c>
      <c r="M63" s="271">
        <f t="array" ref="M63">M62</f>
      </c>
      <c r="N63" s="190">
        <f t="array" ref="N63">(C63-D63)*H63*K63/1000</f>
      </c>
      <c r="O63" s="190">
        <f t="array" ref="O63">(C63-D63)*I63*L63/1000</f>
      </c>
      <c r="P63" s="190">
        <f t="array" ref="P63">(C63-D63)*J63*M63/1000</f>
      </c>
      <c r="Q63" s="585"/>
      <c r="R63" s="42">
        <f t="array" ref="R63">(C63*H63*K63/1000)+(C63*I63*L63/1000)+(C63*J63*M63/1000)+(((C63*H63*K63/1000)+(C63*I63*L63/1000)+(C63*J63*M63/1000))*2%)</f>
      </c>
      <c r="S63" s="598"/>
      <c r="T63" s="604"/>
      <c r="U63" s="606"/>
      <c r="V63" s="609"/>
      <c r="W63" s="238">
        <f t="array" ref="W63">C63*H63*K63/1000</f>
      </c>
      <c r="X63" s="192">
        <f t="array" ref="X63">C63*I63*L63/1000</f>
      </c>
      <c r="Y63" s="239">
        <f t="array" ref="Y63">C63*J63*M63/1000</f>
      </c>
      <c r="Z63" s="145"/>
    </row>
    <row r="64" spans="1:26" ht="24" customHeight="1">
      <c r="A64" s="581"/>
      <c r="B64" t="s" s="223">
        <v>184</v>
      </c>
      <c r="C64" s="241"/>
      <c r="D64" s="225"/>
      <c r="E64" s="226">
        <f t="array" ref="E64">E63</f>
      </c>
      <c r="F64" s="226">
        <f t="array" ref="F64">F63</f>
      </c>
      <c r="G64" s="226">
        <f t="array" ref="G64">G63</f>
      </c>
      <c r="H64" s="213">
        <f t="array" ref="H64">(E64*2.7*5*2.7)*(1780-1000)/(1.7*1780)</f>
      </c>
      <c r="I64" s="213">
        <f t="array" ref="I64">(F64*2.7*5*2.7)*(1780-1000)/(1.7*1780)</f>
      </c>
      <c r="J64" s="213">
        <f t="array" ref="J64">(G64*2.7*5*2.7)*(1300-1000)/(1.7*1300)</f>
      </c>
      <c r="K64" s="226">
        <f t="array" ref="K64">K63</f>
      </c>
      <c r="L64" s="271">
        <f t="array" ref="L64">L8</f>
      </c>
      <c r="M64" s="271">
        <f t="array" ref="M64">M63</f>
      </c>
      <c r="N64" s="227">
        <f t="array" ref="N64">(C64-D64)*H64*K64/1000</f>
      </c>
      <c r="O64" s="227">
        <f t="array" ref="O64">(C64-D64)*I64*L64/1000</f>
      </c>
      <c r="P64" s="227">
        <f t="array" ref="P64">(C64-D64)*J64*M64/1000</f>
      </c>
      <c r="Q64" s="586"/>
      <c r="R64" s="226">
        <f t="array" ref="R64">(C64*H64*K64/1000)+(C64*I64*L64/1000)+(C64*J64*M64/1000)+(((C64*H64*K64/1000)+(C64*I64*L64/1000)+(C64*J64*M64/1000))*2%)</f>
      </c>
      <c r="S64" s="599"/>
      <c r="T64" s="605"/>
      <c r="U64" s="607"/>
      <c r="V64" s="610"/>
      <c r="W64" s="245">
        <f t="array" ref="W64">C64*H64*K64/1000</f>
      </c>
      <c r="X64" s="243">
        <f t="array" ref="X64">C64*I64*L64/1000</f>
      </c>
      <c r="Y64" s="246">
        <f t="array" ref="Y64">C64*J64*M64/1000</f>
      </c>
      <c r="Z64" s="145"/>
    </row>
    <row r="65" spans="1:26" ht="24" customHeight="1">
      <c r="A65" s="582">
        <v>20</v>
      </c>
      <c r="B65" t="s" s="231">
        <v>182</v>
      </c>
      <c r="C65" s="248">
        <f t="array" ref="C65">99.5%*'Data Entry'!H25-C66</f>
      </c>
      <c r="D65" s="211">
        <f t="array" ref="D65">'Data Entry'!U25</f>
      </c>
      <c r="E65" s="232">
        <f t="array" ref="E65">E64</f>
      </c>
      <c r="F65" s="232">
        <f t="array" ref="F65">F64</f>
      </c>
      <c r="G65" s="232">
        <f t="array" ref="G65">G64</f>
      </c>
      <c r="H65" s="272">
        <f t="array" ref="H65">(E65*2.7*5*2.7)*(1780-1000)/(1.7*1780)</f>
      </c>
      <c r="I65" s="272">
        <f t="array" ref="I65">(F65*2.7*5*2.7)*(1780-1000)/(1.7*1780)</f>
      </c>
      <c r="J65" s="272">
        <f t="array" ref="J65">(G65*2.7*5*2.7)*(1300-1000)/(1.7*1300)</f>
      </c>
      <c r="K65" s="232">
        <f t="array" ref="K65">K64</f>
      </c>
      <c r="L65" s="273">
        <f t="array" ref="L65">L62</f>
      </c>
      <c r="M65" s="273">
        <f t="array" ref="M65">M64</f>
      </c>
      <c r="N65" s="233">
        <f t="array" ref="N65">(C65+C66-D65)*H65*K65/1000</f>
      </c>
      <c r="O65" s="233">
        <f t="array" ref="O65">(C65+C66-D65)*I65*L65/1000</f>
      </c>
      <c r="P65" s="233">
        <f t="array" ref="P65">(C65+C66-D65)*J65*M65/1000</f>
      </c>
      <c r="Q65" s="587">
        <f t="array" ref="Q65">SUM(N65:P67)</f>
      </c>
      <c r="R65" s="233">
        <f t="array" ref="R65">(C65*H65*K65/1000)+(C65*I65*L65/1000)+(C65*J65*M65/1000)+(((C65*H65*K65/1000)+(C65*I65*L65/1000)+(C65*J65*M65/1000))*2%)</f>
      </c>
      <c r="S65" s="594">
        <f t="array" ref="S65">SUM(R65:R67)</f>
      </c>
      <c r="T65" s="600">
        <f t="array" ref="T65">(C65*H65/1000)+(C66*H66/1000)+(C67*H67/1000)+(((C65*H65/1000)+(C66*H66/1000)+(C67*H67/1000))*2%)</f>
      </c>
      <c r="U65" s="587">
        <f t="array" ref="U65">(C65*I65/1000)+(C66*I66/1000)+(C67*I67/1000)+(((C65*I65/1000)+(C66*I66/1000)+(C67*I67/1000))*2%)</f>
      </c>
      <c r="V65" s="613">
        <f t="array" ref="V65">(C65*J65/1000)+(C66*J66/1000)+(C67*J67/1000)+(((C65*J65/1000)+(C66*J66/1000)+(C67*J67/1000))*2%)</f>
      </c>
      <c r="W65" s="234">
        <f t="array" ref="W65">C65*H65*K65/1000</f>
      </c>
      <c r="X65" s="233">
        <f t="array" ref="X65">C65*I65*L65/1000</f>
      </c>
      <c r="Y65" s="235">
        <f t="array" ref="Y65">C65*J65*M65/1000</f>
      </c>
      <c r="Z65" s="145"/>
    </row>
    <row r="66" spans="1:26" ht="24" customHeight="1">
      <c r="A66" s="583"/>
      <c r="B66" t="s" s="236">
        <v>204</v>
      </c>
      <c r="C66" s="218">
        <f t="array" ref="C66">'Data Entry'!L25</f>
      </c>
      <c r="D66" s="218">
        <f t="array" ref="D66">'Data Entry'!L25</f>
      </c>
      <c r="E66" s="59">
        <f t="array" ref="E66">E65</f>
      </c>
      <c r="F66" s="59">
        <f t="array" ref="F66">F65</f>
      </c>
      <c r="G66" s="59">
        <f t="array" ref="G66">G65</f>
      </c>
      <c r="H66" s="272">
        <f t="array" ref="H66">(E66*2.7*5*2.7)*(1780-1000)/(1.7*1780)</f>
      </c>
      <c r="I66" s="272">
        <f t="array" ref="I66">(F66*2.7*5*2.7)*(1780-1000)/(1.7*1780)</f>
      </c>
      <c r="J66" s="272">
        <f t="array" ref="J66">(G66*2.7*5*2.7)*(1300-1000)/(1.7*1300)</f>
      </c>
      <c r="K66" s="59">
        <f t="array" ref="K66">K65</f>
      </c>
      <c r="L66" s="273">
        <f t="array" ref="L66">L63</f>
      </c>
      <c r="M66" s="273">
        <f t="array" ref="M66">M65</f>
      </c>
      <c r="N66" s="192">
        <f t="array" ref="N66">(C66-D66)*H66*K66/1000</f>
      </c>
      <c r="O66" s="192">
        <f t="array" ref="O66">(C66-D66)*I66*L66/1000</f>
      </c>
      <c r="P66" s="192">
        <f t="array" ref="P66">(C66-D66)*J66*M66/1000</f>
      </c>
      <c r="Q66" s="588"/>
      <c r="R66" s="59">
        <f t="array" ref="R66">(C66*H66*K66/1000)+(C66*I66*L66/1000)+(C66*J66*M66/1000)+(((C66*H66*K66/1000)+(C66*I66*L66/1000)+(C66*J66*M66/1000))*2%)</f>
      </c>
      <c r="S66" s="595"/>
      <c r="T66" s="601"/>
      <c r="U66" s="611"/>
      <c r="V66" s="614"/>
      <c r="W66" s="238">
        <f t="array" ref="W66">C66*H66*K66/1000</f>
      </c>
      <c r="X66" s="192">
        <f t="array" ref="X66">C66*I66*L66/1000</f>
      </c>
      <c r="Y66" s="239">
        <f t="array" ref="Y66">C66*J66*M66/1000</f>
      </c>
      <c r="Z66" s="145"/>
    </row>
    <row r="67" spans="1:26" ht="24" customHeight="1">
      <c r="A67" s="583"/>
      <c r="B67" t="s" s="240">
        <v>184</v>
      </c>
      <c r="C67" s="241"/>
      <c r="D67" s="225"/>
      <c r="E67" s="242">
        <f t="array" ref="E67">E66</f>
      </c>
      <c r="F67" s="242">
        <f t="array" ref="F67">F66</f>
      </c>
      <c r="G67" s="242">
        <f t="array" ref="G67">G66</f>
      </c>
      <c r="H67" s="272">
        <f t="array" ref="H67">(E67*2.7*5*2.7)*(1780-1000)/(1.7*1780)</f>
      </c>
      <c r="I67" s="272">
        <f t="array" ref="I67">(F67*2.7*5*2.7)*(1780-1000)/(1.7*1780)</f>
      </c>
      <c r="J67" s="272">
        <f t="array" ref="J67">(G67*2.7*5*2.7)*(1300-1000)/(1.7*1300)</f>
      </c>
      <c r="K67" s="242">
        <f t="array" ref="K67">K66</f>
      </c>
      <c r="L67" s="273">
        <f t="array" ref="L67">L8</f>
      </c>
      <c r="M67" s="273">
        <f t="array" ref="M67">M66</f>
      </c>
      <c r="N67" s="243">
        <f t="array" ref="N67">(C67-D67)*H67*K67/1000</f>
      </c>
      <c r="O67" s="243">
        <f t="array" ref="O67">(C67-D67)*I67*L67/1000</f>
      </c>
      <c r="P67" s="243">
        <f t="array" ref="P67">(C67-D67)*J67*M67/1000</f>
      </c>
      <c r="Q67" s="589"/>
      <c r="R67" s="242">
        <f t="array" ref="R67">(C67*H67*K67/1000)+(C67*I67*L67/1000)+(C67*J67*M67/1000)+(((C67*H67*K67/1000)+(C67*I67*L67/1000)+(C67*J67*M67/1000))*2%)</f>
      </c>
      <c r="S67" s="596"/>
      <c r="T67" s="602"/>
      <c r="U67" s="612"/>
      <c r="V67" s="615"/>
      <c r="W67" s="245">
        <f t="array" ref="W67">C67*H67*K67/1000</f>
      </c>
      <c r="X67" s="243">
        <f t="array" ref="X67">C67*I67*L67/1000</f>
      </c>
      <c r="Y67" s="246">
        <f t="array" ref="Y67">C67*J67*M67/1000</f>
      </c>
      <c r="Z67" s="145"/>
    </row>
    <row r="68" spans="1:26" ht="24" customHeight="1">
      <c r="A68" s="580">
        <v>21</v>
      </c>
      <c r="B68" t="s" s="209">
        <v>182</v>
      </c>
      <c r="C68" s="248">
        <f t="array" ref="C68">99.5%*'Data Entry'!H26-C69</f>
      </c>
      <c r="D68" s="211">
        <f t="array" ref="D68">'Data Entry'!U26</f>
      </c>
      <c r="E68" s="212">
        <f t="array" ref="E68">E67</f>
      </c>
      <c r="F68" s="212">
        <f t="array" ref="F68">F67</f>
      </c>
      <c r="G68" s="212">
        <f t="array" ref="G68">G67</f>
      </c>
      <c r="H68" s="213">
        <f t="array" ref="H68">(E68*2.7*5*2.7)*(1780-1000)/(1.7*1780)</f>
      </c>
      <c r="I68" s="213">
        <f t="array" ref="I68">(F68*2.7*5*2.7)*(1780-1000)/(1.7*1780)</f>
      </c>
      <c r="J68" s="213">
        <f t="array" ref="J68">(G68*2.7*5*2.7)*(1300-1000)/(1.7*1300)</f>
      </c>
      <c r="K68" s="212">
        <f t="array" ref="K68">K67</f>
      </c>
      <c r="L68" s="271">
        <f t="array" ref="L68">L65</f>
      </c>
      <c r="M68" s="271">
        <f t="array" ref="M68">M67</f>
      </c>
      <c r="N68" s="214">
        <f t="array" ref="N68">(C68+C69-D68)*H68*K68/1000</f>
      </c>
      <c r="O68" s="214">
        <f t="array" ref="O68">(C68+C69-D68)*I68*L68/1000</f>
      </c>
      <c r="P68" s="214">
        <f t="array" ref="P68">(C68+C69-D68)*J68*M68/1000</f>
      </c>
      <c r="Q68" s="584">
        <f t="array" ref="Q68">SUM(N68:P70)</f>
      </c>
      <c r="R68" s="214">
        <f t="array" ref="R68">(C68*H68*K68/1000)+(C68*I68*L68/1000)+(C68*J68*M68/1000)+(((C68*H68*K68/1000)+(C68*I68*L68/1000)+(C68*J68*M68/1000))*2%)</f>
      </c>
      <c r="S68" s="597">
        <f t="array" ref="S68">SUM(R68:R70)</f>
      </c>
      <c r="T68" s="603">
        <f t="array" ref="T68">(C68*H68/1000)+(C69*H69/1000)+(C70*H70/1000)+(((C68*H68/1000)+(C69*H69/1000)+(C70*H70/1000))*2%)</f>
      </c>
      <c r="U68" s="584">
        <f t="array" ref="U68">(C68*I68/1000)+(C69*I69/1000)+(C70*I70/1000)+(((C68*I68/1000)+(C69*I69/1000)+(C70*I70/1000))*2%)</f>
      </c>
      <c r="V68" s="608">
        <f t="array" ref="V68">(C68*J68/1000)+(C69*J69/1000)+(C70*J70/1000)+(((C68*J68/1000)+(C69*J69/1000)+(C70*J70/1000))*2%)</f>
      </c>
      <c r="W68" s="234">
        <f t="array" ref="W68">C68*H68*K68/1000</f>
      </c>
      <c r="X68" s="233">
        <f t="array" ref="X68">C68*I68*L68/1000</f>
      </c>
      <c r="Y68" s="235">
        <f t="array" ref="Y68">C68*J68*M68/1000</f>
      </c>
      <c r="Z68" s="145"/>
    </row>
    <row r="69" spans="1:26" ht="24" customHeight="1">
      <c r="A69" s="581"/>
      <c r="B69" t="s" s="217">
        <v>204</v>
      </c>
      <c r="C69" s="218">
        <f t="array" ref="C69">'Data Entry'!L26</f>
      </c>
      <c r="D69" s="218">
        <f t="array" ref="D69">'Data Entry'!L26</f>
      </c>
      <c r="E69" s="42">
        <f t="array" ref="E69">E68</f>
      </c>
      <c r="F69" s="42">
        <f t="array" ref="F69">F68</f>
      </c>
      <c r="G69" s="42">
        <f t="array" ref="G69">G68</f>
      </c>
      <c r="H69" s="213">
        <f t="array" ref="H69">(E69*2.7*5*2.7)*(1780-1000)/(1.7*1780)</f>
      </c>
      <c r="I69" s="213">
        <f t="array" ref="I69">(F69*2.7*5*2.7)*(1780-1000)/(1.7*1780)</f>
      </c>
      <c r="J69" s="213">
        <f t="array" ref="J69">(G69*2.7*5*2.7)*(1300-1000)/(1.7*1300)</f>
      </c>
      <c r="K69" s="42">
        <f t="array" ref="K69">K68</f>
      </c>
      <c r="L69" s="271">
        <f t="array" ref="L69">L66</f>
      </c>
      <c r="M69" s="271">
        <f t="array" ref="M69">M68</f>
      </c>
      <c r="N69" s="190">
        <f t="array" ref="N69">(C69-D69)*H69*K69/1000</f>
      </c>
      <c r="O69" s="190">
        <f t="array" ref="O69">(C69-D69)*I69*L69/1000</f>
      </c>
      <c r="P69" s="190">
        <f t="array" ref="P69">(C69-D69)*J69*M69/1000</f>
      </c>
      <c r="Q69" s="585"/>
      <c r="R69" s="42">
        <f t="array" ref="R69">(C69*H69*K69/1000)+(C69*I69*L69/1000)+(C69*J69*M69/1000)+(((C69*H69*K69/1000)+(C69*I69*L69/1000)+(C69*J69*M69/1000))*2%)</f>
      </c>
      <c r="S69" s="598"/>
      <c r="T69" s="604"/>
      <c r="U69" s="606"/>
      <c r="V69" s="609"/>
      <c r="W69" s="238">
        <f t="array" ref="W69">C69*H69*K69/1000</f>
      </c>
      <c r="X69" s="192">
        <f t="array" ref="X69">C69*I69*L69/1000</f>
      </c>
      <c r="Y69" s="239">
        <f t="array" ref="Y69">C69*J69*M69/1000</f>
      </c>
      <c r="Z69" s="145"/>
    </row>
    <row r="70" spans="1:26" ht="24" customHeight="1">
      <c r="A70" s="581"/>
      <c r="B70" t="s" s="223">
        <v>184</v>
      </c>
      <c r="C70" s="241"/>
      <c r="D70" s="225"/>
      <c r="E70" s="226">
        <f t="array" ref="E70">E69</f>
      </c>
      <c r="F70" s="226">
        <f t="array" ref="F70">F69</f>
      </c>
      <c r="G70" s="226">
        <f t="array" ref="G70">G69</f>
      </c>
      <c r="H70" s="213">
        <f t="array" ref="H70">(E70*2.7*5*2.7)*(1780-1000)/(1.7*1780)</f>
      </c>
      <c r="I70" s="213">
        <f t="array" ref="I70">(F70*2.7*5*2.7)*(1780-1000)/(1.7*1780)</f>
      </c>
      <c r="J70" s="213">
        <f t="array" ref="J70">(G70*2.7*5*2.7)*(1300-1000)/(1.7*1300)</f>
      </c>
      <c r="K70" s="226">
        <f t="array" ref="K70">K69</f>
      </c>
      <c r="L70" s="271">
        <f t="array" ref="L70">L8</f>
      </c>
      <c r="M70" s="271">
        <f t="array" ref="M70">M69</f>
      </c>
      <c r="N70" s="227">
        <f t="array" ref="N70">(C70-D70)*H70*K70/1000</f>
      </c>
      <c r="O70" s="227">
        <f t="array" ref="O70">(C70-D70)*I70*L70/1000</f>
      </c>
      <c r="P70" s="227">
        <f t="array" ref="P70">(C70-D70)*J70*M70/1000</f>
      </c>
      <c r="Q70" s="586"/>
      <c r="R70" s="226">
        <f t="array" ref="R70">(C70*H70*K70/1000)+(C70*I70*L70/1000)+(C70*J70*M70/1000)+(((C70*H70*K70/1000)+(C70*I70*L70/1000)+(C70*J70*M70/1000))*2%)</f>
      </c>
      <c r="S70" s="599"/>
      <c r="T70" s="605"/>
      <c r="U70" s="607"/>
      <c r="V70" s="610"/>
      <c r="W70" s="245">
        <f t="array" ref="W70">C70*H70*K70/1000</f>
      </c>
      <c r="X70" s="243">
        <f t="array" ref="X70">C70*I70*L70/1000</f>
      </c>
      <c r="Y70" s="246">
        <f t="array" ref="Y70">C70*J70*M70/1000</f>
      </c>
      <c r="Z70" s="145"/>
    </row>
    <row r="71" spans="1:26" ht="24" customHeight="1">
      <c r="A71" s="582">
        <v>22</v>
      </c>
      <c r="B71" t="s" s="231">
        <v>182</v>
      </c>
      <c r="C71" s="248">
        <f t="array" ref="C71">99.5%*'Data Entry'!H27-C72</f>
      </c>
      <c r="D71" s="211">
        <f t="array" ref="D71">'Data Entry'!U27</f>
      </c>
      <c r="E71" s="232">
        <f t="array" ref="E71">E70</f>
      </c>
      <c r="F71" s="232">
        <f t="array" ref="F71">F70</f>
      </c>
      <c r="G71" s="232">
        <f t="array" ref="G71">G70</f>
      </c>
      <c r="H71" s="272">
        <f t="array" ref="H71">(E71*2.7*5*2.7)*(1780-1000)/(1.7*1780)</f>
      </c>
      <c r="I71" s="272">
        <f t="array" ref="I71">(F71*2.7*5*2.7)*(1780-1000)/(1.7*1780)</f>
      </c>
      <c r="J71" s="272">
        <f t="array" ref="J71">(G71*2.7*5*2.7)*(1300-1000)/(1.7*1300)</f>
      </c>
      <c r="K71" s="232">
        <f t="array" ref="K71">K70</f>
      </c>
      <c r="L71" s="273">
        <f t="array" ref="L71">L68</f>
      </c>
      <c r="M71" s="273">
        <f t="array" ref="M71">M70</f>
      </c>
      <c r="N71" s="233">
        <f t="array" ref="N71">(C71+C72-D71)*H71*K71/1000</f>
      </c>
      <c r="O71" s="233">
        <f t="array" ref="O71">(C71+C72-D71)*I71*L71/1000</f>
      </c>
      <c r="P71" s="233">
        <f t="array" ref="P71">(C71+C72-D71)*J71*M71/1000</f>
      </c>
      <c r="Q71" s="587">
        <f t="array" ref="Q71">SUM(N71:P73)</f>
      </c>
      <c r="R71" s="233">
        <f t="array" ref="R71">(C71*H71*K71/1000)+(C71*I71*L71/1000)+(C71*J71*M71/1000)+(((C71*H71*K71/1000)+(C71*I71*L71/1000)+(C71*J71*M71/1000))*2%)</f>
      </c>
      <c r="S71" s="594">
        <f t="array" ref="S71">SUM(R71:R73)</f>
      </c>
      <c r="T71" s="600">
        <f t="array" ref="T71">(C71*H71/1000)+(C72*H72/1000)+(C73*H73/1000)+(((C71*H71/1000)+(C72*H72/1000)+(C73*H73/1000))*2%)</f>
      </c>
      <c r="U71" s="587">
        <f t="array" ref="U71">(C71*I71/1000)+(C72*I72/1000)+(C73*I73/1000)+(((C71*I71/1000)+(C72*I72/1000)+(C73*I73/1000))*2%)</f>
      </c>
      <c r="V71" s="613">
        <f t="array" ref="V71">(C71*J71/1000)+(C72*J72/1000)+(C73*J73/1000)+(((C71*J71/1000)+(C72*J72/1000)+(C73*J73/1000))*2%)</f>
      </c>
      <c r="W71" s="234">
        <f t="array" ref="W71">C71*H71*K71/1000</f>
      </c>
      <c r="X71" s="233">
        <f t="array" ref="X71">C71*I71*L71/1000</f>
      </c>
      <c r="Y71" s="235">
        <f t="array" ref="Y71">C71*J71*M71/1000</f>
      </c>
      <c r="Z71" s="145"/>
    </row>
    <row r="72" spans="1:26" ht="24" customHeight="1">
      <c r="A72" s="583"/>
      <c r="B72" t="s" s="236">
        <v>204</v>
      </c>
      <c r="C72" s="218">
        <f t="array" ref="C72">'Data Entry'!L27</f>
      </c>
      <c r="D72" s="218">
        <f t="array" ref="D72">'Data Entry'!L27</f>
      </c>
      <c r="E72" s="59">
        <f t="array" ref="E72">E71</f>
      </c>
      <c r="F72" s="59">
        <f t="array" ref="F72">F71</f>
      </c>
      <c r="G72" s="59">
        <f t="array" ref="G72">G71</f>
      </c>
      <c r="H72" s="272">
        <f t="array" ref="H72">(E72*2.7*5*2.7)*(1780-1000)/(1.7*1780)</f>
      </c>
      <c r="I72" s="272">
        <f t="array" ref="I72">(F72*2.7*5*2.7)*(1780-1000)/(1.7*1780)</f>
      </c>
      <c r="J72" s="272">
        <f t="array" ref="J72">(G72*2.7*5*2.7)*(1300-1000)/(1.7*1300)</f>
      </c>
      <c r="K72" s="59">
        <f t="array" ref="K72">K71</f>
      </c>
      <c r="L72" s="273">
        <f t="array" ref="L72">L69</f>
      </c>
      <c r="M72" s="273">
        <f t="array" ref="M72">M71</f>
      </c>
      <c r="N72" s="192">
        <f t="array" ref="N72">(C72-D72)*H72*K72/1000</f>
      </c>
      <c r="O72" s="192">
        <f t="array" ref="O72">(C72-D72)*I72*L72/1000</f>
      </c>
      <c r="P72" s="192">
        <f t="array" ref="P72">(C72-D72)*J72*M72/1000</f>
      </c>
      <c r="Q72" s="588"/>
      <c r="R72" s="59">
        <f t="array" ref="R72">(C72*H72*K72/1000)+(C72*I72*L72/1000)+(C72*J72*M72/1000)+(((C72*H72*K72/1000)+(C72*I72*L72/1000)+(C72*J72*M72/1000))*2%)</f>
      </c>
      <c r="S72" s="595"/>
      <c r="T72" s="601"/>
      <c r="U72" s="611"/>
      <c r="V72" s="614"/>
      <c r="W72" s="238">
        <f t="array" ref="W72">C72*H72*K72/1000</f>
      </c>
      <c r="X72" s="192">
        <f t="array" ref="X72">C72*I72*L72/1000</f>
      </c>
      <c r="Y72" s="239">
        <f t="array" ref="Y72">C72*J72*M72/1000</f>
      </c>
      <c r="Z72" s="145"/>
    </row>
    <row r="73" spans="1:26" ht="24" customHeight="1">
      <c r="A73" s="583"/>
      <c r="B73" t="s" s="240">
        <v>184</v>
      </c>
      <c r="C73" s="241"/>
      <c r="D73" s="225"/>
      <c r="E73" s="242">
        <f t="array" ref="E73">E72</f>
      </c>
      <c r="F73" s="242">
        <f t="array" ref="F73">F72</f>
      </c>
      <c r="G73" s="242">
        <f t="array" ref="G73">G72</f>
      </c>
      <c r="H73" s="272">
        <f t="array" ref="H73">(E73*2.7*5*2.7)*(1780-1000)/(1.7*1780)</f>
      </c>
      <c r="I73" s="272">
        <f t="array" ref="I73">(F73*2.7*5*2.7)*(1780-1000)/(1.7*1780)</f>
      </c>
      <c r="J73" s="272">
        <f t="array" ref="J73">(G73*2.7*5*2.7)*(1300-1000)/(1.7*1300)</f>
      </c>
      <c r="K73" s="242">
        <f t="array" ref="K73">K72</f>
      </c>
      <c r="L73" s="273">
        <f t="array" ref="L73">L8</f>
      </c>
      <c r="M73" s="273">
        <f t="array" ref="M73">M72</f>
      </c>
      <c r="N73" s="243">
        <f t="array" ref="N73">(C73-D73)*H73*K73/1000</f>
      </c>
      <c r="O73" s="243">
        <f t="array" ref="O73">(C73-D73)*I73*L73/1000</f>
      </c>
      <c r="P73" s="243">
        <f t="array" ref="P73">(C73-D73)*J73*M73/1000</f>
      </c>
      <c r="Q73" s="589"/>
      <c r="R73" s="242">
        <f t="array" ref="R73">(C73*H73*K73/1000)+(C73*I73*L73/1000)+(C73*J73*M73/1000)+(((C73*H73*K73/1000)+(C73*I73*L73/1000)+(C73*J73*M73/1000))*2%)</f>
      </c>
      <c r="S73" s="596"/>
      <c r="T73" s="602"/>
      <c r="U73" s="612"/>
      <c r="V73" s="615"/>
      <c r="W73" s="245">
        <f t="array" ref="W73">C73*H73*K73/1000</f>
      </c>
      <c r="X73" s="243">
        <f t="array" ref="X73">C73*I73*L73/1000</f>
      </c>
      <c r="Y73" s="246">
        <f t="array" ref="Y73">C73*J73*M73/1000</f>
      </c>
      <c r="Z73" s="145"/>
    </row>
    <row r="74" spans="1:26" ht="24" customHeight="1">
      <c r="A74" s="580">
        <v>23</v>
      </c>
      <c r="B74" t="s" s="209">
        <v>182</v>
      </c>
      <c r="C74" s="248">
        <f t="array" ref="C74">99.5%*'Data Entry'!H28-C75</f>
      </c>
      <c r="D74" s="211">
        <f t="array" ref="D74">'Data Entry'!U28</f>
      </c>
      <c r="E74" s="212">
        <f t="array" ref="E74">E73</f>
      </c>
      <c r="F74" s="212">
        <f t="array" ref="F74">F73</f>
      </c>
      <c r="G74" s="212">
        <f t="array" ref="G74">G73</f>
      </c>
      <c r="H74" s="213">
        <f t="array" ref="H74">(E74*2.7*5*2.7)*(1780-1000)/(1.7*1780)</f>
      </c>
      <c r="I74" s="213">
        <f t="array" ref="I74">(F74*2.7*5*2.7)*(1780-1000)/(1.7*1780)</f>
      </c>
      <c r="J74" s="213">
        <f t="array" ref="J74">(G74*2.7*5*2.7)*(1300-1000)/(1.7*1300)</f>
      </c>
      <c r="K74" s="212">
        <f t="array" ref="K74">K73</f>
      </c>
      <c r="L74" s="271">
        <f t="array" ref="L74">L71</f>
      </c>
      <c r="M74" s="271">
        <f t="array" ref="M74">M73</f>
      </c>
      <c r="N74" s="214">
        <f t="array" ref="N74">(C74+C75-D74)*H74*K74/1000</f>
      </c>
      <c r="O74" s="214">
        <f t="array" ref="O74">(C74+C75-D74)*I74*L74/1000</f>
      </c>
      <c r="P74" s="214">
        <f t="array" ref="P74">(C74+C75-D74)*J74*M74/1000</f>
      </c>
      <c r="Q74" s="584">
        <f t="array" ref="Q74">SUM(N74:P76)</f>
      </c>
      <c r="R74" s="214">
        <f t="array" ref="R74">(C74*H74*K74/1000)+(C74*I74*L74/1000)+(C74*J74*M74/1000)+(((C74*H74*K74/1000)+(C74*I74*L74/1000)+(C74*J74*M74/1000))*2%)</f>
      </c>
      <c r="S74" s="597">
        <f t="array" ref="S74">SUM(R74:R76)</f>
      </c>
      <c r="T74" s="603">
        <f t="array" ref="T74">(C74*H74/1000)+(C75*H75/1000)+(C76*H76/1000)+(((C74*H74/1000)+(C75*H75/1000)+(C76*H76/1000))*2%)</f>
      </c>
      <c r="U74" s="584">
        <f t="array" ref="U74">(C74*I74/1000)+(C75*I75/1000)+(C76*I76/1000)+(((C74*I74/1000)+(C75*I75/1000)+(C76*I76/1000))*2%)</f>
      </c>
      <c r="V74" s="608">
        <f t="array" ref="V74">(C74*J74/1000)+(C75*J75/1000)+(C76*J76/1000)+(((C74*J74/1000)+(C75*J75/1000)+(C76*J76/1000))*2%)</f>
      </c>
      <c r="W74" s="234">
        <f t="array" ref="W74">C74*H74*K74/1000</f>
      </c>
      <c r="X74" s="233">
        <f t="array" ref="X74">C74*I74*L74/1000</f>
      </c>
      <c r="Y74" s="235">
        <f t="array" ref="Y74">C74*J74*M74/1000</f>
      </c>
      <c r="Z74" s="145"/>
    </row>
    <row r="75" spans="1:26" ht="24" customHeight="1">
      <c r="A75" s="581"/>
      <c r="B75" t="s" s="217">
        <v>204</v>
      </c>
      <c r="C75" s="218">
        <f t="array" ref="C75">'Data Entry'!L28</f>
      </c>
      <c r="D75" s="218">
        <f t="array" ref="D75">'Data Entry'!L28</f>
      </c>
      <c r="E75" s="42">
        <f t="array" ref="E75">E74</f>
      </c>
      <c r="F75" s="42">
        <f t="array" ref="F75">F74</f>
      </c>
      <c r="G75" s="42">
        <f t="array" ref="G75">G74</f>
      </c>
      <c r="H75" s="213">
        <f t="array" ref="H75">(E75*2.7*5*2.7)*(1780-1000)/(1.7*1780)</f>
      </c>
      <c r="I75" s="213">
        <f t="array" ref="I75">(F75*2.7*5*2.7)*(1780-1000)/(1.7*1780)</f>
      </c>
      <c r="J75" s="213">
        <f t="array" ref="J75">(G75*2.7*5*2.7)*(1300-1000)/(1.7*1300)</f>
      </c>
      <c r="K75" s="42">
        <f t="array" ref="K75">K74</f>
      </c>
      <c r="L75" s="271">
        <f t="array" ref="L75">L72</f>
      </c>
      <c r="M75" s="271">
        <f t="array" ref="M75">M74</f>
      </c>
      <c r="N75" s="190">
        <f t="array" ref="N75">(C75-D75)*H75*K75/1000</f>
      </c>
      <c r="O75" s="190">
        <f t="array" ref="O75">(C75-D75)*I75*L75/1000</f>
      </c>
      <c r="P75" s="190">
        <f t="array" ref="P75">(C75-D75)*J75*M75/1000</f>
      </c>
      <c r="Q75" s="585"/>
      <c r="R75" s="42">
        <f t="array" ref="R75">(C75*H75*K75/1000)+(C75*I75*L75/1000)+(C75*J75*M75/1000)+(((C75*H75*K75/1000)+(C75*I75*L75/1000)+(C75*J75*M75/1000))*2%)</f>
      </c>
      <c r="S75" s="598"/>
      <c r="T75" s="604"/>
      <c r="U75" s="606"/>
      <c r="V75" s="609"/>
      <c r="W75" s="238">
        <f t="array" ref="W75">C75*H75*K75/1000</f>
      </c>
      <c r="X75" s="192">
        <f t="array" ref="X75">C75*I75*L75/1000</f>
      </c>
      <c r="Y75" s="239">
        <f t="array" ref="Y75">C75*J75*M75/1000</f>
      </c>
      <c r="Z75" s="145"/>
    </row>
    <row r="76" spans="1:26" ht="24" customHeight="1">
      <c r="A76" s="581"/>
      <c r="B76" t="s" s="223">
        <v>184</v>
      </c>
      <c r="C76" s="241"/>
      <c r="D76" s="225"/>
      <c r="E76" s="226">
        <f t="array" ref="E76">E75</f>
      </c>
      <c r="F76" s="226">
        <f t="array" ref="F76">F75</f>
      </c>
      <c r="G76" s="226">
        <f t="array" ref="G76">G75</f>
      </c>
      <c r="H76" s="213">
        <f t="array" ref="H76">(E76*2.7*5*2.7)*(1780-1000)/(1.7*1780)</f>
      </c>
      <c r="I76" s="213">
        <f t="array" ref="I76">(F76*2.7*5*2.7)*(1780-1000)/(1.7*1780)</f>
      </c>
      <c r="J76" s="213">
        <f t="array" ref="J76">(G76*2.7*5*2.7)*(1300-1000)/(1.7*1300)</f>
      </c>
      <c r="K76" s="226">
        <f t="array" ref="K76">K75</f>
      </c>
      <c r="L76" s="271">
        <f t="array" ref="L76">L8</f>
      </c>
      <c r="M76" s="271">
        <f t="array" ref="M76">M75</f>
      </c>
      <c r="N76" s="227">
        <f t="array" ref="N76">(C76-D76)*H76*K76/1000</f>
      </c>
      <c r="O76" s="227">
        <f t="array" ref="O76">(C76-D76)*I76*L76/1000</f>
      </c>
      <c r="P76" s="227">
        <f t="array" ref="P76">(C76-D76)*J76*M76/1000</f>
      </c>
      <c r="Q76" s="586"/>
      <c r="R76" s="226">
        <f t="array" ref="R76">(C76*H76*K76/1000)+(C76*I76*L76/1000)+(C76*J76*M76/1000)+(((C76*H76*K76/1000)+(C76*I76*L76/1000)+(C76*J76*M76/1000))*2%)</f>
      </c>
      <c r="S76" s="599"/>
      <c r="T76" s="605"/>
      <c r="U76" s="607"/>
      <c r="V76" s="610"/>
      <c r="W76" s="245">
        <f t="array" ref="W76">C76*H76*K76/1000</f>
      </c>
      <c r="X76" s="243">
        <f t="array" ref="X76">C76*I76*L76/1000</f>
      </c>
      <c r="Y76" s="246">
        <f t="array" ref="Y76">C76*J76*M76/1000</f>
      </c>
      <c r="Z76" s="145"/>
    </row>
    <row r="77" spans="1:26" ht="24" customHeight="1">
      <c r="A77" s="582">
        <v>24</v>
      </c>
      <c r="B77" t="s" s="231">
        <v>182</v>
      </c>
      <c r="C77" s="248">
        <f t="array" ref="C77">99.5%*'Data Entry'!H29-C78</f>
      </c>
      <c r="D77" s="211">
        <f t="array" ref="D77">'Data Entry'!U29</f>
      </c>
      <c r="E77" s="232">
        <f t="array" ref="E77">E76</f>
      </c>
      <c r="F77" s="232">
        <f t="array" ref="F77">F76</f>
      </c>
      <c r="G77" s="232">
        <f t="array" ref="G77">G76</f>
      </c>
      <c r="H77" s="272">
        <f t="array" ref="H77">(E77*2.7*5*2.7)*(1780-1000)/(1.7*1780)</f>
      </c>
      <c r="I77" s="272">
        <f t="array" ref="I77">(F77*2.7*5*2.7)*(1780-1000)/(1.7*1780)</f>
      </c>
      <c r="J77" s="272">
        <f t="array" ref="J77">(G77*2.7*5*2.7)*(1300-1000)/(1.7*1300)</f>
      </c>
      <c r="K77" s="232">
        <f t="array" ref="K77">K76</f>
      </c>
      <c r="L77" s="273">
        <f t="array" ref="L77">L74</f>
      </c>
      <c r="M77" s="273">
        <f t="array" ref="M77">M76</f>
      </c>
      <c r="N77" s="233">
        <f t="array" ref="N77">(C77+C78-D77)*H77*K77/1000</f>
      </c>
      <c r="O77" s="233">
        <f t="array" ref="O77">(C77+C78-D77)*I77*L77/1000</f>
      </c>
      <c r="P77" s="233">
        <f t="array" ref="P77">(C77+C78-D77)*J77*M77/1000</f>
      </c>
      <c r="Q77" s="587">
        <f t="array" ref="Q77">SUM(N77:P79)</f>
      </c>
      <c r="R77" s="233">
        <f t="array" ref="R77">(C77*H77*K77/1000)+(C77*I77*L77/1000)+(C77*J77*M77/1000)+(((C77*H77*K77/1000)+(C77*I77*L77/1000)+(C77*J77*M77/1000))*2%)</f>
      </c>
      <c r="S77" s="594">
        <f t="array" ref="S77">SUM(R77:R79)</f>
      </c>
      <c r="T77" s="600">
        <f t="array" ref="T77">(C77*H77/1000)+(C78*H78/1000)+(C79*H79/1000)+(((C77*H77/1000)+(C78*H78/1000)+(C79*H79/1000))*2%)</f>
      </c>
      <c r="U77" s="587">
        <f t="array" ref="U77">(C77*I77/1000)+(C78*I78/1000)+(C79*I79/1000)+(((C77*I77/1000)+(C78*I78/1000)+(C79*I79/1000))*2%)</f>
      </c>
      <c r="V77" s="613">
        <f t="array" ref="V77">(C77*J77/1000)+(C78*J78/1000)+(C79*J79/1000)+(((C77*J77/1000)+(C78*J78/1000)+(C79*J79/1000))*2%)</f>
      </c>
      <c r="W77" s="234">
        <f t="array" ref="W77">C77*H77*K77/1000</f>
      </c>
      <c r="X77" s="233">
        <f t="array" ref="X77">C77*I77*L77/1000</f>
      </c>
      <c r="Y77" s="235">
        <f t="array" ref="Y77">C77*J77*M77/1000</f>
      </c>
      <c r="Z77" s="145"/>
    </row>
    <row r="78" spans="1:26" ht="24" customHeight="1">
      <c r="A78" s="583"/>
      <c r="B78" t="s" s="236">
        <v>204</v>
      </c>
      <c r="C78" s="218">
        <f t="array" ref="C78">'Data Entry'!L29</f>
      </c>
      <c r="D78" s="218">
        <f t="array" ref="D78">'Data Entry'!L29</f>
      </c>
      <c r="E78" s="59">
        <f t="array" ref="E78">E77</f>
      </c>
      <c r="F78" s="59">
        <f t="array" ref="F78">F77</f>
      </c>
      <c r="G78" s="59">
        <f t="array" ref="G78">G77</f>
      </c>
      <c r="H78" s="272">
        <f t="array" ref="H78">(E78*2.7*5*2.7)*(1780-1000)/(1.7*1780)</f>
      </c>
      <c r="I78" s="272">
        <f t="array" ref="I78">(F78*2.7*5*2.7)*(1780-1000)/(1.7*1780)</f>
      </c>
      <c r="J78" s="272">
        <f t="array" ref="J78">(G78*2.7*5*2.7)*(1300-1000)/(1.7*1300)</f>
      </c>
      <c r="K78" s="59">
        <f t="array" ref="K78">K77</f>
      </c>
      <c r="L78" s="273">
        <f t="array" ref="L78">L75</f>
      </c>
      <c r="M78" s="273">
        <f t="array" ref="M78">M77</f>
      </c>
      <c r="N78" s="192">
        <f t="array" ref="N78">(C78-D78)*H78*K78/1000</f>
      </c>
      <c r="O78" s="192">
        <f t="array" ref="O78">(C78-D78)*I78*L78/1000</f>
      </c>
      <c r="P78" s="192">
        <f t="array" ref="P78">(C78-D78)*J78*M78/1000</f>
      </c>
      <c r="Q78" s="588"/>
      <c r="R78" s="59">
        <f t="array" ref="R78">(C78*H78*K78/1000)+(C78*I78*L78/1000)+(C78*J78*M78/1000)+(((C78*H78*K78/1000)+(C78*I78*L78/1000)+(C78*J78*M78/1000))*2%)</f>
      </c>
      <c r="S78" s="595"/>
      <c r="T78" s="601"/>
      <c r="U78" s="611"/>
      <c r="V78" s="614"/>
      <c r="W78" s="238">
        <f t="array" ref="W78">C78*H78*K78/1000</f>
      </c>
      <c r="X78" s="192">
        <f t="array" ref="X78">C78*I78*L78/1000</f>
      </c>
      <c r="Y78" s="239">
        <f t="array" ref="Y78">C78*J78*M78/1000</f>
      </c>
      <c r="Z78" s="145"/>
    </row>
    <row r="79" spans="1:26" ht="24" customHeight="1">
      <c r="A79" s="583"/>
      <c r="B79" t="s" s="240">
        <v>184</v>
      </c>
      <c r="C79" s="241"/>
      <c r="D79" s="225"/>
      <c r="E79" s="242">
        <f t="array" ref="E79">E78</f>
      </c>
      <c r="F79" s="242">
        <f t="array" ref="F79">F78</f>
      </c>
      <c r="G79" s="242">
        <f t="array" ref="G79">G78</f>
      </c>
      <c r="H79" s="272">
        <f t="array" ref="H79">(E79*2.7*5*2.7)*(1780-1000)/(1.7*1780)</f>
      </c>
      <c r="I79" s="272">
        <f t="array" ref="I79">(F79*2.7*5*2.7)*(1780-1000)/(1.7*1780)</f>
      </c>
      <c r="J79" s="272">
        <f t="array" ref="J79">(G79*2.7*5*2.7)*(1300-1000)/(1.7*1300)</f>
      </c>
      <c r="K79" s="242">
        <f t="array" ref="K79">K78</f>
      </c>
      <c r="L79" s="273">
        <f t="array" ref="L79">L8</f>
      </c>
      <c r="M79" s="273">
        <f t="array" ref="M79">M78</f>
      </c>
      <c r="N79" s="243">
        <f t="array" ref="N79">(C79-D79)*H79*K79/1000</f>
      </c>
      <c r="O79" s="243">
        <f t="array" ref="O79">(C79-D79)*I79*L79/1000</f>
      </c>
      <c r="P79" s="243">
        <f t="array" ref="P79">(C79-D79)*J79*M79/1000</f>
      </c>
      <c r="Q79" s="589"/>
      <c r="R79" s="242">
        <f t="array" ref="R79">(C79*H79*K79/1000)+(C79*I79*L79/1000)+(C79*J79*M79/1000)+(((C79*H79*K79/1000)+(C79*I79*L79/1000)+(C79*J79*M79/1000))*2%)</f>
      </c>
      <c r="S79" s="596"/>
      <c r="T79" s="602"/>
      <c r="U79" s="612"/>
      <c r="V79" s="615"/>
      <c r="W79" s="245">
        <f t="array" ref="W79">C79*H79*K79/1000</f>
      </c>
      <c r="X79" s="243">
        <f t="array" ref="X79">C79*I79*L79/1000</f>
      </c>
      <c r="Y79" s="246">
        <f t="array" ref="Y79">C79*J79*M79/1000</f>
      </c>
      <c r="Z79" s="145"/>
    </row>
    <row r="80" spans="1:26" ht="24" customHeight="1">
      <c r="A80" s="580">
        <v>25</v>
      </c>
      <c r="B80" t="s" s="209">
        <v>182</v>
      </c>
      <c r="C80" s="248">
        <f t="array" ref="C80">99.5%*'Data Entry'!H30-C81</f>
      </c>
      <c r="D80" s="211">
        <f t="array" ref="D80">'Data Entry'!U30</f>
      </c>
      <c r="E80" s="212">
        <f t="array" ref="E80">E79</f>
      </c>
      <c r="F80" s="212">
        <f t="array" ref="F80">F79</f>
      </c>
      <c r="G80" s="212">
        <f t="array" ref="G80">G79</f>
      </c>
      <c r="H80" s="213">
        <f t="array" ref="H80">(E80*2.7*5*2.7)*(1780-1000)/(1.7*1780)</f>
      </c>
      <c r="I80" s="213">
        <f t="array" ref="I80">(F80*2.7*5*2.7)*(1780-1000)/(1.7*1780)</f>
      </c>
      <c r="J80" s="213">
        <f t="array" ref="J80">(G80*2.7*5*2.7)*(1300-1000)/(1.7*1300)</f>
      </c>
      <c r="K80" s="212">
        <f t="array" ref="K80">K79</f>
      </c>
      <c r="L80" s="271">
        <f t="array" ref="L80">L77</f>
      </c>
      <c r="M80" s="271">
        <f t="array" ref="M80">M79</f>
      </c>
      <c r="N80" s="214">
        <f t="array" ref="N80">(C80+C81-D80)*H80*K80/1000</f>
      </c>
      <c r="O80" s="214">
        <f t="array" ref="O80">(C80+C81-D80)*I80*L80/1000</f>
      </c>
      <c r="P80" s="214">
        <f t="array" ref="P80">(C80+C81-D80)*J80*M80/1000</f>
      </c>
      <c r="Q80" s="584">
        <f t="array" ref="Q80">SUM(N80:P82)</f>
      </c>
      <c r="R80" s="214">
        <f t="array" ref="R80">(C80*H80*K80/1000)+(C80*I80*L80/1000)+(C80*J80*M80/1000)+(((C80*H80*K80/1000)+(C80*I80*L80/1000)+(C80*J80*M80/1000))*2%)</f>
      </c>
      <c r="S80" s="597">
        <f t="array" ref="S80">SUM(R80:R82)</f>
      </c>
      <c r="T80" s="603">
        <f t="array" ref="T80">(C80*H80/1000)+(C81*H81/1000)+(C82*H82/1000)+(((C80*H80/1000)+(C81*H81/1000)+(C82*H82/1000))*2%)</f>
      </c>
      <c r="U80" s="584">
        <f t="array" ref="U80">(C80*I80/1000)+(C81*I81/1000)+(C82*I82/1000)+(((C80*I80/1000)+(C81*I81/1000)+(C82*I82/1000))*2%)</f>
      </c>
      <c r="V80" s="608">
        <f t="array" ref="V80">(C80*J80/1000)+(C81*J81/1000)+(C82*J82/1000)+(((C80*J80/1000)+(C81*J81/1000)+(C82*J82/1000))*2%)</f>
      </c>
      <c r="W80" s="234">
        <f t="array" ref="W80">C80*H80*K80/1000</f>
      </c>
      <c r="X80" s="233">
        <f t="array" ref="X80">C80*I80*L80/1000</f>
      </c>
      <c r="Y80" s="235">
        <f t="array" ref="Y80">C80*J80*M80/1000</f>
      </c>
      <c r="Z80" s="145"/>
    </row>
    <row r="81" spans="1:26" ht="24" customHeight="1">
      <c r="A81" s="581"/>
      <c r="B81" t="s" s="217">
        <v>204</v>
      </c>
      <c r="C81" s="218">
        <f t="array" ref="C81">'Data Entry'!L30</f>
      </c>
      <c r="D81" s="218">
        <f t="array" ref="D81">'Data Entry'!L30</f>
      </c>
      <c r="E81" s="42">
        <f t="array" ref="E81">E80</f>
      </c>
      <c r="F81" s="42">
        <f t="array" ref="F81">F80</f>
      </c>
      <c r="G81" s="42">
        <f t="array" ref="G81">G80</f>
      </c>
      <c r="H81" s="213">
        <f t="array" ref="H81">(E81*2.7*5*2.7)*(1780-1000)/(1.7*1780)</f>
      </c>
      <c r="I81" s="213">
        <f t="array" ref="I81">(F81*2.7*5*2.7)*(1780-1000)/(1.7*1780)</f>
      </c>
      <c r="J81" s="213">
        <f t="array" ref="J81">(G81*2.7*5*2.7)*(1300-1000)/(1.7*1300)</f>
      </c>
      <c r="K81" s="42">
        <f t="array" ref="K81">K80</f>
      </c>
      <c r="L81" s="271">
        <f t="array" ref="L81">L78</f>
      </c>
      <c r="M81" s="271">
        <f t="array" ref="M81">M80</f>
      </c>
      <c r="N81" s="190">
        <f t="array" ref="N81">(C81-D81)*H81*K81/1000</f>
      </c>
      <c r="O81" s="190">
        <f t="array" ref="O81">(C81-D81)*I81*L81/1000</f>
      </c>
      <c r="P81" s="190">
        <f t="array" ref="P81">(C81-D81)*J81*M81/1000</f>
      </c>
      <c r="Q81" s="585"/>
      <c r="R81" s="42">
        <f t="array" ref="R81">(C81*H81*K81/1000)+(C81*I81*L81/1000)+(C81*J81*M81/1000)+(((C81*H81*K81/1000)+(C81*I81*L81/1000)+(C81*J81*M81/1000))*2%)</f>
      </c>
      <c r="S81" s="598"/>
      <c r="T81" s="604"/>
      <c r="U81" s="606"/>
      <c r="V81" s="609"/>
      <c r="W81" s="238">
        <f t="array" ref="W81">C81*H81*K81/1000</f>
      </c>
      <c r="X81" s="192">
        <f t="array" ref="X81">C81*I81*L81/1000</f>
      </c>
      <c r="Y81" s="239">
        <f t="array" ref="Y81">C81*J81*M81/1000</f>
      </c>
      <c r="Z81" s="145"/>
    </row>
    <row r="82" spans="1:26" ht="24" customHeight="1">
      <c r="A82" s="581"/>
      <c r="B82" t="s" s="223">
        <v>184</v>
      </c>
      <c r="C82" s="241"/>
      <c r="D82" s="225"/>
      <c r="E82" s="226">
        <f t="array" ref="E82">E81</f>
      </c>
      <c r="F82" s="226">
        <f t="array" ref="F82">F81</f>
      </c>
      <c r="G82" s="226">
        <f t="array" ref="G82">G81</f>
      </c>
      <c r="H82" s="213">
        <f t="array" ref="H82">(E82*2.7*5*2.7)*(1780-1000)/(1.7*1780)</f>
      </c>
      <c r="I82" s="213">
        <f t="array" ref="I82">(F82*2.7*5*2.7)*(1780-1000)/(1.7*1780)</f>
      </c>
      <c r="J82" s="213">
        <f t="array" ref="J82">(G82*2.7*5*2.7)*(1300-1000)/(1.7*1300)</f>
      </c>
      <c r="K82" s="226">
        <f t="array" ref="K82">K81</f>
      </c>
      <c r="L82" s="271">
        <f t="array" ref="L82">L8</f>
      </c>
      <c r="M82" s="271">
        <f t="array" ref="M82">M81</f>
      </c>
      <c r="N82" s="227">
        <f t="array" ref="N82">(C82-D82)*H82*K82/1000</f>
      </c>
      <c r="O82" s="227">
        <f t="array" ref="O82">(C82-D82)*I82*L82/1000</f>
      </c>
      <c r="P82" s="227">
        <f t="array" ref="P82">(C82-D82)*J82*M82/1000</f>
      </c>
      <c r="Q82" s="586"/>
      <c r="R82" s="226">
        <f t="array" ref="R82">(C82*H82*K82/1000)+(C82*I82*L82/1000)+(C82*J82*M82/1000)+(((C82*H82*K82/1000)+(C82*I82*L82/1000)+(C82*J82*M82/1000))*2%)</f>
      </c>
      <c r="S82" s="599"/>
      <c r="T82" s="605"/>
      <c r="U82" s="607"/>
      <c r="V82" s="610"/>
      <c r="W82" s="245">
        <f t="array" ref="W82">C82*H82*K82/1000</f>
      </c>
      <c r="X82" s="243">
        <f t="array" ref="X82">C82*I82*L82/1000</f>
      </c>
      <c r="Y82" s="246">
        <f t="array" ref="Y82">C82*J82*M82/1000</f>
      </c>
      <c r="Z82" s="145"/>
    </row>
    <row r="83" spans="1:26" ht="24" customHeight="1">
      <c r="A83" s="582">
        <v>26</v>
      </c>
      <c r="B83" t="s" s="231">
        <v>182</v>
      </c>
      <c r="C83" s="248">
        <f t="array" ref="C83">99.5%*'Data Entry'!H31-C84</f>
      </c>
      <c r="D83" s="211">
        <f t="array" ref="D83">'Data Entry'!U31</f>
      </c>
      <c r="E83" s="232">
        <f t="array" ref="E83">E82</f>
      </c>
      <c r="F83" s="232">
        <f t="array" ref="F83">F82</f>
      </c>
      <c r="G83" s="232">
        <f t="array" ref="G83">G82</f>
      </c>
      <c r="H83" s="272">
        <f t="array" ref="H83">(E83*2.7*5*2.7)*(1780-1000)/(1.7*1780)</f>
      </c>
      <c r="I83" s="272">
        <f t="array" ref="I83">(F83*2.7*5*2.7)*(1780-1000)/(1.7*1780)</f>
      </c>
      <c r="J83" s="272">
        <f t="array" ref="J83">(G83*2.7*5*2.7)*(1300-1000)/(1.7*1300)</f>
      </c>
      <c r="K83" s="232">
        <f t="array" ref="K83">K82</f>
      </c>
      <c r="L83" s="273">
        <f t="array" ref="L83">L80</f>
      </c>
      <c r="M83" s="273">
        <f t="array" ref="M83">M82</f>
      </c>
      <c r="N83" s="233">
        <f t="array" ref="N83">(C83+C84-D83)*H83*K83/1000</f>
      </c>
      <c r="O83" s="233">
        <f t="array" ref="O83">(C83+C84-D83)*I83*L83/1000</f>
      </c>
      <c r="P83" s="233">
        <f t="array" ref="P83">(C83+C84-D83)*J83*M83/1000</f>
      </c>
      <c r="Q83" s="587">
        <f t="array" ref="Q83">SUM(N83:P85)</f>
      </c>
      <c r="R83" s="233">
        <f t="array" ref="R83">(C83*H83*K83/1000)+(C83*I83*L83/1000)+(C83*J83*M83/1000)+(((C83*H83*K83/1000)+(C83*I83*L83/1000)+(C83*J83*M83/1000))*2%)</f>
      </c>
      <c r="S83" s="594">
        <f t="array" ref="S83">SUM(R83:R85)</f>
      </c>
      <c r="T83" s="600">
        <f t="array" ref="T83">(C83*H83/1000)+(C84*H84/1000)+(C85*H85/1000)+(((C83*H83/1000)+(C84*H84/1000)+(C85*H85/1000))*2%)</f>
      </c>
      <c r="U83" s="587">
        <f t="array" ref="U83">(C83*I83/1000)+(C84*I84/1000)+(C85*I85/1000)+(((C83*I83/1000)+(C84*I84/1000)+(C85*I85/1000))*2%)</f>
      </c>
      <c r="V83" s="613">
        <f t="array" ref="V83">(C83*J83/1000)+(C84*J84/1000)+(C85*J85/1000)+(((C83*J83/1000)+(C84*J84/1000)+(C85*J85/1000))*2%)</f>
      </c>
      <c r="W83" s="234">
        <f t="array" ref="W83">C83*H83*K83/1000</f>
      </c>
      <c r="X83" s="233">
        <f t="array" ref="X83">C83*I83*L83/1000</f>
      </c>
      <c r="Y83" s="235">
        <f t="array" ref="Y83">C83*J83*M83/1000</f>
      </c>
      <c r="Z83" s="145"/>
    </row>
    <row r="84" spans="1:26" ht="24" customHeight="1">
      <c r="A84" s="583"/>
      <c r="B84" t="s" s="236">
        <v>204</v>
      </c>
      <c r="C84" s="218">
        <f t="array" ref="C84">'Data Entry'!L31</f>
      </c>
      <c r="D84" s="218">
        <f t="array" ref="D84">'Data Entry'!L31</f>
      </c>
      <c r="E84" s="59">
        <f t="array" ref="E84">E83</f>
      </c>
      <c r="F84" s="59">
        <f t="array" ref="F84">F83</f>
      </c>
      <c r="G84" s="59">
        <f t="array" ref="G84">G83</f>
      </c>
      <c r="H84" s="272">
        <f t="array" ref="H84">(E84*2.7*5*2.7)*(1780-1000)/(1.7*1780)</f>
      </c>
      <c r="I84" s="272">
        <f t="array" ref="I84">(F84*2.7*5*2.7)*(1780-1000)/(1.7*1780)</f>
      </c>
      <c r="J84" s="272">
        <f t="array" ref="J84">(G84*2.7*5*2.7)*(1300-1000)/(1.7*1300)</f>
      </c>
      <c r="K84" s="59">
        <f t="array" ref="K84">K83</f>
      </c>
      <c r="L84" s="273">
        <f t="array" ref="L84">L81</f>
      </c>
      <c r="M84" s="273">
        <f t="array" ref="M84">M83</f>
      </c>
      <c r="N84" s="192">
        <f t="array" ref="N84">(C84-D84)*H84*K84/1000</f>
      </c>
      <c r="O84" s="192">
        <f t="array" ref="O84">(C84-D84)*I84*L84/1000</f>
      </c>
      <c r="P84" s="192">
        <f t="array" ref="P84">(C84-D84)*J84*M84/1000</f>
      </c>
      <c r="Q84" s="588"/>
      <c r="R84" s="59">
        <f t="array" ref="R84">(C84*H84*K84/1000)+(C84*I84*L84/1000)+(C84*J84*M84/1000)+(((C84*H84*K84/1000)+(C84*I84*L84/1000)+(C84*J84*M84/1000))*2%)</f>
      </c>
      <c r="S84" s="595"/>
      <c r="T84" s="601"/>
      <c r="U84" s="611"/>
      <c r="V84" s="614"/>
      <c r="W84" s="238">
        <f t="array" ref="W84">C84*H84*K84/1000</f>
      </c>
      <c r="X84" s="192">
        <f t="array" ref="X84">C84*I84*L84/1000</f>
      </c>
      <c r="Y84" s="239">
        <f t="array" ref="Y84">C84*J84*M84/1000</f>
      </c>
      <c r="Z84" s="145"/>
    </row>
    <row r="85" spans="1:26" ht="24" customHeight="1">
      <c r="A85" s="583"/>
      <c r="B85" t="s" s="240">
        <v>184</v>
      </c>
      <c r="C85" s="241"/>
      <c r="D85" s="225"/>
      <c r="E85" s="242">
        <f t="array" ref="E85">E84</f>
      </c>
      <c r="F85" s="242">
        <f t="array" ref="F85">F84</f>
      </c>
      <c r="G85" s="242">
        <f t="array" ref="G85">G84</f>
      </c>
      <c r="H85" s="272">
        <f t="array" ref="H85">(E85*2.7*5*2.7)*(1780-1000)/(1.7*1780)</f>
      </c>
      <c r="I85" s="272">
        <f t="array" ref="I85">(F85*2.7*5*2.7)*(1780-1000)/(1.7*1780)</f>
      </c>
      <c r="J85" s="272">
        <f t="array" ref="J85">(G85*2.7*5*2.7)*(1300-1000)/(1.7*1300)</f>
      </c>
      <c r="K85" s="242">
        <f t="array" ref="K85">K84</f>
      </c>
      <c r="L85" s="273">
        <f t="array" ref="L85">L8</f>
      </c>
      <c r="M85" s="273">
        <f t="array" ref="M85">M84</f>
      </c>
      <c r="N85" s="243">
        <f t="array" ref="N85">(C85-D85)*H85*K85/1000</f>
      </c>
      <c r="O85" s="243">
        <f t="array" ref="O85">(C85-D85)*I85*L85/1000</f>
      </c>
      <c r="P85" s="243">
        <f t="array" ref="P85">(C85-D85)*J85*M85/1000</f>
      </c>
      <c r="Q85" s="589"/>
      <c r="R85" s="242">
        <f t="array" ref="R85">(C85*H85*K85/1000)+(C85*I85*L85/1000)+(C85*J85*M85/1000)+(((C85*H85*K85/1000)+(C85*I85*L85/1000)+(C85*J85*M85/1000))*2%)</f>
      </c>
      <c r="S85" s="596"/>
      <c r="T85" s="602"/>
      <c r="U85" s="612"/>
      <c r="V85" s="615"/>
      <c r="W85" s="245">
        <f t="array" ref="W85">C85*H85*K85/1000</f>
      </c>
      <c r="X85" s="243">
        <f t="array" ref="X85">C85*I85*L85/1000</f>
      </c>
      <c r="Y85" s="246">
        <f t="array" ref="Y85">C85*J85*M85/1000</f>
      </c>
      <c r="Z85" s="145"/>
    </row>
    <row r="86" spans="1:26" ht="24" customHeight="1">
      <c r="A86" s="580">
        <v>27</v>
      </c>
      <c r="B86" t="s" s="209">
        <v>182</v>
      </c>
      <c r="C86" s="248">
        <f t="array" ref="C86">99.5%*'Data Entry'!H32-C87</f>
      </c>
      <c r="D86" s="211">
        <f t="array" ref="D86">'Data Entry'!U32</f>
      </c>
      <c r="E86" s="212">
        <f t="array" ref="E86">E85</f>
      </c>
      <c r="F86" s="212">
        <f t="array" ref="F86">F85</f>
      </c>
      <c r="G86" s="212">
        <f t="array" ref="G86">G85</f>
      </c>
      <c r="H86" s="213">
        <f t="array" ref="H86">(E86*2.7*5*2.7)*(1780-1000)/(1.7*1780)</f>
      </c>
      <c r="I86" s="213">
        <f t="array" ref="I86">(F86*2.7*5*2.7)*(1780-1000)/(1.7*1780)</f>
      </c>
      <c r="J86" s="213">
        <f t="array" ref="J86">(G86*2.7*5*2.7)*(1300-1000)/(1.7*1300)</f>
      </c>
      <c r="K86" s="212">
        <f t="array" ref="K86">K85</f>
      </c>
      <c r="L86" s="271">
        <f t="array" ref="L86">L83</f>
      </c>
      <c r="M86" s="271">
        <f t="array" ref="M86">M85</f>
      </c>
      <c r="N86" s="214">
        <f t="array" ref="N86">(C86+C87-D86)*H86*K86/1000</f>
      </c>
      <c r="O86" s="214">
        <f t="array" ref="O86">(C86+C87-D86)*I86*L86/1000</f>
      </c>
      <c r="P86" s="214">
        <f t="array" ref="P86">(C86+C87-D86)*J86*M86/1000</f>
      </c>
      <c r="Q86" s="584">
        <f t="array" ref="Q86">SUM(N86:P88)</f>
      </c>
      <c r="R86" s="214">
        <f t="array" ref="R86">(C86*H86*K86/1000)+(C86*I86*L86/1000)+(C86*J86*M86/1000)+(((C86*H86*K86/1000)+(C86*I86*L86/1000)+(C86*J86*M86/1000))*2%)</f>
      </c>
      <c r="S86" s="597">
        <f t="array" ref="S86">SUM(R86:R88)</f>
      </c>
      <c r="T86" s="603">
        <f t="array" ref="T86">(C86*H86/1000)+(C87*H87/1000)+(C88*H88/1000)+(((C86*H86/1000)+(C87*H87/1000)+(C88*H88/1000))*2%)</f>
      </c>
      <c r="U86" s="584">
        <f t="array" ref="U86">(C86*I86/1000)+(C87*I87/1000)+(C88*I88/1000)+(((C86*I86/1000)+(C87*I87/1000)+(C88*I88/1000))*2%)</f>
      </c>
      <c r="V86" s="608">
        <f t="array" ref="V86">(C86*J86/1000)+(C87*J87/1000)+(C88*J88/1000)+(((C86*J86/1000)+(C87*J87/1000)+(C88*J88/1000))*2%)</f>
      </c>
      <c r="W86" s="234">
        <f t="array" ref="W86">C86*H86*K86/1000</f>
      </c>
      <c r="X86" s="233">
        <f t="array" ref="X86">C86*I86*L86/1000</f>
      </c>
      <c r="Y86" s="235">
        <f t="array" ref="Y86">C86*J86*M86/1000</f>
      </c>
      <c r="Z86" s="145"/>
    </row>
    <row r="87" spans="1:26" ht="24" customHeight="1">
      <c r="A87" s="581"/>
      <c r="B87" t="s" s="217">
        <v>204</v>
      </c>
      <c r="C87" s="218">
        <f t="array" ref="C87">'Data Entry'!L32</f>
      </c>
      <c r="D87" s="218">
        <f t="array" ref="D87">'Data Entry'!L32</f>
      </c>
      <c r="E87" s="42">
        <f t="array" ref="E87">E86</f>
      </c>
      <c r="F87" s="42">
        <f t="array" ref="F87">F86</f>
      </c>
      <c r="G87" s="42">
        <f t="array" ref="G87">G86</f>
      </c>
      <c r="H87" s="213">
        <f t="array" ref="H87">(E87*2.7*5*2.7)*(1780-1000)/(1.7*1780)</f>
      </c>
      <c r="I87" s="213">
        <f t="array" ref="I87">(F87*2.7*5*2.7)*(1780-1000)/(1.7*1780)</f>
      </c>
      <c r="J87" s="213">
        <f t="array" ref="J87">(G87*2.7*5*2.7)*(1300-1000)/(1.7*1300)</f>
      </c>
      <c r="K87" s="42">
        <f t="array" ref="K87">K86</f>
      </c>
      <c r="L87" s="271">
        <f t="array" ref="L87">L84</f>
      </c>
      <c r="M87" s="271">
        <f t="array" ref="M87">M86</f>
      </c>
      <c r="N87" s="190">
        <f t="array" ref="N87">(C87-D87)*H87*K87/1000</f>
      </c>
      <c r="O87" s="190">
        <f t="array" ref="O87">(C87-D87)*I87*L87/1000</f>
      </c>
      <c r="P87" s="190">
        <f t="array" ref="P87">(C87-D87)*J87*M87/1000</f>
      </c>
      <c r="Q87" s="585"/>
      <c r="R87" s="42">
        <f t="array" ref="R87">(C87*H87*K87/1000)+(C87*I87*L87/1000)+(C87*J87*M87/1000)+(((C87*H87*K87/1000)+(C87*I87*L87/1000)+(C87*J87*M87/1000))*2%)</f>
      </c>
      <c r="S87" s="598"/>
      <c r="T87" s="604"/>
      <c r="U87" s="606"/>
      <c r="V87" s="609"/>
      <c r="W87" s="238">
        <f t="array" ref="W87">C87*H87*K87/1000</f>
      </c>
      <c r="X87" s="192">
        <f t="array" ref="X87">C87*I87*L87/1000</f>
      </c>
      <c r="Y87" s="239">
        <f t="array" ref="Y87">C87*J87*M87/1000</f>
      </c>
      <c r="Z87" s="145"/>
    </row>
    <row r="88" spans="1:26" ht="24" customHeight="1">
      <c r="A88" s="581"/>
      <c r="B88" t="s" s="223">
        <v>184</v>
      </c>
      <c r="C88" s="241"/>
      <c r="D88" s="225"/>
      <c r="E88" s="226">
        <f t="array" ref="E88">E87</f>
      </c>
      <c r="F88" s="226">
        <f t="array" ref="F88">F87</f>
      </c>
      <c r="G88" s="226">
        <f t="array" ref="G88">G87</f>
      </c>
      <c r="H88" s="213">
        <f t="array" ref="H88">(E88*2.7*5*2.7)*(1780-1000)/(1.7*1780)</f>
      </c>
      <c r="I88" s="213">
        <f t="array" ref="I88">(F88*2.7*5*2.7)*(1780-1000)/(1.7*1780)</f>
      </c>
      <c r="J88" s="213">
        <f t="array" ref="J88">(G88*2.7*5*2.7)*(1300-1000)/(1.7*1300)</f>
      </c>
      <c r="K88" s="226">
        <f t="array" ref="K88">K87</f>
      </c>
      <c r="L88" s="271">
        <f t="array" ref="L88">L8</f>
      </c>
      <c r="M88" s="271">
        <f t="array" ref="M88">M87</f>
      </c>
      <c r="N88" s="227">
        <f t="array" ref="N88">(C88-D88)*H88*K88/1000</f>
      </c>
      <c r="O88" s="227">
        <f t="array" ref="O88">(C88-D88)*I88*L88/1000</f>
      </c>
      <c r="P88" s="227">
        <f t="array" ref="P88">(C88-D88)*J88*M88/1000</f>
      </c>
      <c r="Q88" s="586"/>
      <c r="R88" s="226">
        <f t="array" ref="R88">(C88*H88*K88/1000)+(C88*I88*L88/1000)+(C88*J88*M88/1000)+(((C88*H88*K88/1000)+(C88*I88*L88/1000)+(C88*J88*M88/1000))*2%)</f>
      </c>
      <c r="S88" s="599"/>
      <c r="T88" s="605"/>
      <c r="U88" s="607"/>
      <c r="V88" s="610"/>
      <c r="W88" s="245">
        <f t="array" ref="W88">C88*H88*K88/1000</f>
      </c>
      <c r="X88" s="243">
        <f t="array" ref="X88">C88*I88*L88/1000</f>
      </c>
      <c r="Y88" s="246">
        <f t="array" ref="Y88">C88*J88*M88/1000</f>
      </c>
      <c r="Z88" s="145"/>
    </row>
    <row r="89" spans="1:26" ht="24" customHeight="1">
      <c r="A89" s="582">
        <v>28</v>
      </c>
      <c r="B89" t="s" s="231">
        <v>182</v>
      </c>
      <c r="C89" s="248">
        <f t="array" ref="C89">99.5%*'Data Entry'!H33-C90</f>
      </c>
      <c r="D89" s="211">
        <f t="array" ref="D89">'Data Entry'!U33</f>
      </c>
      <c r="E89" s="232">
        <f t="array" ref="E89">E88</f>
      </c>
      <c r="F89" s="232">
        <f t="array" ref="F89">F88</f>
      </c>
      <c r="G89" s="232">
        <f t="array" ref="G89">G88</f>
      </c>
      <c r="H89" s="272">
        <f t="array" ref="H89">(E89*2.7*5*2.7)*(1780-1000)/(1.7*1780)</f>
      </c>
      <c r="I89" s="272">
        <f t="array" ref="I89">(F89*2.7*5*2.7)*(1780-1000)/(1.7*1780)</f>
      </c>
      <c r="J89" s="272">
        <f t="array" ref="J89">(G89*2.7*5*2.7)*(1300-1000)/(1.7*1300)</f>
      </c>
      <c r="K89" s="232">
        <f t="array" ref="K89">K88</f>
      </c>
      <c r="L89" s="273">
        <f t="array" ref="L89">L86</f>
      </c>
      <c r="M89" s="273">
        <f t="array" ref="M89">M88</f>
      </c>
      <c r="N89" s="233">
        <f t="array" ref="N89">(C89+C90-D89)*H89*K89/1000</f>
      </c>
      <c r="O89" s="233">
        <f t="array" ref="O89">(C89+C90-D89)*I89*L89/1000</f>
      </c>
      <c r="P89" s="233">
        <f t="array" ref="P89">(C89+C90-D89)*J89*M89/1000</f>
      </c>
      <c r="Q89" s="587">
        <f t="array" ref="Q89">SUM(N89:P91)</f>
      </c>
      <c r="R89" s="233">
        <f t="array" ref="R89">(C89*H89*K89/1000)+(C89*I89*L89/1000)+(C89*J89*M89/1000)+(((C89*H89*K89/1000)+(C89*I89*L89/1000)+(C89*J89*M89/1000))*2%)</f>
      </c>
      <c r="S89" s="594">
        <f t="array" ref="S89">SUM(R89:R91)</f>
      </c>
      <c r="T89" s="600">
        <f t="array" ref="T89">(C89*H89/1000)+(C90*H90/1000)+(C91*H91/1000)+(((C89*H89/1000)+(C90*H90/1000)+(C91*H91/1000))*2%)</f>
      </c>
      <c r="U89" s="587">
        <f t="array" ref="U89">(C89*I89/1000)+(C90*I90/1000)+(C91*I91/1000)+(((C89*I89/1000)+(C90*I90/1000)+(C91*I91/1000))*2%)</f>
      </c>
      <c r="V89" s="613">
        <f t="array" ref="V89">(C89*J89/1000)+(C90*J90/1000)+(C91*J91/1000)+(((C89*J89/1000)+(C90*J90/1000)+(C91*J91/1000))*2%)</f>
      </c>
      <c r="W89" s="234">
        <f t="array" ref="W89">C89*H89*K89/1000</f>
      </c>
      <c r="X89" s="233">
        <f t="array" ref="X89">C89*I89*L89/1000</f>
      </c>
      <c r="Y89" s="235">
        <f t="array" ref="Y89">C89*J89*M89/1000</f>
      </c>
      <c r="Z89" s="145"/>
    </row>
    <row r="90" spans="1:26" ht="24" customHeight="1">
      <c r="A90" s="583"/>
      <c r="B90" t="s" s="236">
        <v>204</v>
      </c>
      <c r="C90" s="218">
        <f t="array" ref="C90">'Data Entry'!L33</f>
      </c>
      <c r="D90" s="218">
        <f t="array" ref="D90">'Data Entry'!L33</f>
      </c>
      <c r="E90" s="59">
        <f t="array" ref="E90">E89</f>
      </c>
      <c r="F90" s="59">
        <f t="array" ref="F90">F89</f>
      </c>
      <c r="G90" s="59">
        <f t="array" ref="G90">G89</f>
      </c>
      <c r="H90" s="272">
        <f t="array" ref="H90">(E90*2.7*5*2.7)*(1780-1000)/(1.7*1780)</f>
      </c>
      <c r="I90" s="272">
        <f t="array" ref="I90">(F90*2.7*5*2.7)*(1780-1000)/(1.7*1780)</f>
      </c>
      <c r="J90" s="272">
        <f t="array" ref="J90">(G90*2.7*5*2.7)*(1300-1000)/(1.7*1300)</f>
      </c>
      <c r="K90" s="59">
        <f t="array" ref="K90">K89</f>
      </c>
      <c r="L90" s="273">
        <f t="array" ref="L90">L87</f>
      </c>
      <c r="M90" s="273">
        <f t="array" ref="M90">M89</f>
      </c>
      <c r="N90" s="192">
        <f t="array" ref="N90">(C90-D90)*H90*K90/1000</f>
      </c>
      <c r="O90" s="192">
        <f t="array" ref="O90">(C90-D90)*I90*L90/1000</f>
      </c>
      <c r="P90" s="192">
        <f t="array" ref="P90">(C90-D90)*J90*M90/1000</f>
      </c>
      <c r="Q90" s="588"/>
      <c r="R90" s="59">
        <f t="array" ref="R90">(C90*H90*K90/1000)+(C90*I90*L90/1000)+(C90*J90*M90/1000)+(((C90*H90*K90/1000)+(C90*I90*L90/1000)+(C90*J90*M90/1000))*2%)</f>
      </c>
      <c r="S90" s="595"/>
      <c r="T90" s="601"/>
      <c r="U90" s="611"/>
      <c r="V90" s="614"/>
      <c r="W90" s="238">
        <f t="array" ref="W90">C90*H90*K90/1000</f>
      </c>
      <c r="X90" s="192">
        <f t="array" ref="X90">C90*I90*L90/1000</f>
      </c>
      <c r="Y90" s="239">
        <f t="array" ref="Y90">C90*J90*M90/1000</f>
      </c>
      <c r="Z90" s="145"/>
    </row>
    <row r="91" spans="1:26" ht="24" customHeight="1">
      <c r="A91" s="583"/>
      <c r="B91" t="s" s="240">
        <v>184</v>
      </c>
      <c r="C91" s="241"/>
      <c r="D91" s="225"/>
      <c r="E91" s="242">
        <f t="array" ref="E91">E90</f>
      </c>
      <c r="F91" s="242">
        <f t="array" ref="F91">F90</f>
      </c>
      <c r="G91" s="242">
        <f t="array" ref="G91">G90</f>
      </c>
      <c r="H91" s="272">
        <f t="array" ref="H91">(E91*2.7*5*2.7)*(1780-1000)/(1.7*1780)</f>
      </c>
      <c r="I91" s="272">
        <f t="array" ref="I91">(F91*2.7*5*2.7)*(1780-1000)/(1.7*1780)</f>
      </c>
      <c r="J91" s="272">
        <f t="array" ref="J91">(G91*2.7*5*2.7)*(1300-1000)/(1.7*1300)</f>
      </c>
      <c r="K91" s="242">
        <f t="array" ref="K91">K90</f>
      </c>
      <c r="L91" s="273">
        <f t="array" ref="L91">L8</f>
      </c>
      <c r="M91" s="273">
        <f t="array" ref="M91">M90</f>
      </c>
      <c r="N91" s="243">
        <f t="array" ref="N91">(C91-D91)*H91*K91/1000</f>
      </c>
      <c r="O91" s="243">
        <f t="array" ref="O91">(C91-D91)*I91*L91/1000</f>
      </c>
      <c r="P91" s="243">
        <f t="array" ref="P91">(C91-D91)*J91*M91/1000</f>
      </c>
      <c r="Q91" s="589"/>
      <c r="R91" s="242">
        <f t="array" ref="R91">(C91*H91*K91/1000)+(C91*I91*L91/1000)+(C91*J91*M91/1000)+(((C91*H91*K91/1000)+(C91*I91*L91/1000)+(C91*J91*M91/1000))*2%)</f>
      </c>
      <c r="S91" s="596"/>
      <c r="T91" s="602"/>
      <c r="U91" s="612"/>
      <c r="V91" s="615"/>
      <c r="W91" s="245">
        <f t="array" ref="W91">C91*H91*K91/1000</f>
      </c>
      <c r="X91" s="243">
        <f t="array" ref="X91">C91*I91*L91/1000</f>
      </c>
      <c r="Y91" s="246">
        <f t="array" ref="Y91">C91*J91*M91/1000</f>
      </c>
      <c r="Z91" s="145"/>
    </row>
    <row r="92" spans="1:26" ht="24" customHeight="1">
      <c r="A92" s="580">
        <v>29</v>
      </c>
      <c r="B92" t="s" s="209">
        <v>182</v>
      </c>
      <c r="C92" s="248">
        <f t="array" ref="C92">99.5%*'Data Entry'!H34-C93</f>
      </c>
      <c r="D92" s="211">
        <f t="array" ref="D92">'Data Entry'!U34</f>
      </c>
      <c r="E92" s="212">
        <f t="array" ref="E92">E91</f>
      </c>
      <c r="F92" s="212">
        <f t="array" ref="F92">F91</f>
      </c>
      <c r="G92" s="212">
        <f t="array" ref="G92">G91</f>
      </c>
      <c r="H92" s="213">
        <f t="array" ref="H92">(E92*2.7*5*2.7)*(1780-1000)/(1.7*1780)</f>
      </c>
      <c r="I92" s="213">
        <f t="array" ref="I92">(F92*2.7*5*2.7)*(1780-1000)/(1.7*1780)</f>
      </c>
      <c r="J92" s="213">
        <f t="array" ref="J92">(G92*2.7*5*2.7)*(1300-1000)/(1.7*1300)</f>
      </c>
      <c r="K92" s="212">
        <f t="array" ref="K92">K91</f>
      </c>
      <c r="L92" s="271">
        <f t="array" ref="L92">L89</f>
      </c>
      <c r="M92" s="271">
        <f t="array" ref="M92">M91</f>
      </c>
      <c r="N92" s="214">
        <f t="array" ref="N92">(C92+C93-D92)*H92*K92/1000</f>
      </c>
      <c r="O92" s="214">
        <f t="array" ref="O92">(C92+C93-D92)*I92*L92/1000</f>
      </c>
      <c r="P92" s="214">
        <f t="array" ref="P92">(C92+C93-D92)*J92*M92/1000</f>
      </c>
      <c r="Q92" s="584">
        <f t="array" ref="Q92">SUM(N92:P94)</f>
      </c>
      <c r="R92" s="212">
        <f t="array" ref="R92">(C92*H92*K92/1000)+(C92*I92*L92/1000)+(C92*J92*M92/1000)+(((C92*H92*K92/1000)+(C92*I92*L92/1000)+(C92*J92*M92/1000))*2%)</f>
      </c>
      <c r="S92" s="597">
        <f t="array" ref="S92">SUM(R92:R94)</f>
      </c>
      <c r="T92" s="603">
        <f t="array" ref="T92">(C92*H92/1000)+(C93*H93/1000)+(C94*H94/1000)+(((C92*H92/1000)+(C93*H93/1000)+(C94*H94/1000))*2%)</f>
      </c>
      <c r="U92" s="584">
        <f t="array" ref="U92">(C92*I92/1000)+(C93*I93/1000)+(C94*I94/1000)+(((C92*I92/1000)+(C93*I93/1000)+(C94*I94/1000))*2%)</f>
      </c>
      <c r="V92" s="608">
        <f t="array" ref="V92">(C92*J92/1000)+(C93*J93/1000)+(C94*J94/1000)+(((C92*J92/1000)+(C93*J93/1000)+(C94*J94/1000))*2%)</f>
      </c>
      <c r="W92" s="234">
        <f t="array" ref="W92">C92*H92*K92/1000</f>
      </c>
      <c r="X92" s="233">
        <f t="array" ref="X92">C92*I92*L92/1000</f>
      </c>
      <c r="Y92" s="235">
        <f t="array" ref="Y92">C92*J92*M92/1000</f>
      </c>
      <c r="Z92" s="145"/>
    </row>
    <row r="93" spans="1:26" ht="24" customHeight="1">
      <c r="A93" s="581"/>
      <c r="B93" t="s" s="217">
        <v>204</v>
      </c>
      <c r="C93" s="218">
        <f t="array" ref="C93">'Data Entry'!L34</f>
      </c>
      <c r="D93" s="218">
        <f t="array" ref="D93">'Data Entry'!L34</f>
      </c>
      <c r="E93" s="42">
        <f t="array" ref="E93">E92</f>
      </c>
      <c r="F93" s="42">
        <f t="array" ref="F93">F92</f>
      </c>
      <c r="G93" s="42">
        <f t="array" ref="G93">G92</f>
      </c>
      <c r="H93" s="213">
        <f t="array" ref="H93">(E93*2.7*5*2.7)*(1780-1000)/(1.7*1780)</f>
      </c>
      <c r="I93" s="213">
        <f t="array" ref="I93">(F93*2.7*5*2.7)*(1780-1000)/(1.7*1780)</f>
      </c>
      <c r="J93" s="213">
        <f t="array" ref="J93">(G93*2.7*5*2.7)*(1300-1000)/(1.7*1300)</f>
      </c>
      <c r="K93" s="42">
        <f t="array" ref="K93">K92</f>
      </c>
      <c r="L93" s="271">
        <f t="array" ref="L93">L90</f>
      </c>
      <c r="M93" s="271">
        <f t="array" ref="M93">M92</f>
      </c>
      <c r="N93" s="190">
        <f t="array" ref="N93">(C93-D93)*H93*K93/1000</f>
      </c>
      <c r="O93" s="190">
        <f t="array" ref="O93">(C93-D93)*I93*L93/1000</f>
      </c>
      <c r="P93" s="190">
        <f t="array" ref="P93">(C93-D93)*J93*M93/1000</f>
      </c>
      <c r="Q93" s="585"/>
      <c r="R93" s="42">
        <f t="array" ref="R93">(C93*H93*K93/1000)+(C93*I93*L93/1000)+(C93*J93*M93/1000)+(((C93*H93*K93/1000)+(C93*I93*L93/1000)+(C93*J93*M93/1000))*2%)</f>
      </c>
      <c r="S93" s="598"/>
      <c r="T93" s="604"/>
      <c r="U93" s="606"/>
      <c r="V93" s="609"/>
      <c r="W93" s="238">
        <f t="array" ref="W93">C93*H93*K93/1000</f>
      </c>
      <c r="X93" s="192">
        <f t="array" ref="X93">C93*I93*L93/1000</f>
      </c>
      <c r="Y93" s="239">
        <f t="array" ref="Y93">C93*J93*M93/1000</f>
      </c>
      <c r="Z93" s="145"/>
    </row>
    <row r="94" spans="1:26" ht="24" customHeight="1">
      <c r="A94" s="581"/>
      <c r="B94" t="s" s="223">
        <v>184</v>
      </c>
      <c r="C94" s="241"/>
      <c r="D94" s="225"/>
      <c r="E94" s="226">
        <f t="array" ref="E94">E93</f>
      </c>
      <c r="F94" s="226">
        <f t="array" ref="F94">F93</f>
      </c>
      <c r="G94" s="226">
        <f t="array" ref="G94">G93</f>
      </c>
      <c r="H94" s="213">
        <f t="array" ref="H94">(E94*2.7*5*2.7)*(1780-1000)/(1.7*1780)</f>
      </c>
      <c r="I94" s="213">
        <f t="array" ref="I94">(F94*2.7*5*2.7)*(1780-1000)/(1.7*1780)</f>
      </c>
      <c r="J94" s="213">
        <f t="array" ref="J94">(G94*2.7*5*2.7)*(1300-1000)/(1.7*1300)</f>
      </c>
      <c r="K94" s="226">
        <f t="array" ref="K94">K93</f>
      </c>
      <c r="L94" s="271">
        <f t="array" ref="L94">L8</f>
      </c>
      <c r="M94" s="271">
        <f t="array" ref="M94">M93</f>
      </c>
      <c r="N94" s="227">
        <f t="array" ref="N94">(C94-D94)*H94*K94/1000</f>
      </c>
      <c r="O94" s="227">
        <f t="array" ref="O94">(C94-D94)*I94*L94/1000</f>
      </c>
      <c r="P94" s="227">
        <f t="array" ref="P94">(C94-D94)*J94*M94/1000</f>
      </c>
      <c r="Q94" s="586"/>
      <c r="R94" s="226">
        <f t="array" ref="R94">(C94*H94*K94/1000)+(C94*I94*L94/1000)+(C94*J94*M94/1000)+(((C94*H94*K94/1000)+(C94*I94*L94/1000)+(C94*J94*M94/1000))*2%)</f>
      </c>
      <c r="S94" s="599"/>
      <c r="T94" s="605"/>
      <c r="U94" s="607"/>
      <c r="V94" s="610"/>
      <c r="W94" s="245">
        <f t="array" ref="W94">C94*H94*K94/1000</f>
      </c>
      <c r="X94" s="243">
        <f t="array" ref="X94">C94*I94*L94/1000</f>
      </c>
      <c r="Y94" s="246">
        <f t="array" ref="Y94">C94*J94*M94/1000</f>
      </c>
      <c r="Z94" s="145"/>
    </row>
    <row r="95" spans="1:26" ht="24" customHeight="1">
      <c r="A95" s="582">
        <v>30</v>
      </c>
      <c r="B95" t="s" s="231">
        <v>182</v>
      </c>
      <c r="C95" s="248">
        <f t="array" ref="C95">99.5%*'Data Entry'!H35-C96</f>
      </c>
      <c r="D95" s="211">
        <f t="array" ref="D95">'Data Entry'!U35</f>
      </c>
      <c r="E95" s="232">
        <f t="array" ref="E95">E94</f>
      </c>
      <c r="F95" s="232">
        <f t="array" ref="F95">F94</f>
      </c>
      <c r="G95" s="232">
        <f t="array" ref="G95">G94</f>
      </c>
      <c r="H95" s="272">
        <f t="array" ref="H95">(E95*2.7*5*2.7)*(1780-1000)/(1.7*1780)</f>
      </c>
      <c r="I95" s="272">
        <f t="array" ref="I95">(F95*2.7*5*2.7)*(1780-1000)/(1.7*1780)</f>
      </c>
      <c r="J95" s="272">
        <f t="array" ref="J95">(G95*2.7*5*2.7)*(1300-1000)/(1.7*1300)</f>
      </c>
      <c r="K95" s="232">
        <f t="array" ref="K95">K94</f>
      </c>
      <c r="L95" s="273">
        <f t="array" ref="L95">L92</f>
      </c>
      <c r="M95" s="273">
        <f t="array" ref="M95">M94</f>
      </c>
      <c r="N95" s="233">
        <f t="array" ref="N95">(C95+C96-D95)*H95*K95/1000</f>
      </c>
      <c r="O95" s="233">
        <f t="array" ref="O95">(C95+C96-D95)*I95*L95/1000</f>
      </c>
      <c r="P95" s="233">
        <f t="array" ref="P95">(C95+C96-D95)*J95*M95/1000</f>
      </c>
      <c r="Q95" s="587">
        <f t="array" ref="Q95">SUM(N95:P97)</f>
      </c>
      <c r="R95" s="232">
        <f t="array" ref="R95">(C95*H95*K95/1000)+(C95*I95*L95/1000)+(C95*J95*M95/1000)+(((C95*H95*K95/1000)+(C95*I95*L95/1000)+(C95*J95*M95/1000))*2%)</f>
      </c>
      <c r="S95" s="594">
        <f t="array" ref="S95">SUM(R95:R97)</f>
      </c>
      <c r="T95" s="600">
        <f t="array" ref="T95">(C95*H95/1000)+(C96*H96/1000)+(C97*H97/1000)+(((C95*H95/1000)+(C96*H96/1000)+(C97*H97/1000))*2%)</f>
      </c>
      <c r="U95" s="587">
        <f t="array" ref="U95">(C95*I95/1000)+(C96*I96/1000)+(C97*I97/1000)+(((C95*I95/1000)+(C96*I96/1000)+(C97*I97/1000))*2%)</f>
      </c>
      <c r="V95" s="613">
        <f t="array" ref="V95">(C95*J95/1000)+(C96*J96/1000)+(C97*J97/1000)+(((C95*J95/1000)+(C96*J96/1000)+(C97*J97/1000))*2%)</f>
      </c>
      <c r="W95" s="234">
        <f t="array" ref="W95">C95*H95*K95/1000</f>
      </c>
      <c r="X95" s="233">
        <f t="array" ref="X95">C95*I95*L95/1000</f>
      </c>
      <c r="Y95" s="235">
        <f t="array" ref="Y95">C95*J95*M95/1000</f>
      </c>
      <c r="Z95" s="145"/>
    </row>
    <row r="96" spans="1:26" ht="24" customHeight="1">
      <c r="A96" s="583"/>
      <c r="B96" t="s" s="236">
        <v>204</v>
      </c>
      <c r="C96" s="218">
        <f t="array" ref="C96">'Data Entry'!L35</f>
      </c>
      <c r="D96" s="218">
        <f t="array" ref="D96">'Data Entry'!L35</f>
      </c>
      <c r="E96" s="59">
        <f t="array" ref="E96">E95</f>
      </c>
      <c r="F96" s="59">
        <f t="array" ref="F96">F95</f>
      </c>
      <c r="G96" s="59">
        <f t="array" ref="G96">G95</f>
      </c>
      <c r="H96" s="272">
        <f t="array" ref="H96">(E96*2.7*5*2.7)*(1780-1000)/(1.7*1780)</f>
      </c>
      <c r="I96" s="272">
        <f t="array" ref="I96">(F96*2.7*5*2.7)*(1780-1000)/(1.7*1780)</f>
      </c>
      <c r="J96" s="272">
        <f t="array" ref="J96">(G96*2.7*5*2.7)*(1300-1000)/(1.7*1300)</f>
      </c>
      <c r="K96" s="59">
        <f t="array" ref="K96">K95</f>
      </c>
      <c r="L96" s="273">
        <f t="array" ref="L96">L93</f>
      </c>
      <c r="M96" s="273">
        <f t="array" ref="M96">M95</f>
      </c>
      <c r="N96" s="192">
        <f t="array" ref="N96">(C96-D96)*H96*K96/1000</f>
      </c>
      <c r="O96" s="192">
        <f t="array" ref="O96">(C96-D96)*I96*L96/1000</f>
      </c>
      <c r="P96" s="192">
        <f t="array" ref="P96">(C96-D96)*J96*M96/1000</f>
      </c>
      <c r="Q96" s="588"/>
      <c r="R96" s="59">
        <f t="array" ref="R96">(C96*H96*K96/1000)+(C96*I96*L96/1000)+(C96*J96*M96/1000)+(((C96*H96*K96/1000)+(C96*I96*L96/1000)+(C96*J96*M96/1000))*2%)</f>
      </c>
      <c r="S96" s="595"/>
      <c r="T96" s="601"/>
      <c r="U96" s="611"/>
      <c r="V96" s="614"/>
      <c r="W96" s="238">
        <f t="array" ref="W96">C96*H96*K96/1000</f>
      </c>
      <c r="X96" s="192">
        <f t="array" ref="X96">C96*I96*L96/1000</f>
      </c>
      <c r="Y96" s="239">
        <f t="array" ref="Y96">C96*J96*M96/1000</f>
      </c>
      <c r="Z96" s="145"/>
    </row>
    <row r="97" spans="1:26" ht="24" customHeight="1">
      <c r="A97" s="583"/>
      <c r="B97" t="s" s="240">
        <v>184</v>
      </c>
      <c r="C97" s="241"/>
      <c r="D97" s="225"/>
      <c r="E97" s="242">
        <f t="array" ref="E97">E96</f>
      </c>
      <c r="F97" s="242">
        <f t="array" ref="F97">F96</f>
      </c>
      <c r="G97" s="242">
        <f t="array" ref="G97">G96</f>
      </c>
      <c r="H97" s="272">
        <f t="array" ref="H97">(E97*2.7*5*2.7)*(1780-1000)/(1.7*1780)</f>
      </c>
      <c r="I97" s="272">
        <f t="array" ref="I97">(F97*2.7*5*2.7)*(1780-1000)/(1.7*1780)</f>
      </c>
      <c r="J97" s="272">
        <f t="array" ref="J97">(G97*2.7*5*2.7)*(1300-1000)/(1.7*1300)</f>
      </c>
      <c r="K97" s="242">
        <f t="array" ref="K97">K96</f>
      </c>
      <c r="L97" s="273">
        <f t="array" ref="L97">L8</f>
      </c>
      <c r="M97" s="273">
        <f t="array" ref="M97">M96</f>
      </c>
      <c r="N97" s="243">
        <f t="array" ref="N97">(C97-D97)*H97*K97/1000</f>
      </c>
      <c r="O97" s="243">
        <f t="array" ref="O97">(C97-D97)*I97*L97/1000</f>
      </c>
      <c r="P97" s="243">
        <f t="array" ref="P97">(C97-D97)*J97*M97/1000</f>
      </c>
      <c r="Q97" s="589"/>
      <c r="R97" s="242">
        <f t="array" ref="R97">(C97*H97*K97/1000)+(C97*I97*L97/1000)+(C97*J97*M97/1000)+(((C97*H97*K97/1000)+(C97*I97*L97/1000)+(C97*J97*M97/1000))*2%)</f>
      </c>
      <c r="S97" s="596"/>
      <c r="T97" s="602"/>
      <c r="U97" s="612"/>
      <c r="V97" s="615"/>
      <c r="W97" s="245">
        <f t="array" ref="W97">C97*H97*K97/1000</f>
      </c>
      <c r="X97" s="243">
        <f t="array" ref="X97">C97*I97*L97/1000</f>
      </c>
      <c r="Y97" s="246">
        <f t="array" ref="Y97">C97*J97*M97/1000</f>
      </c>
      <c r="Z97" s="145"/>
    </row>
    <row r="98" spans="1:26" ht="24" customHeight="1">
      <c r="A98" s="580">
        <v>31</v>
      </c>
      <c r="B98" t="s" s="209">
        <v>182</v>
      </c>
      <c r="C98" s="248">
        <f t="array" ref="C98">99.5%*'Data Entry'!H36-C99</f>
      </c>
      <c r="D98" s="211">
        <f t="array" ref="D98">'Data Entry'!U36</f>
      </c>
      <c r="E98" s="212">
        <f t="array" ref="E98">E97</f>
      </c>
      <c r="F98" s="212">
        <f t="array" ref="F98">F97</f>
      </c>
      <c r="G98" s="212">
        <f t="array" ref="G98">G97</f>
      </c>
      <c r="H98" s="213">
        <f t="array" ref="H98">(E98*2.7*5*2.7)*(1780-1000)/(1.7*1780)</f>
      </c>
      <c r="I98" s="213">
        <f t="array" ref="I98">(F98*2.7*5*2.7)*(1780-1000)/(1.7*1780)</f>
      </c>
      <c r="J98" s="213">
        <f t="array" ref="J98">(G98*2.7*5*2.7)*(1300-1000)/(1.7*1300)</f>
      </c>
      <c r="K98" s="212">
        <f t="array" ref="K98">K97</f>
      </c>
      <c r="L98" s="271">
        <f t="array" ref="L98">L95</f>
      </c>
      <c r="M98" s="271">
        <f t="array" ref="M98">M97</f>
      </c>
      <c r="N98" s="214">
        <f t="array" ref="N98">(C98+C99-D98)*H98*K98/1000</f>
      </c>
      <c r="O98" s="214">
        <f t="array" ref="O98">(C98+C99-D98)*I98*L98/1000</f>
      </c>
      <c r="P98" s="214">
        <f t="array" ref="P98">(C98+C99-D98)*J98*M98/1000</f>
      </c>
      <c r="Q98" s="584">
        <f t="array" ref="Q98">SUM(N98:P100)</f>
      </c>
      <c r="R98" s="212">
        <f t="array" ref="R98">(C98*H98*K98/1000)+(C98*I98*L98/1000)+(C98*J98*M98/1000)+(((C98*H98*K98/1000)+(C98*I98*L98/1000)+(C98*J98*M98/1000))*2%)</f>
      </c>
      <c r="S98" s="597">
        <f t="array" ref="S98">SUM(R98:R100)</f>
      </c>
      <c r="T98" s="603">
        <f t="array" ref="T98">(C98*H98/1000)+(C99*H99/1000)+(C100*H100/1000)+(((C98*H98/1000)+(C99*H99/1000)+(C100*H100/1000))*2%)</f>
      </c>
      <c r="U98" s="584">
        <f t="array" ref="U98">(C98*I98/1000)+(C99*I99/1000)+(C100*I100/1000)+(((C98*I98/1000)+(C99*I99/1000)+(C100*I100/1000))*2%)</f>
      </c>
      <c r="V98" s="608">
        <f t="array" ref="V98">(C98*J98/1000)+(C99*J99/1000)+(C100*J100/1000)+(((C98*J98/1000)+(C99*J99/1000)+(C100*J100/1000))*2%)</f>
      </c>
      <c r="W98" s="234">
        <f t="array" ref="W98">C98*H98*K98/1000</f>
      </c>
      <c r="X98" s="233">
        <f t="array" ref="X98">C98*I98*L98/1000</f>
      </c>
      <c r="Y98" s="235">
        <f t="array" ref="Y98">C98*J98*M98/1000</f>
      </c>
      <c r="Z98" s="145"/>
    </row>
    <row r="99" spans="1:26" ht="24" customHeight="1">
      <c r="A99" s="581"/>
      <c r="B99" t="s" s="217">
        <v>204</v>
      </c>
      <c r="C99" s="218">
        <f t="array" ref="C99">'Data Entry'!L36</f>
      </c>
      <c r="D99" s="218">
        <f t="array" ref="D99">'Data Entry'!L36</f>
      </c>
      <c r="E99" s="42">
        <f t="array" ref="E99">E98</f>
      </c>
      <c r="F99" s="42">
        <f t="array" ref="F99">F98</f>
      </c>
      <c r="G99" s="42">
        <f t="array" ref="G99">G98</f>
      </c>
      <c r="H99" s="213">
        <f t="array" ref="H99">(E99*2.7*5*2.7)*(1780-1000)/(1.7*1780)</f>
      </c>
      <c r="I99" s="213">
        <f t="array" ref="I99">(F99*2.7*5*2.7)*(1780-1000)/(1.7*1780)</f>
      </c>
      <c r="J99" s="213">
        <f t="array" ref="J99">(G99*2.7*5*2.7)*(1300-1000)/(1.7*1300)</f>
      </c>
      <c r="K99" s="42">
        <f t="array" ref="K99">K98</f>
      </c>
      <c r="L99" s="271">
        <f t="array" ref="L99">L96</f>
      </c>
      <c r="M99" s="271">
        <f t="array" ref="M99">M98</f>
      </c>
      <c r="N99" s="190">
        <f t="array" ref="N99">(C99-D99)*H99*K99/1000</f>
      </c>
      <c r="O99" s="190">
        <f t="array" ref="O99">(C99-D99)*I99*L99/1000</f>
      </c>
      <c r="P99" s="190">
        <f t="array" ref="P99">(C99-D99)*J99*M99/1000</f>
      </c>
      <c r="Q99" s="585"/>
      <c r="R99" s="42">
        <f t="array" ref="R99">(C99*H99*K99/1000)+(C99*I99*L99/1000)+(C99*J99*M99/1000)+(((C99*H99*K99/1000)+(C99*I99*L99/1000)+(C99*J99*M99/1000))*2%)</f>
      </c>
      <c r="S99" s="598"/>
      <c r="T99" s="604"/>
      <c r="U99" s="606"/>
      <c r="V99" s="609"/>
      <c r="W99" s="238">
        <f t="array" ref="W99">C99*H99*K99/1000</f>
      </c>
      <c r="X99" s="192">
        <f t="array" ref="X99">C99*I99*L99/1000</f>
      </c>
      <c r="Y99" s="239">
        <f t="array" ref="Y99">C99*J99*M99/1000</f>
      </c>
      <c r="Z99" s="145"/>
    </row>
    <row r="100" spans="1:26" ht="24" customHeight="1">
      <c r="A100" s="581"/>
      <c r="B100" t="s" s="223">
        <v>184</v>
      </c>
      <c r="C100" s="241"/>
      <c r="D100" s="225"/>
      <c r="E100" s="42">
        <f t="array" ref="E100">E99</f>
      </c>
      <c r="F100" s="42">
        <f t="array" ref="F100">F99</f>
      </c>
      <c r="G100" s="42">
        <f t="array" ref="G100">G99</f>
      </c>
      <c r="H100" s="249">
        <f t="array" ref="H100">(E100*2.7*5*2.7)*(1780-1000)/(1.7*1780)</f>
      </c>
      <c r="I100" s="249">
        <f t="array" ref="I100">(F100*2.7*5*2.7)*(1780-1000)/(1.7*1780)</f>
      </c>
      <c r="J100" s="249">
        <f t="array" ref="J100">(G100*2.7*5*2.7)*(1300-1000)/(1.7*1300)</f>
      </c>
      <c r="K100" s="226">
        <f t="array" ref="K100">K99</f>
      </c>
      <c r="L100" s="212">
        <f t="array" ref="L100">L8</f>
      </c>
      <c r="M100" s="212">
        <f t="array" ref="M100">M99</f>
      </c>
      <c r="N100" s="227">
        <f t="array" ref="N100">(C100-D100)*H100*K100/1000</f>
      </c>
      <c r="O100" s="227">
        <f t="array" ref="O100">(C100-D100)*I100*L100/1000</f>
      </c>
      <c r="P100" s="227">
        <f t="array" ref="P100">(C100-D100)*J100*M100/1000</f>
      </c>
      <c r="Q100" s="586"/>
      <c r="R100" s="226">
        <f t="array" ref="R100">(C100*H100*K100/1000)+(C100*I100*L100/1000)+(C100*J100*M100/1000)+(((C100*H100*K100/1000)+(C100*I100*L100/1000)+(C100*J100*M100/1000))*2%)</f>
      </c>
      <c r="S100" s="599"/>
      <c r="T100" s="605"/>
      <c r="U100" s="607"/>
      <c r="V100" s="610"/>
      <c r="W100" s="245">
        <f t="array" ref="W100">C100*H100*K100/1000</f>
      </c>
      <c r="X100" s="243">
        <f t="array" ref="X100">C100*I100*L100/1000</f>
      </c>
      <c r="Y100" s="246">
        <f t="array" ref="Y100">C100*J100*M100/1000</f>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c>
      <c r="U101" s="276">
        <f t="array" ref="U101">SUM(U8:U100)</f>
      </c>
      <c r="V101" s="276">
        <f t="array" ref="V101">SUM(V8:V100)</f>
      </c>
      <c r="W101" s="276">
        <f t="array" ref="W101">SUM(W8:W100)</f>
      </c>
      <c r="X101" s="276">
        <f t="array" ref="X101">SUM(X8:X100)</f>
      </c>
      <c r="Y101" s="276">
        <f t="array" ref="Y101">SUM(Y8:Y100)</f>
      </c>
      <c r="Z101" s="98"/>
    </row>
    <row r="102" spans="1:26" ht="26.25" customHeight="1">
      <c r="A102" s="98"/>
      <c r="B102" s="98"/>
      <c r="C102" s="98"/>
      <c r="D102" s="98"/>
      <c r="E102" s="277"/>
      <c r="F102" s="277"/>
      <c r="G102" s="277"/>
      <c r="H102" s="98"/>
      <c r="I102" s="98"/>
      <c r="J102" s="98"/>
      <c r="K102" s="98"/>
      <c r="L102" s="98"/>
      <c r="M102" s="98"/>
      <c r="N102" s="140"/>
      <c r="O102" t="s" s="554">
        <v>185</v>
      </c>
      <c r="P102" s="555"/>
      <c r="Q102" s="558">
        <f t="array" ref="Q102">SUM(Q8:Q100)</f>
      </c>
      <c r="R102" t="s" s="616">
        <v>186</v>
      </c>
      <c r="S102" s="197">
        <f t="array" ref="S102">SUM(S8:S100)</f>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56"/>
      <c r="P103" s="557"/>
      <c r="Q103" s="618"/>
      <c r="R103" s="617"/>
      <c r="S103" s="278"/>
      <c r="T103" s="145"/>
      <c r="U103" s="98"/>
      <c r="V103" s="140"/>
      <c r="W103" s="279">
        <f t="array" ref="W103">W101/Production!T41</f>
      </c>
      <c r="X103" s="280">
        <f t="array" ref="X103">X101/Production!T41</f>
      </c>
      <c r="Y103" s="281">
        <f t="array" ref="Y103">Y101/Production!T41</f>
      </c>
      <c r="Z103" s="257">
        <f t="array" ref="Z103">W103+X103+Y103</f>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t="s" s="620">
        <v>187</v>
      </c>
      <c r="X104" t="s" s="622">
        <v>188</v>
      </c>
      <c r="Y104" t="s" s="624">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1"/>
      <c r="X105" s="623"/>
      <c r="Y105" s="625"/>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A98:A100"/>
    <mergeCell ref="Q98:Q100"/>
    <mergeCell ref="S98:S100"/>
    <mergeCell ref="T98:T100"/>
    <mergeCell ref="U98:U100"/>
    <mergeCell ref="V98:V100"/>
    <mergeCell ref="W104:W105"/>
    <mergeCell ref="X104:X105"/>
    <mergeCell ref="Y104:Y105"/>
    <mergeCell ref="O102:P103"/>
    <mergeCell ref="Q102:Q103"/>
    <mergeCell ref="R102:R103"/>
    <mergeCell ref="A92:A94"/>
    <mergeCell ref="Q92:Q94"/>
    <mergeCell ref="S92:S94"/>
    <mergeCell ref="T92:T94"/>
    <mergeCell ref="U92:U94"/>
    <mergeCell ref="V92:V94"/>
    <mergeCell ref="A95:A97"/>
    <mergeCell ref="Q95:Q97"/>
    <mergeCell ref="S95:S97"/>
    <mergeCell ref="T95:T97"/>
    <mergeCell ref="U95:U97"/>
    <mergeCell ref="V95:V97"/>
    <mergeCell ref="A86:A88"/>
    <mergeCell ref="Q86:Q88"/>
    <mergeCell ref="S86:S88"/>
    <mergeCell ref="T86:T88"/>
    <mergeCell ref="U86:U88"/>
    <mergeCell ref="V86:V88"/>
    <mergeCell ref="A89:A91"/>
    <mergeCell ref="Q89:Q91"/>
    <mergeCell ref="S89:S91"/>
    <mergeCell ref="T89:T91"/>
    <mergeCell ref="U89:U91"/>
    <mergeCell ref="V89:V91"/>
    <mergeCell ref="A80:A82"/>
    <mergeCell ref="Q80:Q82"/>
    <mergeCell ref="S80:S82"/>
    <mergeCell ref="T80:T82"/>
    <mergeCell ref="U80:U82"/>
    <mergeCell ref="V80:V82"/>
    <mergeCell ref="A83:A85"/>
    <mergeCell ref="Q83:Q85"/>
    <mergeCell ref="S83:S85"/>
    <mergeCell ref="T83:T85"/>
    <mergeCell ref="U83:U85"/>
    <mergeCell ref="V83:V85"/>
    <mergeCell ref="A74:A76"/>
    <mergeCell ref="Q74:Q76"/>
    <mergeCell ref="S74:S76"/>
    <mergeCell ref="T74:T76"/>
    <mergeCell ref="U74:U76"/>
    <mergeCell ref="V74:V76"/>
    <mergeCell ref="A77:A79"/>
    <mergeCell ref="Q77:Q79"/>
    <mergeCell ref="S77:S79"/>
    <mergeCell ref="T77:T79"/>
    <mergeCell ref="U77:U79"/>
    <mergeCell ref="V77:V79"/>
    <mergeCell ref="A68:A70"/>
    <mergeCell ref="Q68:Q70"/>
    <mergeCell ref="S68:S70"/>
    <mergeCell ref="T68:T70"/>
    <mergeCell ref="U68:U70"/>
    <mergeCell ref="V68:V70"/>
    <mergeCell ref="A71:A73"/>
    <mergeCell ref="Q71:Q73"/>
    <mergeCell ref="S71:S73"/>
    <mergeCell ref="T71:T73"/>
    <mergeCell ref="U71:U73"/>
    <mergeCell ref="V71:V73"/>
    <mergeCell ref="A62:A64"/>
    <mergeCell ref="Q62:Q64"/>
    <mergeCell ref="S62:S64"/>
    <mergeCell ref="T62:T64"/>
    <mergeCell ref="U62:U64"/>
    <mergeCell ref="V62:V64"/>
    <mergeCell ref="A65:A67"/>
    <mergeCell ref="Q65:Q67"/>
    <mergeCell ref="S65:S67"/>
    <mergeCell ref="T65:T67"/>
    <mergeCell ref="U65:U67"/>
    <mergeCell ref="V65:V67"/>
    <mergeCell ref="A56:A58"/>
    <mergeCell ref="Q56:Q58"/>
    <mergeCell ref="S56:S58"/>
    <mergeCell ref="T56:T58"/>
    <mergeCell ref="U56:U58"/>
    <mergeCell ref="V56:V58"/>
    <mergeCell ref="A59:A61"/>
    <mergeCell ref="Q59:Q61"/>
    <mergeCell ref="S59:S61"/>
    <mergeCell ref="T59:T61"/>
    <mergeCell ref="U59:U61"/>
    <mergeCell ref="V59:V61"/>
    <mergeCell ref="A50:A52"/>
    <mergeCell ref="Q50:Q52"/>
    <mergeCell ref="S50:S52"/>
    <mergeCell ref="T50:T52"/>
    <mergeCell ref="U50:U52"/>
    <mergeCell ref="V50:V52"/>
    <mergeCell ref="A53:A55"/>
    <mergeCell ref="Q53:Q55"/>
    <mergeCell ref="S53:S55"/>
    <mergeCell ref="T53:T55"/>
    <mergeCell ref="U53:U55"/>
    <mergeCell ref="V53:V55"/>
    <mergeCell ref="A44:A46"/>
    <mergeCell ref="Q44:Q46"/>
    <mergeCell ref="S44:S46"/>
    <mergeCell ref="T44:T46"/>
    <mergeCell ref="U44:U46"/>
    <mergeCell ref="V44:V46"/>
    <mergeCell ref="A47:A49"/>
    <mergeCell ref="Q47:Q49"/>
    <mergeCell ref="S47:S49"/>
    <mergeCell ref="T47:T49"/>
    <mergeCell ref="U47:U49"/>
    <mergeCell ref="V47:V49"/>
    <mergeCell ref="A38:A40"/>
    <mergeCell ref="Q38:Q40"/>
    <mergeCell ref="S38:S40"/>
    <mergeCell ref="T38:T40"/>
    <mergeCell ref="U38:U40"/>
    <mergeCell ref="V38:V40"/>
    <mergeCell ref="A41:A43"/>
    <mergeCell ref="Q41:Q43"/>
    <mergeCell ref="S41:S43"/>
    <mergeCell ref="T41:T43"/>
    <mergeCell ref="U41:U43"/>
    <mergeCell ref="V41:V43"/>
    <mergeCell ref="A32:A34"/>
    <mergeCell ref="Q32:Q34"/>
    <mergeCell ref="S32:S34"/>
    <mergeCell ref="T32:T34"/>
    <mergeCell ref="U32:U34"/>
    <mergeCell ref="V32:V34"/>
    <mergeCell ref="A35:A37"/>
    <mergeCell ref="Q35:Q37"/>
    <mergeCell ref="S35:S37"/>
    <mergeCell ref="T35:T37"/>
    <mergeCell ref="U35:U37"/>
    <mergeCell ref="V35:V37"/>
    <mergeCell ref="A26:A28"/>
    <mergeCell ref="Q26:Q28"/>
    <mergeCell ref="S26:S28"/>
    <mergeCell ref="T26:T28"/>
    <mergeCell ref="U26:U28"/>
    <mergeCell ref="V26:V28"/>
    <mergeCell ref="A29:A31"/>
    <mergeCell ref="Q29:Q31"/>
    <mergeCell ref="S29:S31"/>
    <mergeCell ref="T29:T31"/>
    <mergeCell ref="U29:U31"/>
    <mergeCell ref="V29:V31"/>
    <mergeCell ref="A20:A22"/>
    <mergeCell ref="Q20:Q22"/>
    <mergeCell ref="S20:S22"/>
    <mergeCell ref="T20:T22"/>
    <mergeCell ref="U20:U22"/>
    <mergeCell ref="V20:V22"/>
    <mergeCell ref="A23:A25"/>
    <mergeCell ref="Q23:Q25"/>
    <mergeCell ref="S23:S25"/>
    <mergeCell ref="T23:T25"/>
    <mergeCell ref="U23:U25"/>
    <mergeCell ref="V23:V25"/>
    <mergeCell ref="A14:A16"/>
    <mergeCell ref="Q14:Q16"/>
    <mergeCell ref="S14:S16"/>
    <mergeCell ref="T14:T16"/>
    <mergeCell ref="U14:U16"/>
    <mergeCell ref="V14:V16"/>
    <mergeCell ref="A17:A19"/>
    <mergeCell ref="Q17:Q19"/>
    <mergeCell ref="S17:S19"/>
    <mergeCell ref="T17:T19"/>
    <mergeCell ref="U17:U19"/>
    <mergeCell ref="V17:V19"/>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sheetPr/>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f t="array" ref="B2">'Data Entry'!A2</f>
      </c>
      <c r="C2" s="527"/>
      <c r="D2" s="13"/>
      <c r="E2" s="98"/>
      <c r="F2" t="s" s="528">
        <v>206</v>
      </c>
      <c r="G2" s="527"/>
      <c r="H2" s="527"/>
      <c r="I2" s="527"/>
      <c r="J2" s="527"/>
      <c r="K2" s="527"/>
      <c r="L2" s="527"/>
      <c r="M2" s="527"/>
      <c r="N2" s="527"/>
      <c r="O2" s="98"/>
      <c r="P2" s="98"/>
      <c r="Q2" s="98"/>
      <c r="R2" s="98"/>
      <c r="S2" s="98"/>
      <c r="T2" s="98"/>
      <c r="U2" s="98"/>
      <c r="V2" s="98"/>
      <c r="W2" s="98"/>
      <c r="X2" s="98"/>
      <c r="Y2" s="98"/>
      <c r="Z2" s="98"/>
    </row>
    <row r="3" spans="1:26"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row>
    <row r="4" spans="1:26"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580">
        <v>1</v>
      </c>
      <c r="B8" t="s" s="209">
        <v>182</v>
      </c>
      <c r="C8" s="210">
        <f t="array" ref="C8">99.5%*'Data Entry'!I6</f>
      </c>
      <c r="D8" s="210"/>
      <c r="E8" s="211">
        <f t="array" ref="E8">'Data Entry'!V6</f>
      </c>
      <c r="F8" s="212">
        <v>31.5</v>
      </c>
      <c r="G8" s="212">
        <v>26.25</v>
      </c>
      <c r="H8" s="212">
        <v>26.5</v>
      </c>
      <c r="I8" s="213">
        <f t="array" ref="I8">(F8*1.83*8*2.7)*(1780-1000)/(1.7*1780)</f>
      </c>
      <c r="J8" s="213">
        <f t="array" ref="J8">(G8*1.83*8*2.7)*(1780-1000)/(1.7*1780)</f>
      </c>
      <c r="K8" s="213">
        <f t="array" ref="K8">(H8*1.83*8*2.7)*(1850-1000)/(1.7*1850)</f>
      </c>
      <c r="L8" s="42">
        <v>28.5</v>
      </c>
      <c r="M8" s="42">
        <v>19.19</v>
      </c>
      <c r="N8" s="42">
        <v>36.1</v>
      </c>
      <c r="O8" s="214">
        <f t="array" ref="O8">(C8-E8)*I8*L8/1000</f>
      </c>
      <c r="P8" s="214">
        <f t="array" ref="P8">(C8-E8)*J8*M8/1000</f>
      </c>
      <c r="Q8" s="214">
        <f t="array" ref="Q8">(C8-E8)*K8*N8/1000</f>
      </c>
      <c r="R8" s="584">
        <f t="array" ref="R8">SUM(O8:Q10)</f>
      </c>
      <c r="S8" s="214">
        <f t="array" ref="S8">(C8*I8*L8/1000)+(C8*J8*M8/1000)+(C8*K8*N8/1000)+(((C8*I8*L8/1000)+(C8*J8*M8/1000)+(C8*K8*N8/1000))*2%)</f>
      </c>
      <c r="T8" s="597">
        <f t="array" ref="T8">SUM(S8:S10)</f>
      </c>
      <c r="U8" s="603">
        <f t="array" ref="U8">(C8*I8/1000)+(C9*I9/1000)+(C10*I10/1000)+(((C8*I8/1000)+(C9*I9/1000)+(C10*I10/1000))*2%)</f>
      </c>
      <c r="V8" s="584">
        <f t="array" ref="V8">(C8*J8/1000)+(C9*J9/1000)+(C10*J10/1000)+(((C8*J8/1000)+(C9*J9/1000)+(C10*J10/1000))*2%)</f>
      </c>
      <c r="W8" s="608">
        <f t="array" ref="W8">(C8*K8/1000)+(C9*K9/1000)+(C10*K10/1000)+(((C8*K8/1000)+(C9*K9/1000)+(C10*K10/1000))*2%)</f>
      </c>
      <c r="X8" s="215">
        <f t="array" ref="X8">(C8*I8*L8)/1000</f>
      </c>
      <c r="Y8" s="214">
        <f t="array" ref="Y8">(C8*J8*M8)/1000</f>
      </c>
      <c r="Z8" s="216">
        <f t="array" ref="Z8">(C8*K8*N8)/1000</f>
      </c>
    </row>
    <row r="9" spans="1:26" ht="24" customHeight="1">
      <c r="A9" s="581"/>
      <c r="B9" t="s" s="217">
        <v>183</v>
      </c>
      <c r="C9" s="85"/>
      <c r="D9" s="85"/>
      <c r="E9" s="219"/>
      <c r="F9" s="42">
        <f t="array" ref="F9">F8</f>
      </c>
      <c r="G9" s="42">
        <f t="array" ref="G9">G8</f>
      </c>
      <c r="H9" s="42">
        <f t="array" ref="H9">H8</f>
      </c>
      <c r="I9" s="213">
        <f t="array" ref="I9">(F9*1.83*8*2.7)*(1780-1000)/(1.7*1780)</f>
      </c>
      <c r="J9" s="213">
        <f t="array" ref="J9">(G9*1.83*8*2.7)*(1780-1000)/(1.7*1780)</f>
      </c>
      <c r="K9" s="213">
        <f t="array" ref="K9">(H9*1.83*8*2.7)*(1850-1000)/(1.7*1850)</f>
      </c>
      <c r="L9" s="220"/>
      <c r="M9" s="220"/>
      <c r="N9" s="220"/>
      <c r="O9" s="190">
        <f t="array" ref="O9">(C9-E9)*I9*L9/1000</f>
      </c>
      <c r="P9" s="190">
        <f t="array" ref="P9">(C9-E9)*J9*M9/1000</f>
      </c>
      <c r="Q9" s="190">
        <f t="array" ref="Q9">(C9-E9)*K9*N9/1000</f>
      </c>
      <c r="R9" s="585"/>
      <c r="S9" s="190">
        <f t="array" ref="S9">(C9*I9*L9/1000)+(C9*J9*M9/1000)+(C9*K9*N9/1000)+(((C9*I9*L9/1000)+(C9*J9*M9/1000)+(C9*K9*N9/1000))*2%)</f>
      </c>
      <c r="T9" s="598"/>
      <c r="U9" s="604"/>
      <c r="V9" s="606"/>
      <c r="W9" s="609"/>
      <c r="X9" s="221">
        <f t="array" ref="X9">(C9*I9*L9)/1000</f>
      </c>
      <c r="Y9" s="190">
        <f t="array" ref="Y9">(C9*J9*M9)/1000</f>
      </c>
      <c r="Z9" s="222">
        <f t="array" ref="Z9">(C9*K9*N9)/1000</f>
      </c>
    </row>
    <row r="10" spans="1:26" ht="24" customHeight="1">
      <c r="A10" s="581"/>
      <c r="B10" t="s" s="223">
        <v>184</v>
      </c>
      <c r="C10" s="241"/>
      <c r="D10" s="241"/>
      <c r="E10" s="225"/>
      <c r="F10" s="226">
        <f t="array" ref="F10">F9</f>
      </c>
      <c r="G10" s="226">
        <f t="array" ref="G10">G9</f>
      </c>
      <c r="H10" s="226">
        <f t="array" ref="H10">H9</f>
      </c>
      <c r="I10" s="213">
        <f t="array" ref="I10">(F10*1.83*8*2.7)*(1780-1000)/(1.7*1780)</f>
      </c>
      <c r="J10" s="213">
        <f t="array" ref="J10">(G10*1.83*8*2.7)*(1780-1000)/(1.7*1780)</f>
      </c>
      <c r="K10" s="213">
        <f t="array" ref="K10">(H10*1.83*8*2.7)*(1850-1000)/(1.7*1850)</f>
      </c>
      <c r="L10" s="42">
        <v>30</v>
      </c>
      <c r="M10" s="42">
        <v>17.2</v>
      </c>
      <c r="N10" s="42">
        <v>32.44</v>
      </c>
      <c r="O10" s="227"/>
      <c r="P10" s="227"/>
      <c r="Q10" s="227"/>
      <c r="R10" s="586"/>
      <c r="S10" s="227">
        <f t="array" ref="S10">(C10*I10*L10/1000)+(C10*J10*M10/1000)+(C10*K10*N10/1000)+(((C10*I10*L10/1000)+(C10*J10*M10/1000)+(C10*K10*N10/1000))*2%)</f>
      </c>
      <c r="T10" s="599"/>
      <c r="U10" s="605"/>
      <c r="V10" s="607"/>
      <c r="W10" s="610"/>
      <c r="X10" s="229">
        <f t="array" ref="X10">(C10*I10*L10)/1000</f>
      </c>
      <c r="Y10" s="227">
        <f t="array" ref="Y10">(C10*J10*M10)/1000</f>
      </c>
      <c r="Z10" s="230">
        <f t="array" ref="Z10">(C10*K10*N10)/1000</f>
      </c>
    </row>
    <row r="11" spans="1:26" ht="24" customHeight="1">
      <c r="A11" s="582">
        <v>2</v>
      </c>
      <c r="B11" t="s" s="231">
        <v>182</v>
      </c>
      <c r="C11" s="210">
        <f t="array" ref="C11">99.5%*'Data Entry'!I7</f>
      </c>
      <c r="D11" s="210"/>
      <c r="E11" s="211">
        <f t="array" ref="E11">'Data Entry'!V7</f>
      </c>
      <c r="F11" s="232">
        <f t="array" ref="F11">F10</f>
      </c>
      <c r="G11" s="232">
        <f t="array" ref="G11">G10</f>
      </c>
      <c r="H11" s="232">
        <f t="array" ref="H11">H10</f>
      </c>
      <c r="I11" s="213">
        <f t="array" ref="I11">(F11*1.83*8*2.7)*(1780-1000)/(1.7*1780)</f>
      </c>
      <c r="J11" s="213">
        <f t="array" ref="J11">(G11*1.83*8*2.7)*(1780-1000)/(1.7*1780)</f>
      </c>
      <c r="K11" s="213">
        <f t="array" ref="K11">(H11*1.83*8*2.7)*(1850-1000)/(1.7*1850)</f>
      </c>
      <c r="L11" s="59">
        <f t="array" ref="L11">L8</f>
      </c>
      <c r="M11" s="59">
        <f t="array" ref="M11">M8</f>
      </c>
      <c r="N11" s="59">
        <f t="array" ref="N11">N8</f>
      </c>
      <c r="O11" s="233">
        <f t="array" ref="O11">(C11-E11)*I11*L11/1000</f>
      </c>
      <c r="P11" s="233">
        <f t="array" ref="P11">(C11-E11)*J11*M11/1000</f>
      </c>
      <c r="Q11" s="233">
        <f t="array" ref="Q11">(C11-E11)*K11*N11/1000</f>
      </c>
      <c r="R11" s="587">
        <f t="array" ref="R11">SUM(O11:Q13)</f>
      </c>
      <c r="S11" s="233">
        <f t="array" ref="S11">(C11*I11*L11/1000)+(C11*J11*M11/1000)+(C11*K11*N11/1000)+(((C11*I11*L11/1000)+(C11*J11*M11/1000)+(C11*K11*N11/1000))*2%)</f>
      </c>
      <c r="T11" s="594">
        <f t="array" ref="T11">SUM(S11:S13)</f>
      </c>
      <c r="U11" s="600">
        <f t="array" ref="U11">(C11*I11/1000)+(C12*I12/1000)+(C13*I13/1000)+(((C11*I11/1000)+(C12*I12/1000)+(C13*I13/1000))*2%)</f>
      </c>
      <c r="V11" s="587">
        <f t="array" ref="V11">(C11*J11/1000)+(C12*J12/1000)+(C13*J13/1000)+(((C11*J11/1000)+(C12*J12/1000)+(C13*J13/1000))*2%)</f>
      </c>
      <c r="W11" s="613">
        <f t="array" ref="W11">(C11*K11/1000)+(C12*K12/1000)+(C13*K13/1000)+(((C11*K11/1000)+(C12*K12/1000)+(C13*K13/1000))*2%)</f>
      </c>
      <c r="X11" s="234">
        <f t="array" ref="X11">(C11*I11*L11)/1000</f>
      </c>
      <c r="Y11" s="233">
        <f t="array" ref="Y11">(C11*J11*M11)/1000</f>
      </c>
      <c r="Z11" s="235">
        <f t="array" ref="Z11">(C11*K11*N11)/1000</f>
      </c>
    </row>
    <row r="12" spans="1:26" ht="24" customHeight="1">
      <c r="A12" s="583"/>
      <c r="B12" t="s" s="236">
        <v>183</v>
      </c>
      <c r="C12" s="85"/>
      <c r="D12" s="85"/>
      <c r="E12" s="219"/>
      <c r="F12" s="59">
        <f t="array" ref="F12">F11</f>
      </c>
      <c r="G12" s="59">
        <f t="array" ref="G12">G11</f>
      </c>
      <c r="H12" s="59">
        <f t="array" ref="H12">H11</f>
      </c>
      <c r="I12" s="213">
        <f t="array" ref="I12">(F12*1.83*8*2.7)*(1780-1000)/(1.7*1780)</f>
      </c>
      <c r="J12" s="213">
        <f t="array" ref="J12">(G12*1.83*8*2.7)*(1780-1000)/(1.7*1780)</f>
      </c>
      <c r="K12" s="213">
        <f t="array" ref="K12">(H12*1.83*8*2.7)*(1850-1000)/(1.7*1850)</f>
      </c>
      <c r="L12" s="237"/>
      <c r="M12" s="237"/>
      <c r="N12" s="237"/>
      <c r="O12" s="192">
        <f t="array" ref="O12">(C12-E12)*I12*L12/1000</f>
      </c>
      <c r="P12" s="192">
        <f t="array" ref="P12">(C12-E12)*J12*M12/1000</f>
      </c>
      <c r="Q12" s="192">
        <f t="array" ref="Q12">(C12-E12)*K12*N12/1000</f>
      </c>
      <c r="R12" s="588"/>
      <c r="S12" s="59">
        <f t="array" ref="S12">(C12*I12*L12/1000)+(C12*J12*M12/1000)+(C12*K12*N12/1000)+(((C12*I12*L12/1000)+(C12*J12*M12/1000)+(C12*K12*N12/1000))*2%)</f>
      </c>
      <c r="T12" s="595"/>
      <c r="U12" s="601"/>
      <c r="V12" s="611"/>
      <c r="W12" s="614"/>
      <c r="X12" s="238">
        <f t="array" ref="X12">(C12*I12*L12)/1000</f>
      </c>
      <c r="Y12" s="192">
        <f t="array" ref="Y12">(C12*J12*M12)/1000</f>
      </c>
      <c r="Z12" s="239">
        <f t="array" ref="Z12">(C12*K12*N12)/1000</f>
      </c>
    </row>
    <row r="13" spans="1:26" ht="24" customHeight="1">
      <c r="A13" s="583"/>
      <c r="B13" t="s" s="240">
        <v>184</v>
      </c>
      <c r="C13" s="241"/>
      <c r="D13" s="241"/>
      <c r="E13" s="225"/>
      <c r="F13" s="242">
        <f t="array" ref="F13">F12</f>
      </c>
      <c r="G13" s="242">
        <f t="array" ref="G13">G12</f>
      </c>
      <c r="H13" s="242">
        <f t="array" ref="H13">H12</f>
      </c>
      <c r="I13" s="213">
        <f t="array" ref="I13">(F13*1.83*8*2.7)*(1780-1000)/(1.7*1780)</f>
      </c>
      <c r="J13" s="213">
        <f t="array" ref="J13">(G13*1.83*8*2.7)*(1780-1000)/(1.7*1780)</f>
      </c>
      <c r="K13" s="213">
        <f t="array" ref="K13">(H13*1.83*8*2.7)*(1850-1000)/(1.7*1850)</f>
      </c>
      <c r="L13" s="59">
        <f t="array" ref="L13">L10</f>
      </c>
      <c r="M13" s="59">
        <f t="array" ref="M13">M10</f>
      </c>
      <c r="N13" s="59">
        <f t="array" ref="N13">N10</f>
      </c>
      <c r="O13" s="243"/>
      <c r="P13" s="243"/>
      <c r="Q13" s="243"/>
      <c r="R13" s="589"/>
      <c r="S13" s="242">
        <f t="array" ref="S13">(C13*I13*L13/1000)+(C13*J13*M13/1000)+(C13*K13*N13/1000)+(((C13*I13*L13/1000)+(C13*J13*M13/1000)+(C13*K13*N13/1000))*2%)</f>
      </c>
      <c r="T13" s="596"/>
      <c r="U13" s="602"/>
      <c r="V13" s="612"/>
      <c r="W13" s="615"/>
      <c r="X13" s="245">
        <f t="array" ref="X13">(C13*I13*L13)/1000</f>
      </c>
      <c r="Y13" s="243">
        <f t="array" ref="Y13">(C13*J13*M13)/1000</f>
      </c>
      <c r="Z13" s="246">
        <f t="array" ref="Z13">(C13*K13*N13)/1000</f>
      </c>
    </row>
    <row r="14" spans="1:26" ht="24" customHeight="1">
      <c r="A14" s="580">
        <v>3</v>
      </c>
      <c r="B14" t="s" s="209">
        <v>182</v>
      </c>
      <c r="C14" s="247">
        <f t="array" ref="C14">99.5%*'Data Entry'!I8</f>
      </c>
      <c r="D14" s="210"/>
      <c r="E14" s="211">
        <f t="array" ref="E14">'Data Entry'!V8</f>
      </c>
      <c r="F14" s="212">
        <f t="array" ref="F14">F13</f>
      </c>
      <c r="G14" s="212">
        <f t="array" ref="G14">G13</f>
      </c>
      <c r="H14" s="212">
        <f t="array" ref="H14">H13</f>
      </c>
      <c r="I14" s="213">
        <f t="array" ref="I14">(F14*1.83*8*2.7)*(1780-1000)/(1.7*1780)</f>
      </c>
      <c r="J14" s="213">
        <f t="array" ref="J14">(G14*1.83*8*2.7)*(1780-1000)/(1.7*1780)</f>
      </c>
      <c r="K14" s="213">
        <f t="array" ref="K14">(H14*1.83*8*2.7)*(1850-1000)/(1.7*1850)</f>
      </c>
      <c r="L14" s="42">
        <f t="array" ref="L14">L11</f>
      </c>
      <c r="M14" s="42">
        <f t="array" ref="M14">M11</f>
      </c>
      <c r="N14" s="42">
        <f t="array" ref="N14">N11</f>
      </c>
      <c r="O14" s="214">
        <f t="array" ref="O14">(C14-E14)*I14*L14/1000</f>
      </c>
      <c r="P14" s="214">
        <f t="array" ref="P14">(C14-E14)*J14*M14/1000</f>
      </c>
      <c r="Q14" s="214">
        <f t="array" ref="Q14">(C14-E14)*K14*N14/1000</f>
      </c>
      <c r="R14" s="584">
        <f t="array" ref="R14">SUM(O14:Q16)</f>
      </c>
      <c r="S14" s="214">
        <f t="array" ref="S14">(C14*I14*L14/1000)+(C14*J14*M14/1000)+(C14*K14*N14/1000)+(((C14*I14*L14/1000)+(C14*J14*M14/1000)+(C14*K14*N14/1000))*2%)</f>
      </c>
      <c r="T14" s="608">
        <f t="array" ref="T14">SUM(S14:S16)</f>
      </c>
      <c r="U14" s="603">
        <f t="array" ref="U14">(C14*I14/1000)+(C15*I15/1000)+(C16*I16/1000)+(((C14*I14/1000)+(C15*I15/1000)+(C16*I16/1000))*2%)</f>
      </c>
      <c r="V14" s="584">
        <f t="array" ref="V14">(C14*J14/1000)+(C15*J15/1000)+(C16*J16/1000)+(((C14*J14/1000)+(C15*J15/1000)+(C16*J16/1000))*2%)</f>
      </c>
      <c r="W14" s="608">
        <f t="array" ref="W14">(C14*K14/1000)+(C15*K15/1000)+(C16*K16/1000)+(((C14*K14/1000)+(C15*K15/1000)+(C16*K16/1000))*2%)</f>
      </c>
      <c r="X14" s="215">
        <f t="array" ref="X14">(C14*I14*L14)/1000</f>
      </c>
      <c r="Y14" s="214">
        <f t="array" ref="Y14">(C14*J14*M14)/1000</f>
      </c>
      <c r="Z14" s="216">
        <f t="array" ref="Z14">(C14*K14*N14)/1000</f>
      </c>
    </row>
    <row r="15" spans="1:26" ht="24" customHeight="1">
      <c r="A15" s="581"/>
      <c r="B15" t="s" s="217">
        <v>183</v>
      </c>
      <c r="C15" s="85"/>
      <c r="D15" s="85"/>
      <c r="E15" s="219"/>
      <c r="F15" s="42">
        <f t="array" ref="F15">F14</f>
      </c>
      <c r="G15" s="42">
        <f t="array" ref="G15">G14</f>
      </c>
      <c r="H15" s="42">
        <f t="array" ref="H15">H14</f>
      </c>
      <c r="I15" s="213">
        <f t="array" ref="I15">(F15*1.83*8*2.7)*(1780-1000)/(1.7*1780)</f>
      </c>
      <c r="J15" s="213">
        <f t="array" ref="J15">(G15*1.83*8*2.7)*(1780-1000)/(1.7*1780)</f>
      </c>
      <c r="K15" s="213">
        <f t="array" ref="K15">(H15*1.83*8*2.7)*(1850-1000)/(1.7*1850)</f>
      </c>
      <c r="L15" s="220"/>
      <c r="M15" s="220"/>
      <c r="N15" s="220"/>
      <c r="O15" s="190">
        <f t="array" ref="O15">(C15-E15)*I15*L15/1000</f>
      </c>
      <c r="P15" s="190">
        <f t="array" ref="P15">(C15-E15)*J15*M15/1000</f>
      </c>
      <c r="Q15" s="190">
        <f t="array" ref="Q15">(C15-E15)*K15*N15/1000</f>
      </c>
      <c r="R15" s="585"/>
      <c r="S15" s="42">
        <f t="array" ref="S15">(C15*I15*L15/1000)+(C15*J15*M15/1000)+(C15*K15*N15/1000)+(((C15*I15*L15/1000)+(C15*J15*M15/1000)+(C15*K15*N15/1000))*2%)</f>
      </c>
      <c r="T15" s="581"/>
      <c r="U15" s="604"/>
      <c r="V15" s="606"/>
      <c r="W15" s="609"/>
      <c r="X15" s="221">
        <f t="array" ref="X15">(C15*I15*L15)/1000</f>
      </c>
      <c r="Y15" s="190">
        <f t="array" ref="Y15">(C15*J15*M15)/1000</f>
      </c>
      <c r="Z15" s="222">
        <f t="array" ref="Z15">(C15*K15*N15)/1000</f>
      </c>
    </row>
    <row r="16" spans="1:26" ht="24" customHeight="1">
      <c r="A16" s="581"/>
      <c r="B16" t="s" s="223">
        <v>184</v>
      </c>
      <c r="C16" s="241"/>
      <c r="D16" s="241"/>
      <c r="E16" s="225"/>
      <c r="F16" s="226">
        <f t="array" ref="F16">F15</f>
      </c>
      <c r="G16" s="226">
        <f t="array" ref="G16">G15</f>
      </c>
      <c r="H16" s="226">
        <f t="array" ref="H16">H15</f>
      </c>
      <c r="I16" s="213">
        <f t="array" ref="I16">(F16*1.83*8*2.7)*(1780-1000)/(1.7*1780)</f>
      </c>
      <c r="J16" s="213">
        <f t="array" ref="J16">(G16*1.83*8*2.7)*(1780-1000)/(1.7*1780)</f>
      </c>
      <c r="K16" s="213">
        <f t="array" ref="K16">(H16*1.83*8*2.7)*(1850-1000)/(1.7*1850)</f>
      </c>
      <c r="L16" s="42">
        <f t="array" ref="L16">L13</f>
      </c>
      <c r="M16" s="42">
        <f t="array" ref="M16">M13</f>
      </c>
      <c r="N16" s="42">
        <f t="array" ref="N16">N13</f>
      </c>
      <c r="O16" s="227"/>
      <c r="P16" s="227"/>
      <c r="Q16" s="227"/>
      <c r="R16" s="586"/>
      <c r="S16" s="226">
        <f t="array" ref="S16">(C16*I16*L16/1000)+(C16*J16*M16/1000)+(C16*K16*N16/1000)+(((C16*I16*L16/1000)+(C16*J16*M16/1000)+(C16*K16*N16/1000))*2%)</f>
      </c>
      <c r="T16" s="619"/>
      <c r="U16" s="605"/>
      <c r="V16" s="607"/>
      <c r="W16" s="610"/>
      <c r="X16" s="229">
        <f t="array" ref="X16">(C16*I16*L16)/1000</f>
      </c>
      <c r="Y16" s="227">
        <f t="array" ref="Y16">(C16*J16*M16)/1000</f>
      </c>
      <c r="Z16" s="230">
        <f t="array" ref="Z16">(C16*K16*N16)/1000</f>
      </c>
    </row>
    <row r="17" spans="1:26" ht="24" customHeight="1">
      <c r="A17" s="582">
        <v>4</v>
      </c>
      <c r="B17" t="s" s="231">
        <v>182</v>
      </c>
      <c r="C17" s="247">
        <f t="array" ref="C17">99.5%*'Data Entry'!I9</f>
      </c>
      <c r="D17" s="210"/>
      <c r="E17" s="211">
        <f t="array" ref="E17">'Data Entry'!V9</f>
      </c>
      <c r="F17" s="232">
        <f t="array" ref="F17">F16</f>
      </c>
      <c r="G17" s="232">
        <f t="array" ref="G17">G16</f>
      </c>
      <c r="H17" s="232">
        <f t="array" ref="H17">H16</f>
      </c>
      <c r="I17" s="213">
        <f t="array" ref="I17">(F17*1.83*8*2.7)*(1780-1000)/(1.7*1780)</f>
      </c>
      <c r="J17" s="213">
        <f t="array" ref="J17">(G17*1.83*8*2.7)*(1780-1000)/(1.7*1780)</f>
      </c>
      <c r="K17" s="213">
        <f t="array" ref="K17">(H17*1.83*8*2.7)*(1850-1000)/(1.7*1850)</f>
      </c>
      <c r="L17" s="59">
        <f t="array" ref="L17">L14</f>
      </c>
      <c r="M17" s="59">
        <f t="array" ref="M17">M14</f>
      </c>
      <c r="N17" s="59">
        <f t="array" ref="N17">N14</f>
      </c>
      <c r="O17" s="233">
        <f t="array" ref="O17">(C17-E17)*I17*L17/1000</f>
      </c>
      <c r="P17" s="233">
        <f t="array" ref="P17">(C17-E17)*J17*M17/1000</f>
      </c>
      <c r="Q17" s="233">
        <f t="array" ref="Q17">(C17-E17)*K17*N17/1000</f>
      </c>
      <c r="R17" s="587">
        <f t="array" ref="R17">SUM(O17:Q19)</f>
      </c>
      <c r="S17" s="233">
        <f t="array" ref="S17">(C17*I17*L17/1000)+(C17*J17*M17/1000)+(C17*K17*N17/1000)+(((C17*I17*L17/1000)+(C17*J17*M17/1000)+(C17*K17*N17/1000))*2%)</f>
      </c>
      <c r="T17" s="594">
        <f t="array" ref="T17">SUM(S17:S19)</f>
      </c>
      <c r="U17" s="600">
        <f t="array" ref="U17">(C17*I17/1000)+(C18*I18/1000)+(C19*I19/1000)+(((C17*I17/1000)+(C18*I18/1000)+(C19*I19/1000))*2%)</f>
      </c>
      <c r="V17" s="587">
        <f t="array" ref="V17">(C17*J17/1000)+(C18*J18/1000)+(C19*J19/1000)+(((C17*J17/1000)+(C18*J18/1000)+(C19*J19/1000))*2%)</f>
      </c>
      <c r="W17" s="613">
        <f t="array" ref="W17">(C17*K17/1000)+(C18*K18/1000)+(C19*K19/1000)+(((C17*K17/1000)+(C18*K18/1000)+(C19*K19/1000))*2%)</f>
      </c>
      <c r="X17" s="234">
        <f t="array" ref="X17">(C17*I17*L17)/1000</f>
      </c>
      <c r="Y17" s="233">
        <f t="array" ref="Y17">(C17*J17*M17)/1000</f>
      </c>
      <c r="Z17" s="235">
        <f t="array" ref="Z17">(C17*K17*N17)/1000</f>
      </c>
    </row>
    <row r="18" spans="1:26" ht="24" customHeight="1">
      <c r="A18" s="583"/>
      <c r="B18" t="s" s="236">
        <v>183</v>
      </c>
      <c r="C18" s="85"/>
      <c r="D18" s="85"/>
      <c r="E18" s="219"/>
      <c r="F18" s="59">
        <f t="array" ref="F18">F17</f>
      </c>
      <c r="G18" s="59">
        <f t="array" ref="G18">G17</f>
      </c>
      <c r="H18" s="59">
        <f t="array" ref="H18">H17</f>
      </c>
      <c r="I18" s="213">
        <f t="array" ref="I18">(F18*1.83*8*2.7)*(1780-1000)/(1.7*1780)</f>
      </c>
      <c r="J18" s="213">
        <f t="array" ref="J18">(G18*1.83*8*2.7)*(1780-1000)/(1.7*1780)</f>
      </c>
      <c r="K18" s="213">
        <f t="array" ref="K18">(H18*1.83*8*2.7)*(1850-1000)/(1.7*1850)</f>
      </c>
      <c r="L18" s="237"/>
      <c r="M18" s="237"/>
      <c r="N18" s="237"/>
      <c r="O18" s="192">
        <f t="array" ref="O18">(C18-E18)*I18*L18/1000</f>
      </c>
      <c r="P18" s="192">
        <f t="array" ref="P18">(C18-E18)*J18*M18/1000</f>
      </c>
      <c r="Q18" s="192">
        <f t="array" ref="Q18">(C18-E18)*K18*N18/1000</f>
      </c>
      <c r="R18" s="588"/>
      <c r="S18" s="59">
        <f t="array" ref="S18">(C18*I18*L18/1000)+(C18*J18*M18/1000)+(C18*K18*N18/1000)+(((C18*I18*L18/1000)+(C18*J18*M18/1000)+(C18*K18*N18/1000))*2%)</f>
      </c>
      <c r="T18" s="595"/>
      <c r="U18" s="601"/>
      <c r="V18" s="611"/>
      <c r="W18" s="614"/>
      <c r="X18" s="238">
        <f t="array" ref="X18">(C18*I18*L18)/1000</f>
      </c>
      <c r="Y18" s="192">
        <f t="array" ref="Y18">(C18*J18*M18)/1000</f>
      </c>
      <c r="Z18" s="239">
        <f t="array" ref="Z18">(C18*K18*N18)/1000</f>
      </c>
    </row>
    <row r="19" spans="1:26" ht="24" customHeight="1">
      <c r="A19" s="583"/>
      <c r="B19" t="s" s="240">
        <v>184</v>
      </c>
      <c r="C19" s="241"/>
      <c r="D19" s="241"/>
      <c r="E19" s="225"/>
      <c r="F19" s="242">
        <f t="array" ref="F19">F18</f>
      </c>
      <c r="G19" s="242">
        <f t="array" ref="G19">G18</f>
      </c>
      <c r="H19" s="242">
        <f t="array" ref="H19">H18</f>
      </c>
      <c r="I19" s="213">
        <f t="array" ref="I19">(F19*1.83*8*2.7)*(1780-1000)/(1.7*1780)</f>
      </c>
      <c r="J19" s="213">
        <f t="array" ref="J19">(G19*1.83*8*2.7)*(1780-1000)/(1.7*1780)</f>
      </c>
      <c r="K19" s="213">
        <f t="array" ref="K19">(H19*1.83*8*2.7)*(1850-1000)/(1.7*1850)</f>
      </c>
      <c r="L19" s="59">
        <f t="array" ref="L19">L16</f>
      </c>
      <c r="M19" s="59">
        <f t="array" ref="M19">M16</f>
      </c>
      <c r="N19" s="59">
        <f t="array" ref="N19">N16</f>
      </c>
      <c r="O19" s="243"/>
      <c r="P19" s="243"/>
      <c r="Q19" s="243"/>
      <c r="R19" s="589"/>
      <c r="S19" s="242">
        <f t="array" ref="S19">(C19*I19*L19/1000)+(C19*J19*M19/1000)+(C19*K19*N19/1000)+(((C19*I19*L19/1000)+(C19*J19*M19/1000)+(C19*K19*N19/1000))*2%)</f>
      </c>
      <c r="T19" s="596"/>
      <c r="U19" s="602"/>
      <c r="V19" s="612"/>
      <c r="W19" s="615"/>
      <c r="X19" s="245">
        <f t="array" ref="X19">(C19*I19*L19)/1000</f>
      </c>
      <c r="Y19" s="243">
        <f t="array" ref="Y19">(C19*J19*M19)/1000</f>
      </c>
      <c r="Z19" s="246">
        <f t="array" ref="Z19">(C19*K19*N19)/1000</f>
      </c>
    </row>
    <row r="20" spans="1:26" ht="24" customHeight="1">
      <c r="A20" s="580">
        <v>5</v>
      </c>
      <c r="B20" t="s" s="209">
        <v>182</v>
      </c>
      <c r="C20" s="247">
        <f t="array" ref="C20">99.5%*'Data Entry'!I10</f>
      </c>
      <c r="D20" s="210"/>
      <c r="E20" s="211">
        <f t="array" ref="E20">'Data Entry'!V10</f>
      </c>
      <c r="F20" s="212">
        <f t="array" ref="F20">F19</f>
      </c>
      <c r="G20" s="212">
        <f t="array" ref="G20">G19</f>
      </c>
      <c r="H20" s="212">
        <f t="array" ref="H20">H19</f>
      </c>
      <c r="I20" s="213">
        <f t="array" ref="I20">(F20*1.83*8*2.7)*(1780-1000)/(1.7*1780)</f>
      </c>
      <c r="J20" s="213">
        <f t="array" ref="J20">(G20*1.83*8*2.7)*(1780-1000)/(1.7*1780)</f>
      </c>
      <c r="K20" s="213">
        <f t="array" ref="K20">(H20*1.83*8*2.7)*(1850-1000)/(1.7*1850)</f>
      </c>
      <c r="L20" s="42">
        <f t="array" ref="L20">L17</f>
      </c>
      <c r="M20" s="42">
        <f t="array" ref="M20">M17</f>
      </c>
      <c r="N20" s="42">
        <f t="array" ref="N20">N17</f>
      </c>
      <c r="O20" s="214">
        <f t="array" ref="O20">(C20-E20)*I20*L20/1000</f>
      </c>
      <c r="P20" s="214">
        <f t="array" ref="P20">(C20-E20)*J20*M20/1000</f>
      </c>
      <c r="Q20" s="214">
        <f t="array" ref="Q20">(C20-E20)*K20*N20/1000</f>
      </c>
      <c r="R20" s="584">
        <f t="array" ref="R20">SUM(O20:Q22)</f>
      </c>
      <c r="S20" s="212">
        <f t="array" ref="S20">(C20*I20*L20/1000)+(C20*J20*M20/1000)+(C20*K20*N20/1000)+(((C20*I20*L20/1000)+(C20*J20*M20/1000)+(C20*K20*N20/1000))*2%)</f>
      </c>
      <c r="T20" s="597">
        <f t="array" ref="T20">SUM(S20:S22)</f>
      </c>
      <c r="U20" s="603">
        <f t="array" ref="U20">(C20*I20/1000)+(C21*I21/1000)+(C22*I22/1000)+(((C20*I20/1000)+(C21*I21/1000)+(C22*I22/1000))*2%)</f>
      </c>
      <c r="V20" s="584">
        <f t="array" ref="V20">(C20*J20/1000)+(C21*J21/1000)+(C22*J22/1000)+(((C20*J20/1000)+(C21*J21/1000)+(C22*J22/1000))*2%)</f>
      </c>
      <c r="W20" s="608">
        <f t="array" ref="W20">(C20*K20/1000)+(C21*K21/1000)+(C22*K22/1000)+(((C20*K20/1000)+(C21*K21/1000)+(C22*K22/1000))*2%)</f>
      </c>
      <c r="X20" s="215">
        <f t="array" ref="X20">(C20*I20*L20)/1000</f>
      </c>
      <c r="Y20" s="214">
        <f t="array" ref="Y20">(C20*J20*M20)/1000</f>
      </c>
      <c r="Z20" s="216">
        <f t="array" ref="Z20">(C20*K20*N20)/1000</f>
      </c>
    </row>
    <row r="21" spans="1:26" ht="24" customHeight="1">
      <c r="A21" s="581"/>
      <c r="B21" t="s" s="217">
        <v>183</v>
      </c>
      <c r="C21" s="85"/>
      <c r="D21" s="85"/>
      <c r="E21" s="219"/>
      <c r="F21" s="42">
        <f t="array" ref="F21">F20</f>
      </c>
      <c r="G21" s="42">
        <f t="array" ref="G21">G20</f>
      </c>
      <c r="H21" s="42">
        <f t="array" ref="H21">H20</f>
      </c>
      <c r="I21" s="213">
        <f t="array" ref="I21">(F21*1.83*8*2.7)*(1780-1000)/(1.7*1780)</f>
      </c>
      <c r="J21" s="213">
        <f t="array" ref="J21">(G21*1.83*8*2.7)*(1780-1000)/(1.7*1780)</f>
      </c>
      <c r="K21" s="213">
        <f t="array" ref="K21">(H21*1.83*8*2.7)*(1850-1000)/(1.7*1850)</f>
      </c>
      <c r="L21" s="220"/>
      <c r="M21" s="220"/>
      <c r="N21" s="220"/>
      <c r="O21" s="190">
        <f t="array" ref="O21">(C21-E21)*I21*L21/1000</f>
      </c>
      <c r="P21" s="190">
        <f t="array" ref="P21">(C21-E21)*J21*M21/1000</f>
      </c>
      <c r="Q21" s="190">
        <f t="array" ref="Q21">(C21-E21)*K21*N21/1000</f>
      </c>
      <c r="R21" s="585"/>
      <c r="S21" s="42">
        <f t="array" ref="S21">(C21*I21*L21/1000)+(C21*J21*M21/1000)+(C21*K21*N21/1000)+(((C21*I21*L21/1000)+(C21*J21*M21/1000)+(C21*K21*N21/1000))*2%)</f>
      </c>
      <c r="T21" s="598"/>
      <c r="U21" s="604"/>
      <c r="V21" s="606"/>
      <c r="W21" s="609"/>
      <c r="X21" s="221">
        <f t="array" ref="X21">(C21*I21*L21)/1000</f>
      </c>
      <c r="Y21" s="190">
        <f t="array" ref="Y21">(C21*J21*M21)/1000</f>
      </c>
      <c r="Z21" s="222">
        <f t="array" ref="Z21">(C21*K21*N21)/1000</f>
      </c>
    </row>
    <row r="22" spans="1:26" ht="24" customHeight="1">
      <c r="A22" s="581"/>
      <c r="B22" t="s" s="223">
        <v>184</v>
      </c>
      <c r="C22" s="241"/>
      <c r="D22" s="241"/>
      <c r="E22" s="225"/>
      <c r="F22" s="226">
        <f t="array" ref="F22">F21</f>
      </c>
      <c r="G22" s="226">
        <f t="array" ref="G22">G21</f>
      </c>
      <c r="H22" s="226">
        <f t="array" ref="H22">H21</f>
      </c>
      <c r="I22" s="213">
        <f t="array" ref="I22">(F22*1.83*8*2.7)*(1780-1000)/(1.7*1780)</f>
      </c>
      <c r="J22" s="213">
        <f t="array" ref="J22">(G22*1.83*8*2.7)*(1780-1000)/(1.7*1780)</f>
      </c>
      <c r="K22" s="213">
        <f t="array" ref="K22">(H22*1.83*8*2.7)*(1850-1000)/(1.7*1850)</f>
      </c>
      <c r="L22" s="42">
        <f t="array" ref="L22">L19</f>
      </c>
      <c r="M22" s="42">
        <f t="array" ref="M22">M19</f>
      </c>
      <c r="N22" s="42">
        <f t="array" ref="N22">N19</f>
      </c>
      <c r="O22" s="227"/>
      <c r="P22" s="227"/>
      <c r="Q22" s="227"/>
      <c r="R22" s="586"/>
      <c r="S22" s="226">
        <f t="array" ref="S22">(C22*I22*L22/1000)+(C22*J22*M22/1000)+(C22*K22*N22/1000)+(((C22*I22*L22/1000)+(C22*J22*M22/1000)+(C22*K22*N22/1000))*2%)</f>
      </c>
      <c r="T22" s="599"/>
      <c r="U22" s="605"/>
      <c r="V22" s="607"/>
      <c r="W22" s="610"/>
      <c r="X22" s="229">
        <f t="array" ref="X22">(C22*I22*L22)/1000</f>
      </c>
      <c r="Y22" s="227">
        <f t="array" ref="Y22">(C22*J22*M22)/1000</f>
      </c>
      <c r="Z22" s="230">
        <f t="array" ref="Z22">(C22*K22*N22)/1000</f>
      </c>
    </row>
    <row r="23" spans="1:26" ht="24" customHeight="1">
      <c r="A23" s="582">
        <v>6</v>
      </c>
      <c r="B23" t="s" s="231">
        <v>182</v>
      </c>
      <c r="C23" s="247">
        <f t="array" ref="C23">99.5%*'Data Entry'!I11</f>
      </c>
      <c r="D23" s="210"/>
      <c r="E23" s="211">
        <f t="array" ref="E23">'Data Entry'!V11</f>
      </c>
      <c r="F23" s="232">
        <f t="array" ref="F23">F22</f>
      </c>
      <c r="G23" s="232">
        <f t="array" ref="G23">G22</f>
      </c>
      <c r="H23" s="232">
        <f t="array" ref="H23">H22</f>
      </c>
      <c r="I23" s="213">
        <f t="array" ref="I23">(F23*1.83*8*2.7)*(1780-1000)/(1.7*1780)</f>
      </c>
      <c r="J23" s="213">
        <f t="array" ref="J23">(G23*1.83*8*2.7)*(1780-1000)/(1.7*1780)</f>
      </c>
      <c r="K23" s="213">
        <f t="array" ref="K23">(H23*1.83*8*2.7)*(1850-1000)/(1.7*1850)</f>
      </c>
      <c r="L23" s="59">
        <f t="array" ref="L23">L20</f>
      </c>
      <c r="M23" s="59">
        <f t="array" ref="M23">M20</f>
      </c>
      <c r="N23" s="59">
        <f t="array" ref="N23">N20</f>
      </c>
      <c r="O23" s="233">
        <f t="array" ref="O23">(C23-E23)*I23*L23/1000</f>
      </c>
      <c r="P23" s="233">
        <f t="array" ref="P23">(C23-E23)*J23*M23/1000</f>
      </c>
      <c r="Q23" s="233">
        <f t="array" ref="Q23">(C23-E23)*K23*N23/1000</f>
      </c>
      <c r="R23" s="587">
        <f t="array" ref="R23">SUM(O23:Q25)</f>
      </c>
      <c r="S23" s="232">
        <f t="array" ref="S23">(C23*I23*L23/1000)+(C23*J23*M23/1000)+(C23*K23*N23/1000)+(((C23*I23*L23/1000)+(C23*J23*M23/1000)+(C23*K23*N23/1000))*2%)</f>
      </c>
      <c r="T23" s="594">
        <f t="array" ref="T23">SUM(S23:S25)</f>
      </c>
      <c r="U23" s="600">
        <f t="array" ref="U23">(C23*I23/1000)+(C24*I24/1000)+(C25*I25/1000)+(((C23*I23/1000)+(C24*I24/1000)+(C25*I25/1000))*2%)</f>
      </c>
      <c r="V23" s="587">
        <f t="array" ref="V23">(C23*J23/1000)+(C24*J24/1000)+(C25*J25/1000)+(((C23*J23/1000)+(C24*J24/1000)+(C25*J25/1000))*2%)</f>
      </c>
      <c r="W23" s="613">
        <f t="array" ref="W23">(C23*K23/1000)+(C24*K24/1000)+(C25*K25/1000)+(((C23*K23/1000)+(C24*K24/1000)+(C25*K25/1000))*2%)</f>
      </c>
      <c r="X23" s="234">
        <f t="array" ref="X23">(C23*I23*L23)/1000</f>
      </c>
      <c r="Y23" s="233">
        <f t="array" ref="Y23">(C23*J23*M23)/1000</f>
      </c>
      <c r="Z23" s="235">
        <f t="array" ref="Z23">(C23*K23*N23)/1000</f>
      </c>
    </row>
    <row r="24" spans="1:26" ht="24" customHeight="1">
      <c r="A24" s="583"/>
      <c r="B24" t="s" s="236">
        <v>183</v>
      </c>
      <c r="C24" s="85"/>
      <c r="D24" s="85"/>
      <c r="E24" s="219"/>
      <c r="F24" s="59">
        <f t="array" ref="F24">F23</f>
      </c>
      <c r="G24" s="59">
        <f t="array" ref="G24">G23</f>
      </c>
      <c r="H24" s="59">
        <f t="array" ref="H24">H23</f>
      </c>
      <c r="I24" s="213">
        <f t="array" ref="I24">(F24*1.83*8*2.7)*(1780-1000)/(1.7*1780)</f>
      </c>
      <c r="J24" s="213">
        <f t="array" ref="J24">(G24*1.83*8*2.7)*(1780-1000)/(1.7*1780)</f>
      </c>
      <c r="K24" s="213">
        <f t="array" ref="K24">(H24*1.83*8*2.7)*(1850-1000)/(1.7*1850)</f>
      </c>
      <c r="L24" s="237"/>
      <c r="M24" s="237"/>
      <c r="N24" s="237"/>
      <c r="O24" s="192">
        <f t="array" ref="O24">(C24-E24)*I24*L24/1000</f>
      </c>
      <c r="P24" s="192">
        <f t="array" ref="P24">(C24-E24)*J24*M24/1000</f>
      </c>
      <c r="Q24" s="192">
        <f t="array" ref="Q24">(C24-E24)*K24*N24/1000</f>
      </c>
      <c r="R24" s="588"/>
      <c r="S24" s="59">
        <f t="array" ref="S24">(C24*I24*L24/1000)+(C24*J24*M24/1000)+(C24*K24*N24/1000)+(((C24*I24*L24/1000)+(C24*J24*M24/1000)+(C24*K24*N24/1000))*2%)</f>
      </c>
      <c r="T24" s="595"/>
      <c r="U24" s="601"/>
      <c r="V24" s="611"/>
      <c r="W24" s="614"/>
      <c r="X24" s="238">
        <f t="array" ref="X24">(C24*I24*L24)/1000</f>
      </c>
      <c r="Y24" s="192">
        <f t="array" ref="Y24">(C24*J24*M24)/1000</f>
      </c>
      <c r="Z24" s="239">
        <f t="array" ref="Z24">(C24*K24*N24)/1000</f>
      </c>
    </row>
    <row r="25" spans="1:26" ht="24" customHeight="1">
      <c r="A25" s="583"/>
      <c r="B25" t="s" s="240">
        <v>184</v>
      </c>
      <c r="C25" s="241"/>
      <c r="D25" s="241"/>
      <c r="E25" s="225"/>
      <c r="F25" s="242">
        <f t="array" ref="F25">F24</f>
      </c>
      <c r="G25" s="242">
        <f t="array" ref="G25">G24</f>
      </c>
      <c r="H25" s="242">
        <f t="array" ref="H25">H24</f>
      </c>
      <c r="I25" s="213">
        <f t="array" ref="I25">(F25*1.83*8*2.7)*(1780-1000)/(1.7*1780)</f>
      </c>
      <c r="J25" s="213">
        <f t="array" ref="J25">(G25*1.83*8*2.7)*(1780-1000)/(1.7*1780)</f>
      </c>
      <c r="K25" s="213">
        <f t="array" ref="K25">(H25*1.83*8*2.7)*(1850-1000)/(1.7*1850)</f>
      </c>
      <c r="L25" s="59">
        <f t="array" ref="L25">L22</f>
      </c>
      <c r="M25" s="59">
        <f t="array" ref="M25">M22</f>
      </c>
      <c r="N25" s="59">
        <f t="array" ref="N25">N22</f>
      </c>
      <c r="O25" s="243"/>
      <c r="P25" s="243"/>
      <c r="Q25" s="243"/>
      <c r="R25" s="589"/>
      <c r="S25" s="242">
        <f t="array" ref="S25">(C25*I25*L25/1000)+(C25*J25*M25/1000)+(C25*K25*N25/1000)+(((C25*I25*L25/1000)+(C25*J25*M25/1000)+(C25*K25*N25/1000))*2%)</f>
      </c>
      <c r="T25" s="596"/>
      <c r="U25" s="602"/>
      <c r="V25" s="612"/>
      <c r="W25" s="615"/>
      <c r="X25" s="245">
        <f t="array" ref="X25">(C25*I25*L25)/1000</f>
      </c>
      <c r="Y25" s="243">
        <f t="array" ref="Y25">(C25*J25*M25)/1000</f>
      </c>
      <c r="Z25" s="246">
        <f t="array" ref="Z25">(C25*K25*N25)/1000</f>
      </c>
    </row>
    <row r="26" spans="1:26" ht="24" customHeight="1">
      <c r="A26" s="580">
        <v>7</v>
      </c>
      <c r="B26" t="s" s="209">
        <v>182</v>
      </c>
      <c r="C26" s="247">
        <f t="array" ref="C26">99.5%*'Data Entry'!I12</f>
      </c>
      <c r="D26" s="210"/>
      <c r="E26" s="211">
        <f t="array" ref="E26">'Data Entry'!V12</f>
      </c>
      <c r="F26" s="212">
        <f t="array" ref="F26">F25</f>
      </c>
      <c r="G26" s="212">
        <f t="array" ref="G26">G25</f>
      </c>
      <c r="H26" s="212">
        <f t="array" ref="H26">H25</f>
      </c>
      <c r="I26" s="213">
        <f t="array" ref="I26">(F26*1.83*8*2.7)*(1780-1000)/(1.7*1780)</f>
      </c>
      <c r="J26" s="213">
        <f t="array" ref="J26">(G26*1.83*8*2.7)*(1780-1000)/(1.7*1780)</f>
      </c>
      <c r="K26" s="213">
        <f t="array" ref="K26">(H26*1.83*8*2.7)*(1850-1000)/(1.7*1850)</f>
      </c>
      <c r="L26" s="42">
        <f t="array" ref="L26">L23</f>
      </c>
      <c r="M26" s="42">
        <f t="array" ref="M26">M23</f>
      </c>
      <c r="N26" s="42">
        <f t="array" ref="N26">N23</f>
      </c>
      <c r="O26" s="214">
        <f t="array" ref="O26">(C26-E26)*I26*L26/1000</f>
      </c>
      <c r="P26" s="214">
        <f t="array" ref="P26">(C26-E26)*J26*M26/1000</f>
      </c>
      <c r="Q26" s="214">
        <f t="array" ref="Q26">(C26-E26)*K26*N26/1000</f>
      </c>
      <c r="R26" s="584">
        <f t="array" ref="R26">SUM(O26:Q28)</f>
      </c>
      <c r="S26" s="212">
        <f t="array" ref="S26">(C26*I26*L26/1000)+(C26*J26*M26/1000)+(C26*K26*N26/1000)+(((C26*I26*L26/1000)+(C26*J26*M26/1000)+(C26*K26*N26/1000))*2%)</f>
      </c>
      <c r="T26" s="597">
        <f t="array" ref="T26">SUM(S26:S28)</f>
      </c>
      <c r="U26" s="603">
        <f t="array" ref="U26">(C26*I26/1000)+(C27*I27/1000)+(C28*I28/1000)+(((C26*I26/1000)+(C27*I27/1000)+(C28*I28/1000))*2%)</f>
      </c>
      <c r="V26" s="584">
        <f t="array" ref="V26">(C26*J26/1000)+(C27*J27/1000)+(C28*J28/1000)+(((C26*J26/1000)+(C27*J27/1000)+(C28*J28/1000))*2%)</f>
      </c>
      <c r="W26" s="608">
        <f t="array" ref="W26">(C26*K26/1000)+(C27*K27/1000)+(C28*K28/1000)+(((C26*K26/1000)+(C27*K27/1000)+(C28*K28/1000))*2%)</f>
      </c>
      <c r="X26" s="215">
        <f t="array" ref="X26">(C26*I26*L26)/1000</f>
      </c>
      <c r="Y26" s="214">
        <f t="array" ref="Y26">(C26*J26*M26)/1000</f>
      </c>
      <c r="Z26" s="216">
        <f t="array" ref="Z26">(C26*K26*N26)/1000</f>
      </c>
    </row>
    <row r="27" spans="1:26" ht="24" customHeight="1">
      <c r="A27" s="581"/>
      <c r="B27" t="s" s="217">
        <v>183</v>
      </c>
      <c r="C27" s="85"/>
      <c r="D27" s="85"/>
      <c r="E27" s="219"/>
      <c r="F27" s="42">
        <f t="array" ref="F27">F26</f>
      </c>
      <c r="G27" s="42">
        <f t="array" ref="G27">G26</f>
      </c>
      <c r="H27" s="42">
        <f t="array" ref="H27">H26</f>
      </c>
      <c r="I27" s="213">
        <f t="array" ref="I27">(F27*1.83*8*2.7)*(1780-1000)/(1.7*1780)</f>
      </c>
      <c r="J27" s="213">
        <f t="array" ref="J27">(G27*1.83*8*2.7)*(1780-1000)/(1.7*1780)</f>
      </c>
      <c r="K27" s="213">
        <f t="array" ref="K27">(H27*1.83*8*2.7)*(1850-1000)/(1.7*1850)</f>
      </c>
      <c r="L27" s="220"/>
      <c r="M27" s="220"/>
      <c r="N27" s="220"/>
      <c r="O27" s="190">
        <f t="array" ref="O27">(C27-E27)*I27*L27/1000</f>
      </c>
      <c r="P27" s="190">
        <f t="array" ref="P27">(C27-E27)*J27*M27/1000</f>
      </c>
      <c r="Q27" s="190">
        <f t="array" ref="Q27">(C27-E27)*K27*N27/1000</f>
      </c>
      <c r="R27" s="585"/>
      <c r="S27" s="42">
        <f t="array" ref="S27">(C27*I27*L27/1000)+(C27*J27*M27/1000)+(C27*K27*N27/1000)+(((C27*I27*L27/1000)+(C27*J27*M27/1000)+(C27*K27*N27/1000))*2%)</f>
      </c>
      <c r="T27" s="598"/>
      <c r="U27" s="604"/>
      <c r="V27" s="606"/>
      <c r="W27" s="609"/>
      <c r="X27" s="221">
        <f t="array" ref="X27">(C27*I27*L27)/1000</f>
      </c>
      <c r="Y27" s="190">
        <f t="array" ref="Y27">(C27*J27*M27)/1000</f>
      </c>
      <c r="Z27" s="222">
        <f t="array" ref="Z27">(C27*K27*N27)/1000</f>
      </c>
    </row>
    <row r="28" spans="1:26" ht="24" customHeight="1">
      <c r="A28" s="581"/>
      <c r="B28" t="s" s="223">
        <v>184</v>
      </c>
      <c r="C28" s="241"/>
      <c r="D28" s="241"/>
      <c r="E28" s="225"/>
      <c r="F28" s="226">
        <f t="array" ref="F28">F27</f>
      </c>
      <c r="G28" s="226">
        <f t="array" ref="G28">G27</f>
      </c>
      <c r="H28" s="226">
        <f t="array" ref="H28">H27</f>
      </c>
      <c r="I28" s="213">
        <f t="array" ref="I28">(F28*1.83*8*2.7)*(1780-1000)/(1.7*1780)</f>
      </c>
      <c r="J28" s="213">
        <f t="array" ref="J28">(G28*1.83*8*2.7)*(1780-1000)/(1.7*1780)</f>
      </c>
      <c r="K28" s="213">
        <f t="array" ref="K28">(H28*1.83*8*2.7)*(1850-1000)/(1.7*1850)</f>
      </c>
      <c r="L28" s="42">
        <f t="array" ref="L28">L25</f>
      </c>
      <c r="M28" s="42">
        <f t="array" ref="M28">M25</f>
      </c>
      <c r="N28" s="42">
        <f t="array" ref="N28">N25</f>
      </c>
      <c r="O28" s="227"/>
      <c r="P28" s="227"/>
      <c r="Q28" s="227"/>
      <c r="R28" s="586"/>
      <c r="S28" s="226">
        <f t="array" ref="S28">(C28*I28*L28/1000)+(C28*J28*M28/1000)+(C28*K28*N28/1000)+(((C28*I28*L28/1000)+(C28*J28*M28/1000)+(C28*K28*N28/1000))*2%)</f>
      </c>
      <c r="T28" s="599"/>
      <c r="U28" s="605"/>
      <c r="V28" s="607"/>
      <c r="W28" s="610"/>
      <c r="X28" s="229">
        <f t="array" ref="X28">(C28*I28*L28)/1000</f>
      </c>
      <c r="Y28" s="227">
        <f t="array" ref="Y28">(C28*J28*M28)/1000</f>
      </c>
      <c r="Z28" s="230">
        <f t="array" ref="Z28">(C28*K28*N28)/1000</f>
      </c>
    </row>
    <row r="29" spans="1:26" ht="24" customHeight="1">
      <c r="A29" s="582">
        <v>8</v>
      </c>
      <c r="B29" t="s" s="231">
        <v>182</v>
      </c>
      <c r="C29" s="247">
        <f t="array" ref="C29">99.5%*'Data Entry'!I13</f>
      </c>
      <c r="D29" s="210"/>
      <c r="E29" s="211">
        <f t="array" ref="E29">'Data Entry'!V13</f>
      </c>
      <c r="F29" s="232">
        <f t="array" ref="F29">F28</f>
      </c>
      <c r="G29" s="232">
        <f t="array" ref="G29">G28</f>
      </c>
      <c r="H29" s="232">
        <f t="array" ref="H29">H28</f>
      </c>
      <c r="I29" s="213">
        <f t="array" ref="I29">(F29*1.83*8*2.7)*(1780-1000)/(1.7*1780)</f>
      </c>
      <c r="J29" s="213">
        <f t="array" ref="J29">(G29*1.83*8*2.7)*(1780-1000)/(1.7*1780)</f>
      </c>
      <c r="K29" s="213">
        <f t="array" ref="K29">(H29*1.83*8*2.7)*(1850-1000)/(1.7*1850)</f>
      </c>
      <c r="L29" s="59">
        <f t="array" ref="L29">L26</f>
      </c>
      <c r="M29" s="59">
        <f t="array" ref="M29">M26</f>
      </c>
      <c r="N29" s="59">
        <f t="array" ref="N29">N26</f>
      </c>
      <c r="O29" s="233">
        <f t="array" ref="O29">(C29-E29)*I29*L29/1000</f>
      </c>
      <c r="P29" s="233">
        <f t="array" ref="P29">(C29-E29)*J29*M29/1000</f>
      </c>
      <c r="Q29" s="233">
        <f t="array" ref="Q29">(C29-E29)*K29*N29/1000</f>
      </c>
      <c r="R29" s="587">
        <f t="array" ref="R29">SUM(O29:Q31)</f>
      </c>
      <c r="S29" s="232">
        <f t="array" ref="S29">(C29*I29*L29/1000)+(C29*J29*M29/1000)+(C29*K29*N29/1000)+(((C29*I29*L29/1000)+(C29*J29*M29/1000)+(C29*K29*N29/1000))*2%)</f>
      </c>
      <c r="T29" s="594">
        <f t="array" ref="T29">SUM(S29:S31)</f>
      </c>
      <c r="U29" s="600">
        <f t="array" ref="U29">(C29*I29/1000)+(C30*I30/1000)+(C31*I31/1000)+(((C29*I29/1000)+(C30*I30/1000)+(C31*I31/1000))*2%)</f>
      </c>
      <c r="V29" s="587">
        <f t="array" ref="V29">(C29*J29/1000)+(C30*J30/1000)+(C31*J31/1000)+(((C29*J29/1000)+(C30*J30/1000)+(C31*J31/1000))*2%)</f>
      </c>
      <c r="W29" s="613">
        <f t="array" ref="W29">(C29*K29/1000)+(C30*K30/1000)+(C31*K31/1000)+(((C29*K29/1000)+(C30*K30/1000)+(C31*K31/1000))*2%)</f>
      </c>
      <c r="X29" s="234">
        <f t="array" ref="X29">(C29*I29*L29)/1000</f>
      </c>
      <c r="Y29" s="233">
        <f t="array" ref="Y29">(C29*J29*M29)/1000</f>
      </c>
      <c r="Z29" s="235">
        <f t="array" ref="Z29">(C29*K29*N29)/1000</f>
      </c>
    </row>
    <row r="30" spans="1:26" ht="24" customHeight="1">
      <c r="A30" s="583"/>
      <c r="B30" t="s" s="236">
        <v>183</v>
      </c>
      <c r="C30" s="85"/>
      <c r="D30" s="85"/>
      <c r="E30" s="219"/>
      <c r="F30" s="59">
        <f t="array" ref="F30">F29</f>
      </c>
      <c r="G30" s="59">
        <f t="array" ref="G30">G29</f>
      </c>
      <c r="H30" s="59">
        <f t="array" ref="H30">H29</f>
      </c>
      <c r="I30" s="213">
        <f t="array" ref="I30">(F30*1.83*8*2.7)*(1780-1000)/(1.7*1780)</f>
      </c>
      <c r="J30" s="213">
        <f t="array" ref="J30">(G30*1.83*8*2.7)*(1780-1000)/(1.7*1780)</f>
      </c>
      <c r="K30" s="213">
        <f t="array" ref="K30">(H30*1.83*8*2.7)*(1850-1000)/(1.7*1850)</f>
      </c>
      <c r="L30" s="237"/>
      <c r="M30" s="237"/>
      <c r="N30" s="237"/>
      <c r="O30" s="192">
        <f t="array" ref="O30">(C30-E30)*I30*L30/1000</f>
      </c>
      <c r="P30" s="192">
        <f t="array" ref="P30">(C30-E30)*J30*M30/1000</f>
      </c>
      <c r="Q30" s="192">
        <f t="array" ref="Q30">(C30-E30)*K30*N30/1000</f>
      </c>
      <c r="R30" s="588"/>
      <c r="S30" s="59">
        <f t="array" ref="S30">(C30*I30*L30/1000)+(C30*J30*M30/1000)+(C30*K30*N30/1000)+(((C30*I30*L30/1000)+(C30*J30*M30/1000)+(C30*K30*N30/1000))*2%)</f>
      </c>
      <c r="T30" s="595"/>
      <c r="U30" s="601"/>
      <c r="V30" s="611"/>
      <c r="W30" s="614"/>
      <c r="X30" s="238">
        <f t="array" ref="X30">(C30*I30*L30)/1000</f>
      </c>
      <c r="Y30" s="192">
        <f t="array" ref="Y30">(C30*J30*M30)/1000</f>
      </c>
      <c r="Z30" s="239">
        <f t="array" ref="Z30">(C30*K30*N30)/1000</f>
      </c>
    </row>
    <row r="31" spans="1:26" ht="24" customHeight="1">
      <c r="A31" s="583"/>
      <c r="B31" t="s" s="240">
        <v>184</v>
      </c>
      <c r="C31" s="241"/>
      <c r="D31" s="241"/>
      <c r="E31" s="225"/>
      <c r="F31" s="242">
        <f t="array" ref="F31">F30</f>
      </c>
      <c r="G31" s="242">
        <f t="array" ref="G31">G30</f>
      </c>
      <c r="H31" s="242">
        <f t="array" ref="H31">H30</f>
      </c>
      <c r="I31" s="213">
        <f t="array" ref="I31">(F31*1.83*8*2.7)*(1780-1000)/(1.7*1780)</f>
      </c>
      <c r="J31" s="213">
        <f t="array" ref="J31">(G31*1.83*8*2.7)*(1780-1000)/(1.7*1780)</f>
      </c>
      <c r="K31" s="213">
        <f t="array" ref="K31">(H31*1.83*8*2.7)*(1850-1000)/(1.7*1850)</f>
      </c>
      <c r="L31" s="59">
        <f t="array" ref="L31">L28</f>
      </c>
      <c r="M31" s="59">
        <f t="array" ref="M31">M28</f>
      </c>
      <c r="N31" s="59">
        <f t="array" ref="N31">N28</f>
      </c>
      <c r="O31" s="243"/>
      <c r="P31" s="243"/>
      <c r="Q31" s="243"/>
      <c r="R31" s="589"/>
      <c r="S31" s="242">
        <f t="array" ref="S31">(C31*I31*L31/1000)+(C31*J31*M31/1000)+(C31*K31*N31/1000)+(((C31*I31*L31/1000)+(C31*J31*M31/1000)+(C31*K31*N31/1000))*2%)</f>
      </c>
      <c r="T31" s="596"/>
      <c r="U31" s="602"/>
      <c r="V31" s="612"/>
      <c r="W31" s="615"/>
      <c r="X31" s="245">
        <f t="array" ref="X31">(C31*I31*L31)/1000</f>
      </c>
      <c r="Y31" s="243">
        <f t="array" ref="Y31">(C31*J31*M31)/1000</f>
      </c>
      <c r="Z31" s="246">
        <f t="array" ref="Z31">(C31*K31*N31)/1000</f>
      </c>
    </row>
    <row r="32" spans="1:26" ht="24" customHeight="1">
      <c r="A32" s="580">
        <v>9</v>
      </c>
      <c r="B32" t="s" s="209">
        <v>182</v>
      </c>
      <c r="C32" s="247">
        <f t="array" ref="C32">99.5%*'Data Entry'!I14</f>
      </c>
      <c r="D32" s="210"/>
      <c r="E32" s="211">
        <f t="array" ref="E32">'Data Entry'!V14</f>
      </c>
      <c r="F32" s="212">
        <f t="array" ref="F32">F31</f>
      </c>
      <c r="G32" s="212">
        <f t="array" ref="G32">G31</f>
      </c>
      <c r="H32" s="212">
        <f t="array" ref="H32">H31</f>
      </c>
      <c r="I32" s="213">
        <f t="array" ref="I32">(F32*1.83*8*2.7)*(1780-1000)/(1.7*1780)</f>
      </c>
      <c r="J32" s="213">
        <f t="array" ref="J32">(G32*1.83*8*2.7)*(1780-1000)/(1.7*1780)</f>
      </c>
      <c r="K32" s="213">
        <f t="array" ref="K32">(H32*1.83*8*2.7)*(1850-1000)/(1.7*1850)</f>
      </c>
      <c r="L32" s="42">
        <f t="array" ref="L32">L29</f>
      </c>
      <c r="M32" s="42">
        <f t="array" ref="M32">M29</f>
      </c>
      <c r="N32" s="42">
        <f t="array" ref="N32">N29</f>
      </c>
      <c r="O32" s="214">
        <f t="array" ref="O32">(C32-E32)*I32*L32/1000</f>
      </c>
      <c r="P32" s="214">
        <f t="array" ref="P32">(C32-E32)*J32*M32/1000</f>
      </c>
      <c r="Q32" s="214">
        <f t="array" ref="Q32">(C32-E32)*K32*N32/1000</f>
      </c>
      <c r="R32" s="584">
        <f t="array" ref="R32">SUM(O32:Q34)</f>
      </c>
      <c r="S32" s="212">
        <f t="array" ref="S32">(C32*I32*L32/1000)+(C32*J32*M32/1000)+(C32*K32*N32/1000)+(((C32*I32*L32/1000)+(C32*J32*M32/1000)+(C32*K32*N32/1000))*2%)</f>
      </c>
      <c r="T32" s="597">
        <f t="array" ref="T32">SUM(S32:S34)</f>
      </c>
      <c r="U32" s="603">
        <f t="array" ref="U32">(C32*I32/1000)+(C33*I33/1000)+(C34*I34/1000)+(((C32*I32/1000)+(C33*I33/1000)+(C34*I34/1000))*2%)</f>
      </c>
      <c r="V32" s="584">
        <f t="array" ref="V32">(C32*J32/1000)+(C33*J33/1000)+(C34*J34/1000)+(((C32*J32/1000)+(C33*J33/1000)+(C34*J34/1000))*2%)</f>
      </c>
      <c r="W32" s="608">
        <f t="array" ref="W32">(C32*K32/1000)+(C33*K33/1000)+(C34*K34/1000)+(((C32*K32/1000)+(C33*K33/1000)+(C34*K34/1000))*2%)</f>
      </c>
      <c r="X32" s="215">
        <f t="array" ref="X32">(C32*I32*L32)/1000</f>
      </c>
      <c r="Y32" s="214">
        <f t="array" ref="Y32">(C32*J32*M32)/1000</f>
      </c>
      <c r="Z32" s="216">
        <f t="array" ref="Z32">(C32*K32*N32)/1000</f>
      </c>
    </row>
    <row r="33" spans="1:26" ht="24" customHeight="1">
      <c r="A33" s="581"/>
      <c r="B33" t="s" s="217">
        <v>183</v>
      </c>
      <c r="C33" s="85"/>
      <c r="D33" s="85"/>
      <c r="E33" s="219"/>
      <c r="F33" s="42">
        <f t="array" ref="F33">F32</f>
      </c>
      <c r="G33" s="42">
        <f t="array" ref="G33">G32</f>
      </c>
      <c r="H33" s="42">
        <f t="array" ref="H33">H32</f>
      </c>
      <c r="I33" s="213">
        <f t="array" ref="I33">(F33*1.83*8*2.7)*(1780-1000)/(1.7*1780)</f>
      </c>
      <c r="J33" s="213">
        <f t="array" ref="J33">(G33*1.83*8*2.7)*(1780-1000)/(1.7*1780)</f>
      </c>
      <c r="K33" s="213">
        <f t="array" ref="K33">(H33*1.83*8*2.7)*(1850-1000)/(1.7*1850)</f>
      </c>
      <c r="L33" s="220"/>
      <c r="M33" s="220"/>
      <c r="N33" s="220"/>
      <c r="O33" s="190">
        <f t="array" ref="O33">(C33-E33)*I33*L33/1000</f>
      </c>
      <c r="P33" s="190">
        <f t="array" ref="P33">(C33-E33)*J33*M33/1000</f>
      </c>
      <c r="Q33" s="190">
        <f t="array" ref="Q33">(C33-E33)*K33*N33/1000</f>
      </c>
      <c r="R33" s="585"/>
      <c r="S33" s="42">
        <f t="array" ref="S33">(C33*I33*L33/1000)+(C33*J33*M33/1000)+(C33*K33*N33/1000)+(((C33*I33*L33/1000)+(C33*J33*M33/1000)+(C33*K33*N33/1000))*2%)</f>
      </c>
      <c r="T33" s="598"/>
      <c r="U33" s="604"/>
      <c r="V33" s="606"/>
      <c r="W33" s="609"/>
      <c r="X33" s="221">
        <f t="array" ref="X33">(C33*I33*L33)/1000</f>
      </c>
      <c r="Y33" s="190">
        <f t="array" ref="Y33">(C33*J33*M33)/1000</f>
      </c>
      <c r="Z33" s="222">
        <f t="array" ref="Z33">(C33*K33*N33)/1000</f>
      </c>
    </row>
    <row r="34" spans="1:26" ht="24" customHeight="1">
      <c r="A34" s="581"/>
      <c r="B34" t="s" s="223">
        <v>184</v>
      </c>
      <c r="C34" s="241"/>
      <c r="D34" s="241"/>
      <c r="E34" s="225"/>
      <c r="F34" s="226">
        <f t="array" ref="F34">F33</f>
      </c>
      <c r="G34" s="226">
        <f t="array" ref="G34">G33</f>
      </c>
      <c r="H34" s="226">
        <f t="array" ref="H34">H33</f>
      </c>
      <c r="I34" s="213">
        <f t="array" ref="I34">(F34*1.83*8*2.7)*(1780-1000)/(1.7*1780)</f>
      </c>
      <c r="J34" s="213">
        <f t="array" ref="J34">(G34*1.83*8*2.7)*(1780-1000)/(1.7*1780)</f>
      </c>
      <c r="K34" s="213">
        <f t="array" ref="K34">(H34*1.83*8*2.7)*(1850-1000)/(1.7*1850)</f>
      </c>
      <c r="L34" s="42">
        <f t="array" ref="L34">L31</f>
      </c>
      <c r="M34" s="42">
        <f t="array" ref="M34">M31</f>
      </c>
      <c r="N34" s="42">
        <f t="array" ref="N34">N31</f>
      </c>
      <c r="O34" s="227"/>
      <c r="P34" s="227"/>
      <c r="Q34" s="227"/>
      <c r="R34" s="586"/>
      <c r="S34" s="226">
        <f t="array" ref="S34">(C34*I34*L34/1000)+(C34*J34*M34/1000)+(C34*K34*N34/1000)+(((C34*I34*L34/1000)+(C34*J34*M34/1000)+(C34*K34*N34/1000))*2%)</f>
      </c>
      <c r="T34" s="599"/>
      <c r="U34" s="605"/>
      <c r="V34" s="607"/>
      <c r="W34" s="610"/>
      <c r="X34" s="229">
        <f t="array" ref="X34">(C34*I34*L34)/1000</f>
      </c>
      <c r="Y34" s="227">
        <f t="array" ref="Y34">(C34*J34*M34)/1000</f>
      </c>
      <c r="Z34" s="230">
        <f t="array" ref="Z34">(C34*K34*N34)/1000</f>
      </c>
    </row>
    <row r="35" spans="1:26" ht="24" customHeight="1">
      <c r="A35" s="582">
        <v>10</v>
      </c>
      <c r="B35" t="s" s="231">
        <v>182</v>
      </c>
      <c r="C35" s="247">
        <f t="array" ref="C35">99.5%*'Data Entry'!I15</f>
      </c>
      <c r="D35" s="210"/>
      <c r="E35" s="211">
        <f t="array" ref="E35">'Data Entry'!V15</f>
      </c>
      <c r="F35" s="232">
        <f t="array" ref="F35">F34</f>
      </c>
      <c r="G35" s="232">
        <f t="array" ref="G35">G34</f>
      </c>
      <c r="H35" s="232">
        <f t="array" ref="H35">H34</f>
      </c>
      <c r="I35" s="213">
        <f t="array" ref="I35">(F35*1.83*8*2.7)*(1780-1000)/(1.7*1780)</f>
      </c>
      <c r="J35" s="213">
        <f t="array" ref="J35">(G35*1.83*8*2.7)*(1780-1000)/(1.7*1780)</f>
      </c>
      <c r="K35" s="213">
        <f t="array" ref="K35">(H35*1.83*8*2.7)*(1850-1000)/(1.7*1850)</f>
      </c>
      <c r="L35" s="59">
        <f t="array" ref="L35">L32</f>
      </c>
      <c r="M35" s="59">
        <f t="array" ref="M35">M32</f>
      </c>
      <c r="N35" s="59">
        <f t="array" ref="N35">N32</f>
      </c>
      <c r="O35" s="233">
        <f t="array" ref="O35">(C35-E35)*I35*L35/1000</f>
      </c>
      <c r="P35" s="233">
        <f t="array" ref="P35">(C35-E35)*J35*M35/1000</f>
      </c>
      <c r="Q35" s="233">
        <f t="array" ref="Q35">(C35-E35)*K35*N35/1000</f>
      </c>
      <c r="R35" s="587">
        <f t="array" ref="R35">SUM(O35:Q37)</f>
      </c>
      <c r="S35" s="232">
        <f t="array" ref="S35">(C35*I35*L35/1000)+(C35*J35*M35/1000)+(C35*K35*N35/1000)+(((C35*I35*L35/1000)+(C35*J35*M35/1000)+(C35*K35*N35/1000))*2%)</f>
      </c>
      <c r="T35" s="594">
        <f t="array" ref="T35">SUM(S35:S37)</f>
      </c>
      <c r="U35" s="600">
        <f t="array" ref="U35">(C35*I35/1000)+(C36*I36/1000)+(C37*I37/1000)+(((C35*I35/1000)+(C36*I36/1000)+(C37*I37/1000))*2%)</f>
      </c>
      <c r="V35" s="587">
        <f t="array" ref="V35">(C35*J35/1000)+(C36*J36/1000)+(C37*J37/1000)+(((C35*J35/1000)+(C36*J36/1000)+(C37*J37/1000))*2%)</f>
      </c>
      <c r="W35" s="613">
        <f t="array" ref="W35">(C35*K35/1000)+(C36*K36/1000)+(C37*K37/1000)+(((C35*K35/1000)+(C36*K36/1000)+(C37*K37/1000))*2%)</f>
      </c>
      <c r="X35" s="234">
        <f t="array" ref="X35">(C35*I35*L35)/1000</f>
      </c>
      <c r="Y35" s="233">
        <f t="array" ref="Y35">(C35*J35*M35)/1000</f>
      </c>
      <c r="Z35" s="235">
        <f t="array" ref="Z35">(C35*K35*N35)/1000</f>
      </c>
    </row>
    <row r="36" spans="1:26" ht="24" customHeight="1">
      <c r="A36" s="583"/>
      <c r="B36" t="s" s="236">
        <v>183</v>
      </c>
      <c r="C36" s="85"/>
      <c r="D36" s="85"/>
      <c r="E36" s="219"/>
      <c r="F36" s="59">
        <f t="array" ref="F36">F35</f>
      </c>
      <c r="G36" s="59">
        <f t="array" ref="G36">G35</f>
      </c>
      <c r="H36" s="59">
        <f t="array" ref="H36">H35</f>
      </c>
      <c r="I36" s="213">
        <f t="array" ref="I36">(F36*1.83*8*2.7)*(1780-1000)/(1.7*1780)</f>
      </c>
      <c r="J36" s="213">
        <f t="array" ref="J36">(G36*1.83*8*2.7)*(1780-1000)/(1.7*1780)</f>
      </c>
      <c r="K36" s="213">
        <f t="array" ref="K36">(H36*1.83*8*2.7)*(1850-1000)/(1.7*1850)</f>
      </c>
      <c r="L36" s="237"/>
      <c r="M36" s="237"/>
      <c r="N36" s="237"/>
      <c r="O36" s="192">
        <f t="array" ref="O36">(C36-E36)*I36*L36/1000</f>
      </c>
      <c r="P36" s="192">
        <f t="array" ref="P36">(C36-E36)*J36*M36/1000</f>
      </c>
      <c r="Q36" s="192">
        <f t="array" ref="Q36">(C36-E36)*K36*N36/1000</f>
      </c>
      <c r="R36" s="588"/>
      <c r="S36" s="59">
        <f t="array" ref="S36">(C36*I36*L36/1000)+(C36*J36*M36/1000)+(C36*K36*N36/1000)+(((C36*I36*L36/1000)+(C36*J36*M36/1000)+(C36*K36*N36/1000))*2%)</f>
      </c>
      <c r="T36" s="595"/>
      <c r="U36" s="601"/>
      <c r="V36" s="611"/>
      <c r="W36" s="614"/>
      <c r="X36" s="238">
        <f t="array" ref="X36">(C36*I36*L36)/1000</f>
      </c>
      <c r="Y36" s="192">
        <f t="array" ref="Y36">(C36*J36*M36)/1000</f>
      </c>
      <c r="Z36" s="239">
        <f t="array" ref="Z36">(C36*K36*N36)/1000</f>
      </c>
    </row>
    <row r="37" spans="1:26" ht="24" customHeight="1">
      <c r="A37" s="583"/>
      <c r="B37" t="s" s="240">
        <v>184</v>
      </c>
      <c r="C37" s="241"/>
      <c r="D37" s="241"/>
      <c r="E37" s="225"/>
      <c r="F37" s="242">
        <f t="array" ref="F37">F36</f>
      </c>
      <c r="G37" s="242">
        <f t="array" ref="G37">G36</f>
      </c>
      <c r="H37" s="242">
        <f t="array" ref="H37">H36</f>
      </c>
      <c r="I37" s="213">
        <f t="array" ref="I37">(F37*1.83*8*2.7)*(1780-1000)/(1.7*1780)</f>
      </c>
      <c r="J37" s="213">
        <f t="array" ref="J37">(G37*1.83*8*2.7)*(1780-1000)/(1.7*1780)</f>
      </c>
      <c r="K37" s="213">
        <f t="array" ref="K37">(H37*1.83*8*2.7)*(1850-1000)/(1.7*1850)</f>
      </c>
      <c r="L37" s="59">
        <f t="array" ref="L37">L34</f>
      </c>
      <c r="M37" s="59">
        <f t="array" ref="M37">M34</f>
      </c>
      <c r="N37" s="59">
        <f t="array" ref="N37">N34</f>
      </c>
      <c r="O37" s="243"/>
      <c r="P37" s="243"/>
      <c r="Q37" s="243"/>
      <c r="R37" s="589"/>
      <c r="S37" s="242">
        <f t="array" ref="S37">(C37*I37*L37/1000)+(C37*J37*M37/1000)+(C37*K37*N37/1000)+(((C37*I37*L37/1000)+(C37*J37*M37/1000)+(C37*K37*N37/1000))*2%)</f>
      </c>
      <c r="T37" s="596"/>
      <c r="U37" s="602"/>
      <c r="V37" s="612"/>
      <c r="W37" s="615"/>
      <c r="X37" s="245">
        <f t="array" ref="X37">(C37*I37*L37)/1000</f>
      </c>
      <c r="Y37" s="243">
        <f t="array" ref="Y37">(C37*J37*M37)/1000</f>
      </c>
      <c r="Z37" s="246">
        <f t="array" ref="Z37">(C37*K37*N37)/1000</f>
      </c>
    </row>
    <row r="38" spans="1:26" ht="24" customHeight="1">
      <c r="A38" s="580">
        <v>11</v>
      </c>
      <c r="B38" t="s" s="209">
        <v>182</v>
      </c>
      <c r="C38" s="247">
        <f t="array" ref="C38">99.5%*'Data Entry'!I16</f>
      </c>
      <c r="D38" s="210"/>
      <c r="E38" s="211">
        <f t="array" ref="E38">'Data Entry'!V16</f>
      </c>
      <c r="F38" s="212">
        <f t="array" ref="F38">F37</f>
      </c>
      <c r="G38" s="212">
        <f t="array" ref="G38">G37</f>
      </c>
      <c r="H38" s="212">
        <f t="array" ref="H38">H37</f>
      </c>
      <c r="I38" s="213">
        <f t="array" ref="I38">(F38*1.83*8*2.7)*(1780-1000)/(1.7*1780)</f>
      </c>
      <c r="J38" s="213">
        <f t="array" ref="J38">(G38*1.83*8*2.7)*(1780-1000)/(1.7*1780)</f>
      </c>
      <c r="K38" s="213">
        <f t="array" ref="K38">(H38*1.83*8*2.7)*(1850-1000)/(1.7*1850)</f>
      </c>
      <c r="L38" s="42">
        <f t="array" ref="L38">L35</f>
      </c>
      <c r="M38" s="42">
        <f t="array" ref="M38">M35</f>
      </c>
      <c r="N38" s="42">
        <f t="array" ref="N38">N35</f>
      </c>
      <c r="O38" s="214">
        <f t="array" ref="O38">(C38-E38)*I38*L38/1000</f>
      </c>
      <c r="P38" s="214">
        <f t="array" ref="P38">(C38-E38)*J38*M38/1000</f>
      </c>
      <c r="Q38" s="214">
        <f t="array" ref="Q38">(C38-E38)*K38*N38/1000</f>
      </c>
      <c r="R38" s="584">
        <f t="array" ref="R38">SUM(O38:Q40)</f>
      </c>
      <c r="S38" s="212">
        <f t="array" ref="S38">(C38*I38*L38/1000)+(C38*J38*M38/1000)+(C38*K38*N38/1000)+(((C38*I38*L38/1000)+(C38*J38*M38/1000)+(C38*K38*N38/1000))*2%)</f>
      </c>
      <c r="T38" s="597">
        <f t="array" ref="T38">SUM(S38:S40)</f>
      </c>
      <c r="U38" s="603">
        <f t="array" ref="U38">(C38*I38/1000)+(C39*I39/1000)+(C40*I40/1000)+(((C38*I38/1000)+(C39*I39/1000)+(C40*I40/1000))*2%)</f>
      </c>
      <c r="V38" s="584">
        <f t="array" ref="V38">(C38*J38/1000)+(C39*J39/1000)+(C40*J40/1000)+(((C38*J38/1000)+(C39*J39/1000)+(C40*J40/1000))*2%)</f>
      </c>
      <c r="W38" s="608">
        <f t="array" ref="W38">(C38*K38/1000)+(C39*K39/1000)+(C40*K40/1000)+(((C38*K38/1000)+(C39*K39/1000)+(C40*K40/1000))*2%)</f>
      </c>
      <c r="X38" s="215">
        <f t="array" ref="X38">(C38*I38*L38)/1000</f>
      </c>
      <c r="Y38" s="214">
        <f t="array" ref="Y38">(C38*J38*M38)/1000</f>
      </c>
      <c r="Z38" s="216">
        <f t="array" ref="Z38">(C38*K38*N38)/1000</f>
      </c>
    </row>
    <row r="39" spans="1:26" ht="24" customHeight="1">
      <c r="A39" s="581"/>
      <c r="B39" t="s" s="217">
        <v>183</v>
      </c>
      <c r="C39" s="85"/>
      <c r="D39" s="85"/>
      <c r="E39" s="219"/>
      <c r="F39" s="42">
        <f t="array" ref="F39">F38</f>
      </c>
      <c r="G39" s="42">
        <f t="array" ref="G39">G38</f>
      </c>
      <c r="H39" s="42">
        <f t="array" ref="H39">H38</f>
      </c>
      <c r="I39" s="213">
        <f t="array" ref="I39">(F39*1.83*8*2.7)*(1780-1000)/(1.7*1780)</f>
      </c>
      <c r="J39" s="213">
        <f t="array" ref="J39">(G39*1.83*8*2.7)*(1780-1000)/(1.7*1780)</f>
      </c>
      <c r="K39" s="213">
        <f t="array" ref="K39">(H39*1.83*8*2.7)*(1850-1000)/(1.7*1850)</f>
      </c>
      <c r="L39" s="220"/>
      <c r="M39" s="220"/>
      <c r="N39" s="220"/>
      <c r="O39" s="190">
        <f t="array" ref="O39">(C39-E39)*I39*L39/1000</f>
      </c>
      <c r="P39" s="190">
        <f t="array" ref="P39">(C39-E39)*J39*M39/1000</f>
      </c>
      <c r="Q39" s="190">
        <f t="array" ref="Q39">(C39-E39)*K39*N39/1000</f>
      </c>
      <c r="R39" s="585"/>
      <c r="S39" s="42">
        <f t="array" ref="S39">(C39*I39*L39/1000)+(C39*J39*M39/1000)+(C39*K39*N39/1000)+(((C39*I39*L39/1000)+(C39*J39*M39/1000)+(C39*K39*N39/1000))*2%)</f>
      </c>
      <c r="T39" s="598"/>
      <c r="U39" s="604"/>
      <c r="V39" s="606"/>
      <c r="W39" s="609"/>
      <c r="X39" s="221">
        <f t="array" ref="X39">(C39*I39*L39)/1000</f>
      </c>
      <c r="Y39" s="190">
        <f t="array" ref="Y39">(C39*J39*M39)/1000</f>
      </c>
      <c r="Z39" s="222">
        <f t="array" ref="Z39">(C39*K39*N39)/1000</f>
      </c>
    </row>
    <row r="40" spans="1:26" ht="24" customHeight="1">
      <c r="A40" s="581"/>
      <c r="B40" t="s" s="223">
        <v>184</v>
      </c>
      <c r="C40" s="241"/>
      <c r="D40" s="241"/>
      <c r="E40" s="225"/>
      <c r="F40" s="226">
        <f t="array" ref="F40">F39</f>
      </c>
      <c r="G40" s="226">
        <f t="array" ref="G40">G39</f>
      </c>
      <c r="H40" s="226">
        <f t="array" ref="H40">H39</f>
      </c>
      <c r="I40" s="213">
        <f t="array" ref="I40">(F40*1.83*8*2.7)*(1780-1000)/(1.7*1780)</f>
      </c>
      <c r="J40" s="213">
        <f t="array" ref="J40">(G40*1.83*8*2.7)*(1780-1000)/(1.7*1780)</f>
      </c>
      <c r="K40" s="213">
        <f t="array" ref="K40">(H40*1.83*8*2.7)*(1850-1000)/(1.7*1850)</f>
      </c>
      <c r="L40" s="42">
        <f t="array" ref="L40">L37</f>
      </c>
      <c r="M40" s="42">
        <f t="array" ref="M40">M37</f>
      </c>
      <c r="N40" s="42">
        <f t="array" ref="N40">N37</f>
      </c>
      <c r="O40" s="227"/>
      <c r="P40" s="227"/>
      <c r="Q40" s="227"/>
      <c r="R40" s="586"/>
      <c r="S40" s="226">
        <f t="array" ref="S40">(C40*I40*L40/1000)+(C40*J40*M40/1000)+(C40*K40*N40/1000)+(((C40*I40*L40/1000)+(C40*J40*M40/1000)+(C40*K40*N40/1000))*2%)</f>
      </c>
      <c r="T40" s="599"/>
      <c r="U40" s="605"/>
      <c r="V40" s="607"/>
      <c r="W40" s="610"/>
      <c r="X40" s="229">
        <f t="array" ref="X40">(C40*I40*L40)/1000</f>
      </c>
      <c r="Y40" s="227">
        <f t="array" ref="Y40">(C40*J40*M40)/1000</f>
      </c>
      <c r="Z40" s="230">
        <f t="array" ref="Z40">(C40*K40*N40)/1000</f>
      </c>
    </row>
    <row r="41" spans="1:26" ht="24" customHeight="1">
      <c r="A41" s="582">
        <v>12</v>
      </c>
      <c r="B41" t="s" s="231">
        <v>182</v>
      </c>
      <c r="C41" s="247">
        <f t="array" ref="C41">99.5%*'Data Entry'!I17</f>
      </c>
      <c r="D41" s="210"/>
      <c r="E41" s="211">
        <f t="array" ref="E41">'Data Entry'!V17</f>
      </c>
      <c r="F41" s="232">
        <f t="array" ref="F41">F40</f>
      </c>
      <c r="G41" s="232">
        <f t="array" ref="G41">G40</f>
      </c>
      <c r="H41" s="232">
        <f t="array" ref="H41">H40</f>
      </c>
      <c r="I41" s="213">
        <f t="array" ref="I41">(F41*1.83*8*2.7)*(1780-1000)/(1.7*1780)</f>
      </c>
      <c r="J41" s="213">
        <f t="array" ref="J41">(G41*1.83*8*2.7)*(1780-1000)/(1.7*1780)</f>
      </c>
      <c r="K41" s="213">
        <f t="array" ref="K41">(H41*1.83*8*2.7)*(1850-1000)/(1.7*1850)</f>
      </c>
      <c r="L41" s="59">
        <f t="array" ref="L41">L38</f>
      </c>
      <c r="M41" s="59">
        <f t="array" ref="M41">M38</f>
      </c>
      <c r="N41" s="59">
        <f t="array" ref="N41">N38</f>
      </c>
      <c r="O41" s="233">
        <f t="array" ref="O41">(C41-E41)*I41*L41/1000</f>
      </c>
      <c r="P41" s="233">
        <f t="array" ref="P41">(C41-E41)*J41*M41/1000</f>
      </c>
      <c r="Q41" s="233">
        <f t="array" ref="Q41">(C41-E41)*K41*N41/1000</f>
      </c>
      <c r="R41" s="587">
        <f t="array" ref="R41">SUM(O41:Q43)</f>
      </c>
      <c r="S41" s="232">
        <f t="array" ref="S41">(C41*I41*L41/1000)+(C41*J41*M41/1000)+(C41*K41*N41/1000)+(((C41*I41*L41/1000)+(C41*J41*M41/1000)+(C41*K41*N41/1000))*2%)</f>
      </c>
      <c r="T41" s="594">
        <f t="array" ref="T41">SUM(S41:S43)</f>
      </c>
      <c r="U41" s="600">
        <f t="array" ref="U41">(C41*I41/1000)+(C42*I42/1000)+(C43*I43/1000)+(((C41*I41/1000)+(C42*I42/1000)+(C43*I43/1000))*2%)</f>
      </c>
      <c r="V41" s="587">
        <f t="array" ref="V41">(C41*J41/1000)+(C42*J42/1000)+(C43*J43/1000)+(((C41*J41/1000)+(C42*J42/1000)+(C43*J43/1000))*2%)</f>
      </c>
      <c r="W41" s="613">
        <f t="array" ref="W41">(C41*K41/1000)+(C42*K42/1000)+(C43*K43/1000)+(((C41*K41/1000)+(C42*K42/1000)+(C43*K43/1000))*2%)</f>
      </c>
      <c r="X41" s="234">
        <f t="array" ref="X41">(C41*I41*L41)/1000</f>
      </c>
      <c r="Y41" s="233">
        <f t="array" ref="Y41">(C41*J41*M41)/1000</f>
      </c>
      <c r="Z41" s="235">
        <f t="array" ref="Z41">(C41*K41*N41)/1000</f>
      </c>
    </row>
    <row r="42" spans="1:26" ht="24" customHeight="1">
      <c r="A42" s="583"/>
      <c r="B42" t="s" s="236">
        <v>183</v>
      </c>
      <c r="C42" s="85"/>
      <c r="D42" s="85"/>
      <c r="E42" s="219"/>
      <c r="F42" s="59">
        <f t="array" ref="F42">F41</f>
      </c>
      <c r="G42" s="59">
        <f t="array" ref="G42">G41</f>
      </c>
      <c r="H42" s="59">
        <f t="array" ref="H42">H41</f>
      </c>
      <c r="I42" s="213">
        <f t="array" ref="I42">(F42*1.83*8*2.7)*(1780-1000)/(1.7*1780)</f>
      </c>
      <c r="J42" s="213">
        <f t="array" ref="J42">(G42*1.83*8*2.7)*(1780-1000)/(1.7*1780)</f>
      </c>
      <c r="K42" s="213">
        <f t="array" ref="K42">(H42*1.83*8*2.7)*(1850-1000)/(1.7*1850)</f>
      </c>
      <c r="L42" s="237"/>
      <c r="M42" s="237"/>
      <c r="N42" s="237"/>
      <c r="O42" s="192">
        <f t="array" ref="O42">(C42-E42)*I42*L42/1000</f>
      </c>
      <c r="P42" s="192">
        <f t="array" ref="P42">(C42-E42)*J42*M42/1000</f>
      </c>
      <c r="Q42" s="192">
        <f t="array" ref="Q42">(C42-E42)*K42*N42/1000</f>
      </c>
      <c r="R42" s="588"/>
      <c r="S42" s="59">
        <f t="array" ref="S42">(C42*I42*L42/1000)+(C42*J42*M42/1000)+(C42*K42*N42/1000)+(((C42*I42*L42/1000)+(C42*J42*M42/1000)+(C42*K42*N42/1000))*2%)</f>
      </c>
      <c r="T42" s="595"/>
      <c r="U42" s="601"/>
      <c r="V42" s="611"/>
      <c r="W42" s="614"/>
      <c r="X42" s="238">
        <f t="array" ref="X42">(C42*I42*L42)/1000</f>
      </c>
      <c r="Y42" s="192">
        <f t="array" ref="Y42">(C42*J42*M42)/1000</f>
      </c>
      <c r="Z42" s="239">
        <f t="array" ref="Z42">(C42*K42*N42)/1000</f>
      </c>
    </row>
    <row r="43" spans="1:26" ht="24" customHeight="1">
      <c r="A43" s="583"/>
      <c r="B43" t="s" s="240">
        <v>184</v>
      </c>
      <c r="C43" s="241"/>
      <c r="D43" s="241"/>
      <c r="E43" s="225"/>
      <c r="F43" s="242">
        <f t="array" ref="F43">F42</f>
      </c>
      <c r="G43" s="242">
        <f t="array" ref="G43">G42</f>
      </c>
      <c r="H43" s="242">
        <f t="array" ref="H43">H42</f>
      </c>
      <c r="I43" s="213">
        <f t="array" ref="I43">(F43*1.83*8*2.7)*(1780-1000)/(1.7*1780)</f>
      </c>
      <c r="J43" s="213">
        <f t="array" ref="J43">(G43*1.83*8*2.7)*(1780-1000)/(1.7*1780)</f>
      </c>
      <c r="K43" s="213">
        <f t="array" ref="K43">(H43*1.83*8*2.7)*(1850-1000)/(1.7*1850)</f>
      </c>
      <c r="L43" s="59">
        <f t="array" ref="L43">L40</f>
      </c>
      <c r="M43" s="59">
        <f t="array" ref="M43">M40</f>
      </c>
      <c r="N43" s="59">
        <f t="array" ref="N43">N40</f>
      </c>
      <c r="O43" s="243"/>
      <c r="P43" s="243"/>
      <c r="Q43" s="243"/>
      <c r="R43" s="589"/>
      <c r="S43" s="242">
        <f t="array" ref="S43">(C43*I43*L43/1000)+(C43*J43*M43/1000)+(C43*K43*N43/1000)+(((C43*I43*L43/1000)+(C43*J43*M43/1000)+(C43*K43*N43/1000))*2%)</f>
      </c>
      <c r="T43" s="596"/>
      <c r="U43" s="602"/>
      <c r="V43" s="612"/>
      <c r="W43" s="615"/>
      <c r="X43" s="245">
        <f t="array" ref="X43">(C43*I43*L43)/1000</f>
      </c>
      <c r="Y43" s="243">
        <f t="array" ref="Y43">(C43*J43*M43)/1000</f>
      </c>
      <c r="Z43" s="246">
        <f t="array" ref="Z43">(C43*K43*N43)/1000</f>
      </c>
    </row>
    <row r="44" spans="1:26" ht="24" customHeight="1">
      <c r="A44" s="580">
        <v>13</v>
      </c>
      <c r="B44" t="s" s="209">
        <v>182</v>
      </c>
      <c r="C44" s="247">
        <f t="array" ref="C44">99.5%*'Data Entry'!I18</f>
      </c>
      <c r="D44" s="210"/>
      <c r="E44" s="211">
        <f t="array" ref="E44">'Data Entry'!V18</f>
      </c>
      <c r="F44" s="212">
        <f t="array" ref="F44">F43</f>
      </c>
      <c r="G44" s="212">
        <f t="array" ref="G44">G43</f>
      </c>
      <c r="H44" s="212">
        <f t="array" ref="H44">H43</f>
      </c>
      <c r="I44" s="213">
        <f t="array" ref="I44">(F44*1.83*8*2.7)*(1780-1000)/(1.7*1780)</f>
      </c>
      <c r="J44" s="213">
        <f t="array" ref="J44">(G44*1.83*8*2.7)*(1780-1000)/(1.7*1780)</f>
      </c>
      <c r="K44" s="213">
        <f t="array" ref="K44">(H44*1.83*8*2.7)*(1850-1000)/(1.7*1850)</f>
      </c>
      <c r="L44" s="42">
        <f t="array" ref="L44">L41</f>
      </c>
      <c r="M44" s="42">
        <f t="array" ref="M44">M41</f>
      </c>
      <c r="N44" s="42">
        <f t="array" ref="N44">N41</f>
      </c>
      <c r="O44" s="214">
        <f t="array" ref="O44">(C44-E44)*I44*L44/1000</f>
      </c>
      <c r="P44" s="214">
        <f t="array" ref="P44">(C44-E44)*J44*M44/1000</f>
      </c>
      <c r="Q44" s="214">
        <f t="array" ref="Q44">(C44-E44)*K44*N44/1000</f>
      </c>
      <c r="R44" s="584">
        <f t="array" ref="R44">SUM(O44:Q46)</f>
      </c>
      <c r="S44" s="212">
        <f t="array" ref="S44">(C44*I44*L44/1000)+(C44*J44*M44/1000)+(C44*K44*N44/1000)+(((C44*I44*L44/1000)+(C44*J44*M44/1000)+(C44*K44*N44/1000))*2%)</f>
      </c>
      <c r="T44" s="597">
        <f t="array" ref="T44">SUM(S44:S46)</f>
      </c>
      <c r="U44" s="603">
        <f t="array" ref="U44">(C44*I44/1000)+(C45*I45/1000)+(C46*I46/1000)+(((C44*I44/1000)+(C45*I45/1000)+(C46*I46/1000))*2%)</f>
      </c>
      <c r="V44" s="584">
        <f t="array" ref="V44">(C44*J44/1000)+(C45*J45/1000)+(C46*J46/1000)+(((C44*J44/1000)+(C45*J45/1000)+(C46*J46/1000))*2%)</f>
      </c>
      <c r="W44" s="608">
        <f t="array" ref="W44">(C44*K44/1000)+(C45*K45/1000)+(C46*K46/1000)+(((C44*K44/1000)+(C45*K45/1000)+(C46*K46/1000))*2%)</f>
      </c>
      <c r="X44" s="215">
        <f t="array" ref="X44">(C44*I44*L44)/1000</f>
      </c>
      <c r="Y44" s="214">
        <f t="array" ref="Y44">(C44*J44*M44)/1000</f>
      </c>
      <c r="Z44" s="216">
        <f t="array" ref="Z44">(C44*K44*N44)/1000</f>
      </c>
    </row>
    <row r="45" spans="1:26" ht="24" customHeight="1">
      <c r="A45" s="581"/>
      <c r="B45" t="s" s="217">
        <v>183</v>
      </c>
      <c r="C45" s="85"/>
      <c r="D45" s="85"/>
      <c r="E45" s="219"/>
      <c r="F45" s="42">
        <f t="array" ref="F45">F44</f>
      </c>
      <c r="G45" s="42">
        <f t="array" ref="G45">G44</f>
      </c>
      <c r="H45" s="42">
        <f t="array" ref="H45">H44</f>
      </c>
      <c r="I45" s="213">
        <f t="array" ref="I45">(F45*1.83*8*2.7)*(1780-1000)/(1.7*1780)</f>
      </c>
      <c r="J45" s="213">
        <f t="array" ref="J45">(G45*1.83*8*2.7)*(1780-1000)/(1.7*1780)</f>
      </c>
      <c r="K45" s="213">
        <f t="array" ref="K45">(H45*1.83*8*2.7)*(1850-1000)/(1.7*1850)</f>
      </c>
      <c r="L45" s="220"/>
      <c r="M45" s="220"/>
      <c r="N45" s="220"/>
      <c r="O45" s="190">
        <f t="array" ref="O45">(C45-E45)*I45*L45/1000</f>
      </c>
      <c r="P45" s="190">
        <f t="array" ref="P45">(C45-E45)*J45*M45/1000</f>
      </c>
      <c r="Q45" s="190">
        <f t="array" ref="Q45">(C45-E45)*K45*N45/1000</f>
      </c>
      <c r="R45" s="585"/>
      <c r="S45" s="42">
        <f t="array" ref="S45">(C45*I45*L45/1000)+(C45*J45*M45/1000)+(C45*K45*N45/1000)+(((C45*I45*L45/1000)+(C45*J45*M45/1000)+(C45*K45*N45/1000))*2%)</f>
      </c>
      <c r="T45" s="598"/>
      <c r="U45" s="604"/>
      <c r="V45" s="606"/>
      <c r="W45" s="609"/>
      <c r="X45" s="221">
        <f t="array" ref="X45">(C45*I45*L45)/1000</f>
      </c>
      <c r="Y45" s="190">
        <f t="array" ref="Y45">(C45*J45*M45)/1000</f>
      </c>
      <c r="Z45" s="222">
        <f t="array" ref="Z45">(C45*K45*N45)/1000</f>
      </c>
    </row>
    <row r="46" spans="1:26" ht="24" customHeight="1">
      <c r="A46" s="581"/>
      <c r="B46" t="s" s="223">
        <v>184</v>
      </c>
      <c r="C46" s="241"/>
      <c r="D46" s="241"/>
      <c r="E46" s="225"/>
      <c r="F46" s="226">
        <f t="array" ref="F46">F45</f>
      </c>
      <c r="G46" s="226">
        <f t="array" ref="G46">G45</f>
      </c>
      <c r="H46" s="226">
        <f t="array" ref="H46">H45</f>
      </c>
      <c r="I46" s="213">
        <f t="array" ref="I46">(F46*1.83*8*2.7)*(1780-1000)/(1.7*1780)</f>
      </c>
      <c r="J46" s="213">
        <f t="array" ref="J46">(G46*1.83*8*2.7)*(1780-1000)/(1.7*1780)</f>
      </c>
      <c r="K46" s="213">
        <f t="array" ref="K46">(H46*1.83*8*2.7)*(1850-1000)/(1.7*1850)</f>
      </c>
      <c r="L46" s="42">
        <f t="array" ref="L46">L43</f>
      </c>
      <c r="M46" s="42">
        <f t="array" ref="M46">M43</f>
      </c>
      <c r="N46" s="42">
        <f t="array" ref="N46">N43</f>
      </c>
      <c r="O46" s="227"/>
      <c r="P46" s="227"/>
      <c r="Q46" s="227"/>
      <c r="R46" s="586"/>
      <c r="S46" s="226">
        <f t="array" ref="S46">(C46*I46*L46/1000)+(C46*J46*M46/1000)+(C46*K46*N46/1000)+(((C46*I46*L46/1000)+(C46*J46*M46/1000)+(C46*K46*N46/1000))*2%)</f>
      </c>
      <c r="T46" s="599"/>
      <c r="U46" s="605"/>
      <c r="V46" s="607"/>
      <c r="W46" s="610"/>
      <c r="X46" s="229">
        <f t="array" ref="X46">(C46*I46*L46)/1000</f>
      </c>
      <c r="Y46" s="227">
        <f t="array" ref="Y46">(C46*J46*M46)/1000</f>
      </c>
      <c r="Z46" s="230">
        <f t="array" ref="Z46">(C46*K46*N46)/1000</f>
      </c>
    </row>
    <row r="47" spans="1:26" ht="24" customHeight="1">
      <c r="A47" s="582">
        <v>14</v>
      </c>
      <c r="B47" t="s" s="231">
        <v>182</v>
      </c>
      <c r="C47" s="247">
        <f t="array" ref="C47">99.5%*'Data Entry'!I19</f>
      </c>
      <c r="D47" s="210"/>
      <c r="E47" s="211">
        <f t="array" ref="E47">'Data Entry'!V19</f>
      </c>
      <c r="F47" s="232">
        <f t="array" ref="F47">F46</f>
      </c>
      <c r="G47" s="232">
        <f t="array" ref="G47">G46</f>
      </c>
      <c r="H47" s="232">
        <f t="array" ref="H47">H46</f>
      </c>
      <c r="I47" s="213">
        <f t="array" ref="I47">(F47*1.83*8*2.7)*(1780-1000)/(1.7*1780)</f>
      </c>
      <c r="J47" s="213">
        <f t="array" ref="J47">(G47*1.83*8*2.7)*(1780-1000)/(1.7*1780)</f>
      </c>
      <c r="K47" s="213">
        <f t="array" ref="K47">(H47*1.83*8*2.7)*(1850-1000)/(1.7*1850)</f>
      </c>
      <c r="L47" s="59">
        <f t="array" ref="L47">L44</f>
      </c>
      <c r="M47" s="59">
        <f t="array" ref="M47">M44</f>
      </c>
      <c r="N47" s="59">
        <f t="array" ref="N47">N44</f>
      </c>
      <c r="O47" s="233">
        <f t="array" ref="O47">(C47-E47)*I47*L47/1000</f>
      </c>
      <c r="P47" s="233">
        <f t="array" ref="P47">(C47-E47)*J47*M47/1000</f>
      </c>
      <c r="Q47" s="233">
        <f t="array" ref="Q47">(C47-E47)*K47*N47/1000</f>
      </c>
      <c r="R47" s="587">
        <f t="array" ref="R47">SUM(O47:Q49)</f>
      </c>
      <c r="S47" s="232">
        <f t="array" ref="S47">(C47*I47*L47/1000)+(C47*J47*M47/1000)+(C47*K47*N47/1000)+(((C47*I47*L47/1000)+(C47*J47*M47/1000)+(C47*K47*N47/1000))*2%)</f>
      </c>
      <c r="T47" s="594">
        <f t="array" ref="T47">SUM(S47:S49)</f>
      </c>
      <c r="U47" s="600">
        <f t="array" ref="U47">(C47*I47/1000)+(C48*I48/1000)+(C49*I49/1000)+(((C47*I47/1000)+(C48*I48/1000)+(C49*I49/1000))*2%)</f>
      </c>
      <c r="V47" s="587">
        <f t="array" ref="V47">(C47*J47/1000)+(C48*J48/1000)+(C49*J49/1000)+(((C47*J47/1000)+(C48*J48/1000)+(C49*J49/1000))*2%)</f>
      </c>
      <c r="W47" s="613">
        <f t="array" ref="W47">(C47*K47/1000)+(C48*K48/1000)+(C49*K49/1000)+(((C47*K47/1000)+(C48*K48/1000)+(C49*K49/1000))*2%)</f>
      </c>
      <c r="X47" s="234">
        <f t="array" ref="X47">(C47*I47*L47)/1000</f>
      </c>
      <c r="Y47" s="233">
        <f t="array" ref="Y47">(C47*J47*M47)/1000</f>
      </c>
      <c r="Z47" s="235">
        <f t="array" ref="Z47">(C47*K47*N47)/1000</f>
      </c>
    </row>
    <row r="48" spans="1:26" ht="24" customHeight="1">
      <c r="A48" s="583"/>
      <c r="B48" t="s" s="236">
        <v>183</v>
      </c>
      <c r="C48" s="85"/>
      <c r="D48" s="85"/>
      <c r="E48" s="219"/>
      <c r="F48" s="59">
        <f t="array" ref="F48">F47</f>
      </c>
      <c r="G48" s="59">
        <f t="array" ref="G48">G47</f>
      </c>
      <c r="H48" s="59">
        <f t="array" ref="H48">H47</f>
      </c>
      <c r="I48" s="213">
        <f t="array" ref="I48">(F48*1.83*8*2.7)*(1780-1000)/(1.7*1780)</f>
      </c>
      <c r="J48" s="213">
        <f t="array" ref="J48">(G48*1.83*8*2.7)*(1780-1000)/(1.7*1780)</f>
      </c>
      <c r="K48" s="213">
        <f t="array" ref="K48">(H48*1.83*8*2.7)*(1850-1000)/(1.7*1850)</f>
      </c>
      <c r="L48" s="237"/>
      <c r="M48" s="237"/>
      <c r="N48" s="237"/>
      <c r="O48" s="192">
        <f t="array" ref="O48">(C48-E48)*I48*L48/1000</f>
      </c>
      <c r="P48" s="192">
        <f t="array" ref="P48">(C48-E48)*J48*M48/1000</f>
      </c>
      <c r="Q48" s="192">
        <f t="array" ref="Q48">(C48-E48)*K48*N48/1000</f>
      </c>
      <c r="R48" s="588"/>
      <c r="S48" s="59">
        <f t="array" ref="S48">(C48*I48*L48/1000)+(C48*J48*M48/1000)+(C48*K48*N48/1000)+(((C48*I48*L48/1000)+(C48*J48*M48/1000)+(C48*K48*N48/1000))*2%)</f>
      </c>
      <c r="T48" s="595"/>
      <c r="U48" s="601"/>
      <c r="V48" s="611"/>
      <c r="W48" s="614"/>
      <c r="X48" s="238">
        <f t="array" ref="X48">(C48*I48*L48)/1000</f>
      </c>
      <c r="Y48" s="192">
        <f t="array" ref="Y48">(C48*J48*M48)/1000</f>
      </c>
      <c r="Z48" s="239">
        <f t="array" ref="Z48">(C48*K48*N48)/1000</f>
      </c>
    </row>
    <row r="49" spans="1:26" ht="24" customHeight="1">
      <c r="A49" s="583"/>
      <c r="B49" t="s" s="240">
        <v>184</v>
      </c>
      <c r="C49" s="241"/>
      <c r="D49" s="241"/>
      <c r="E49" s="225"/>
      <c r="F49" s="242">
        <f t="array" ref="F49">F48</f>
      </c>
      <c r="G49" s="242">
        <f t="array" ref="G49">G48</f>
      </c>
      <c r="H49" s="242">
        <f t="array" ref="H49">H48</f>
      </c>
      <c r="I49" s="213">
        <f t="array" ref="I49">(F49*1.83*8*2.7)*(1780-1000)/(1.7*1780)</f>
      </c>
      <c r="J49" s="213">
        <f t="array" ref="J49">(G49*1.83*8*2.7)*(1780-1000)/(1.7*1780)</f>
      </c>
      <c r="K49" s="213">
        <f t="array" ref="K49">(H49*1.83*8*2.7)*(1850-1000)/(1.7*1850)</f>
      </c>
      <c r="L49" s="59">
        <f t="array" ref="L49">L46</f>
      </c>
      <c r="M49" s="59">
        <f t="array" ref="M49">M46</f>
      </c>
      <c r="N49" s="59">
        <f t="array" ref="N49">N46</f>
      </c>
      <c r="O49" s="243"/>
      <c r="P49" s="243"/>
      <c r="Q49" s="243"/>
      <c r="R49" s="589"/>
      <c r="S49" s="242">
        <f t="array" ref="S49">(C49*I49*L49/1000)+(C49*J49*M49/1000)+(C49*K49*N49/1000)+(((C49*I49*L49/1000)+(C49*J49*M49/1000)+(C49*K49*N49/1000))*2%)</f>
      </c>
      <c r="T49" s="596"/>
      <c r="U49" s="602"/>
      <c r="V49" s="612"/>
      <c r="W49" s="615"/>
      <c r="X49" s="245">
        <f t="array" ref="X49">(C49*I49*L49)/1000</f>
      </c>
      <c r="Y49" s="243">
        <f t="array" ref="Y49">(C49*J49*M49)/1000</f>
      </c>
      <c r="Z49" s="246">
        <f t="array" ref="Z49">(C49*K49*N49)/1000</f>
      </c>
    </row>
    <row r="50" spans="1:26" ht="24" customHeight="1">
      <c r="A50" s="580">
        <v>15</v>
      </c>
      <c r="B50" t="s" s="209">
        <v>182</v>
      </c>
      <c r="C50" s="247">
        <f t="array" ref="C50">99.5%*'Data Entry'!I20</f>
      </c>
      <c r="D50" s="210"/>
      <c r="E50" s="211">
        <f t="array" ref="E50">'Data Entry'!V20</f>
      </c>
      <c r="F50" s="212">
        <f t="array" ref="F50">F49</f>
      </c>
      <c r="G50" s="212">
        <f t="array" ref="G50">G49</f>
      </c>
      <c r="H50" s="212">
        <f t="array" ref="H50">H49</f>
      </c>
      <c r="I50" s="213">
        <f t="array" ref="I50">(F50*1.83*8*2.7)*(1780-1000)/(1.7*1780)</f>
      </c>
      <c r="J50" s="213">
        <f t="array" ref="J50">(G50*1.83*8*2.7)*(1780-1000)/(1.7*1780)</f>
      </c>
      <c r="K50" s="213">
        <f t="array" ref="K50">(H50*1.83*8*2.7)*(1850-1000)/(1.7*1850)</f>
      </c>
      <c r="L50" s="42">
        <f t="array" ref="L50">L47</f>
      </c>
      <c r="M50" s="42">
        <f t="array" ref="M50">M47</f>
      </c>
      <c r="N50" s="42">
        <f t="array" ref="N50">N47</f>
      </c>
      <c r="O50" s="214">
        <f t="array" ref="O50">(C50-E50)*I50*L50/1000</f>
      </c>
      <c r="P50" s="214">
        <f t="array" ref="P50">(C50-E50)*J50*M50/1000</f>
      </c>
      <c r="Q50" s="214">
        <f t="array" ref="Q50">(C50-E50)*K50*N50/1000</f>
      </c>
      <c r="R50" s="584">
        <f t="array" ref="R50">SUM(O50:Q52)</f>
      </c>
      <c r="S50" s="212">
        <f t="array" ref="S50">(C50*I50*L50/1000)+(C50*J50*M50/1000)+(C50*K50*N50/1000)+(((C50*I50*L50/1000)+(C50*J50*M50/1000)+(C50*K50*N50/1000))*2%)</f>
      </c>
      <c r="T50" s="597">
        <f t="array" ref="T50">SUM(S50:S52)</f>
      </c>
      <c r="U50" s="603">
        <f t="array" ref="U50">(C50*I50/1000)+(C51*I51/1000)+(C52*I52/1000)+(((C50*I50/1000)+(C51*I51/1000)+(C52*I52/1000))*2%)</f>
      </c>
      <c r="V50" s="584">
        <f t="array" ref="V50">(C50*J50/1000)+(C51*J51/1000)+(C52*J52/1000)+(((C50*J50/1000)+(C51*J51/1000)+(C52*J52/1000))*2%)</f>
      </c>
      <c r="W50" s="608">
        <f t="array" ref="W50">(C50*K50/1000)+(C51*K51/1000)+(C52*K52/1000)+(((C50*K50/1000)+(C51*K51/1000)+(C52*K52/1000))*2%)</f>
      </c>
      <c r="X50" s="215">
        <f t="array" ref="X50">(C50*I50*L50)/1000</f>
      </c>
      <c r="Y50" s="214">
        <f t="array" ref="Y50">(C50*J50*M50)/1000</f>
      </c>
      <c r="Z50" s="216">
        <f t="array" ref="Z50">(C50*K50*N50)/1000</f>
      </c>
    </row>
    <row r="51" spans="1:26" ht="24" customHeight="1">
      <c r="A51" s="581"/>
      <c r="B51" t="s" s="217">
        <v>183</v>
      </c>
      <c r="C51" s="85"/>
      <c r="D51" s="85"/>
      <c r="E51" s="219"/>
      <c r="F51" s="42">
        <f t="array" ref="F51">F50</f>
      </c>
      <c r="G51" s="42">
        <f t="array" ref="G51">G50</f>
      </c>
      <c r="H51" s="42">
        <f t="array" ref="H51">H50</f>
      </c>
      <c r="I51" s="213">
        <f t="array" ref="I51">(F51*1.83*8*2.7)*(1780-1000)/(1.7*1780)</f>
      </c>
      <c r="J51" s="213">
        <f t="array" ref="J51">(G51*1.83*8*2.7)*(1780-1000)/(1.7*1780)</f>
      </c>
      <c r="K51" s="213">
        <f t="array" ref="K51">(H51*1.83*8*2.7)*(1850-1000)/(1.7*1850)</f>
      </c>
      <c r="L51" s="220"/>
      <c r="M51" s="220"/>
      <c r="N51" s="220"/>
      <c r="O51" s="190">
        <f t="array" ref="O51">(C51-E51)*I51*L51/1000</f>
      </c>
      <c r="P51" s="190">
        <f t="array" ref="P51">(C51-E51)*J51*M51/1000</f>
      </c>
      <c r="Q51" s="190">
        <f t="array" ref="Q51">(C51-E51)*K51*N51/1000</f>
      </c>
      <c r="R51" s="585"/>
      <c r="S51" s="42">
        <f t="array" ref="S51">(C51*I51*L51/1000)+(C51*J51*M51/1000)+(C51*K51*N51/1000)+(((C51*I51*L51/1000)+(C51*J51*M51/1000)+(C51*K51*N51/1000))*2%)</f>
      </c>
      <c r="T51" s="598"/>
      <c r="U51" s="604"/>
      <c r="V51" s="606"/>
      <c r="W51" s="609"/>
      <c r="X51" s="221">
        <f t="array" ref="X51">(C51*I51*L51)/1000</f>
      </c>
      <c r="Y51" s="190">
        <f t="array" ref="Y51">(C51*J51*M51)/1000</f>
      </c>
      <c r="Z51" s="222">
        <f t="array" ref="Z51">(C51*K51*N51)/1000</f>
      </c>
    </row>
    <row r="52" spans="1:26" ht="24" customHeight="1">
      <c r="A52" s="581"/>
      <c r="B52" t="s" s="223">
        <v>184</v>
      </c>
      <c r="C52" s="241"/>
      <c r="D52" s="241"/>
      <c r="E52" s="225"/>
      <c r="F52" s="226">
        <f t="array" ref="F52">F51</f>
      </c>
      <c r="G52" s="226">
        <f t="array" ref="G52">G51</f>
      </c>
      <c r="H52" s="226">
        <f t="array" ref="H52">H51</f>
      </c>
      <c r="I52" s="213">
        <f t="array" ref="I52">(F52*1.83*8*2.7)*(1780-1000)/(1.7*1780)</f>
      </c>
      <c r="J52" s="213">
        <f t="array" ref="J52">(G52*1.83*8*2.7)*(1780-1000)/(1.7*1780)</f>
      </c>
      <c r="K52" s="213">
        <f t="array" ref="K52">(H52*1.83*8*2.7)*(1850-1000)/(1.7*1850)</f>
      </c>
      <c r="L52" s="42">
        <f t="array" ref="L52">L49</f>
      </c>
      <c r="M52" s="42">
        <f t="array" ref="M52">M49</f>
      </c>
      <c r="N52" s="42">
        <f t="array" ref="N52">N49</f>
      </c>
      <c r="O52" s="227"/>
      <c r="P52" s="227"/>
      <c r="Q52" s="227"/>
      <c r="R52" s="586"/>
      <c r="S52" s="226">
        <f t="array" ref="S52">(C52*I52*L52/1000)+(C52*J52*M52/1000)+(C52*K52*N52/1000)+(((C52*I52*L52/1000)+(C52*J52*M52/1000)+(C52*K52*N52/1000))*2%)</f>
      </c>
      <c r="T52" s="599"/>
      <c r="U52" s="605"/>
      <c r="V52" s="607"/>
      <c r="W52" s="610"/>
      <c r="X52" s="229">
        <f t="array" ref="X52">(C52*I52*L52)/1000</f>
      </c>
      <c r="Y52" s="227">
        <f t="array" ref="Y52">(C52*J52*M52)/1000</f>
      </c>
      <c r="Z52" s="230">
        <f t="array" ref="Z52">(C52*K52*N52)/1000</f>
      </c>
    </row>
    <row r="53" spans="1:26" ht="24" customHeight="1">
      <c r="A53" s="582">
        <v>16</v>
      </c>
      <c r="B53" t="s" s="231">
        <v>182</v>
      </c>
      <c r="C53" s="247">
        <f t="array" ref="C53">99.5%*'Data Entry'!I21</f>
      </c>
      <c r="D53" s="210"/>
      <c r="E53" s="211">
        <f t="array" ref="E53">'Data Entry'!V21</f>
      </c>
      <c r="F53" s="232">
        <f t="array" ref="F53">F52</f>
      </c>
      <c r="G53" s="232">
        <f t="array" ref="G53">G52</f>
      </c>
      <c r="H53" s="232">
        <f t="array" ref="H53">H52</f>
      </c>
      <c r="I53" s="213">
        <f t="array" ref="I53">(F53*1.83*8*2.7)*(1780-1000)/(1.7*1780)</f>
      </c>
      <c r="J53" s="213">
        <f t="array" ref="J53">(G53*1.83*8*2.7)*(1780-1000)/(1.7*1780)</f>
      </c>
      <c r="K53" s="213">
        <f t="array" ref="K53">(H53*1.83*8*2.7)*(1850-1000)/(1.7*1850)</f>
      </c>
      <c r="L53" s="59">
        <f t="array" ref="L53">L50</f>
      </c>
      <c r="M53" s="59">
        <f t="array" ref="M53">M50</f>
      </c>
      <c r="N53" s="59">
        <f t="array" ref="N53">N50</f>
      </c>
      <c r="O53" s="233">
        <f t="array" ref="O53">(C53-E53)*I53*L53/1000</f>
      </c>
      <c r="P53" s="233">
        <f t="array" ref="P53">(C53-E53)*J53*M53/1000</f>
      </c>
      <c r="Q53" s="233">
        <f t="array" ref="Q53">(C53-E53)*K53*N53/1000</f>
      </c>
      <c r="R53" s="587">
        <f t="array" ref="R53">SUM(O53:Q55)</f>
      </c>
      <c r="S53" s="232">
        <f t="array" ref="S53">(C53*I53*L53/1000)+(C53*J53*M53/1000)+(C53*K53*N53/1000)+(((C53*I53*L53/1000)+(C53*J53*M53/1000)+(C53*K53*N53/1000))*2%)</f>
      </c>
      <c r="T53" s="594">
        <f t="array" ref="T53">SUM(S53:S55)</f>
      </c>
      <c r="U53" s="600">
        <f t="array" ref="U53">(C53*I53/1000)+(C54*I54/1000)+(C55*I55/1000)+(((C53*I53/1000)+(C54*I54/1000)+(C55*I55/1000))*2%)</f>
      </c>
      <c r="V53" s="587">
        <f t="array" ref="V53">(C53*J53/1000)+(C54*J54/1000)+(C55*J55/1000)+(((C53*J53/1000)+(C54*J54/1000)+(C55*J55/1000))*2%)</f>
      </c>
      <c r="W53" s="613">
        <f t="array" ref="W53">(C53*K53/1000)+(C54*K54/1000)+(C55*K55/1000)+(((C53*K53/1000)+(C54*K54/1000)+(C55*K55/1000))*2%)</f>
      </c>
      <c r="X53" s="234">
        <f t="array" ref="X53">(C53*I53*L53)/1000</f>
      </c>
      <c r="Y53" s="233">
        <f t="array" ref="Y53">(C53*J53*M53)/1000</f>
      </c>
      <c r="Z53" s="235">
        <f t="array" ref="Z53">(C53*K53*N53)/1000</f>
      </c>
    </row>
    <row r="54" spans="1:26" ht="24" customHeight="1">
      <c r="A54" s="583"/>
      <c r="B54" t="s" s="236">
        <v>183</v>
      </c>
      <c r="C54" s="85"/>
      <c r="D54" s="85"/>
      <c r="E54" s="219"/>
      <c r="F54" s="59">
        <f t="array" ref="F54">F53</f>
      </c>
      <c r="G54" s="59">
        <f t="array" ref="G54">G53</f>
      </c>
      <c r="H54" s="59">
        <f t="array" ref="H54">H53</f>
      </c>
      <c r="I54" s="213">
        <f t="array" ref="I54">(F54*1.83*8*2.7)*(1780-1000)/(1.7*1780)</f>
      </c>
      <c r="J54" s="213">
        <f t="array" ref="J54">(G54*1.83*8*2.7)*(1780-1000)/(1.7*1780)</f>
      </c>
      <c r="K54" s="213">
        <f t="array" ref="K54">(H54*1.83*8*2.7)*(1850-1000)/(1.7*1850)</f>
      </c>
      <c r="L54" s="237"/>
      <c r="M54" s="237"/>
      <c r="N54" s="237"/>
      <c r="O54" s="192">
        <f t="array" ref="O54">(C54-E54)*I54*L54/1000</f>
      </c>
      <c r="P54" s="192">
        <f t="array" ref="P54">(C54-E54)*J54*M54/1000</f>
      </c>
      <c r="Q54" s="192">
        <f t="array" ref="Q54">(C54-E54)*K54*N54/1000</f>
      </c>
      <c r="R54" s="588"/>
      <c r="S54" s="59">
        <f t="array" ref="S54">(C54*I54*L54/1000)+(C54*J54*M54/1000)+(C54*K54*N54/1000)+(((C54*I54*L54/1000)+(C54*J54*M54/1000)+(C54*K54*N54/1000))*2%)</f>
      </c>
      <c r="T54" s="595"/>
      <c r="U54" s="601"/>
      <c r="V54" s="611"/>
      <c r="W54" s="614"/>
      <c r="X54" s="238">
        <f t="array" ref="X54">(C54*I54*L54)/1000</f>
      </c>
      <c r="Y54" s="192">
        <f t="array" ref="Y54">(C54*J54*M54)/1000</f>
      </c>
      <c r="Z54" s="239">
        <f t="array" ref="Z54">(C54*K54*N54)/1000</f>
      </c>
    </row>
    <row r="55" spans="1:26" ht="24" customHeight="1">
      <c r="A55" s="583"/>
      <c r="B55" t="s" s="240">
        <v>184</v>
      </c>
      <c r="C55" s="241"/>
      <c r="D55" s="241"/>
      <c r="E55" s="225"/>
      <c r="F55" s="242">
        <f t="array" ref="F55">F54</f>
      </c>
      <c r="G55" s="242">
        <f t="array" ref="G55">G54</f>
      </c>
      <c r="H55" s="242">
        <f t="array" ref="H55">H54</f>
      </c>
      <c r="I55" s="213">
        <f t="array" ref="I55">(F55*1.83*8*2.7)*(1780-1000)/(1.7*1780)</f>
      </c>
      <c r="J55" s="213">
        <f t="array" ref="J55">(G55*1.83*8*2.7)*(1780-1000)/(1.7*1780)</f>
      </c>
      <c r="K55" s="213">
        <f t="array" ref="K55">(H55*1.83*8*2.7)*(1850-1000)/(1.7*1850)</f>
      </c>
      <c r="L55" s="59">
        <f t="array" ref="L55">L52</f>
      </c>
      <c r="M55" s="59">
        <f t="array" ref="M55">M52</f>
      </c>
      <c r="N55" s="59">
        <f t="array" ref="N55">N52</f>
      </c>
      <c r="O55" s="243"/>
      <c r="P55" s="243"/>
      <c r="Q55" s="243"/>
      <c r="R55" s="589"/>
      <c r="S55" s="242">
        <f t="array" ref="S55">(C55*I55*L55/1000)+(C55*J55*M55/1000)+(C55*K55*N55/1000)+(((C55*I55*L55/1000)+(C55*J55*M55/1000)+(C55*K55*N55/1000))*2%)</f>
      </c>
      <c r="T55" s="596"/>
      <c r="U55" s="602"/>
      <c r="V55" s="612"/>
      <c r="W55" s="615"/>
      <c r="X55" s="245">
        <f t="array" ref="X55">(C55*I55*L55)/1000</f>
      </c>
      <c r="Y55" s="243">
        <f t="array" ref="Y55">(C55*J55*M55)/1000</f>
      </c>
      <c r="Z55" s="246">
        <f t="array" ref="Z55">(C55*K55*N55)/1000</f>
      </c>
    </row>
    <row r="56" spans="1:26" ht="24" customHeight="1">
      <c r="A56" s="580">
        <v>17</v>
      </c>
      <c r="B56" t="s" s="209">
        <v>182</v>
      </c>
      <c r="C56" s="247">
        <f t="array" ref="C56">99.5%*'Data Entry'!I22</f>
      </c>
      <c r="D56" s="210"/>
      <c r="E56" s="211">
        <f t="array" ref="E56">'Data Entry'!V22</f>
      </c>
      <c r="F56" s="212">
        <f t="array" ref="F56">F55</f>
      </c>
      <c r="G56" s="212">
        <f t="array" ref="G56">G55</f>
      </c>
      <c r="H56" s="212">
        <f t="array" ref="H56">H55</f>
      </c>
      <c r="I56" s="213">
        <f t="array" ref="I56">(F56*1.83*8*2.7)*(1780-1000)/(1.7*1780)</f>
      </c>
      <c r="J56" s="213">
        <f t="array" ref="J56">(G56*1.83*8*2.7)*(1780-1000)/(1.7*1780)</f>
      </c>
      <c r="K56" s="213">
        <f t="array" ref="K56">(H56*1.83*8*2.7)*(1850-1000)/(1.7*1850)</f>
      </c>
      <c r="L56" s="42">
        <f t="array" ref="L56">L53</f>
      </c>
      <c r="M56" s="42">
        <f t="array" ref="M56">M53</f>
      </c>
      <c r="N56" s="42">
        <f t="array" ref="N56">N53</f>
      </c>
      <c r="O56" s="214">
        <f t="array" ref="O56">(C56-E56)*I56*L56/1000</f>
      </c>
      <c r="P56" s="214">
        <f t="array" ref="P56">(C56-E56)*J56*M56/1000</f>
      </c>
      <c r="Q56" s="214">
        <f t="array" ref="Q56">(C56-E56)*K56*N56/1000</f>
      </c>
      <c r="R56" s="584">
        <f t="array" ref="R56">SUM(O56:Q58)</f>
      </c>
      <c r="S56" s="212">
        <f t="array" ref="S56">(C56*I56*L56/1000)+(C56*J56*M56/1000)+(C56*K56*N56/1000)+(((C56*I56*L56/1000)+(C56*J56*M56/1000)+(C56*K56*N56/1000))*2%)</f>
      </c>
      <c r="T56" s="597">
        <f t="array" ref="T56">SUM(S56:S58)</f>
      </c>
      <c r="U56" s="603">
        <f t="array" ref="U56">(C56*I56/1000)+(C57*I57/1000)+(C58*I58/1000)+(((C56*I56/1000)+(C57*I57/1000)+(C58*I58/1000))*2%)</f>
      </c>
      <c r="V56" s="584">
        <f t="array" ref="V56">(C56*J56/1000)+(C57*J57/1000)+(C58*J58/1000)+(((C56*J56/1000)+(C57*J57/1000)+(C58*J58/1000))*2%)</f>
      </c>
      <c r="W56" s="608">
        <f t="array" ref="W56">(C56*K56/1000)+(C57*K57/1000)+(C58*K58/1000)+(((C56*K56/1000)+(C57*K57/1000)+(C58*K58/1000))*2%)</f>
      </c>
      <c r="X56" s="215">
        <f t="array" ref="X56">(C56*I56*L56)/1000</f>
      </c>
      <c r="Y56" s="214">
        <f t="array" ref="Y56">(C56*J56*M56)/1000</f>
      </c>
      <c r="Z56" s="216">
        <f t="array" ref="Z56">(C56*K56*N56)/1000</f>
      </c>
    </row>
    <row r="57" spans="1:26" ht="24" customHeight="1">
      <c r="A57" s="581"/>
      <c r="B57" t="s" s="217">
        <v>183</v>
      </c>
      <c r="C57" s="85"/>
      <c r="D57" s="85"/>
      <c r="E57" s="219"/>
      <c r="F57" s="42">
        <f t="array" ref="F57">F56</f>
      </c>
      <c r="G57" s="42">
        <f t="array" ref="G57">G56</f>
      </c>
      <c r="H57" s="42">
        <f t="array" ref="H57">H56</f>
      </c>
      <c r="I57" s="213">
        <f t="array" ref="I57">(F57*1.83*8*2.7)*(1780-1000)/(1.7*1780)</f>
      </c>
      <c r="J57" s="213">
        <f t="array" ref="J57">(G57*1.83*8*2.7)*(1780-1000)/(1.7*1780)</f>
      </c>
      <c r="K57" s="213">
        <f t="array" ref="K57">(H57*1.83*8*2.7)*(1850-1000)/(1.7*1850)</f>
      </c>
      <c r="L57" s="220"/>
      <c r="M57" s="220"/>
      <c r="N57" s="220"/>
      <c r="O57" s="190">
        <f t="array" ref="O57">(C57-E57)*I57*L57/1000</f>
      </c>
      <c r="P57" s="190">
        <f t="array" ref="P57">(C57-E57)*J57*M57/1000</f>
      </c>
      <c r="Q57" s="190">
        <f t="array" ref="Q57">(C57-E57)*K57*N57/1000</f>
      </c>
      <c r="R57" s="585"/>
      <c r="S57" s="42">
        <f t="array" ref="S57">(C57*I57*L57/1000)+(C57*J57*M57/1000)+(C57*K57*N57/1000)+(((C57*I57*L57/1000)+(C57*J57*M57/1000)+(C57*K57*N57/1000))*2%)</f>
      </c>
      <c r="T57" s="598"/>
      <c r="U57" s="604"/>
      <c r="V57" s="606"/>
      <c r="W57" s="609"/>
      <c r="X57" s="221">
        <f t="array" ref="X57">(C57*I57*L57)/1000</f>
      </c>
      <c r="Y57" s="190">
        <f t="array" ref="Y57">(C57*J57*M57)/1000</f>
      </c>
      <c r="Z57" s="222">
        <f t="array" ref="Z57">(C57*K57*N57)/1000</f>
      </c>
    </row>
    <row r="58" spans="1:26" ht="24" customHeight="1">
      <c r="A58" s="581"/>
      <c r="B58" t="s" s="223">
        <v>184</v>
      </c>
      <c r="C58" s="241"/>
      <c r="D58" s="241"/>
      <c r="E58" s="225"/>
      <c r="F58" s="226">
        <f t="array" ref="F58">F57</f>
      </c>
      <c r="G58" s="226">
        <f t="array" ref="G58">G57</f>
      </c>
      <c r="H58" s="226">
        <f t="array" ref="H58">H57</f>
      </c>
      <c r="I58" s="213">
        <f t="array" ref="I58">(F58*1.83*8*2.7)*(1780-1000)/(1.7*1780)</f>
      </c>
      <c r="J58" s="213">
        <f t="array" ref="J58">(G58*1.83*8*2.7)*(1780-1000)/(1.7*1780)</f>
      </c>
      <c r="K58" s="213">
        <f t="array" ref="K58">(H58*1.83*8*2.7)*(1850-1000)/(1.7*1850)</f>
      </c>
      <c r="L58" s="42">
        <f t="array" ref="L58">L55</f>
      </c>
      <c r="M58" s="42">
        <f t="array" ref="M58">M55</f>
      </c>
      <c r="N58" s="42">
        <f t="array" ref="N58">N55</f>
      </c>
      <c r="O58" s="227"/>
      <c r="P58" s="227"/>
      <c r="Q58" s="227"/>
      <c r="R58" s="586"/>
      <c r="S58" s="226">
        <f t="array" ref="S58">(C58*I58*L58/1000)+(C58*J58*M58/1000)+(C58*K58*N58/1000)+(((C58*I58*L58/1000)+(C58*J58*M58/1000)+(C58*K58*N58/1000))*2%)</f>
      </c>
      <c r="T58" s="599"/>
      <c r="U58" s="605"/>
      <c r="V58" s="607"/>
      <c r="W58" s="610"/>
      <c r="X58" s="229">
        <f t="array" ref="X58">(C58*I58*L58)/1000</f>
      </c>
      <c r="Y58" s="227">
        <f t="array" ref="Y58">(C58*J58*M58)/1000</f>
      </c>
      <c r="Z58" s="230">
        <f t="array" ref="Z58">(C58*K58*N58)/1000</f>
      </c>
    </row>
    <row r="59" spans="1:26" ht="24" customHeight="1">
      <c r="A59" s="582">
        <v>18</v>
      </c>
      <c r="B59" t="s" s="231">
        <v>182</v>
      </c>
      <c r="C59" s="247">
        <f t="array" ref="C59">99.5%*'Data Entry'!I23</f>
      </c>
      <c r="D59" s="210"/>
      <c r="E59" s="211">
        <f t="array" ref="E59">'Data Entry'!V23</f>
      </c>
      <c r="F59" s="232">
        <f t="array" ref="F59">F58</f>
      </c>
      <c r="G59" s="232">
        <f t="array" ref="G59">G58</f>
      </c>
      <c r="H59" s="232">
        <f t="array" ref="H59">H58</f>
      </c>
      <c r="I59" s="213">
        <f t="array" ref="I59">(F59*1.83*8*2.7)*(1780-1000)/(1.7*1780)</f>
      </c>
      <c r="J59" s="213">
        <f t="array" ref="J59">(G59*1.83*8*2.7)*(1780-1000)/(1.7*1780)</f>
      </c>
      <c r="K59" s="213">
        <f t="array" ref="K59">(H59*1.83*8*2.7)*(1850-1000)/(1.7*1850)</f>
      </c>
      <c r="L59" s="59">
        <f t="array" ref="L59">L56</f>
      </c>
      <c r="M59" s="59">
        <f t="array" ref="M59">M56</f>
      </c>
      <c r="N59" s="59">
        <f t="array" ref="N59">N56</f>
      </c>
      <c r="O59" s="233">
        <f t="array" ref="O59">(C59-E59)*I59*L59/1000</f>
      </c>
      <c r="P59" s="233">
        <f t="array" ref="P59">(C59-E59)*J59*M59/1000</f>
      </c>
      <c r="Q59" s="233">
        <f t="array" ref="Q59">(C59-E59)*K59*N59/1000</f>
      </c>
      <c r="R59" s="587">
        <f t="array" ref="R59">SUM(O59:Q61)</f>
      </c>
      <c r="S59" s="232">
        <f t="array" ref="S59">(C59*I59*L59/1000)+(C59*J59*M59/1000)+(C59*K59*N59/1000)+(((C59*I59*L59/1000)+(C59*J59*M59/1000)+(C59*K59*N59/1000))*2%)</f>
      </c>
      <c r="T59" s="594">
        <f t="array" ref="T59">SUM(S59:S61)</f>
      </c>
      <c r="U59" s="600">
        <f t="array" ref="U59">(C59*I59/1000)+(C60*I60/1000)+(C61*I61/1000)+(((C59*I59/1000)+(C60*I60/1000)+(C61*I61/1000))*2%)</f>
      </c>
      <c r="V59" s="587">
        <f t="array" ref="V59">(C59*J59/1000)+(C60*J60/1000)+(C61*J61/1000)+(((C59*J59/1000)+(C60*J60/1000)+(C61*J61/1000))*2%)</f>
      </c>
      <c r="W59" s="613">
        <f t="array" ref="W59">(C59*K59/1000)+(C60*K60/1000)+(C61*K61/1000)+(((C59*K59/1000)+(C60*K60/1000)+(C61*K61/1000))*2%)</f>
      </c>
      <c r="X59" s="234">
        <f t="array" ref="X59">(C59*I59*L59)/1000</f>
      </c>
      <c r="Y59" s="233">
        <f t="array" ref="Y59">(C59*J59*M59)/1000</f>
      </c>
      <c r="Z59" s="235">
        <f t="array" ref="Z59">(C59*K59*N59)/1000</f>
      </c>
    </row>
    <row r="60" spans="1:26" ht="24" customHeight="1">
      <c r="A60" s="583"/>
      <c r="B60" t="s" s="236">
        <v>183</v>
      </c>
      <c r="C60" s="85"/>
      <c r="D60" s="85"/>
      <c r="E60" s="219"/>
      <c r="F60" s="59">
        <f t="array" ref="F60">F59</f>
      </c>
      <c r="G60" s="59">
        <f t="array" ref="G60">G59</f>
      </c>
      <c r="H60" s="59">
        <f t="array" ref="H60">H59</f>
      </c>
      <c r="I60" s="213">
        <f t="array" ref="I60">(F60*1.83*8*2.7)*(1780-1000)/(1.7*1780)</f>
      </c>
      <c r="J60" s="213">
        <f t="array" ref="J60">(G60*1.83*8*2.7)*(1780-1000)/(1.7*1780)</f>
      </c>
      <c r="K60" s="213">
        <f t="array" ref="K60">(H60*1.83*8*2.7)*(1850-1000)/(1.7*1850)</f>
      </c>
      <c r="L60" s="237"/>
      <c r="M60" s="237"/>
      <c r="N60" s="237"/>
      <c r="O60" s="192">
        <f t="array" ref="O60">(C60-E60)*I60*L60/1000</f>
      </c>
      <c r="P60" s="192">
        <f t="array" ref="P60">(C60-E60)*J60*M60/1000</f>
      </c>
      <c r="Q60" s="192">
        <f t="array" ref="Q60">(C60-E60)*K60*N60/1000</f>
      </c>
      <c r="R60" s="588"/>
      <c r="S60" s="59">
        <f t="array" ref="S60">(C60*I60*L60/1000)+(C60*J60*M60/1000)+(C60*K60*N60/1000)+(((C60*I60*L60/1000)+(C60*J60*M60/1000)+(C60*K60*N60/1000))*2%)</f>
      </c>
      <c r="T60" s="595"/>
      <c r="U60" s="601"/>
      <c r="V60" s="611"/>
      <c r="W60" s="614"/>
      <c r="X60" s="238">
        <f t="array" ref="X60">(C60*I60*L60)/1000</f>
      </c>
      <c r="Y60" s="192">
        <f t="array" ref="Y60">(C60*J60*M60)/1000</f>
      </c>
      <c r="Z60" s="239">
        <f t="array" ref="Z60">(C60*K60*N60)/1000</f>
      </c>
    </row>
    <row r="61" spans="1:26" ht="24" customHeight="1">
      <c r="A61" s="583"/>
      <c r="B61" t="s" s="240">
        <v>184</v>
      </c>
      <c r="C61" s="241"/>
      <c r="D61" s="241"/>
      <c r="E61" s="225"/>
      <c r="F61" s="242">
        <f t="array" ref="F61">F60</f>
      </c>
      <c r="G61" s="242">
        <f t="array" ref="G61">G60</f>
      </c>
      <c r="H61" s="242">
        <f t="array" ref="H61">H60</f>
      </c>
      <c r="I61" s="213">
        <f t="array" ref="I61">(F61*1.83*8*2.7)*(1780-1000)/(1.7*1780)</f>
      </c>
      <c r="J61" s="213">
        <f t="array" ref="J61">(G61*1.83*8*2.7)*(1780-1000)/(1.7*1780)</f>
      </c>
      <c r="K61" s="213">
        <f t="array" ref="K61">(H61*1.83*8*2.7)*(1850-1000)/(1.7*1850)</f>
      </c>
      <c r="L61" s="59">
        <f t="array" ref="L61">L58</f>
      </c>
      <c r="M61" s="59">
        <f t="array" ref="M61">M58</f>
      </c>
      <c r="N61" s="59">
        <f t="array" ref="N61">N58</f>
      </c>
      <c r="O61" s="243"/>
      <c r="P61" s="243"/>
      <c r="Q61" s="243"/>
      <c r="R61" s="589"/>
      <c r="S61" s="242">
        <f t="array" ref="S61">(C61*I61*L61/1000)+(C61*J61*M61/1000)+(C61*K61*N61/1000)+(((C61*I61*L61/1000)+(C61*J61*M61/1000)+(C61*K61*N61/1000))*2%)</f>
      </c>
      <c r="T61" s="596"/>
      <c r="U61" s="602"/>
      <c r="V61" s="612"/>
      <c r="W61" s="615"/>
      <c r="X61" s="245">
        <f t="array" ref="X61">(C61*I61*L61)/1000</f>
      </c>
      <c r="Y61" s="243">
        <f t="array" ref="Y61">(C61*J61*M61)/1000</f>
      </c>
      <c r="Z61" s="246">
        <f t="array" ref="Z61">(C61*K61*N61)/1000</f>
      </c>
    </row>
    <row r="62" spans="1:26" ht="24" customHeight="1">
      <c r="A62" s="580">
        <v>19</v>
      </c>
      <c r="B62" t="s" s="209">
        <v>182</v>
      </c>
      <c r="C62" s="247">
        <f t="array" ref="C62">99.5%*'Data Entry'!I24</f>
      </c>
      <c r="D62" s="210"/>
      <c r="E62" s="211">
        <f t="array" ref="E62">'Data Entry'!V24</f>
      </c>
      <c r="F62" s="212">
        <f t="array" ref="F62">F61</f>
      </c>
      <c r="G62" s="212">
        <f t="array" ref="G62">G61</f>
      </c>
      <c r="H62" s="212">
        <f t="array" ref="H62">H61</f>
      </c>
      <c r="I62" s="213">
        <f t="array" ref="I62">(F62*1.83*8*2.7)*(1780-1000)/(1.7*1780)</f>
      </c>
      <c r="J62" s="213">
        <f t="array" ref="J62">(G62*1.83*8*2.7)*(1780-1000)/(1.7*1780)</f>
      </c>
      <c r="K62" s="213">
        <f t="array" ref="K62">(H62*1.83*8*2.7)*(1850-1000)/(1.7*1850)</f>
      </c>
      <c r="L62" s="42">
        <f t="array" ref="L62">L59</f>
      </c>
      <c r="M62" s="42">
        <f t="array" ref="M62">M59</f>
      </c>
      <c r="N62" s="42">
        <f t="array" ref="N62">N59</f>
      </c>
      <c r="O62" s="214">
        <f t="array" ref="O62">(C62-E62)*I62*L62/1000</f>
      </c>
      <c r="P62" s="214">
        <f t="array" ref="P62">(C62-E62)*J62*M62/1000</f>
      </c>
      <c r="Q62" s="214">
        <f t="array" ref="Q62">(C62-E62)*K62*N62/1000</f>
      </c>
      <c r="R62" s="584">
        <f t="array" ref="R62">SUM(O62:Q64)</f>
      </c>
      <c r="S62" s="212">
        <f t="array" ref="S62">(C62*I62*L62/1000)+(C62*J62*M62/1000)+(C62*K62*N62/1000)+(((C62*I62*L62/1000)+(C62*J62*M62/1000)+(C62*K62*N62/1000))*2%)</f>
      </c>
      <c r="T62" s="597">
        <f t="array" ref="T62">SUM(S62:S64)</f>
      </c>
      <c r="U62" s="603">
        <f t="array" ref="U62">(C62*I62/1000)+(C63*I63/1000)+(C64*I64/1000)+(((C62*I62/1000)+(C63*I63/1000)+(C64*I64/1000))*2%)</f>
      </c>
      <c r="V62" s="584">
        <f t="array" ref="V62">(C62*J62/1000)+(C63*J63/1000)+(C64*J64/1000)+(((C62*J62/1000)+(C63*J63/1000)+(C64*J64/1000))*2%)</f>
      </c>
      <c r="W62" s="608">
        <f t="array" ref="W62">(C62*K62/1000)+(C63*K63/1000)+(C64*K64/1000)+(((C62*K62/1000)+(C63*K63/1000)+(C64*K64/1000))*2%)</f>
      </c>
      <c r="X62" s="215">
        <f t="array" ref="X62">(C62*I62*L62)/1000</f>
      </c>
      <c r="Y62" s="214">
        <f t="array" ref="Y62">(C62*J62*M62)/1000</f>
      </c>
      <c r="Z62" s="216">
        <f t="array" ref="Z62">(C62*K62*N62)/1000</f>
      </c>
    </row>
    <row r="63" spans="1:26" ht="24" customHeight="1">
      <c r="A63" s="581"/>
      <c r="B63" t="s" s="217">
        <v>183</v>
      </c>
      <c r="C63" s="85"/>
      <c r="D63" s="85"/>
      <c r="E63" s="219"/>
      <c r="F63" s="42">
        <f t="array" ref="F63">F62</f>
      </c>
      <c r="G63" s="42">
        <f t="array" ref="G63">G62</f>
      </c>
      <c r="H63" s="42">
        <f t="array" ref="H63">H62</f>
      </c>
      <c r="I63" s="213">
        <f t="array" ref="I63">(F63*1.83*8*2.7)*(1780-1000)/(1.7*1780)</f>
      </c>
      <c r="J63" s="213">
        <f t="array" ref="J63">(G63*1.83*8*2.7)*(1780-1000)/(1.7*1780)</f>
      </c>
      <c r="K63" s="213">
        <f t="array" ref="K63">(H63*1.83*8*2.7)*(1850-1000)/(1.7*1850)</f>
      </c>
      <c r="L63" s="220"/>
      <c r="M63" s="220"/>
      <c r="N63" s="220"/>
      <c r="O63" s="190">
        <f t="array" ref="O63">(C63-E63)*I63*L63/1000</f>
      </c>
      <c r="P63" s="190">
        <f t="array" ref="P63">(C63-E63)*J63*M63/1000</f>
      </c>
      <c r="Q63" s="190">
        <f t="array" ref="Q63">(C63-E63)*K63*N63/1000</f>
      </c>
      <c r="R63" s="585"/>
      <c r="S63" s="42">
        <f t="array" ref="S63">(C63*I63*L63/1000)+(C63*J63*M63/1000)+(C63*K63*N63/1000)+(((C63*I63*L63/1000)+(C63*J63*M63/1000)+(C63*K63*N63/1000))*2%)</f>
      </c>
      <c r="T63" s="598"/>
      <c r="U63" s="604"/>
      <c r="V63" s="606"/>
      <c r="W63" s="609"/>
      <c r="X63" s="221">
        <f t="array" ref="X63">(C63*I63*L63)/1000</f>
      </c>
      <c r="Y63" s="190">
        <f t="array" ref="Y63">(C63*J63*M63)/1000</f>
      </c>
      <c r="Z63" s="222">
        <f t="array" ref="Z63">(C63*K63*N63)/1000</f>
      </c>
    </row>
    <row r="64" spans="1:26" ht="24" customHeight="1">
      <c r="A64" s="581"/>
      <c r="B64" t="s" s="223">
        <v>184</v>
      </c>
      <c r="C64" s="241"/>
      <c r="D64" s="241"/>
      <c r="E64" s="225"/>
      <c r="F64" s="226">
        <f t="array" ref="F64">F63</f>
      </c>
      <c r="G64" s="226">
        <f t="array" ref="G64">G63</f>
      </c>
      <c r="H64" s="226">
        <f t="array" ref="H64">H63</f>
      </c>
      <c r="I64" s="213">
        <f t="array" ref="I64">(F64*1.83*8*2.7)*(1780-1000)/(1.7*1780)</f>
      </c>
      <c r="J64" s="213">
        <f t="array" ref="J64">(G64*1.83*8*2.7)*(1780-1000)/(1.7*1780)</f>
      </c>
      <c r="K64" s="213">
        <f t="array" ref="K64">(H64*1.83*8*2.7)*(1850-1000)/(1.7*1850)</f>
      </c>
      <c r="L64" s="42">
        <f t="array" ref="L64">L61</f>
      </c>
      <c r="M64" s="42">
        <f t="array" ref="M64">M61</f>
      </c>
      <c r="N64" s="42">
        <f t="array" ref="N64">N61</f>
      </c>
      <c r="O64" s="227"/>
      <c r="P64" s="227"/>
      <c r="Q64" s="227"/>
      <c r="R64" s="586"/>
      <c r="S64" s="226">
        <f t="array" ref="S64">(C64*I64*L64/1000)+(C64*J64*M64/1000)+(C64*K64*N64/1000)+(((C64*I64*L64/1000)+(C64*J64*M64/1000)+(C64*K64*N64/1000))*2%)</f>
      </c>
      <c r="T64" s="599"/>
      <c r="U64" s="605"/>
      <c r="V64" s="607"/>
      <c r="W64" s="610"/>
      <c r="X64" s="229">
        <f t="array" ref="X64">(C64*I64*L64)/1000</f>
      </c>
      <c r="Y64" s="227">
        <f t="array" ref="Y64">(C64*J64*M64)/1000</f>
      </c>
      <c r="Z64" s="230">
        <f t="array" ref="Z64">(C64*K64*N64)/1000</f>
      </c>
    </row>
    <row r="65" spans="1:26" ht="24" customHeight="1">
      <c r="A65" s="582">
        <v>20</v>
      </c>
      <c r="B65" t="s" s="231">
        <v>182</v>
      </c>
      <c r="C65" s="247">
        <f t="array" ref="C65">99.5%*'Data Entry'!I25</f>
      </c>
      <c r="D65" s="210"/>
      <c r="E65" s="211">
        <f t="array" ref="E65">'Data Entry'!V25</f>
      </c>
      <c r="F65" s="232">
        <f t="array" ref="F65">F64</f>
      </c>
      <c r="G65" s="232">
        <f t="array" ref="G65">G64</f>
      </c>
      <c r="H65" s="232">
        <f t="array" ref="H65">H64</f>
      </c>
      <c r="I65" s="213">
        <f t="array" ref="I65">(F65*1.83*8*2.7)*(1780-1000)/(1.7*1780)</f>
      </c>
      <c r="J65" s="213">
        <f t="array" ref="J65">(G65*1.83*8*2.7)*(1780-1000)/(1.7*1780)</f>
      </c>
      <c r="K65" s="213">
        <f t="array" ref="K65">(H65*1.83*8*2.7)*(1850-1000)/(1.7*1850)</f>
      </c>
      <c r="L65" s="59">
        <f t="array" ref="L65">L62</f>
      </c>
      <c r="M65" s="59">
        <f t="array" ref="M65">M62</f>
      </c>
      <c r="N65" s="59">
        <f t="array" ref="N65">N62</f>
      </c>
      <c r="O65" s="233">
        <f t="array" ref="O65">(C65-E65)*I65*L65/1000</f>
      </c>
      <c r="P65" s="233">
        <f t="array" ref="P65">(C65-E65)*J65*M65/1000</f>
      </c>
      <c r="Q65" s="233">
        <f t="array" ref="Q65">(C65-E65)*K65*N65/1000</f>
      </c>
      <c r="R65" s="587">
        <f t="array" ref="R65">SUM(O65:Q67)</f>
      </c>
      <c r="S65" s="232">
        <f t="array" ref="S65">(C65*I65*L65/1000)+(C65*J65*M65/1000)+(C65*K65*N65/1000)+(((C65*I65*L65/1000)+(C65*J65*M65/1000)+(C65*K65*N65/1000))*2%)</f>
      </c>
      <c r="T65" s="594">
        <f t="array" ref="T65">SUM(S65:S67)</f>
      </c>
      <c r="U65" s="600">
        <f t="array" ref="U65">(C65*I65/1000)+(C66*I66/1000)+(C67*I67/1000)+(((C65*I65/1000)+(C66*I66/1000)+(C67*I67/1000))*2%)</f>
      </c>
      <c r="V65" s="587">
        <f t="array" ref="V65">(C65*J65/1000)+(C66*J66/1000)+(C67*J67/1000)+(((C65*J65/1000)+(C66*J66/1000)+(C67*J67/1000))*2%)</f>
      </c>
      <c r="W65" s="613">
        <f t="array" ref="W65">(C65*K65/1000)+(C66*K66/1000)+(C67*K67/1000)+(((C65*K65/1000)+(C66*K66/1000)+(C67*K67/1000))*2%)</f>
      </c>
      <c r="X65" s="234">
        <f t="array" ref="X65">(C65*I65*L65)/1000</f>
      </c>
      <c r="Y65" s="233">
        <f t="array" ref="Y65">(C65*J65*M65)/1000</f>
      </c>
      <c r="Z65" s="235">
        <f t="array" ref="Z65">(C65*K65*N65)/1000</f>
      </c>
    </row>
    <row r="66" spans="1:26" ht="24" customHeight="1">
      <c r="A66" s="583"/>
      <c r="B66" t="s" s="236">
        <v>183</v>
      </c>
      <c r="C66" s="85"/>
      <c r="D66" s="85"/>
      <c r="E66" s="219"/>
      <c r="F66" s="59">
        <f t="array" ref="F66">F65</f>
      </c>
      <c r="G66" s="59">
        <f t="array" ref="G66">G65</f>
      </c>
      <c r="H66" s="59">
        <f t="array" ref="H66">H65</f>
      </c>
      <c r="I66" s="213">
        <f t="array" ref="I66">(F66*1.83*8*2.7)*(1780-1000)/(1.7*1780)</f>
      </c>
      <c r="J66" s="213">
        <f t="array" ref="J66">(G66*1.83*8*2.7)*(1780-1000)/(1.7*1780)</f>
      </c>
      <c r="K66" s="213">
        <f t="array" ref="K66">(H66*1.83*8*2.7)*(1850-1000)/(1.7*1850)</f>
      </c>
      <c r="L66" s="237"/>
      <c r="M66" s="237"/>
      <c r="N66" s="237"/>
      <c r="O66" s="192">
        <f t="array" ref="O66">(C66-E66)*I66*L66/1000</f>
      </c>
      <c r="P66" s="192">
        <f t="array" ref="P66">(C66-E66)*J66*M66/1000</f>
      </c>
      <c r="Q66" s="192">
        <f t="array" ref="Q66">(C66-E66)*K66*N66/1000</f>
      </c>
      <c r="R66" s="588"/>
      <c r="S66" s="59">
        <f t="array" ref="S66">(C66*I66*L66/1000)+(C66*J66*M66/1000)+(C66*K66*N66/1000)+(((C66*I66*L66/1000)+(C66*J66*M66/1000)+(C66*K66*N66/1000))*2%)</f>
      </c>
      <c r="T66" s="595"/>
      <c r="U66" s="601"/>
      <c r="V66" s="611"/>
      <c r="W66" s="614"/>
      <c r="X66" s="238">
        <f t="array" ref="X66">(C66*I66*L66)/1000</f>
      </c>
      <c r="Y66" s="192">
        <f t="array" ref="Y66">(C66*J66*M66)/1000</f>
      </c>
      <c r="Z66" s="239">
        <f t="array" ref="Z66">(C66*K66*N66)/1000</f>
      </c>
    </row>
    <row r="67" spans="1:26" ht="24" customHeight="1">
      <c r="A67" s="583"/>
      <c r="B67" t="s" s="240">
        <v>184</v>
      </c>
      <c r="C67" s="241"/>
      <c r="D67" s="241"/>
      <c r="E67" s="225"/>
      <c r="F67" s="242">
        <f t="array" ref="F67">F66</f>
      </c>
      <c r="G67" s="242">
        <f t="array" ref="G67">G66</f>
      </c>
      <c r="H67" s="242">
        <f t="array" ref="H67">H66</f>
      </c>
      <c r="I67" s="213">
        <f t="array" ref="I67">(F67*1.83*8*2.7)*(1780-1000)/(1.7*1780)</f>
      </c>
      <c r="J67" s="213">
        <f t="array" ref="J67">(G67*1.83*8*2.7)*(1780-1000)/(1.7*1780)</f>
      </c>
      <c r="K67" s="213">
        <f t="array" ref="K67">(H67*1.83*8*2.7)*(1850-1000)/(1.7*1850)</f>
      </c>
      <c r="L67" s="59">
        <f t="array" ref="L67">L64</f>
      </c>
      <c r="M67" s="59">
        <f t="array" ref="M67">M64</f>
      </c>
      <c r="N67" s="59">
        <f t="array" ref="N67">N64</f>
      </c>
      <c r="O67" s="243"/>
      <c r="P67" s="243"/>
      <c r="Q67" s="243"/>
      <c r="R67" s="589"/>
      <c r="S67" s="242">
        <f t="array" ref="S67">(C67*I67*L67/1000)+(C67*J67*M67/1000)+(C67*K67*N67/1000)+(((C67*I67*L67/1000)+(C67*J67*M67/1000)+(C67*K67*N67/1000))*2%)</f>
      </c>
      <c r="T67" s="596"/>
      <c r="U67" s="602"/>
      <c r="V67" s="612"/>
      <c r="W67" s="615"/>
      <c r="X67" s="245">
        <f t="array" ref="X67">(C67*I67*L67)/1000</f>
      </c>
      <c r="Y67" s="243">
        <f t="array" ref="Y67">(C67*J67*M67)/1000</f>
      </c>
      <c r="Z67" s="246">
        <f t="array" ref="Z67">(C67*K67*N67)/1000</f>
      </c>
    </row>
    <row r="68" spans="1:26" ht="24" customHeight="1">
      <c r="A68" s="580">
        <v>21</v>
      </c>
      <c r="B68" t="s" s="209">
        <v>182</v>
      </c>
      <c r="C68" s="247">
        <f t="array" ref="C68">99.5%*'Data Entry'!I26</f>
      </c>
      <c r="D68" s="210"/>
      <c r="E68" s="211">
        <f t="array" ref="E68">'Data Entry'!V26</f>
      </c>
      <c r="F68" s="212">
        <f t="array" ref="F68">F67</f>
      </c>
      <c r="G68" s="212">
        <f t="array" ref="G68">G67</f>
      </c>
      <c r="H68" s="212">
        <f t="array" ref="H68">H67</f>
      </c>
      <c r="I68" s="213">
        <f t="array" ref="I68">(F68*1.83*8*2.7)*(1780-1000)/(1.7*1780)</f>
      </c>
      <c r="J68" s="213">
        <f t="array" ref="J68">(G68*1.83*8*2.7)*(1780-1000)/(1.7*1780)</f>
      </c>
      <c r="K68" s="213">
        <f t="array" ref="K68">(H68*1.83*8*2.7)*(1850-1000)/(1.7*1850)</f>
      </c>
      <c r="L68" s="42">
        <f t="array" ref="L68">L65</f>
      </c>
      <c r="M68" s="42">
        <f t="array" ref="M68">M65</f>
      </c>
      <c r="N68" s="42">
        <f t="array" ref="N68">N65</f>
      </c>
      <c r="O68" s="214">
        <f t="array" ref="O68">(C68-E68)*I68*L68/1000</f>
      </c>
      <c r="P68" s="214">
        <f t="array" ref="P68">(C68-E68)*J68*M68/1000</f>
      </c>
      <c r="Q68" s="214">
        <f t="array" ref="Q68">(C68-E68)*K68*N68/1000</f>
      </c>
      <c r="R68" s="584">
        <f t="array" ref="R68">SUM(O68:Q70)</f>
      </c>
      <c r="S68" s="212">
        <f t="array" ref="S68">(C68*I68*L68/1000)+(C68*J68*M68/1000)+(C68*K68*N68/1000)+(((C68*I68*L68/1000)+(C68*J68*M68/1000)+(C68*K68*N68/1000))*2%)</f>
      </c>
      <c r="T68" s="597">
        <f t="array" ref="T68">SUM(S68:S70)</f>
      </c>
      <c r="U68" s="603">
        <f t="array" ref="U68">(C68*I68/1000)+(C69*I69/1000)+(C70*I70/1000)+(((C68*I68/1000)+(C69*I69/1000)+(C70*I70/1000))*2%)</f>
      </c>
      <c r="V68" s="584">
        <f t="array" ref="V68">(C68*J68/1000)+(C69*J69/1000)+(C70*J70/1000)+(((C68*J68/1000)+(C69*J69/1000)+(C70*J70/1000))*2%)</f>
      </c>
      <c r="W68" s="584">
        <f t="array" ref="W68">(C68*K68/1000)+(C69*K69/1000)+(C70*K70/1000)+(((C68*K68/1000)+(C69*K69/1000)+(C70*K70/1000))*2%)</f>
      </c>
      <c r="X68" s="214">
        <f t="array" ref="X68">(C68*I68*L68)/1000</f>
      </c>
      <c r="Y68" s="214">
        <f t="array" ref="Y68">(C68*J68*M68)/1000</f>
      </c>
      <c r="Z68" s="214">
        <f t="array" ref="Z68">(C68*K68*N68)/1000</f>
      </c>
    </row>
    <row r="69" spans="1:26" ht="24" customHeight="1">
      <c r="A69" s="581"/>
      <c r="B69" t="s" s="217">
        <v>183</v>
      </c>
      <c r="C69" s="85"/>
      <c r="D69" s="85"/>
      <c r="E69" s="219"/>
      <c r="F69" s="42">
        <f t="array" ref="F69">F68</f>
      </c>
      <c r="G69" s="42">
        <f t="array" ref="G69">G68</f>
      </c>
      <c r="H69" s="42">
        <f t="array" ref="H69">H68</f>
      </c>
      <c r="I69" s="213">
        <f t="array" ref="I69">(F69*1.83*8*2.7)*(1780-1000)/(1.7*1780)</f>
      </c>
      <c r="J69" s="213">
        <f t="array" ref="J69">(G69*1.83*8*2.7)*(1780-1000)/(1.7*1780)</f>
      </c>
      <c r="K69" s="213">
        <f t="array" ref="K69">(H69*1.83*8*2.7)*(1850-1000)/(1.7*1850)</f>
      </c>
      <c r="L69" s="220"/>
      <c r="M69" s="220"/>
      <c r="N69" s="220"/>
      <c r="O69" s="190">
        <f t="array" ref="O69">(C69-E69)*I69*L69/1000</f>
      </c>
      <c r="P69" s="190">
        <f t="array" ref="P69">(C69-E69)*J69*M69/1000</f>
      </c>
      <c r="Q69" s="190">
        <f t="array" ref="Q69">(C69-E69)*K69*N69/1000</f>
      </c>
      <c r="R69" s="585"/>
      <c r="S69" s="42">
        <f t="array" ref="S69">(C69*I69*L69/1000)+(C69*J69*M69/1000)+(C69*K69*N69/1000)+(((C69*I69*L69/1000)+(C69*J69*M69/1000)+(C69*K69*N69/1000))*2%)</f>
      </c>
      <c r="T69" s="598"/>
      <c r="U69" s="604"/>
      <c r="V69" s="606"/>
      <c r="W69" s="606"/>
      <c r="X69" s="190">
        <f t="array" ref="X69">(C69*I69*L69)/1000</f>
      </c>
      <c r="Y69" s="190">
        <f t="array" ref="Y69">(C69*J69*M69)/1000</f>
      </c>
      <c r="Z69" s="190">
        <f t="array" ref="Z69">(C69*K69*N69)/1000</f>
      </c>
    </row>
    <row r="70" spans="1:26" ht="24" customHeight="1">
      <c r="A70" s="581"/>
      <c r="B70" t="s" s="223">
        <v>184</v>
      </c>
      <c r="C70" s="241"/>
      <c r="D70" s="241"/>
      <c r="E70" s="225"/>
      <c r="F70" s="226">
        <f t="array" ref="F70">F69</f>
      </c>
      <c r="G70" s="226">
        <f t="array" ref="G70">G69</f>
      </c>
      <c r="H70" s="226">
        <f t="array" ref="H70">H69</f>
      </c>
      <c r="I70" s="213">
        <f t="array" ref="I70">(F70*1.83*8*2.7)*(1780-1000)/(1.7*1780)</f>
      </c>
      <c r="J70" s="213">
        <f t="array" ref="J70">(G70*1.83*8*2.7)*(1780-1000)/(1.7*1780)</f>
      </c>
      <c r="K70" s="213">
        <f t="array" ref="K70">(H70*1.83*8*2.7)*(1850-1000)/(1.7*1850)</f>
      </c>
      <c r="L70" s="42">
        <f t="array" ref="L70">L67</f>
      </c>
      <c r="M70" s="42">
        <f t="array" ref="M70">M67</f>
      </c>
      <c r="N70" s="42">
        <f t="array" ref="N70">N67</f>
      </c>
      <c r="O70" s="227"/>
      <c r="P70" s="227"/>
      <c r="Q70" s="227"/>
      <c r="R70" s="586"/>
      <c r="S70" s="226">
        <f t="array" ref="S70">(C70*I70*L70/1000)+(C70*J70*M70/1000)+(C70*K70*N70/1000)+(((C70*I70*L70/1000)+(C70*J70*M70/1000)+(C70*K70*N70/1000))*2%)</f>
      </c>
      <c r="T70" s="599"/>
      <c r="U70" s="605"/>
      <c r="V70" s="607"/>
      <c r="W70" s="607"/>
      <c r="X70" s="227">
        <f t="array" ref="X70">(C70*I70*L70)/1000</f>
      </c>
      <c r="Y70" s="227">
        <f t="array" ref="Y70">(C70*J70*M70)/1000</f>
      </c>
      <c r="Z70" s="227">
        <f t="array" ref="Z70">(C70*K70*N70)/1000</f>
      </c>
    </row>
    <row r="71" spans="1:26" ht="24" customHeight="1">
      <c r="A71" s="582">
        <v>22</v>
      </c>
      <c r="B71" t="s" s="231">
        <v>182</v>
      </c>
      <c r="C71" s="247">
        <f t="array" ref="C71">99.5%*'Data Entry'!I27</f>
      </c>
      <c r="D71" s="210"/>
      <c r="E71" s="211">
        <f t="array" ref="E71">'Data Entry'!V27</f>
      </c>
      <c r="F71" s="232">
        <f t="array" ref="F71">F70</f>
      </c>
      <c r="G71" s="232">
        <f t="array" ref="G71">G70</f>
      </c>
      <c r="H71" s="232">
        <f t="array" ref="H71">H70</f>
      </c>
      <c r="I71" s="213">
        <f t="array" ref="I71">(F71*1.83*8*2.7)*(1780-1000)/(1.7*1780)</f>
      </c>
      <c r="J71" s="213">
        <f t="array" ref="J71">(G71*1.83*8*2.7)*(1780-1000)/(1.7*1780)</f>
      </c>
      <c r="K71" s="213">
        <f t="array" ref="K71">(H71*1.83*8*2.7)*(1850-1000)/(1.7*1850)</f>
      </c>
      <c r="L71" s="59">
        <f t="array" ref="L71">L68</f>
      </c>
      <c r="M71" s="59">
        <f t="array" ref="M71">M68</f>
      </c>
      <c r="N71" s="59">
        <f t="array" ref="N71">N68</f>
      </c>
      <c r="O71" s="233">
        <f t="array" ref="O71">(C71-E71)*I71*L71/1000</f>
      </c>
      <c r="P71" s="233">
        <f t="array" ref="P71">(C71-E71)*J71*M71/1000</f>
      </c>
      <c r="Q71" s="233">
        <f t="array" ref="Q71">(C71-E71)*K71*N71/1000</f>
      </c>
      <c r="R71" s="587">
        <f t="array" ref="R71">SUM(O71:Q73)</f>
      </c>
      <c r="S71" s="232">
        <f t="array" ref="S71">(C71*I71*L71/1000)+(C71*J71*M71/1000)+(C71*K71*N71/1000)+(((C71*I71*L71/1000)+(C71*J71*M71/1000)+(C71*K71*N71/1000))*2%)</f>
      </c>
      <c r="T71" s="594">
        <f t="array" ref="T71">SUM(S71:S73)</f>
      </c>
      <c r="U71" s="600">
        <f t="array" ref="U71">(C71*I71/1000)+(C72*I72/1000)+(C73*I73/1000)+(((C71*I71/1000)+(C72*I72/1000)+(C73*I73/1000))*2%)</f>
      </c>
      <c r="V71" s="587">
        <f t="array" ref="V71">(C71*J71/1000)+(C72*J72/1000)+(C73*J73/1000)+(((C71*J71/1000)+(C72*J72/1000)+(C73*J73/1000))*2%)</f>
      </c>
      <c r="W71" s="613">
        <f t="array" ref="W71">(C71*K71/1000)+(C72*K72/1000)+(C73*K73/1000)+(((C71*K71/1000)+(C72*K72/1000)+(C73*K73/1000))*2%)</f>
      </c>
      <c r="X71" s="234">
        <f t="array" ref="X71">(C71*I71*L71)/1000</f>
      </c>
      <c r="Y71" s="233">
        <f t="array" ref="Y71">(C71*J71*M71)/1000</f>
      </c>
      <c r="Z71" s="235">
        <f t="array" ref="Z71">(C71*K71*N71)/1000</f>
      </c>
    </row>
    <row r="72" spans="1:26" ht="24" customHeight="1">
      <c r="A72" s="583"/>
      <c r="B72" t="s" s="236">
        <v>183</v>
      </c>
      <c r="C72" s="85"/>
      <c r="D72" s="85"/>
      <c r="E72" s="219"/>
      <c r="F72" s="59">
        <f t="array" ref="F72">F71</f>
      </c>
      <c r="G72" s="59">
        <f t="array" ref="G72">G71</f>
      </c>
      <c r="H72" s="59">
        <f t="array" ref="H72">H71</f>
      </c>
      <c r="I72" s="213">
        <f t="array" ref="I72">(F72*1.83*8*2.7)*(1780-1000)/(1.7*1780)</f>
      </c>
      <c r="J72" s="213">
        <f t="array" ref="J72">(G72*1.83*8*2.7)*(1780-1000)/(1.7*1780)</f>
      </c>
      <c r="K72" s="213">
        <f t="array" ref="K72">(H72*1.83*8*2.7)*(1850-1000)/(1.7*1850)</f>
      </c>
      <c r="L72" s="237"/>
      <c r="M72" s="237"/>
      <c r="N72" s="237"/>
      <c r="O72" s="192">
        <f t="array" ref="O72">(C72-E72)*I72*L72/1000</f>
      </c>
      <c r="P72" s="192">
        <f t="array" ref="P72">(C72-E72)*J72*M72/1000</f>
      </c>
      <c r="Q72" s="192">
        <f t="array" ref="Q72">(C72-E72)*K72*N72/1000</f>
      </c>
      <c r="R72" s="588"/>
      <c r="S72" s="59">
        <f t="array" ref="S72">(C72*I72*L72/1000)+(C72*J72*M72/1000)+(C72*K72*N72/1000)+(((C72*I72*L72/1000)+(C72*J72*M72/1000)+(C72*K72*N72/1000))*2%)</f>
      </c>
      <c r="T72" s="595"/>
      <c r="U72" s="601"/>
      <c r="V72" s="611"/>
      <c r="W72" s="614"/>
      <c r="X72" s="238">
        <f t="array" ref="X72">(C72*I72*L72)/1000</f>
      </c>
      <c r="Y72" s="192">
        <f t="array" ref="Y72">(C72*J72*M72)/1000</f>
      </c>
      <c r="Z72" s="239">
        <f t="array" ref="Z72">(C72*K72*N72)/1000</f>
      </c>
    </row>
    <row r="73" spans="1:26" ht="24" customHeight="1">
      <c r="A73" s="583"/>
      <c r="B73" t="s" s="240">
        <v>184</v>
      </c>
      <c r="C73" s="241"/>
      <c r="D73" s="241"/>
      <c r="E73" s="225"/>
      <c r="F73" s="242">
        <f t="array" ref="F73">F72</f>
      </c>
      <c r="G73" s="242">
        <f t="array" ref="G73">G72</f>
      </c>
      <c r="H73" s="242">
        <f t="array" ref="H73">H72</f>
      </c>
      <c r="I73" s="213">
        <f t="array" ref="I73">(F73*1.83*8*2.7)*(1780-1000)/(1.7*1780)</f>
      </c>
      <c r="J73" s="213">
        <f t="array" ref="J73">(G73*1.83*8*2.7)*(1780-1000)/(1.7*1780)</f>
      </c>
      <c r="K73" s="213">
        <f t="array" ref="K73">(H73*1.83*8*2.7)*(1850-1000)/(1.7*1850)</f>
      </c>
      <c r="L73" s="59">
        <f t="array" ref="L73">L70</f>
      </c>
      <c r="M73" s="59">
        <f t="array" ref="M73">M70</f>
      </c>
      <c r="N73" s="59">
        <f t="array" ref="N73">N70</f>
      </c>
      <c r="O73" s="243"/>
      <c r="P73" s="243"/>
      <c r="Q73" s="243"/>
      <c r="R73" s="589"/>
      <c r="S73" s="242">
        <f t="array" ref="S73">(C73*I73*L73/1000)+(C73*J73*M73/1000)+(C73*K73*N73/1000)+(((C73*I73*L73/1000)+(C73*J73*M73/1000)+(C73*K73*N73/1000))*2%)</f>
      </c>
      <c r="T73" s="596"/>
      <c r="U73" s="602"/>
      <c r="V73" s="612"/>
      <c r="W73" s="615"/>
      <c r="X73" s="245">
        <f t="array" ref="X73">(C73*I73*L73)/1000</f>
      </c>
      <c r="Y73" s="243">
        <f t="array" ref="Y73">(C73*J73*M73)/1000</f>
      </c>
      <c r="Z73" s="246">
        <f t="array" ref="Z73">(C73*K73*N73)/1000</f>
      </c>
    </row>
    <row r="74" spans="1:26" ht="24" customHeight="1">
      <c r="A74" s="580">
        <v>23</v>
      </c>
      <c r="B74" t="s" s="209">
        <v>182</v>
      </c>
      <c r="C74" s="247">
        <f t="array" ref="C74">99.5%*'Data Entry'!I28</f>
      </c>
      <c r="D74" s="210"/>
      <c r="E74" s="211">
        <f t="array" ref="E74">'Data Entry'!V28</f>
      </c>
      <c r="F74" s="212">
        <f t="array" ref="F74">F73</f>
      </c>
      <c r="G74" s="212">
        <f t="array" ref="G74">G73</f>
      </c>
      <c r="H74" s="212">
        <f t="array" ref="H74">H73</f>
      </c>
      <c r="I74" s="213">
        <f t="array" ref="I74">(F74*1.83*8*2.7)*(1780-1000)/(1.7*1780)</f>
      </c>
      <c r="J74" s="213">
        <f t="array" ref="J74">(G74*1.83*8*2.7)*(1780-1000)/(1.7*1780)</f>
      </c>
      <c r="K74" s="213">
        <f t="array" ref="K74">(H74*1.83*8*2.7)*(1850-1000)/(1.7*1850)</f>
      </c>
      <c r="L74" s="42">
        <f t="array" ref="L74">L71</f>
      </c>
      <c r="M74" s="42">
        <f t="array" ref="M74">M71</f>
      </c>
      <c r="N74" s="42">
        <f t="array" ref="N74">N71</f>
      </c>
      <c r="O74" s="214">
        <f t="array" ref="O74">(C74-E74)*I74*L74/1000</f>
      </c>
      <c r="P74" s="214">
        <f t="array" ref="P74">(C74-E74)*J74*M74/1000</f>
      </c>
      <c r="Q74" s="214">
        <f t="array" ref="Q74">(C74-E74)*K74*N74/1000</f>
      </c>
      <c r="R74" s="584">
        <f t="array" ref="R74">SUM(O74:Q76)</f>
      </c>
      <c r="S74" s="212">
        <f t="array" ref="S74">(C74*I74*L74/1000)+(C74*J74*M74/1000)+(C74*K74*N74/1000)+(((C74*I74*L74/1000)+(C74*J74*M74/1000)+(C74*K74*N74/1000))*2%)</f>
      </c>
      <c r="T74" s="597">
        <f t="array" ref="T74">SUM(S74:S76)</f>
      </c>
      <c r="U74" s="603">
        <f t="array" ref="U74">(C74*I74/1000)+(C75*I75/1000)+(C76*I76/1000)+(((C74*I74/1000)+(C75*I75/1000)+(C76*I76/1000))*2%)</f>
      </c>
      <c r="V74" s="584">
        <f t="array" ref="V74">(C74*J74/1000)+(C75*J75/1000)+(C76*J76/1000)+(((C74*J74/1000)+(C75*J75/1000)+(C76*J76/1000))*2%)</f>
      </c>
      <c r="W74" s="608">
        <f t="array" ref="W74">(C74*K74/1000)+(C75*K75/1000)+(C76*K76/1000)+(((C74*K74/1000)+(C75*K75/1000)+(C76*K76/1000))*2%)</f>
      </c>
      <c r="X74" s="215">
        <f t="array" ref="X74">(C74*I74*L74)/1000</f>
      </c>
      <c r="Y74" s="214">
        <f t="array" ref="Y74">(C74*J74*M74)/1000</f>
      </c>
      <c r="Z74" s="216">
        <f t="array" ref="Z74">(C74*K74*N74)/1000</f>
      </c>
    </row>
    <row r="75" spans="1:26" ht="24" customHeight="1">
      <c r="A75" s="581"/>
      <c r="B75" t="s" s="217">
        <v>183</v>
      </c>
      <c r="C75" s="85"/>
      <c r="D75" s="85"/>
      <c r="E75" s="219"/>
      <c r="F75" s="42">
        <f t="array" ref="F75">F74</f>
      </c>
      <c r="G75" s="42">
        <f t="array" ref="G75">G74</f>
      </c>
      <c r="H75" s="42">
        <f t="array" ref="H75">H74</f>
      </c>
      <c r="I75" s="213">
        <f t="array" ref="I75">(F75*1.83*8*2.7)*(1780-1000)/(1.7*1780)</f>
      </c>
      <c r="J75" s="213">
        <f t="array" ref="J75">(G75*1.83*8*2.7)*(1780-1000)/(1.7*1780)</f>
      </c>
      <c r="K75" s="213">
        <f t="array" ref="K75">(H75*1.83*8*2.7)*(1850-1000)/(1.7*1850)</f>
      </c>
      <c r="L75" s="220"/>
      <c r="M75" s="220"/>
      <c r="N75" s="220"/>
      <c r="O75" s="190">
        <f t="array" ref="O75">(C75-E75)*I75*L75/1000</f>
      </c>
      <c r="P75" s="190">
        <f t="array" ref="P75">(C75-E75)*J75*M75/1000</f>
      </c>
      <c r="Q75" s="190">
        <f t="array" ref="Q75">(C75-E75)*K75*N75/1000</f>
      </c>
      <c r="R75" s="585"/>
      <c r="S75" s="42">
        <f t="array" ref="S75">(C75*I75*L75/1000)+(C75*J75*M75/1000)+(C75*K75*N75/1000)+(((C75*I75*L75/1000)+(C75*J75*M75/1000)+(C75*K75*N75/1000))*2%)</f>
      </c>
      <c r="T75" s="598"/>
      <c r="U75" s="604"/>
      <c r="V75" s="606"/>
      <c r="W75" s="609"/>
      <c r="X75" s="221">
        <f t="array" ref="X75">(C75*I75*L75)/1000</f>
      </c>
      <c r="Y75" s="190">
        <f t="array" ref="Y75">(C75*J75*M75)/1000</f>
      </c>
      <c r="Z75" s="222">
        <f t="array" ref="Z75">(C75*K75*N75)/1000</f>
      </c>
    </row>
    <row r="76" spans="1:26" ht="24" customHeight="1">
      <c r="A76" s="581"/>
      <c r="B76" t="s" s="223">
        <v>184</v>
      </c>
      <c r="C76" s="241"/>
      <c r="D76" s="241"/>
      <c r="E76" s="225"/>
      <c r="F76" s="226">
        <f t="array" ref="F76">F75</f>
      </c>
      <c r="G76" s="226">
        <f t="array" ref="G76">G75</f>
      </c>
      <c r="H76" s="226">
        <f t="array" ref="H76">H75</f>
      </c>
      <c r="I76" s="213">
        <f t="array" ref="I76">(F76*1.83*8*2.7)*(1780-1000)/(1.7*1780)</f>
      </c>
      <c r="J76" s="213">
        <f t="array" ref="J76">(G76*1.83*8*2.7)*(1780-1000)/(1.7*1780)</f>
      </c>
      <c r="K76" s="213">
        <f t="array" ref="K76">(H76*1.83*8*2.7)*(1850-1000)/(1.7*1850)</f>
      </c>
      <c r="L76" s="42">
        <f t="array" ref="L76">L73</f>
      </c>
      <c r="M76" s="42">
        <f t="array" ref="M76">M73</f>
      </c>
      <c r="N76" s="42">
        <f t="array" ref="N76">N73</f>
      </c>
      <c r="O76" s="227"/>
      <c r="P76" s="227"/>
      <c r="Q76" s="227"/>
      <c r="R76" s="586"/>
      <c r="S76" s="226">
        <f t="array" ref="S76">(C76*I76*L76/1000)+(C76*J76*M76/1000)+(C76*K76*N76/1000)+(((C76*I76*L76/1000)+(C76*J76*M76/1000)+(C76*K76*N76/1000))*2%)</f>
      </c>
      <c r="T76" s="599"/>
      <c r="U76" s="605"/>
      <c r="V76" s="607"/>
      <c r="W76" s="610"/>
      <c r="X76" s="229">
        <f t="array" ref="X76">(C76*I76*L76)/1000</f>
      </c>
      <c r="Y76" s="227">
        <f t="array" ref="Y76">(C76*J76*M76)/1000</f>
      </c>
      <c r="Z76" s="230">
        <f t="array" ref="Z76">(C76*K76*N76)/1000</f>
      </c>
    </row>
    <row r="77" spans="1:26" ht="24" customHeight="1">
      <c r="A77" s="582">
        <v>24</v>
      </c>
      <c r="B77" t="s" s="231">
        <v>182</v>
      </c>
      <c r="C77" s="247">
        <f t="array" ref="C77">99.5%*'Data Entry'!I29</f>
      </c>
      <c r="D77" s="210"/>
      <c r="E77" s="211">
        <f t="array" ref="E77">'Data Entry'!V29</f>
      </c>
      <c r="F77" s="232">
        <f t="array" ref="F77">F76</f>
      </c>
      <c r="G77" s="232">
        <f t="array" ref="G77">G76</f>
      </c>
      <c r="H77" s="232">
        <f t="array" ref="H77">H76</f>
      </c>
      <c r="I77" s="213">
        <f t="array" ref="I77">(F77*1.83*8*2.7)*(1780-1000)/(1.7*1780)</f>
      </c>
      <c r="J77" s="213">
        <f t="array" ref="J77">(G77*1.83*8*2.7)*(1780-1000)/(1.7*1780)</f>
      </c>
      <c r="K77" s="213">
        <f t="array" ref="K77">(H77*1.83*8*2.7)*(1850-1000)/(1.7*1850)</f>
      </c>
      <c r="L77" s="59">
        <f t="array" ref="L77">L74</f>
      </c>
      <c r="M77" s="59">
        <f t="array" ref="M77">M74</f>
      </c>
      <c r="N77" s="59">
        <f t="array" ref="N77">N74</f>
      </c>
      <c r="O77" s="233">
        <f t="array" ref="O77">(C77-E77)*I77*L77/1000</f>
      </c>
      <c r="P77" s="233">
        <f t="array" ref="P77">(C77-E77)*J77*M77/1000</f>
      </c>
      <c r="Q77" s="233">
        <f t="array" ref="Q77">(C77-E77)*K77*N77/1000</f>
      </c>
      <c r="R77" s="587">
        <f t="array" ref="R77">SUM(O77:Q79)</f>
      </c>
      <c r="S77" s="232">
        <f t="array" ref="S77">(C77*I77*L77/1000)+(C77*J77*M77/1000)+(C77*K77*N77/1000)+(((C77*I77*L77/1000)+(C77*J77*M77/1000)+(C77*K77*N77/1000))*2%)</f>
      </c>
      <c r="T77" s="594">
        <f t="array" ref="T77">SUM(S77:S79)</f>
      </c>
      <c r="U77" s="600">
        <f t="array" ref="U77">(C77*I77/1000)+(C78*I78/1000)+(C79*I79/1000)+(((C77*I77/1000)+(C78*I78/1000)+(C79*I79/1000))*2%)</f>
      </c>
      <c r="V77" s="587">
        <f t="array" ref="V77">(C77*J77/1000)+(C78*J78/1000)+(C79*J79/1000)+(((C77*J77/1000)+(C78*J78/1000)+(C79*J79/1000))*2%)</f>
      </c>
      <c r="W77" s="613">
        <f t="array" ref="W77">(C77*K77/1000)+(C78*K78/1000)+(C79*K79/1000)+(((C77*K77/1000)+(C78*K78/1000)+(C79*K79/1000))*2%)</f>
      </c>
      <c r="X77" s="234">
        <f t="array" ref="X77">(C77*I77*L77)/1000</f>
      </c>
      <c r="Y77" s="233">
        <f t="array" ref="Y77">(C77*J77*M77)/1000</f>
      </c>
      <c r="Z77" s="235">
        <f t="array" ref="Z77">(C77*K77*N77)/1000</f>
      </c>
    </row>
    <row r="78" spans="1:26" ht="24" customHeight="1">
      <c r="A78" s="583"/>
      <c r="B78" t="s" s="236">
        <v>183</v>
      </c>
      <c r="C78" s="85"/>
      <c r="D78" s="85"/>
      <c r="E78" s="219"/>
      <c r="F78" s="59">
        <f t="array" ref="F78">F77</f>
      </c>
      <c r="G78" s="59">
        <f t="array" ref="G78">G77</f>
      </c>
      <c r="H78" s="59">
        <f t="array" ref="H78">H77</f>
      </c>
      <c r="I78" s="213">
        <f t="array" ref="I78">(F78*1.83*8*2.7)*(1780-1000)/(1.7*1780)</f>
      </c>
      <c r="J78" s="213">
        <f t="array" ref="J78">(G78*1.83*8*2.7)*(1780-1000)/(1.7*1780)</f>
      </c>
      <c r="K78" s="213">
        <f t="array" ref="K78">(H78*1.83*8*2.7)*(1850-1000)/(1.7*1850)</f>
      </c>
      <c r="L78" s="237"/>
      <c r="M78" s="237"/>
      <c r="N78" s="237"/>
      <c r="O78" s="192">
        <f t="array" ref="O78">(C78-E78)*I78*L78/1000</f>
      </c>
      <c r="P78" s="192">
        <f t="array" ref="P78">(C78-E78)*J78*M78/1000</f>
      </c>
      <c r="Q78" s="192">
        <f t="array" ref="Q78">(C78-E78)*K78*N78/1000</f>
      </c>
      <c r="R78" s="588"/>
      <c r="S78" s="59">
        <f t="array" ref="S78">(C78*I78*L78/1000)+(C78*J78*M78/1000)+(C78*K78*N78/1000)+(((C78*I78*L78/1000)+(C78*J78*M78/1000)+(C78*K78*N78/1000))*2%)</f>
      </c>
      <c r="T78" s="595"/>
      <c r="U78" s="601"/>
      <c r="V78" s="611"/>
      <c r="W78" s="614"/>
      <c r="X78" s="238">
        <f t="array" ref="X78">(C78*I78*L78)/1000</f>
      </c>
      <c r="Y78" s="192">
        <f t="array" ref="Y78">(C78*J78*M78)/1000</f>
      </c>
      <c r="Z78" s="239">
        <f t="array" ref="Z78">(C78*K78*N78)/1000</f>
      </c>
    </row>
    <row r="79" spans="1:26" ht="24" customHeight="1">
      <c r="A79" s="583"/>
      <c r="B79" t="s" s="240">
        <v>184</v>
      </c>
      <c r="C79" s="241"/>
      <c r="D79" s="241"/>
      <c r="E79" s="225"/>
      <c r="F79" s="242">
        <f t="array" ref="F79">F78</f>
      </c>
      <c r="G79" s="242">
        <f t="array" ref="G79">G78</f>
      </c>
      <c r="H79" s="242">
        <f t="array" ref="H79">H78</f>
      </c>
      <c r="I79" s="213">
        <f t="array" ref="I79">(F79*1.83*8*2.7)*(1780-1000)/(1.7*1780)</f>
      </c>
      <c r="J79" s="213">
        <f t="array" ref="J79">(G79*1.83*8*2.7)*(1780-1000)/(1.7*1780)</f>
      </c>
      <c r="K79" s="213">
        <f t="array" ref="K79">(H79*1.83*8*2.7)*(1850-1000)/(1.7*1850)</f>
      </c>
      <c r="L79" s="59">
        <f t="array" ref="L79">L76</f>
      </c>
      <c r="M79" s="59">
        <f t="array" ref="M79">M76</f>
      </c>
      <c r="N79" s="59">
        <f t="array" ref="N79">N76</f>
      </c>
      <c r="O79" s="243"/>
      <c r="P79" s="243"/>
      <c r="Q79" s="243"/>
      <c r="R79" s="589"/>
      <c r="S79" s="242">
        <f t="array" ref="S79">(C79*I79*L79/1000)+(C79*J79*M79/1000)+(C79*K79*N79/1000)+(((C79*I79*L79/1000)+(C79*J79*M79/1000)+(C79*K79*N79/1000))*2%)</f>
      </c>
      <c r="T79" s="596"/>
      <c r="U79" s="602"/>
      <c r="V79" s="612"/>
      <c r="W79" s="615"/>
      <c r="X79" s="245">
        <f t="array" ref="X79">(C79*I79*L79)/1000</f>
      </c>
      <c r="Y79" s="243">
        <f t="array" ref="Y79">(C79*J79*M79)/1000</f>
      </c>
      <c r="Z79" s="246">
        <f t="array" ref="Z79">(C79*K79*N79)/1000</f>
      </c>
    </row>
    <row r="80" spans="1:26" ht="24" customHeight="1">
      <c r="A80" s="580">
        <v>25</v>
      </c>
      <c r="B80" t="s" s="209">
        <v>182</v>
      </c>
      <c r="C80" s="247">
        <f t="array" ref="C80">99.5%*'Data Entry'!I30</f>
      </c>
      <c r="D80" s="210"/>
      <c r="E80" s="211">
        <f t="array" ref="E80">'Data Entry'!V30</f>
      </c>
      <c r="F80" s="212">
        <f t="array" ref="F80">F79</f>
      </c>
      <c r="G80" s="212">
        <f t="array" ref="G80">G79</f>
      </c>
      <c r="H80" s="212">
        <f t="array" ref="H80">H79</f>
      </c>
      <c r="I80" s="213">
        <f t="array" ref="I80">(F80*1.83*8*2.7)*(1780-1000)/(1.7*1780)</f>
      </c>
      <c r="J80" s="213">
        <f t="array" ref="J80">(G80*1.83*8*2.7)*(1780-1000)/(1.7*1780)</f>
      </c>
      <c r="K80" s="213">
        <f t="array" ref="K80">(H80*1.83*8*2.7)*(1850-1000)/(1.7*1850)</f>
      </c>
      <c r="L80" s="42">
        <f t="array" ref="L80">L77</f>
      </c>
      <c r="M80" s="42">
        <f t="array" ref="M80">M77</f>
      </c>
      <c r="N80" s="42">
        <f t="array" ref="N80">N77</f>
      </c>
      <c r="O80" s="214">
        <f t="array" ref="O80">(C80-E80)*I80*L80/1000</f>
      </c>
      <c r="P80" s="214">
        <f t="array" ref="P80">(C80-E80)*J80*M80/1000</f>
      </c>
      <c r="Q80" s="214">
        <f t="array" ref="Q80">(C80-E80)*K80*N80/1000</f>
      </c>
      <c r="R80" s="584">
        <f t="array" ref="R80">SUM(O80:Q82)</f>
      </c>
      <c r="S80" s="212">
        <f t="array" ref="S80">(C80*I80*L80/1000)+(C80*J80*M80/1000)+(C80*K80*N80/1000)+(((C80*I80*L80/1000)+(C80*J80*M80/1000)+(C80*K80*N80/1000))*2%)</f>
      </c>
      <c r="T80" s="597">
        <f t="array" ref="T80">SUM(S80:S82)</f>
      </c>
      <c r="U80" s="603">
        <f t="array" ref="U80">(C80*I80/1000)+(C81*I81/1000)+(C82*I82/1000)+(((C80*I80/1000)+(C81*I81/1000)+(C82*I82/1000))*2%)</f>
      </c>
      <c r="V80" s="584">
        <f t="array" ref="V80">(C80*J80/1000)+(C81*J81/1000)+(C82*J82/1000)+(((C80*J80/1000)+(C81*J81/1000)+(C82*J82/1000))*2%)</f>
      </c>
      <c r="W80" s="608">
        <f t="array" ref="W80">(C80*K80/1000)+(C81*K81/1000)+(C82*K82/1000)+(((C80*K80/1000)+(C81*K81/1000)+(C82*K82/1000))*2%)</f>
      </c>
      <c r="X80" s="215">
        <f t="array" ref="X80">(C80*I80*L80)/1000</f>
      </c>
      <c r="Y80" s="214">
        <f t="array" ref="Y80">(C80*J80*M80)/1000</f>
      </c>
      <c r="Z80" s="216">
        <f t="array" ref="Z80">(C80*K80*N80)/1000</f>
      </c>
    </row>
    <row r="81" spans="1:26" ht="24" customHeight="1">
      <c r="A81" s="581"/>
      <c r="B81" t="s" s="217">
        <v>183</v>
      </c>
      <c r="C81" s="85"/>
      <c r="D81" s="85"/>
      <c r="E81" s="219"/>
      <c r="F81" s="42">
        <f t="array" ref="F81">F80</f>
      </c>
      <c r="G81" s="42">
        <f t="array" ref="G81">G80</f>
      </c>
      <c r="H81" s="42">
        <f t="array" ref="H81">H80</f>
      </c>
      <c r="I81" s="213">
        <f t="array" ref="I81">(F81*1.83*8*2.7)*(1780-1000)/(1.7*1780)</f>
      </c>
      <c r="J81" s="213">
        <f t="array" ref="J81">(G81*1.83*8*2.7)*(1780-1000)/(1.7*1780)</f>
      </c>
      <c r="K81" s="213">
        <f t="array" ref="K81">(H81*1.83*8*2.7)*(1850-1000)/(1.7*1850)</f>
      </c>
      <c r="L81" s="220"/>
      <c r="M81" s="220"/>
      <c r="N81" s="220"/>
      <c r="O81" s="190">
        <f t="array" ref="O81">(C81-E81)*I81*L81/1000</f>
      </c>
      <c r="P81" s="190">
        <f t="array" ref="P81">(C81-E81)*J81*M81/1000</f>
      </c>
      <c r="Q81" s="190">
        <f t="array" ref="Q81">(C81-E81)*K81*N81/1000</f>
      </c>
      <c r="R81" s="585"/>
      <c r="S81" s="42">
        <f t="array" ref="S81">(C81*I81*L81/1000)+(C81*J81*M81/1000)+(C81*K81*N81/1000)+(((C81*I81*L81/1000)+(C81*J81*M81/1000)+(C81*K81*N81/1000))*2%)</f>
      </c>
      <c r="T81" s="598"/>
      <c r="U81" s="604"/>
      <c r="V81" s="606"/>
      <c r="W81" s="609"/>
      <c r="X81" s="221">
        <f t="array" ref="X81">(C81*I81*L81)/1000</f>
      </c>
      <c r="Y81" s="190">
        <f t="array" ref="Y81">(C81*J81*M81)/1000</f>
      </c>
      <c r="Z81" s="222">
        <f t="array" ref="Z81">(C81*K81*N81)/1000</f>
      </c>
    </row>
    <row r="82" spans="1:26" ht="24" customHeight="1">
      <c r="A82" s="581"/>
      <c r="B82" t="s" s="223">
        <v>184</v>
      </c>
      <c r="C82" s="241"/>
      <c r="D82" s="241"/>
      <c r="E82" s="225"/>
      <c r="F82" s="226">
        <f t="array" ref="F82">F81</f>
      </c>
      <c r="G82" s="226">
        <f t="array" ref="G82">G81</f>
      </c>
      <c r="H82" s="226">
        <f t="array" ref="H82">H81</f>
      </c>
      <c r="I82" s="213">
        <f t="array" ref="I82">(F82*1.83*8*2.7)*(1780-1000)/(1.7*1780)</f>
      </c>
      <c r="J82" s="213">
        <f t="array" ref="J82">(G82*1.83*8*2.7)*(1780-1000)/(1.7*1780)</f>
      </c>
      <c r="K82" s="213">
        <f t="array" ref="K82">(H82*1.83*8*2.7)*(1850-1000)/(1.7*1850)</f>
      </c>
      <c r="L82" s="42">
        <f t="array" ref="L82">L79</f>
      </c>
      <c r="M82" s="42">
        <f t="array" ref="M82">M79</f>
      </c>
      <c r="N82" s="42">
        <f t="array" ref="N82">N79</f>
      </c>
      <c r="O82" s="227"/>
      <c r="P82" s="227"/>
      <c r="Q82" s="227"/>
      <c r="R82" s="586"/>
      <c r="S82" s="226">
        <f t="array" ref="S82">(C82*I82*L82/1000)+(C82*J82*M82/1000)+(C82*K82*N82/1000)+(((C82*I82*L82/1000)+(C82*J82*M82/1000)+(C82*K82*N82/1000))*2%)</f>
      </c>
      <c r="T82" s="599"/>
      <c r="U82" s="605"/>
      <c r="V82" s="607"/>
      <c r="W82" s="610"/>
      <c r="X82" s="229">
        <f t="array" ref="X82">(C82*I82*L82)/1000</f>
      </c>
      <c r="Y82" s="227">
        <f t="array" ref="Y82">(C82*J82*M82)/1000</f>
      </c>
      <c r="Z82" s="230">
        <f t="array" ref="Z82">(C82*K82*N82)/1000</f>
      </c>
    </row>
    <row r="83" spans="1:26" ht="24" customHeight="1">
      <c r="A83" s="582">
        <v>26</v>
      </c>
      <c r="B83" t="s" s="231">
        <v>182</v>
      </c>
      <c r="C83" s="247">
        <f t="array" ref="C83">99.5%*'Data Entry'!I31</f>
      </c>
      <c r="D83" s="282"/>
      <c r="E83" s="211">
        <f t="array" ref="E83">'Data Entry'!V31</f>
      </c>
      <c r="F83" s="232">
        <f t="array" ref="F83">F82</f>
      </c>
      <c r="G83" s="232">
        <f t="array" ref="G83">G82</f>
      </c>
      <c r="H83" s="232">
        <f t="array" ref="H83">H82</f>
      </c>
      <c r="I83" s="213">
        <f t="array" ref="I83">(F83*1.83*8*2.7)*(1780-1000)/(1.7*1780)</f>
      </c>
      <c r="J83" s="213">
        <f t="array" ref="J83">(G83*1.83*8*2.7)*(1780-1000)/(1.7*1780)</f>
      </c>
      <c r="K83" s="213">
        <f t="array" ref="K83">(H83*1.83*8*2.7)*(1850-1000)/(1.7*1850)</f>
      </c>
      <c r="L83" s="59">
        <f t="array" ref="L83">L80</f>
      </c>
      <c r="M83" s="59">
        <f t="array" ref="M83">M80</f>
      </c>
      <c r="N83" s="59">
        <f t="array" ref="N83">N80</f>
      </c>
      <c r="O83" s="233">
        <f t="array" ref="O83">(C83-E83)*I83*L83/1000</f>
      </c>
      <c r="P83" s="233">
        <f t="array" ref="P83">(C83-E83)*J83*M83/1000</f>
      </c>
      <c r="Q83" s="233">
        <f t="array" ref="Q83">(C83-E83)*K83*N83/1000</f>
      </c>
      <c r="R83" s="587">
        <f t="array" ref="R83">SUM(O83:Q85)</f>
      </c>
      <c r="S83" s="232">
        <f t="array" ref="S83">(C83*I83*L83/1000)+(C83*J83*M83/1000)+(C83*K83*N83/1000)+(((C83*I83*L83/1000)+(C83*J83*M83/1000)+(C83*K83*N83/1000))*2%)</f>
      </c>
      <c r="T83" s="594">
        <f t="array" ref="T83">SUM(S83:S85)</f>
      </c>
      <c r="U83" s="600">
        <f t="array" ref="U83">(C83*I83/1000)+(C84*I84/1000)+(C85*I85/1000)+(((C83*I83/1000)+(C84*I84/1000)+(C85*I85/1000))*2%)</f>
      </c>
      <c r="V83" s="587">
        <f t="array" ref="V83">(C83*J83/1000)+(C84*J84/1000)+(C85*J85/1000)+(((C83*J83/1000)+(C84*J84/1000)+(C85*J85/1000))*2%)</f>
      </c>
      <c r="W83" s="613">
        <f t="array" ref="W83">(C83*K83/1000)+(C84*K84/1000)+(C85*K85/1000)+(((C83*K83/1000)+(C84*K84/1000)+(C85*K85/1000))*2%)</f>
      </c>
      <c r="X83" s="234">
        <f t="array" ref="X83">(C83*I83*L83)/1000</f>
      </c>
      <c r="Y83" s="233">
        <f t="array" ref="Y83">(C83*J83*M83)/1000</f>
      </c>
      <c r="Z83" s="235">
        <f t="array" ref="Z83">(C83*K83*N83)/1000</f>
      </c>
    </row>
    <row r="84" spans="1:26" ht="24" customHeight="1">
      <c r="A84" s="583"/>
      <c r="B84" t="s" s="236">
        <v>183</v>
      </c>
      <c r="C84" s="85"/>
      <c r="D84" s="85"/>
      <c r="E84" s="219"/>
      <c r="F84" s="59">
        <f t="array" ref="F84">F83</f>
      </c>
      <c r="G84" s="59">
        <f t="array" ref="G84">G83</f>
      </c>
      <c r="H84" s="59">
        <f t="array" ref="H84">H83</f>
      </c>
      <c r="I84" s="213">
        <f t="array" ref="I84">(F84*1.83*8*2.7)*(1780-1000)/(1.7*1780)</f>
      </c>
      <c r="J84" s="213">
        <f t="array" ref="J84">(G84*1.83*8*2.7)*(1780-1000)/(1.7*1780)</f>
      </c>
      <c r="K84" s="213">
        <f t="array" ref="K84">(H84*1.83*8*2.7)*(1850-1000)/(1.7*1850)</f>
      </c>
      <c r="L84" s="237"/>
      <c r="M84" s="237"/>
      <c r="N84" s="237"/>
      <c r="O84" s="192">
        <f t="array" ref="O84">(C84-E84)*I84*L84/1000</f>
      </c>
      <c r="P84" s="192">
        <f t="array" ref="P84">(C84-E84)*J84*M84/1000</f>
      </c>
      <c r="Q84" s="192">
        <f t="array" ref="Q84">(C84-E84)*K84*N84/1000</f>
      </c>
      <c r="R84" s="588"/>
      <c r="S84" s="59">
        <f t="array" ref="S84">(C84*I84*L84/1000)+(C84*J84*M84/1000)+(C84*K84*N84/1000)+(((C84*I84*L84/1000)+(C84*J84*M84/1000)+(C84*K84*N84/1000))*2%)</f>
      </c>
      <c r="T84" s="595"/>
      <c r="U84" s="601"/>
      <c r="V84" s="611"/>
      <c r="W84" s="614"/>
      <c r="X84" s="238">
        <f t="array" ref="X84">(C84*I84*L84)/1000</f>
      </c>
      <c r="Y84" s="192">
        <f t="array" ref="Y84">(C84*J84*M84)/1000</f>
      </c>
      <c r="Z84" s="239">
        <f t="array" ref="Z84">(C84*K84*N84)/1000</f>
      </c>
    </row>
    <row r="85" spans="1:26" ht="24" customHeight="1">
      <c r="A85" s="583"/>
      <c r="B85" t="s" s="240">
        <v>184</v>
      </c>
      <c r="C85" s="241"/>
      <c r="D85" s="241"/>
      <c r="E85" s="225"/>
      <c r="F85" s="242">
        <f t="array" ref="F85">F84</f>
      </c>
      <c r="G85" s="242">
        <f t="array" ref="G85">G84</f>
      </c>
      <c r="H85" s="242">
        <f t="array" ref="H85">H84</f>
      </c>
      <c r="I85" s="213">
        <f t="array" ref="I85">(F85*1.83*8*2.7)*(1780-1000)/(1.7*1780)</f>
      </c>
      <c r="J85" s="213">
        <f t="array" ref="J85">(G85*1.83*8*2.7)*(1780-1000)/(1.7*1780)</f>
      </c>
      <c r="K85" s="213">
        <f t="array" ref="K85">(H85*1.83*8*2.7)*(1850-1000)/(1.7*1850)</f>
      </c>
      <c r="L85" s="59">
        <f t="array" ref="L85">L82</f>
      </c>
      <c r="M85" s="59">
        <f t="array" ref="M85">M82</f>
      </c>
      <c r="N85" s="59">
        <f t="array" ref="N85">N82</f>
      </c>
      <c r="O85" s="243"/>
      <c r="P85" s="243"/>
      <c r="Q85" s="243"/>
      <c r="R85" s="589"/>
      <c r="S85" s="242">
        <f t="array" ref="S85">(C85*I85*L85/1000)+(C85*J85*M85/1000)+(C85*K85*N85/1000)+(((C85*I85*L85/1000)+(C85*J85*M85/1000)+(C85*K85*N85/1000))*2%)</f>
      </c>
      <c r="T85" s="596"/>
      <c r="U85" s="602"/>
      <c r="V85" s="612"/>
      <c r="W85" s="615"/>
      <c r="X85" s="245">
        <f t="array" ref="X85">(C85*I85*L85)/1000</f>
      </c>
      <c r="Y85" s="243">
        <f t="array" ref="Y85">(C85*J85*M85)/1000</f>
      </c>
      <c r="Z85" s="246">
        <f t="array" ref="Z85">(C85*K85*N85)/1000</f>
      </c>
    </row>
    <row r="86" spans="1:26" ht="24" customHeight="1">
      <c r="A86" s="580">
        <v>27</v>
      </c>
      <c r="B86" t="s" s="209">
        <v>182</v>
      </c>
      <c r="C86" s="247">
        <f t="array" ref="C86">99.5%*'Data Entry'!I32</f>
      </c>
      <c r="D86" s="210"/>
      <c r="E86" s="211">
        <f t="array" ref="E86">'Data Entry'!V32</f>
      </c>
      <c r="F86" s="212">
        <f t="array" ref="F86">F85</f>
      </c>
      <c r="G86" s="212">
        <f t="array" ref="G86">G85</f>
      </c>
      <c r="H86" s="212">
        <f t="array" ref="H86">H85</f>
      </c>
      <c r="I86" s="213">
        <f t="array" ref="I86">(F86*1.83*8*2.7)*(1780-1000)/(1.7*1780)</f>
      </c>
      <c r="J86" s="213">
        <f t="array" ref="J86">(G86*1.83*8*2.7)*(1780-1000)/(1.7*1780)</f>
      </c>
      <c r="K86" s="213">
        <f t="array" ref="K86">(H86*1.83*8*2.7)*(1850-1000)/(1.7*1850)</f>
      </c>
      <c r="L86" s="42">
        <f t="array" ref="L86">L83</f>
      </c>
      <c r="M86" s="42">
        <f t="array" ref="M86">M83</f>
      </c>
      <c r="N86" s="42">
        <f t="array" ref="N86">N83</f>
      </c>
      <c r="O86" s="214">
        <f t="array" ref="O86">(C86-E86)*I86*L86/1000</f>
      </c>
      <c r="P86" s="214">
        <f t="array" ref="P86">(C86-E86)*J86*M86/1000</f>
      </c>
      <c r="Q86" s="214">
        <f t="array" ref="Q86">(C86-E86)*K86*N86/1000</f>
      </c>
      <c r="R86" s="584">
        <f t="array" ref="R86">SUM(O86:Q88)</f>
      </c>
      <c r="S86" s="212">
        <f t="array" ref="S86">(C86*I86*L86/1000)+(C86*J86*M86/1000)+(C86*K86*N86/1000)+(((C86*I86*L86/1000)+(C86*J86*M86/1000)+(C86*K86*N86/1000))*2%)</f>
      </c>
      <c r="T86" s="597">
        <f t="array" ref="T86">SUM(S86:S88)</f>
      </c>
      <c r="U86" s="603">
        <f t="array" ref="U86">(C86*I86/1000)+(C87*I87/1000)+(C88*I88/1000)+(((C86*I86/1000)+(C87*I87/1000)+(C88*I88/1000))*2%)</f>
      </c>
      <c r="V86" s="584">
        <f t="array" ref="V86">(C86*J86/1000)+(C87*J87/1000)+(C88*J88/1000)+(((C86*J86/1000)+(C87*J87/1000)+(C88*J88/1000))*2%)</f>
      </c>
      <c r="W86" s="584">
        <f t="array" ref="W86">(C86*K86/1000)+(C87*K87/1000)+(C88*K88/1000)+(((C86*K86/1000)+(C87*K87/1000)+(C88*K88/1000))*2%)</f>
      </c>
      <c r="X86" s="214">
        <f t="array" ref="X86">(C86*I86*L86)/1000</f>
      </c>
      <c r="Y86" s="214">
        <f t="array" ref="Y86">(C86*J86*M86)/1000</f>
      </c>
      <c r="Z86" s="214">
        <f t="array" ref="Z86">(C86*K86*N86)/1000</f>
      </c>
    </row>
    <row r="87" spans="1:26" ht="24" customHeight="1">
      <c r="A87" s="581"/>
      <c r="B87" t="s" s="217">
        <v>183</v>
      </c>
      <c r="C87" s="85"/>
      <c r="D87" s="85"/>
      <c r="E87" s="219"/>
      <c r="F87" s="42">
        <f t="array" ref="F87">F86</f>
      </c>
      <c r="G87" s="42">
        <f t="array" ref="G87">G86</f>
      </c>
      <c r="H87" s="42">
        <f t="array" ref="H87">H86</f>
      </c>
      <c r="I87" s="213">
        <f t="array" ref="I87">(F87*1.83*8*2.7)*(1780-1000)/(1.7*1780)</f>
      </c>
      <c r="J87" s="213">
        <f t="array" ref="J87">(G87*1.83*8*2.7)*(1780-1000)/(1.7*1780)</f>
      </c>
      <c r="K87" s="213">
        <f t="array" ref="K87">(H87*1.83*8*2.7)*(1850-1000)/(1.7*1850)</f>
      </c>
      <c r="L87" s="220"/>
      <c r="M87" s="220"/>
      <c r="N87" s="220"/>
      <c r="O87" s="190">
        <f t="array" ref="O87">(C87-E87)*I87*L87/1000</f>
      </c>
      <c r="P87" s="190">
        <f t="array" ref="P87">(C87-E87)*J87*M87/1000</f>
      </c>
      <c r="Q87" s="190">
        <f t="array" ref="Q87">(C87-E87)*K87*N87/1000</f>
      </c>
      <c r="R87" s="585"/>
      <c r="S87" s="42">
        <f t="array" ref="S87">(C87*I87*L87/1000)+(C87*J87*M87/1000)+(C87*K87*N87/1000)+(((C87*I87*L87/1000)+(C87*J87*M87/1000)+(C87*K87*N87/1000))*2%)</f>
      </c>
      <c r="T87" s="598"/>
      <c r="U87" s="604"/>
      <c r="V87" s="606"/>
      <c r="W87" s="606"/>
      <c r="X87" s="190">
        <f t="array" ref="X87">(C87*I87*L87)/1000</f>
      </c>
      <c r="Y87" s="190">
        <f t="array" ref="Y87">(C87*J87*M87)/1000</f>
      </c>
      <c r="Z87" s="190">
        <f t="array" ref="Z87">(C87*K87*N87)/1000</f>
      </c>
    </row>
    <row r="88" spans="1:26" ht="24" customHeight="1">
      <c r="A88" s="581"/>
      <c r="B88" t="s" s="223">
        <v>184</v>
      </c>
      <c r="C88" s="241"/>
      <c r="D88" s="241"/>
      <c r="E88" s="225"/>
      <c r="F88" s="226">
        <f t="array" ref="F88">F87</f>
      </c>
      <c r="G88" s="226">
        <f t="array" ref="G88">G87</f>
      </c>
      <c r="H88" s="226">
        <f t="array" ref="H88">H87</f>
      </c>
      <c r="I88" s="213">
        <f t="array" ref="I88">(F88*1.83*8*2.7)*(1780-1000)/(1.7*1780)</f>
      </c>
      <c r="J88" s="213">
        <f t="array" ref="J88">(G88*1.83*8*2.7)*(1780-1000)/(1.7*1780)</f>
      </c>
      <c r="K88" s="213">
        <f t="array" ref="K88">(H88*1.83*8*2.7)*(1850-1000)/(1.7*1850)</f>
      </c>
      <c r="L88" s="42">
        <f t="array" ref="L88">L85</f>
      </c>
      <c r="M88" s="42">
        <f t="array" ref="M88">M85</f>
      </c>
      <c r="N88" s="42">
        <f t="array" ref="N88">N85</f>
      </c>
      <c r="O88" s="227"/>
      <c r="P88" s="227"/>
      <c r="Q88" s="227"/>
      <c r="R88" s="586"/>
      <c r="S88" s="226">
        <f t="array" ref="S88">(C88*I88*L88/1000)+(C88*J88*M88/1000)+(C88*K88*N88/1000)+(((C88*I88*L88/1000)+(C88*J88*M88/1000)+(C88*K88*N88/1000))*2%)</f>
      </c>
      <c r="T88" s="599"/>
      <c r="U88" s="605"/>
      <c r="V88" s="607"/>
      <c r="W88" s="607"/>
      <c r="X88" s="227">
        <f t="array" ref="X88">(C88*I88*L88)/1000</f>
      </c>
      <c r="Y88" s="227">
        <f t="array" ref="Y88">(C88*J88*M88)/1000</f>
      </c>
      <c r="Z88" s="227">
        <f t="array" ref="Z88">(C88*K88*N88)/1000</f>
      </c>
    </row>
    <row r="89" spans="1:26" ht="24" customHeight="1">
      <c r="A89" s="582">
        <v>28</v>
      </c>
      <c r="B89" t="s" s="231">
        <v>182</v>
      </c>
      <c r="C89" s="247">
        <f t="array" ref="C89">99.5%*'Data Entry'!I33</f>
      </c>
      <c r="D89" s="210"/>
      <c r="E89" s="211">
        <f t="array" ref="E89">'Data Entry'!V33</f>
      </c>
      <c r="F89" s="232">
        <f t="array" ref="F89">F88</f>
      </c>
      <c r="G89" s="232">
        <f t="array" ref="G89">G88</f>
      </c>
      <c r="H89" s="232">
        <f t="array" ref="H89">H88</f>
      </c>
      <c r="I89" s="213">
        <f t="array" ref="I89">(F89*1.83*8*2.7)*(1780-1000)/(1.7*1780)</f>
      </c>
      <c r="J89" s="213">
        <f t="array" ref="J89">(G89*1.83*8*2.7)*(1780-1000)/(1.7*1780)</f>
      </c>
      <c r="K89" s="213">
        <f t="array" ref="K89">(H89*1.83*8*2.7)*(1850-1000)/(1.7*1850)</f>
      </c>
      <c r="L89" s="59">
        <f t="array" ref="L89">L86</f>
      </c>
      <c r="M89" s="59">
        <f t="array" ref="M89">M86</f>
      </c>
      <c r="N89" s="59">
        <f t="array" ref="N89">N86</f>
      </c>
      <c r="O89" s="233">
        <f t="array" ref="O89">(C89-E89)*I89*L89/1000</f>
      </c>
      <c r="P89" s="233">
        <f t="array" ref="P89">(C89-E89)*J89*M89/1000</f>
      </c>
      <c r="Q89" s="233">
        <f t="array" ref="Q89">(C89-E89)*K89*N89/1000</f>
      </c>
      <c r="R89" s="587">
        <f t="array" ref="R89">SUM(O89:Q91)</f>
      </c>
      <c r="S89" s="232">
        <f t="array" ref="S89">(C89*I89*L89/1000)+(C89*J89*M89/1000)+(C89*K89*N89/1000)+(((C89*I89*L89/1000)+(C89*J89*M89/1000)+(C89*K89*N89/1000))*2%)</f>
      </c>
      <c r="T89" s="594">
        <f t="array" ref="T89">SUM(S89:S91)</f>
      </c>
      <c r="U89" s="600">
        <f t="array" ref="U89">(C89*I89/1000)+(C90*I90/1000)+(C91*I91/1000)+(((C89*I89/1000)+(C90*I90/1000)+(C91*I91/1000))*2%)</f>
      </c>
      <c r="V89" s="587">
        <f t="array" ref="V89">(C89*J89/1000)+(C90*J90/1000)+(C91*J91/1000)+(((C89*J89/1000)+(C90*J90/1000)+(C91*J91/1000))*2%)</f>
      </c>
      <c r="W89" s="613">
        <f t="array" ref="W89">(C89*K89/1000)+(C90*K90/1000)+(C91*K91/1000)+(((C89*K89/1000)+(C90*K90/1000)+(C91*K91/1000))*2%)</f>
      </c>
      <c r="X89" s="234">
        <f t="array" ref="X89">(C89*I89*L89)/1000</f>
      </c>
      <c r="Y89" s="233">
        <f t="array" ref="Y89">(C89*J89*M89)/1000</f>
      </c>
      <c r="Z89" s="235">
        <f t="array" ref="Z89">(C89*K89*N89)/1000</f>
      </c>
    </row>
    <row r="90" spans="1:26" ht="24" customHeight="1">
      <c r="A90" s="583"/>
      <c r="B90" t="s" s="236">
        <v>183</v>
      </c>
      <c r="C90" s="85"/>
      <c r="D90" s="85"/>
      <c r="E90" s="219"/>
      <c r="F90" s="59">
        <f t="array" ref="F90">F89</f>
      </c>
      <c r="G90" s="59">
        <f t="array" ref="G90">G89</f>
      </c>
      <c r="H90" s="59">
        <f t="array" ref="H90">H89</f>
      </c>
      <c r="I90" s="213">
        <f t="array" ref="I90">(F90*1.83*8*2.7)*(1780-1000)/(1.7*1780)</f>
      </c>
      <c r="J90" s="213">
        <f t="array" ref="J90">(G90*1.83*8*2.7)*(1780-1000)/(1.7*1780)</f>
      </c>
      <c r="K90" s="213">
        <f t="array" ref="K90">(H90*1.83*8*2.7)*(1850-1000)/(1.7*1850)</f>
      </c>
      <c r="L90" s="237"/>
      <c r="M90" s="237"/>
      <c r="N90" s="237"/>
      <c r="O90" s="192">
        <f t="array" ref="O90">(C90-E90)*I90*L90/1000</f>
      </c>
      <c r="P90" s="192">
        <f t="array" ref="P90">(C90-E90)*J90*M90/1000</f>
      </c>
      <c r="Q90" s="192">
        <f t="array" ref="Q90">(C90-E90)*K90*N90/1000</f>
      </c>
      <c r="R90" s="588"/>
      <c r="S90" s="59">
        <f t="array" ref="S90">(C90*I90*L90/1000)+(C90*J90*M90/1000)+(C90*K90*N90/1000)+(((C90*I90*L90/1000)+(C90*J90*M90/1000)+(C90*K90*N90/1000))*2%)</f>
      </c>
      <c r="T90" s="595"/>
      <c r="U90" s="601"/>
      <c r="V90" s="611"/>
      <c r="W90" s="614"/>
      <c r="X90" s="238">
        <f t="array" ref="X90">(C90*I90*L90)/1000</f>
      </c>
      <c r="Y90" s="192">
        <f t="array" ref="Y90">(C90*J90*M90)/1000</f>
      </c>
      <c r="Z90" s="239">
        <f t="array" ref="Z90">(C90*K90*N90)/1000</f>
      </c>
    </row>
    <row r="91" spans="1:26" ht="24" customHeight="1">
      <c r="A91" s="583"/>
      <c r="B91" t="s" s="240">
        <v>184</v>
      </c>
      <c r="C91" s="241"/>
      <c r="D91" s="241"/>
      <c r="E91" s="225"/>
      <c r="F91" s="242">
        <f t="array" ref="F91">F90</f>
      </c>
      <c r="G91" s="242">
        <f t="array" ref="G91">G90</f>
      </c>
      <c r="H91" s="242">
        <f t="array" ref="H91">H90</f>
      </c>
      <c r="I91" s="213">
        <f t="array" ref="I91">(F91*1.83*8*2.7)*(1780-1000)/(1.7*1780)</f>
      </c>
      <c r="J91" s="213">
        <f t="array" ref="J91">(G91*1.83*8*2.7)*(1780-1000)/(1.7*1780)</f>
      </c>
      <c r="K91" s="213">
        <f t="array" ref="K91">(H91*1.83*8*2.7)*(1850-1000)/(1.7*1850)</f>
      </c>
      <c r="L91" s="59">
        <f t="array" ref="L91">L88</f>
      </c>
      <c r="M91" s="59">
        <f t="array" ref="M91">M88</f>
      </c>
      <c r="N91" s="59">
        <f t="array" ref="N91">N88</f>
      </c>
      <c r="O91" s="243"/>
      <c r="P91" s="243"/>
      <c r="Q91" s="243"/>
      <c r="R91" s="589"/>
      <c r="S91" s="242">
        <f t="array" ref="S91">(C91*I91*L91/1000)+(C91*J91*M91/1000)+(C91*K91*N91/1000)+(((C91*I91*L91/1000)+(C91*J91*M91/1000)+(C91*K91*N91/1000))*2%)</f>
      </c>
      <c r="T91" s="596"/>
      <c r="U91" s="602"/>
      <c r="V91" s="612"/>
      <c r="W91" s="615"/>
      <c r="X91" s="245">
        <f t="array" ref="X91">(C91*I91*L91)/1000</f>
      </c>
      <c r="Y91" s="243">
        <f t="array" ref="Y91">(C91*J91*M91)/1000</f>
      </c>
      <c r="Z91" s="246">
        <f t="array" ref="Z91">(C91*K91*N91)/1000</f>
      </c>
    </row>
    <row r="92" spans="1:26" ht="24" customHeight="1">
      <c r="A92" s="580">
        <v>29</v>
      </c>
      <c r="B92" t="s" s="209">
        <v>182</v>
      </c>
      <c r="C92" s="247">
        <f t="array" ref="C92">99.5%*'Data Entry'!I34</f>
      </c>
      <c r="D92" s="210"/>
      <c r="E92" s="211">
        <f t="array" ref="E92">'Data Entry'!V34</f>
      </c>
      <c r="F92" s="212">
        <f t="array" ref="F92">F91</f>
      </c>
      <c r="G92" s="212">
        <f t="array" ref="G92">G91</f>
      </c>
      <c r="H92" s="212">
        <f t="array" ref="H92">H91</f>
      </c>
      <c r="I92" s="213">
        <f t="array" ref="I92">(F92*1.83*8*2.7)*(1780-1000)/(1.7*1780)</f>
      </c>
      <c r="J92" s="213">
        <f t="array" ref="J92">(G92*1.83*8*2.7)*(1780-1000)/(1.7*1780)</f>
      </c>
      <c r="K92" s="213">
        <f t="array" ref="K92">(H92*1.83*8*2.7)*(1850-1000)/(1.7*1850)</f>
      </c>
      <c r="L92" s="42">
        <f t="array" ref="L92">L89</f>
      </c>
      <c r="M92" s="42">
        <f t="array" ref="M92">M89</f>
      </c>
      <c r="N92" s="42">
        <f t="array" ref="N92">N89</f>
      </c>
      <c r="O92" s="214">
        <f t="array" ref="O92">(C92-E92)*I92*L92/1000</f>
      </c>
      <c r="P92" s="214">
        <f t="array" ref="P92">(C92-E92)*J92*M92/1000</f>
      </c>
      <c r="Q92" s="214">
        <f t="array" ref="Q92">(C92-E92)*K92*N92/1000</f>
      </c>
      <c r="R92" s="584">
        <f t="array" ref="R92">SUM(O92:Q94)</f>
      </c>
      <c r="S92" s="212">
        <f t="array" ref="S92">(C92*I92*L92/1000)+(C92*J92*M92/1000)+(C92*K92*N92/1000)+(((C92*I92*L92/1000)+(C92*J92*M92/1000)+(C92*K92*N92/1000))*2%)</f>
      </c>
      <c r="T92" s="597">
        <f t="array" ref="T92">SUM(S92:S94)</f>
      </c>
      <c r="U92" s="603">
        <f t="array" ref="U92">(C92*I92/1000)+(C93*I93/1000)+(C94*I94/1000)+(((C92*I92/1000)+(C93*I93/1000)+(C94*I94/1000))*2%)</f>
      </c>
      <c r="V92" s="584">
        <f t="array" ref="V92">(C92*J92/1000)+(C93*J93/1000)+(C94*J94/1000)+(((C92*J92/1000)+(C93*J93/1000)+(C94*J94/1000))*2%)</f>
      </c>
      <c r="W92" s="608">
        <f t="array" ref="W92">(C92*K92/1000)+(C93*K93/1000)+(C94*K94/1000)+(((C92*K92/1000)+(C93*K93/1000)+(C94*K94/1000))*2%)</f>
      </c>
      <c r="X92" s="215">
        <f t="array" ref="X92">(C92*I92*L92)/1000</f>
      </c>
      <c r="Y92" s="214">
        <f t="array" ref="Y92">(C92*J92*M92)/1000</f>
      </c>
      <c r="Z92" s="216">
        <f t="array" ref="Z92">(C92*K92*N92)/1000</f>
      </c>
    </row>
    <row r="93" spans="1:26" ht="24" customHeight="1">
      <c r="A93" s="581"/>
      <c r="B93" t="s" s="217">
        <v>183</v>
      </c>
      <c r="C93" s="85"/>
      <c r="D93" s="85"/>
      <c r="E93" s="219"/>
      <c r="F93" s="42">
        <f t="array" ref="F93">F92</f>
      </c>
      <c r="G93" s="42">
        <f t="array" ref="G93">G92</f>
      </c>
      <c r="H93" s="42">
        <f t="array" ref="H93">H92</f>
      </c>
      <c r="I93" s="213">
        <f t="array" ref="I93">(F93*1.83*8*2.7)*(1780-1000)/(1.7*1780)</f>
      </c>
      <c r="J93" s="213">
        <f t="array" ref="J93">(G93*1.83*8*2.7)*(1780-1000)/(1.7*1780)</f>
      </c>
      <c r="K93" s="213">
        <f t="array" ref="K93">(H93*1.83*8*2.7)*(1850-1000)/(1.7*1850)</f>
      </c>
      <c r="L93" s="220"/>
      <c r="M93" s="220"/>
      <c r="N93" s="220"/>
      <c r="O93" s="190">
        <f t="array" ref="O93">(C93-E93)*I93*L93/1000</f>
      </c>
      <c r="P93" s="190">
        <f t="array" ref="P93">(C93-E93)*J93*M93/1000</f>
      </c>
      <c r="Q93" s="190">
        <f t="array" ref="Q93">(C93-E93)*K93*N93/1000</f>
      </c>
      <c r="R93" s="585"/>
      <c r="S93" s="42">
        <f t="array" ref="S93">(C93*I93*L93/1000)+(C93*J93*M93/1000)+(C93*K93*N93/1000)+(((C93*I93*L93/1000)+(C93*J93*M93/1000)+(C93*K93*N93/1000))*2%)</f>
      </c>
      <c r="T93" s="598"/>
      <c r="U93" s="604"/>
      <c r="V93" s="606"/>
      <c r="W93" s="609"/>
      <c r="X93" s="221">
        <f t="array" ref="X93">(C93*I93*L93)/1000</f>
      </c>
      <c r="Y93" s="190">
        <f t="array" ref="Y93">(C93*J93*M93)/1000</f>
      </c>
      <c r="Z93" s="222">
        <f t="array" ref="Z93">(C93*K93*N93)/1000</f>
      </c>
    </row>
    <row r="94" spans="1:26" ht="24" customHeight="1">
      <c r="A94" s="581"/>
      <c r="B94" t="s" s="223">
        <v>184</v>
      </c>
      <c r="C94" s="241"/>
      <c r="D94" s="241"/>
      <c r="E94" s="225"/>
      <c r="F94" s="226">
        <f t="array" ref="F94">F93</f>
      </c>
      <c r="G94" s="226">
        <f t="array" ref="G94">G93</f>
      </c>
      <c r="H94" s="226">
        <f t="array" ref="H94">H93</f>
      </c>
      <c r="I94" s="213">
        <f t="array" ref="I94">(F94*1.83*8*2.7)*(1780-1000)/(1.7*1780)</f>
      </c>
      <c r="J94" s="213">
        <f t="array" ref="J94">(G94*1.83*8*2.7)*(1780-1000)/(1.7*1780)</f>
      </c>
      <c r="K94" s="213">
        <f t="array" ref="K94">(H94*1.83*8*2.7)*(1850-1000)/(1.7*1850)</f>
      </c>
      <c r="L94" s="42">
        <f t="array" ref="L94">L91</f>
      </c>
      <c r="M94" s="42">
        <f t="array" ref="M94">M91</f>
      </c>
      <c r="N94" s="42">
        <f t="array" ref="N94">N91</f>
      </c>
      <c r="O94" s="227"/>
      <c r="P94" s="227"/>
      <c r="Q94" s="227"/>
      <c r="R94" s="586"/>
      <c r="S94" s="226">
        <f t="array" ref="S94">(C94*I94*L94/1000)+(C94*J94*M94/1000)+(C94*K94*N94/1000)+(((C94*I94*L94/1000)+(C94*J94*M94/1000)+(C94*K94*N94/1000))*2%)</f>
      </c>
      <c r="T94" s="599"/>
      <c r="U94" s="605"/>
      <c r="V94" s="607"/>
      <c r="W94" s="610"/>
      <c r="X94" s="229">
        <f t="array" ref="X94">(C94*I94*L94)/1000</f>
      </c>
      <c r="Y94" s="227">
        <f t="array" ref="Y94">(C94*J94*M94)/1000</f>
      </c>
      <c r="Z94" s="230">
        <f t="array" ref="Z94">(C94*K94*N94)/1000</f>
      </c>
    </row>
    <row r="95" spans="1:26" ht="24" customHeight="1">
      <c r="A95" s="582">
        <v>30</v>
      </c>
      <c r="B95" t="s" s="231">
        <v>182</v>
      </c>
      <c r="C95" s="247">
        <f t="array" ref="C95">99.5%*'Data Entry'!I35</f>
      </c>
      <c r="D95" s="210"/>
      <c r="E95" s="211">
        <f t="array" ref="E95">'Data Entry'!V35</f>
      </c>
      <c r="F95" s="232">
        <f t="array" ref="F95">F94</f>
      </c>
      <c r="G95" s="232">
        <f t="array" ref="G95">G94</f>
      </c>
      <c r="H95" s="232">
        <f t="array" ref="H95">H94</f>
      </c>
      <c r="I95" s="213">
        <f t="array" ref="I95">(F95*1.83*8*2.7)*(1780-1000)/(1.7*1780)</f>
      </c>
      <c r="J95" s="213">
        <f t="array" ref="J95">(G95*1.83*8*2.7)*(1780-1000)/(1.7*1780)</f>
      </c>
      <c r="K95" s="213">
        <f t="array" ref="K95">(H95*1.83*8*2.7)*(1850-1000)/(1.7*1850)</f>
      </c>
      <c r="L95" s="59">
        <f t="array" ref="L95">L92</f>
      </c>
      <c r="M95" s="59">
        <f t="array" ref="M95">M92</f>
      </c>
      <c r="N95" s="59">
        <f t="array" ref="N95">N92</f>
      </c>
      <c r="O95" s="233">
        <f t="array" ref="O95">(C95-E95)*I95*L95/1000</f>
      </c>
      <c r="P95" s="233">
        <f t="array" ref="P95">(C95-E95)*J95*M95/1000</f>
      </c>
      <c r="Q95" s="233">
        <f t="array" ref="Q95">(C95-E95)*K95*N95/1000</f>
      </c>
      <c r="R95" s="587">
        <f t="array" ref="R95">SUM(O95:Q97)</f>
      </c>
      <c r="S95" s="232">
        <f t="array" ref="S95">(C95*I95*L95/1000)+(C95*J95*M95/1000)+(C95*K95*N95/1000)+(((C95*I95*L95/1000)+(C95*J95*M95/1000)+(C95*K95*N95/1000))*2%)</f>
      </c>
      <c r="T95" s="594">
        <f t="array" ref="T95">SUM(S95:S97)</f>
      </c>
      <c r="U95" s="600">
        <f t="array" ref="U95">(C95*I95/1000)+(C96*I96/1000)+(C97*I97/1000)+(((C95*I95/1000)+(C96*I96/1000)+(C97*I97/1000))*2%)</f>
      </c>
      <c r="V95" s="587">
        <f t="array" ref="V95">(C95*J95/1000)+(C96*J96/1000)+(C97*J97/1000)+(((C95*J95/1000)+(C96*J96/1000)+(C97*J97/1000))*2%)</f>
      </c>
      <c r="W95" s="613">
        <f t="array" ref="W95">(C95*K95/1000)+(C96*K96/1000)+(C97*K97/1000)+(((C95*K95/1000)+(C96*K96/1000)+(C97*K97/1000))*2%)</f>
      </c>
      <c r="X95" s="234">
        <f t="array" ref="X95">(C95*I95*L95)/1000</f>
      </c>
      <c r="Y95" s="233">
        <f t="array" ref="Y95">(C95*J95*M95)/1000</f>
      </c>
      <c r="Z95" s="235">
        <f t="array" ref="Z95">(C95*K95*N95)/1000</f>
      </c>
    </row>
    <row r="96" spans="1:26" ht="24" customHeight="1">
      <c r="A96" s="583"/>
      <c r="B96" t="s" s="236">
        <v>183</v>
      </c>
      <c r="C96" s="85"/>
      <c r="D96" s="85"/>
      <c r="E96" s="219"/>
      <c r="F96" s="59">
        <f t="array" ref="F96">F95</f>
      </c>
      <c r="G96" s="59">
        <f t="array" ref="G96">G95</f>
      </c>
      <c r="H96" s="59">
        <f t="array" ref="H96">H95</f>
      </c>
      <c r="I96" s="213">
        <f t="array" ref="I96">(F96*1.83*8*2.7)*(1780-1000)/(1.7*1780)</f>
      </c>
      <c r="J96" s="213">
        <f t="array" ref="J96">(G96*1.83*8*2.7)*(1780-1000)/(1.7*1780)</f>
      </c>
      <c r="K96" s="213">
        <f t="array" ref="K96">(H96*1.83*8*2.7)*(1850-1000)/(1.7*1850)</f>
      </c>
      <c r="L96" s="237"/>
      <c r="M96" s="237"/>
      <c r="N96" s="237"/>
      <c r="O96" s="192">
        <f t="array" ref="O96">(C96-E96)*I96*L96/1000</f>
      </c>
      <c r="P96" s="192">
        <f t="array" ref="P96">(C96-E96)*J96*M96/1000</f>
      </c>
      <c r="Q96" s="192">
        <f t="array" ref="Q96">(C96-E96)*K96*N96/1000</f>
      </c>
      <c r="R96" s="588"/>
      <c r="S96" s="59">
        <f t="array" ref="S96">(C96*I96*L96/1000)+(C96*J96*M96/1000)+(C96*K96*N96/1000)+(((C96*I96*L96/1000)+(C96*J96*M96/1000)+(C96*K96*N96/1000))*2%)</f>
      </c>
      <c r="T96" s="595"/>
      <c r="U96" s="601"/>
      <c r="V96" s="611"/>
      <c r="W96" s="614"/>
      <c r="X96" s="238">
        <f t="array" ref="X96">(C96*I96*L96)/1000</f>
      </c>
      <c r="Y96" s="192">
        <f t="array" ref="Y96">(C96*J96*M96)/1000</f>
      </c>
      <c r="Z96" s="239">
        <f t="array" ref="Z96">(C96*K96*N96)/1000</f>
      </c>
    </row>
    <row r="97" spans="1:26" ht="24" customHeight="1">
      <c r="A97" s="583"/>
      <c r="B97" t="s" s="240">
        <v>184</v>
      </c>
      <c r="C97" s="241"/>
      <c r="D97" s="241"/>
      <c r="E97" s="225"/>
      <c r="F97" s="242">
        <f t="array" ref="F97">F96</f>
      </c>
      <c r="G97" s="242">
        <f t="array" ref="G97">G96</f>
      </c>
      <c r="H97" s="242">
        <f t="array" ref="H97">H96</f>
      </c>
      <c r="I97" s="213">
        <f t="array" ref="I97">(F97*1.83*8*2.7)*(1780-1000)/(1.7*1780)</f>
      </c>
      <c r="J97" s="213">
        <f t="array" ref="J97">(G97*1.83*8*2.7)*(1780-1000)/(1.7*1780)</f>
      </c>
      <c r="K97" s="213">
        <f t="array" ref="K97">(H97*1.83*8*2.7)*(1850-1000)/(1.7*1850)</f>
      </c>
      <c r="L97" s="59">
        <f t="array" ref="L97">L94</f>
      </c>
      <c r="M97" s="59">
        <f t="array" ref="M97">M94</f>
      </c>
      <c r="N97" s="59">
        <f t="array" ref="N97">N94</f>
      </c>
      <c r="O97" s="243"/>
      <c r="P97" s="243"/>
      <c r="Q97" s="243"/>
      <c r="R97" s="589"/>
      <c r="S97" s="242">
        <f t="array" ref="S97">(C97*I97*L97/1000)+(C97*J97*M97/1000)+(C97*K97*N97/1000)+(((C97*I97*L97/1000)+(C97*J97*M97/1000)+(C97*K97*N97/1000))*2%)</f>
      </c>
      <c r="T97" s="596"/>
      <c r="U97" s="602"/>
      <c r="V97" s="612"/>
      <c r="W97" s="615"/>
      <c r="X97" s="245">
        <f t="array" ref="X97">(C97*I97*L97)/1000</f>
      </c>
      <c r="Y97" s="243">
        <f t="array" ref="Y97">(C97*J97*M97)/1000</f>
      </c>
      <c r="Z97" s="246">
        <f t="array" ref="Z97">(C97*K97*N97)/1000</f>
      </c>
    </row>
    <row r="98" spans="1:26" ht="24" customHeight="1">
      <c r="A98" s="580">
        <v>31</v>
      </c>
      <c r="B98" t="s" s="209">
        <v>182</v>
      </c>
      <c r="C98" s="247">
        <f t="array" ref="C98">99.5%*'Data Entry'!I36</f>
      </c>
      <c r="D98" s="210"/>
      <c r="E98" s="211">
        <f t="array" ref="E98">'Data Entry'!V36</f>
      </c>
      <c r="F98" s="232">
        <f t="array" ref="F98">F97</f>
      </c>
      <c r="G98" s="232">
        <f t="array" ref="G98">G97</f>
      </c>
      <c r="H98" s="232">
        <f t="array" ref="H98">H97</f>
      </c>
      <c r="I98" s="213">
        <f t="array" ref="I98">(F98*1.83*8*2.7)*(1780-1000)/(1.7*1780)</f>
      </c>
      <c r="J98" s="213">
        <f t="array" ref="J98">(G98*1.83*8*2.7)*(1780-1000)/(1.7*1780)</f>
      </c>
      <c r="K98" s="213">
        <f t="array" ref="K98">(H98*1.83*8*2.7)*(1850-1000)/(1.7*1850)</f>
      </c>
      <c r="L98" s="42">
        <f t="array" ref="L98">L95</f>
      </c>
      <c r="M98" s="42">
        <f t="array" ref="M98">M95</f>
      </c>
      <c r="N98" s="42">
        <f t="array" ref="N98">N95</f>
      </c>
      <c r="O98" s="214">
        <f t="array" ref="O98">(C98-E98)*I98*L98/1000</f>
      </c>
      <c r="P98" s="214">
        <f t="array" ref="P98">(C98-E98)*J98*M98/1000</f>
      </c>
      <c r="Q98" s="214">
        <f t="array" ref="Q98">(C98-E98)*K98*N98/1000</f>
      </c>
      <c r="R98" s="584">
        <f t="array" ref="R98">SUM(O98:Q100)</f>
      </c>
      <c r="S98" s="212">
        <f t="array" ref="S98">(C98*I98*L98/1000)+(C98*J98*M98/1000)+(C98*K98*N98/1000)+(((C98*I98*L98/1000)+(C98*J98*M98/1000)+(C98*K98*N98/1000))*2%)</f>
      </c>
      <c r="T98" s="597">
        <f t="array" ref="T98">SUM(S98:S100)</f>
      </c>
      <c r="U98" s="603">
        <f t="array" ref="U98">(C98*I98/1000)+(C99*I99/1000)+(C100*I100/1000)+(((C98*I98/1000)+(C99*I99/1000)+(C100*I100/1000))*2%)</f>
      </c>
      <c r="V98" s="584">
        <f t="array" ref="V98">(C98*J98/1000)+(C99*J99/1000)+(C100*J100/1000)+(((C98*J98/1000)+(C99*J99/1000)+(C100*J100/1000))*2%)</f>
      </c>
      <c r="W98" s="608">
        <f t="array" ref="W98">(C98*K98/1000)+(C99*K99/1000)+(C100*K100/1000)+(((C98*K98/1000)+(C99*K99/1000)+(C100*K100/1000))*2%)</f>
      </c>
      <c r="X98" s="215">
        <f t="array" ref="X98">(C98*I98*L98)/1000</f>
      </c>
      <c r="Y98" s="214">
        <f t="array" ref="Y98">(C98*J98*M98)/1000</f>
      </c>
      <c r="Z98" s="216">
        <f t="array" ref="Z98">(C98*K98*N98)/1000</f>
      </c>
    </row>
    <row r="99" spans="1:26" ht="24" customHeight="1">
      <c r="A99" s="581"/>
      <c r="B99" t="s" s="217">
        <v>183</v>
      </c>
      <c r="C99" s="85"/>
      <c r="D99" s="85"/>
      <c r="E99" s="219"/>
      <c r="F99" s="59">
        <f t="array" ref="F99">F98</f>
      </c>
      <c r="G99" s="59">
        <f t="array" ref="G99">G98</f>
      </c>
      <c r="H99" s="59">
        <f t="array" ref="H99">H98</f>
      </c>
      <c r="I99" s="213">
        <f t="array" ref="I99">(F99*1.83*8*2.7)*(1780-1000)/(1.7*1780)</f>
      </c>
      <c r="J99" s="213">
        <f t="array" ref="J99">(G99*1.83*8*2.7)*(1780-1000)/(1.7*1780)</f>
      </c>
      <c r="K99" s="213">
        <f t="array" ref="K99">(H99*1.83*8*2.7)*(1850-1000)/(1.7*1850)</f>
      </c>
      <c r="L99" s="220"/>
      <c r="M99" s="220"/>
      <c r="N99" s="220"/>
      <c r="O99" s="190">
        <f t="array" ref="O99">(C99-E99)*I99*L99/1000</f>
      </c>
      <c r="P99" s="190">
        <f t="array" ref="P99">(C99-E99)*J99*M99/1000</f>
      </c>
      <c r="Q99" s="190">
        <f t="array" ref="Q99">(C99-E99)*K99*N99/1000</f>
      </c>
      <c r="R99" s="585"/>
      <c r="S99" s="42">
        <f t="array" ref="S99">(C99*I99*L99/1000)+(C99*J99*M99/1000)+(C99*K99*N99/1000)+(((C99*I99*L99/1000)+(C99*J99*M99/1000)+(C99*K99*N99/1000))*2%)</f>
      </c>
      <c r="T99" s="598"/>
      <c r="U99" s="604"/>
      <c r="V99" s="606"/>
      <c r="W99" s="609"/>
      <c r="X99" s="221">
        <f t="array" ref="X99">(C99*I99*L99)/1000</f>
      </c>
      <c r="Y99" s="190">
        <f t="array" ref="Y99">(C99*J99*M99)/1000</f>
      </c>
      <c r="Z99" s="222">
        <f t="array" ref="Z99">(C99*K99*N99)/1000</f>
      </c>
    </row>
    <row r="100" spans="1:26" ht="24" customHeight="1">
      <c r="A100" s="581"/>
      <c r="B100" t="s" s="223">
        <v>184</v>
      </c>
      <c r="C100" s="241"/>
      <c r="D100" s="241"/>
      <c r="E100" s="225"/>
      <c r="F100" s="242">
        <f t="array" ref="F100">F99</f>
      </c>
      <c r="G100" s="242">
        <f t="array" ref="G100">G99</f>
      </c>
      <c r="H100" s="242">
        <f t="array" ref="H100">H99</f>
      </c>
      <c r="I100" s="249">
        <f t="array" ref="I100">(F100*1.83*8*2.7)*(1780-1000)/(1.7*1780)</f>
      </c>
      <c r="J100" s="249">
        <f t="array" ref="J100">(G100*1.83*8*2.7)*(1780-1000)/(1.7*1780)</f>
      </c>
      <c r="K100" s="249">
        <f t="array" ref="K100">(H100*1.83*8*2.7)*(1850-1000)/(1.7*1850)</f>
      </c>
      <c r="L100" s="42">
        <f t="array" ref="L100">L97</f>
      </c>
      <c r="M100" s="42">
        <f t="array" ref="M100">M97</f>
      </c>
      <c r="N100" s="42">
        <f t="array" ref="N100">N97</f>
      </c>
      <c r="O100" s="227"/>
      <c r="P100" s="227"/>
      <c r="Q100" s="227"/>
      <c r="R100" s="586"/>
      <c r="S100" s="226">
        <f t="array" ref="S100">(C100*I100*L100/1000)+(C100*J100*M100/1000)+(C100*K100*N100/1000)+(((C100*I100*L100/1000)+(C100*J100*M100/1000)+(C100*K100*N100/1000))*2%)</f>
      </c>
      <c r="T100" s="599"/>
      <c r="U100" s="605"/>
      <c r="V100" s="607"/>
      <c r="W100" s="610"/>
      <c r="X100" s="229">
        <f t="array" ref="X100">(C100*I100*L100)/1000</f>
      </c>
      <c r="Y100" s="227">
        <f t="array" ref="Y100">(C100*J100*M100)/1000</f>
      </c>
      <c r="Z100" s="230">
        <f t="array" ref="Z100">(C100*K100*N100)/1000</f>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54">
        <v>185</v>
      </c>
      <c r="Q102" s="555"/>
      <c r="R102" s="558">
        <f t="array" ref="R102">SUM(R8:R100)</f>
      </c>
      <c r="S102" t="s" s="616">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f t="array" ref="X103">X101/Production!AG41</f>
      </c>
      <c r="Y103" s="255">
        <f t="array" ref="Y103">Y101/Production!AG41</f>
      </c>
      <c r="Z103" s="256">
        <f t="array" ref="Z103">Z101/Production!AG41</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591">
        <v>187</v>
      </c>
      <c r="Y104" t="s" s="592">
        <v>188</v>
      </c>
      <c r="Z104" t="s" s="590">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sheetPr/>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27">
        <f t="array" ref="B2">'Data Entry'!A2</f>
      </c>
      <c r="C2" s="527"/>
      <c r="D2" s="13"/>
      <c r="E2" s="98"/>
      <c r="F2" t="s" s="528">
        <v>208</v>
      </c>
      <c r="G2" s="527"/>
      <c r="H2" s="527"/>
      <c r="I2" s="527"/>
      <c r="J2" s="527"/>
      <c r="K2" s="527"/>
      <c r="L2" s="527"/>
      <c r="M2" s="527"/>
      <c r="N2" s="527"/>
      <c r="O2" s="98"/>
      <c r="P2" s="98"/>
      <c r="Q2" s="98"/>
      <c r="R2" s="98"/>
      <c r="S2" s="98"/>
      <c r="T2" s="98"/>
      <c r="U2" s="98"/>
      <c r="V2" s="98"/>
      <c r="W2" s="98"/>
      <c r="X2" s="98"/>
      <c r="Y2" s="98"/>
      <c r="Z2" s="98"/>
    </row>
    <row r="3" spans="1:26"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row>
    <row r="4" spans="1:26"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row>
    <row r="8" spans="1:26" ht="24" customHeight="1">
      <c r="A8" s="580">
        <v>1</v>
      </c>
      <c r="B8" t="s" s="209">
        <v>182</v>
      </c>
      <c r="C8" s="210">
        <f t="array" ref="C8">99.5%*'Data Entry'!J6</f>
      </c>
      <c r="D8" s="210"/>
      <c r="E8" s="211">
        <f t="array" ref="E8">'Data Entry'!W6</f>
      </c>
      <c r="F8" s="212">
        <v>38</v>
      </c>
      <c r="G8" s="212">
        <v>26</v>
      </c>
      <c r="H8" s="212">
        <v>10</v>
      </c>
      <c r="I8" s="213">
        <f t="array" ref="I8">(F8*4.68*5*2.7)*(1790-1000)/(1.7*1790)</f>
      </c>
      <c r="J8" s="213">
        <f t="array" ref="J8">(G8*4.68*5*2.7)*(1780-1000)/(1.7*1780)</f>
      </c>
      <c r="K8" s="213">
        <f t="array" ref="K8">(H8*4.68*5*2.7)*(1300-1000)/(1.7*1300)</f>
      </c>
      <c r="L8" s="42">
        <v>29.19</v>
      </c>
      <c r="M8" s="42">
        <v>19.17</v>
      </c>
      <c r="N8" s="42">
        <v>34.41</v>
      </c>
      <c r="O8" s="214">
        <f t="array" ref="O8">(C8-E8)*I8*L8/1000</f>
      </c>
      <c r="P8" s="214">
        <f t="array" ref="P8">(C8-E8)*J8*M8/1000</f>
      </c>
      <c r="Q8" s="214">
        <f t="array" ref="Q8">(C8-E8)*K8*N8/1000</f>
      </c>
      <c r="R8" s="584">
        <f t="array" ref="R8">SUM(O8:Q10)</f>
      </c>
      <c r="S8" s="214">
        <f t="array" ref="S8">(C8*I8*L8/1000)+(C8*J8*M8/1000)+(C8*K8*N8/1000)+(((C8*I8*L8/1000)+(C8*J8*M8/1000)+(C8*K8*N8/1000))*2%)</f>
      </c>
      <c r="T8" s="597">
        <f t="array" ref="T8">SUM(S8:S10)</f>
      </c>
      <c r="U8" s="603">
        <f t="array" ref="U8">(C8*I8/1000)+(C9*I9/1000)+(C10*I10/1000)+(((C8*I8/1000)+(C9*I9/1000)+(C10*I10/1000))*2%)</f>
      </c>
      <c r="V8" s="584">
        <f t="array" ref="V8">(C8*J8/1000)+(C9*J9/1000)+(C10*J10/1000)+(((C8*J8/1000)+(C9*J9/1000)+(C10*J10/1000))*2%)</f>
      </c>
      <c r="W8" s="608">
        <f t="array" ref="W8">(C8*K8/1000)+(C9*K9/1000)+(C10*K10/1000)+(((C8*K8/1000)+(C9*K9/1000)+(C10*K10/1000))*2%)</f>
      </c>
      <c r="X8" s="215">
        <f t="array" ref="X8">(C8*I8*L8)/1000</f>
      </c>
      <c r="Y8" s="214">
        <f t="array" ref="Y8">(C8*J8*M8)/1000</f>
      </c>
      <c r="Z8" s="216">
        <f t="array" ref="Z8">(C8*K8*N8)/1000</f>
      </c>
    </row>
    <row r="9" spans="1:26" ht="24" customHeight="1">
      <c r="A9" s="581"/>
      <c r="B9" t="s" s="217">
        <v>183</v>
      </c>
      <c r="C9" s="85"/>
      <c r="D9" s="85"/>
      <c r="E9" s="219"/>
      <c r="F9" s="42">
        <f t="array" ref="F9">F8</f>
      </c>
      <c r="G9" s="42">
        <f t="array" ref="G9">G8</f>
      </c>
      <c r="H9" s="42">
        <f t="array" ref="H9">H8</f>
      </c>
      <c r="I9" s="213">
        <f t="array" ref="I9">(F9*4.68*5*2.7)*(1790-1000)/(1.7*1790)</f>
      </c>
      <c r="J9" s="213">
        <f t="array" ref="J9">(G9*4.68*5*2.7)*(1780-1000)/(1.7*1780)</f>
      </c>
      <c r="K9" s="213">
        <f t="array" ref="K9">(H9*4.68*5*2.7)*(1300-1000)/(1.7*1300)</f>
      </c>
      <c r="L9" s="220"/>
      <c r="M9" s="220"/>
      <c r="N9" s="220"/>
      <c r="O9" s="190">
        <f t="array" ref="O9">(C9-E9)*I9*L9/1000</f>
      </c>
      <c r="P9" s="190">
        <f t="array" ref="P9">(C9-E9)*J9*M9/1000</f>
      </c>
      <c r="Q9" s="190">
        <f t="array" ref="Q9">(C9-E9)*K9*N9/1000</f>
      </c>
      <c r="R9" s="585"/>
      <c r="S9" s="190">
        <f t="array" ref="S9">(C9*I9*L9/1000)+(C9*J9*M9/1000)+(C9*K9*N9/1000)+(((C9*I9*L9/1000)+(C9*J9*M9/1000)+(C9*K9*N9/1000))*2%)</f>
      </c>
      <c r="T9" s="598"/>
      <c r="U9" s="604"/>
      <c r="V9" s="606"/>
      <c r="W9" s="609"/>
      <c r="X9" s="221">
        <f t="array" ref="X9">(C9*I9*L9)/1000</f>
      </c>
      <c r="Y9" s="190">
        <f t="array" ref="Y9">(C9*J9*M9)/1000</f>
      </c>
      <c r="Z9" s="222">
        <f t="array" ref="Z9">(C9*K9*N9)/1000</f>
      </c>
    </row>
    <row r="10" spans="1:26" ht="24" customHeight="1">
      <c r="A10" s="581"/>
      <c r="B10" t="s" s="223">
        <v>184</v>
      </c>
      <c r="C10" s="241"/>
      <c r="D10" s="241"/>
      <c r="E10" s="225"/>
      <c r="F10" s="226">
        <f t="array" ref="F10">F9</f>
      </c>
      <c r="G10" s="226">
        <f t="array" ref="G10">G9</f>
      </c>
      <c r="H10" s="226">
        <f t="array" ref="H10">H9</f>
      </c>
      <c r="I10" s="213">
        <f t="array" ref="I10">(F10*4.68*5*2.7)*(1790-1000)/(1.7*1790)</f>
      </c>
      <c r="J10" s="213">
        <f t="array" ref="J10">(G10*4.68*5*2.7)*(1780-1000)/(1.7*1780)</f>
      </c>
      <c r="K10" s="213">
        <f t="array" ref="K10">(H10*4.68*5*2.7)*(1300-1000)/(1.7*1300)</f>
      </c>
      <c r="L10" s="42">
        <v>30</v>
      </c>
      <c r="M10" s="42">
        <v>17.2</v>
      </c>
      <c r="N10" s="42">
        <v>32.44</v>
      </c>
      <c r="O10" s="227"/>
      <c r="P10" s="227"/>
      <c r="Q10" s="227"/>
      <c r="R10" s="586"/>
      <c r="S10" s="227">
        <f t="array" ref="S10">(C10*I10*L10/1000)+(C10*J10*M10/1000)+(C10*K10*N10/1000)+(((C10*I10*L10/1000)+(C10*J10*M10/1000)+(C10*K10*N10/1000))*2%)</f>
      </c>
      <c r="T10" s="599"/>
      <c r="U10" s="605"/>
      <c r="V10" s="607"/>
      <c r="W10" s="610"/>
      <c r="X10" s="229">
        <f t="array" ref="X10">(C10*I10*L10)/1000</f>
      </c>
      <c r="Y10" s="227">
        <f t="array" ref="Y10">(C10*J10*M10)/1000</f>
      </c>
      <c r="Z10" s="230">
        <f t="array" ref="Z10">(C10*K10*N10)/1000</f>
      </c>
    </row>
    <row r="11" spans="1:26" ht="24" customHeight="1">
      <c r="A11" s="582">
        <v>2</v>
      </c>
      <c r="B11" t="s" s="231">
        <v>182</v>
      </c>
      <c r="C11" s="210">
        <f t="array" ref="C11">99.5%*'Data Entry'!J7</f>
      </c>
      <c r="D11" s="210"/>
      <c r="E11" s="211">
        <f t="array" ref="E11">'Data Entry'!W7</f>
      </c>
      <c r="F11" s="232">
        <f t="array" ref="F11">F10</f>
      </c>
      <c r="G11" s="232">
        <f t="array" ref="G11">G10</f>
      </c>
      <c r="H11" s="232">
        <f t="array" ref="H11">H10</f>
      </c>
      <c r="I11" s="213">
        <f t="array" ref="I11">(F11*4.68*5*2.7)*(1790-1000)/(1.7*1790)</f>
      </c>
      <c r="J11" s="213">
        <f t="array" ref="J11">(G11*4.68*5*2.7)*(1780-1000)/(1.7*1780)</f>
      </c>
      <c r="K11" s="213">
        <f t="array" ref="K11">(H11*4.68*5*2.7)*(1300-1000)/(1.7*1300)</f>
      </c>
      <c r="L11" s="59">
        <f t="array" ref="L11">L8</f>
      </c>
      <c r="M11" s="59">
        <f t="array" ref="M11">M8</f>
      </c>
      <c r="N11" s="59">
        <f t="array" ref="N11">N8</f>
      </c>
      <c r="O11" s="233">
        <f t="array" ref="O11">(C11-E11)*I11*L11/1000</f>
      </c>
      <c r="P11" s="233">
        <f t="array" ref="P11">(C11-E11)*J11*M11/1000</f>
      </c>
      <c r="Q11" s="233">
        <f t="array" ref="Q11">(C11-E11)*K11*N11/1000</f>
      </c>
      <c r="R11" s="587">
        <f t="array" ref="R11">SUM(O11:Q13)</f>
      </c>
      <c r="S11" s="233">
        <f t="array" ref="S11">(C11*I11*L11/1000)+(C11*J11*M11/1000)+(C11*K11*N11/1000)+(((C11*I11*L11/1000)+(C11*J11*M11/1000)+(C11*K11*N11/1000))*2%)</f>
      </c>
      <c r="T11" s="594">
        <f t="array" ref="T11">SUM(S11:S13)</f>
      </c>
      <c r="U11" s="600">
        <f t="array" ref="U11">(C11*I11/1000)+(C12*I12/1000)+(C13*I13/1000)+(((C11*I11/1000)+(C12*I12/1000)+(C13*I13/1000))*2%)</f>
      </c>
      <c r="V11" s="587">
        <f t="array" ref="V11">(C11*J11/1000)+(C12*J12/1000)+(C13*J13/1000)+(((C11*J11/1000)+(C12*J12/1000)+(C13*J13/1000))*2%)</f>
      </c>
      <c r="W11" s="613">
        <f t="array" ref="W11">(C11*K11/1000)+(C12*K12/1000)+(C13*K13/1000)+(((C11*K11/1000)+(C12*K12/1000)+(C13*K13/1000))*2%)</f>
      </c>
      <c r="X11" s="234">
        <f t="array" ref="X11">(C11*I11*L11)/1000</f>
      </c>
      <c r="Y11" s="233">
        <f t="array" ref="Y11">(C11*J11*M11)/1000</f>
      </c>
      <c r="Z11" s="235">
        <f t="array" ref="Z11">(C11*K11*N11)/1000</f>
      </c>
    </row>
    <row r="12" spans="1:26" ht="24" customHeight="1">
      <c r="A12" s="583"/>
      <c r="B12" t="s" s="236">
        <v>183</v>
      </c>
      <c r="C12" s="85"/>
      <c r="D12" s="85"/>
      <c r="E12" s="219"/>
      <c r="F12" s="59">
        <f t="array" ref="F12">F11</f>
      </c>
      <c r="G12" s="59">
        <f t="array" ref="G12">G11</f>
      </c>
      <c r="H12" s="59">
        <f t="array" ref="H12">H11</f>
      </c>
      <c r="I12" s="213">
        <f t="array" ref="I12">(F12*4.68*5*2.7)*(1790-1000)/(1.7*1790)</f>
      </c>
      <c r="J12" s="213">
        <f t="array" ref="J12">(G12*4.68*5*2.7)*(1780-1000)/(1.7*1780)</f>
      </c>
      <c r="K12" s="213">
        <f t="array" ref="K12">(H12*4.68*5*2.7)*(1300-1000)/(1.7*1300)</f>
      </c>
      <c r="L12" s="237"/>
      <c r="M12" s="237"/>
      <c r="N12" s="237"/>
      <c r="O12" s="192">
        <f t="array" ref="O12">(C12-E12)*I12*L12/1000</f>
      </c>
      <c r="P12" s="192">
        <f t="array" ref="P12">(C12-E12)*J12*M12/1000</f>
      </c>
      <c r="Q12" s="192">
        <f t="array" ref="Q12">(C12-E12)*K12*N12/1000</f>
      </c>
      <c r="R12" s="588"/>
      <c r="S12" s="59">
        <f t="array" ref="S12">(C12*I12*L12/1000)+(C12*J12*M12/1000)+(C12*K12*N12/1000)+(((C12*I12*L12/1000)+(C12*J12*M12/1000)+(C12*K12*N12/1000))*2%)</f>
      </c>
      <c r="T12" s="595"/>
      <c r="U12" s="601"/>
      <c r="V12" s="611"/>
      <c r="W12" s="614"/>
      <c r="X12" s="238">
        <f t="array" ref="X12">(C12*I12*L12)/1000</f>
      </c>
      <c r="Y12" s="192">
        <f t="array" ref="Y12">(C12*J12*M12)/1000</f>
      </c>
      <c r="Z12" s="239">
        <f t="array" ref="Z12">(C12*K12*N12)/1000</f>
      </c>
    </row>
    <row r="13" spans="1:26" ht="24" customHeight="1">
      <c r="A13" s="583"/>
      <c r="B13" t="s" s="240">
        <v>184</v>
      </c>
      <c r="C13" s="241"/>
      <c r="D13" s="241"/>
      <c r="E13" s="225"/>
      <c r="F13" s="242">
        <f t="array" ref="F13">F12</f>
      </c>
      <c r="G13" s="242">
        <f t="array" ref="G13">G12</f>
      </c>
      <c r="H13" s="242">
        <f t="array" ref="H13">H12</f>
      </c>
      <c r="I13" s="213">
        <f t="array" ref="I13">(F13*4.68*5*2.7)*(1790-1000)/(1.7*1790)</f>
      </c>
      <c r="J13" s="213">
        <f t="array" ref="J13">(G13*4.68*5*2.7)*(1780-1000)/(1.7*1780)</f>
      </c>
      <c r="K13" s="213">
        <f t="array" ref="K13">(H13*4.68*5*2.7)*(1300-1000)/(1.7*1300)</f>
      </c>
      <c r="L13" s="59">
        <f t="array" ref="L13">L10</f>
      </c>
      <c r="M13" s="59">
        <f t="array" ref="M13">M10</f>
      </c>
      <c r="N13" s="59">
        <f t="array" ref="N13">N10</f>
      </c>
      <c r="O13" s="243"/>
      <c r="P13" s="243"/>
      <c r="Q13" s="243"/>
      <c r="R13" s="589"/>
      <c r="S13" s="242">
        <f t="array" ref="S13">(C13*I13*L13/1000)+(C13*J13*M13/1000)+(C13*K13*N13/1000)+(((C13*I13*L13/1000)+(C13*J13*M13/1000)+(C13*K13*N13/1000))*2%)</f>
      </c>
      <c r="T13" s="596"/>
      <c r="U13" s="602"/>
      <c r="V13" s="612"/>
      <c r="W13" s="615"/>
      <c r="X13" s="245">
        <f t="array" ref="X13">(C13*I13*L13)/1000</f>
      </c>
      <c r="Y13" s="243">
        <f t="array" ref="Y13">(C13*J13*M13)/1000</f>
      </c>
      <c r="Z13" s="246">
        <f t="array" ref="Z13">(C13*K13*N13)/1000</f>
      </c>
    </row>
    <row r="14" spans="1:26" ht="24" customHeight="1">
      <c r="A14" s="580">
        <v>3</v>
      </c>
      <c r="B14" t="s" s="209">
        <v>182</v>
      </c>
      <c r="C14" s="247">
        <f t="array" ref="C14">99.5%*'Data Entry'!J8</f>
      </c>
      <c r="D14" s="210"/>
      <c r="E14" s="211">
        <f t="array" ref="E14">'Data Entry'!W8</f>
      </c>
      <c r="F14" s="212">
        <f t="array" ref="F14">F13</f>
      </c>
      <c r="G14" s="212">
        <f t="array" ref="G14">G13</f>
      </c>
      <c r="H14" s="212">
        <f t="array" ref="H14">H13</f>
      </c>
      <c r="I14" s="213">
        <f t="array" ref="I14">(F14*4.68*5*2.7)*(1790-1000)/(1.7*1790)</f>
      </c>
      <c r="J14" s="213">
        <f t="array" ref="J14">(G14*4.68*5*2.7)*(1780-1000)/(1.7*1780)</f>
      </c>
      <c r="K14" s="213">
        <f t="array" ref="K14">(H14*4.68*5*2.7)*(1300-1000)/(1.7*1300)</f>
      </c>
      <c r="L14" s="42">
        <f t="array" ref="L14">L11</f>
      </c>
      <c r="M14" s="42">
        <f t="array" ref="M14">M11</f>
      </c>
      <c r="N14" s="42">
        <f t="array" ref="N14">N11</f>
      </c>
      <c r="O14" s="214">
        <f t="array" ref="O14">(C14-E14)*I14*L14/1000</f>
      </c>
      <c r="P14" s="214">
        <f t="array" ref="P14">(C14-E14)*J14*M14/1000</f>
      </c>
      <c r="Q14" s="214">
        <f t="array" ref="Q14">(C14-E14)*K14*N14/1000</f>
      </c>
      <c r="R14" s="584">
        <f t="array" ref="R14">SUM(O14:Q16)</f>
      </c>
      <c r="S14" s="214">
        <f t="array" ref="S14">(C14*I14*L14/1000)+(C14*J14*M14/1000)+(C14*K14*N14/1000)+(((C14*I14*L14/1000)+(C14*J14*M14/1000)+(C14*K14*N14/1000))*2%)</f>
      </c>
      <c r="T14" s="608">
        <f t="array" ref="T14">SUM(S14:S16)</f>
      </c>
      <c r="U14" s="603">
        <f t="array" ref="U14">(C14*I14/1000)+(C15*I15/1000)+(C16*I16/1000)+(((C14*I14/1000)+(C15*I15/1000)+(C16*I16/1000))*2%)</f>
      </c>
      <c r="V14" s="584">
        <f t="array" ref="V14">(C14*J14/1000)+(C15*J15/1000)+(C16*J16/1000)+(((C14*J14/1000)+(C15*J15/1000)+(C16*J16/1000))*2%)</f>
      </c>
      <c r="W14" s="608">
        <f t="array" ref="W14">(C14*K14/1000)+(C15*K15/1000)+(C16*K16/1000)+(((C14*K14/1000)+(C15*K15/1000)+(C16*K16/1000))*2%)</f>
      </c>
      <c r="X14" s="215">
        <f t="array" ref="X14">(C14*I14*L14)/1000</f>
      </c>
      <c r="Y14" s="214">
        <f t="array" ref="Y14">(C14*J14*M14)/1000</f>
      </c>
      <c r="Z14" s="216">
        <f t="array" ref="Z14">(C14*K14*N14)/1000</f>
      </c>
    </row>
    <row r="15" spans="1:26" ht="24" customHeight="1">
      <c r="A15" s="581"/>
      <c r="B15" t="s" s="217">
        <v>183</v>
      </c>
      <c r="C15" s="85"/>
      <c r="D15" s="85"/>
      <c r="E15" s="219"/>
      <c r="F15" s="42">
        <f t="array" ref="F15">F14</f>
      </c>
      <c r="G15" s="42">
        <f t="array" ref="G15">G14</f>
      </c>
      <c r="H15" s="42">
        <f t="array" ref="H15">H14</f>
      </c>
      <c r="I15" s="213">
        <f t="array" ref="I15">(F15*4.68*5*2.7)*(1790-1000)/(1.7*1790)</f>
      </c>
      <c r="J15" s="213">
        <f t="array" ref="J15">(G15*4.68*5*2.7)*(1780-1000)/(1.7*1780)</f>
      </c>
      <c r="K15" s="213">
        <f t="array" ref="K15">(H15*4.68*5*2.7)*(1300-1000)/(1.7*1300)</f>
      </c>
      <c r="L15" s="220"/>
      <c r="M15" s="220"/>
      <c r="N15" s="220"/>
      <c r="O15" s="190">
        <f t="array" ref="O15">(C15-E15)*I15*L15/1000</f>
      </c>
      <c r="P15" s="190">
        <f t="array" ref="P15">(C15-E15)*J15*M15/1000</f>
      </c>
      <c r="Q15" s="190">
        <f t="array" ref="Q15">(C15-E15)*K15*N15/1000</f>
      </c>
      <c r="R15" s="585"/>
      <c r="S15" s="42">
        <f t="array" ref="S15">(C15*I15*L15/1000)+(C15*J15*M15/1000)+(C15*K15*N15/1000)+(((C15*I15*L15/1000)+(C15*J15*M15/1000)+(C15*K15*N15/1000))*2%)</f>
      </c>
      <c r="T15" s="581"/>
      <c r="U15" s="604"/>
      <c r="V15" s="606"/>
      <c r="W15" s="609"/>
      <c r="X15" s="221">
        <f t="array" ref="X15">(C15*I15*L15)/1000</f>
      </c>
      <c r="Y15" s="190">
        <f t="array" ref="Y15">(C15*J15*M15)/1000</f>
      </c>
      <c r="Z15" s="222">
        <f t="array" ref="Z15">(C15*K15*N15)/1000</f>
      </c>
    </row>
    <row r="16" spans="1:26" ht="24" customHeight="1">
      <c r="A16" s="581"/>
      <c r="B16" t="s" s="223">
        <v>184</v>
      </c>
      <c r="C16" s="241"/>
      <c r="D16" s="241"/>
      <c r="E16" s="225"/>
      <c r="F16" s="226">
        <f t="array" ref="F16">F15</f>
      </c>
      <c r="G16" s="226">
        <f t="array" ref="G16">G15</f>
      </c>
      <c r="H16" s="226">
        <f t="array" ref="H16">H15</f>
      </c>
      <c r="I16" s="213">
        <f t="array" ref="I16">(F16*4.68*5*2.7)*(1790-1000)/(1.7*1790)</f>
      </c>
      <c r="J16" s="213">
        <f t="array" ref="J16">(G16*4.68*5*2.7)*(1780-1000)/(1.7*1780)</f>
      </c>
      <c r="K16" s="213">
        <f t="array" ref="K16">(H16*4.68*5*2.7)*(1300-1000)/(1.7*1300)</f>
      </c>
      <c r="L16" s="42">
        <f t="array" ref="L16">L13</f>
      </c>
      <c r="M16" s="42">
        <f t="array" ref="M16">M13</f>
      </c>
      <c r="N16" s="42">
        <f t="array" ref="N16">N13</f>
      </c>
      <c r="O16" s="227"/>
      <c r="P16" s="227"/>
      <c r="Q16" s="227"/>
      <c r="R16" s="586"/>
      <c r="S16" s="226">
        <f t="array" ref="S16">(C16*I16*L16/1000)+(C16*J16*M16/1000)+(C16*K16*N16/1000)+(((C16*I16*L16/1000)+(C16*J16*M16/1000)+(C16*K16*N16/1000))*2%)</f>
      </c>
      <c r="T16" s="619"/>
      <c r="U16" s="605"/>
      <c r="V16" s="607"/>
      <c r="W16" s="610"/>
      <c r="X16" s="229">
        <f t="array" ref="X16">(C16*I16*L16)/1000</f>
      </c>
      <c r="Y16" s="227">
        <f t="array" ref="Y16">(C16*J16*M16)/1000</f>
      </c>
      <c r="Z16" s="230">
        <f t="array" ref="Z16">(C16*K16*N16)/1000</f>
      </c>
    </row>
    <row r="17" spans="1:26" ht="24" customHeight="1">
      <c r="A17" s="582">
        <v>4</v>
      </c>
      <c r="B17" t="s" s="231">
        <v>182</v>
      </c>
      <c r="C17" s="247">
        <f t="array" ref="C17">99.5%*'Data Entry'!J9</f>
      </c>
      <c r="D17" s="210"/>
      <c r="E17" s="211">
        <f t="array" ref="E17">'Data Entry'!W9</f>
      </c>
      <c r="F17" s="232">
        <v>40</v>
      </c>
      <c r="G17" s="232">
        <v>30</v>
      </c>
      <c r="H17" s="232">
        <v>11</v>
      </c>
      <c r="I17" s="213">
        <f t="array" ref="I17">(F17*4.68*5*2.7)*(1790-1000)/(1.7*1790)</f>
      </c>
      <c r="J17" s="213">
        <f t="array" ref="J17">(G17*4.68*5*2.7)*(1780-1000)/(1.7*1780)</f>
      </c>
      <c r="K17" s="213">
        <f t="array" ref="K17">(H17*4.68*5*2.7)*(1300-1000)/(1.7*1300)</f>
      </c>
      <c r="L17" s="59">
        <f t="array" ref="L17">L14</f>
      </c>
      <c r="M17" s="59">
        <f t="array" ref="M17">M14</f>
      </c>
      <c r="N17" s="59">
        <f t="array" ref="N17">N14</f>
      </c>
      <c r="O17" s="233">
        <f t="array" ref="O17">(C17-E17)*I17*L17/1000</f>
      </c>
      <c r="P17" s="233">
        <f t="array" ref="P17">(C17-E17)*J17*M17/1000</f>
      </c>
      <c r="Q17" s="233">
        <f t="array" ref="Q17">(C17-E17)*K17*N17/1000</f>
      </c>
      <c r="R17" s="587">
        <f t="array" ref="R17">SUM(O17:Q19)</f>
      </c>
      <c r="S17" s="233">
        <f t="array" ref="S17">(C17*I17*L17/1000)+(C17*J17*M17/1000)+(C17*K17*N17/1000)+(((C17*I17*L17/1000)+(C17*J17*M17/1000)+(C17*K17*N17/1000))*2%)</f>
      </c>
      <c r="T17" s="594">
        <f t="array" ref="T17">SUM(S17:S19)</f>
      </c>
      <c r="U17" s="600">
        <f t="array" ref="U17">(C17*I17/1000)+(C18*I18/1000)+(C19*I19/1000)+(((C17*I17/1000)+(C18*I18/1000)+(C19*I19/1000))*2%)</f>
      </c>
      <c r="V17" s="587">
        <f t="array" ref="V17">(C17*J17/1000)+(C18*J18/1000)+(C19*J19/1000)+(((C17*J17/1000)+(C18*J18/1000)+(C19*J19/1000))*2%)</f>
      </c>
      <c r="W17" s="613">
        <f t="array" ref="W17">(C17*K17/1000)+(C18*K18/1000)+(C19*K19/1000)+(((C17*K17/1000)+(C18*K18/1000)+(C19*K19/1000))*2%)</f>
      </c>
      <c r="X17" s="234">
        <f t="array" ref="X17">(C17*I17*L17)/1000</f>
      </c>
      <c r="Y17" s="233">
        <f t="array" ref="Y17">(C17*J17*M17)/1000</f>
      </c>
      <c r="Z17" s="235">
        <f t="array" ref="Z17">(C17*K17*N17)/1000</f>
      </c>
    </row>
    <row r="18" spans="1:26" ht="24" customHeight="1">
      <c r="A18" s="583"/>
      <c r="B18" t="s" s="236">
        <v>183</v>
      </c>
      <c r="C18" s="85"/>
      <c r="D18" s="85"/>
      <c r="E18" s="219"/>
      <c r="F18" s="59">
        <f t="array" ref="F18">F17</f>
      </c>
      <c r="G18" s="59">
        <f t="array" ref="G18">G17</f>
      </c>
      <c r="H18" s="59">
        <f t="array" ref="H18">H17</f>
      </c>
      <c r="I18" s="213">
        <f t="array" ref="I18">(F18*4.68*5*2.7)*(1790-1000)/(1.7*1790)</f>
      </c>
      <c r="J18" s="213">
        <f t="array" ref="J18">(G18*4.68*5*2.7)*(1780-1000)/(1.7*1780)</f>
      </c>
      <c r="K18" s="213">
        <f t="array" ref="K18">(H18*4.68*5*2.7)*(1300-1000)/(1.7*1300)</f>
      </c>
      <c r="L18" s="237"/>
      <c r="M18" s="237"/>
      <c r="N18" s="237"/>
      <c r="O18" s="192">
        <f t="array" ref="O18">(C18-E18)*I18*L18/1000</f>
      </c>
      <c r="P18" s="192">
        <f t="array" ref="P18">(C18-E18)*J18*M18/1000</f>
      </c>
      <c r="Q18" s="192">
        <f t="array" ref="Q18">(C18-E18)*K18*N18/1000</f>
      </c>
      <c r="R18" s="588"/>
      <c r="S18" s="59">
        <f t="array" ref="S18">(C18*I18*L18/1000)+(C18*J18*M18/1000)+(C18*K18*N18/1000)+(((C18*I18*L18/1000)+(C18*J18*M18/1000)+(C18*K18*N18/1000))*2%)</f>
      </c>
      <c r="T18" s="595"/>
      <c r="U18" s="601"/>
      <c r="V18" s="611"/>
      <c r="W18" s="614"/>
      <c r="X18" s="238">
        <f t="array" ref="X18">(C18*I18*L18)/1000</f>
      </c>
      <c r="Y18" s="192">
        <f t="array" ref="Y18">(C18*J18*M18)/1000</f>
      </c>
      <c r="Z18" s="239">
        <f t="array" ref="Z18">(C18*K18*N18)/1000</f>
      </c>
    </row>
    <row r="19" spans="1:26" ht="24" customHeight="1">
      <c r="A19" s="583"/>
      <c r="B19" t="s" s="240">
        <v>184</v>
      </c>
      <c r="C19" s="241"/>
      <c r="D19" s="241"/>
      <c r="E19" s="225"/>
      <c r="F19" s="242">
        <f t="array" ref="F19">F18</f>
      </c>
      <c r="G19" s="242">
        <f t="array" ref="G19">G18</f>
      </c>
      <c r="H19" s="242">
        <f t="array" ref="H19">H18</f>
      </c>
      <c r="I19" s="213">
        <f t="array" ref="I19">(F19*4.68*5*2.7)*(1790-1000)/(1.7*1790)</f>
      </c>
      <c r="J19" s="213">
        <f t="array" ref="J19">(G19*4.68*5*2.7)*(1780-1000)/(1.7*1780)</f>
      </c>
      <c r="K19" s="213">
        <f t="array" ref="K19">(H19*4.68*5*2.7)*(1300-1000)/(1.7*1300)</f>
      </c>
      <c r="L19" s="59">
        <f t="array" ref="L19">L16</f>
      </c>
      <c r="M19" s="59">
        <f t="array" ref="M19">M16</f>
      </c>
      <c r="N19" s="59">
        <f t="array" ref="N19">N16</f>
      </c>
      <c r="O19" s="243"/>
      <c r="P19" s="243"/>
      <c r="Q19" s="243"/>
      <c r="R19" s="589"/>
      <c r="S19" s="242">
        <f t="array" ref="S19">(C19*I19*L19/1000)+(C19*J19*M19/1000)+(C19*K19*N19/1000)+(((C19*I19*L19/1000)+(C19*J19*M19/1000)+(C19*K19*N19/1000))*2%)</f>
      </c>
      <c r="T19" s="596"/>
      <c r="U19" s="602"/>
      <c r="V19" s="612"/>
      <c r="W19" s="615"/>
      <c r="X19" s="245">
        <f t="array" ref="X19">(C19*I19*L19)/1000</f>
      </c>
      <c r="Y19" s="243">
        <f t="array" ref="Y19">(C19*J19*M19)/1000</f>
      </c>
      <c r="Z19" s="246">
        <f t="array" ref="Z19">(C19*K19*N19)/1000</f>
      </c>
    </row>
    <row r="20" spans="1:26" ht="24" customHeight="1">
      <c r="A20" s="580">
        <v>5</v>
      </c>
      <c r="B20" t="s" s="209">
        <v>182</v>
      </c>
      <c r="C20" s="247">
        <f t="array" ref="C20">99.5%*'Data Entry'!J10</f>
      </c>
      <c r="D20" s="210"/>
      <c r="E20" s="211">
        <f t="array" ref="E20">'Data Entry'!W10</f>
      </c>
      <c r="F20" s="212">
        <f t="array" ref="F20">F19</f>
      </c>
      <c r="G20" s="212">
        <f t="array" ref="G20">G19</f>
      </c>
      <c r="H20" s="212">
        <f t="array" ref="H20">H19</f>
      </c>
      <c r="I20" s="213">
        <f t="array" ref="I20">(F20*4.68*5*2.7)*(1790-1000)/(1.7*1790)</f>
      </c>
      <c r="J20" s="213">
        <f t="array" ref="J20">(G20*4.68*5*2.7)*(1780-1000)/(1.7*1780)</f>
      </c>
      <c r="K20" s="213">
        <f t="array" ref="K20">(H20*4.68*5*2.7)*(1300-1000)/(1.7*1300)</f>
      </c>
      <c r="L20" s="42">
        <f t="array" ref="L20">L17</f>
      </c>
      <c r="M20" s="42">
        <f t="array" ref="M20">M17</f>
      </c>
      <c r="N20" s="42">
        <f t="array" ref="N20">N17</f>
      </c>
      <c r="O20" s="214">
        <f t="array" ref="O20">(C20-E20)*I20*L20/1000</f>
      </c>
      <c r="P20" s="214">
        <f t="array" ref="P20">(C20-E20)*J20*M20/1000</f>
      </c>
      <c r="Q20" s="214">
        <f t="array" ref="Q20">(C20-E20)*K20*N20/1000</f>
      </c>
      <c r="R20" s="584">
        <f t="array" ref="R20">SUM(O20:Q22)</f>
      </c>
      <c r="S20" s="212">
        <f t="array" ref="S20">(C20*I20*L20/1000)+(C20*J20*M20/1000)+(C20*K20*N20/1000)+(((C20*I20*L20/1000)+(C20*J20*M20/1000)+(C20*K20*N20/1000))*2%)</f>
      </c>
      <c r="T20" s="597">
        <f t="array" ref="T20">SUM(S20:S22)</f>
      </c>
      <c r="U20" s="603">
        <f t="array" ref="U20">(C20*I20/1000)+(C21*I21/1000)+(C22*I22/1000)+(((C20*I20/1000)+(C21*I21/1000)+(C22*I22/1000))*2%)</f>
      </c>
      <c r="V20" s="584">
        <f t="array" ref="V20">(C20*J20/1000)+(C21*J21/1000)+(C22*J22/1000)+(((C20*J20/1000)+(C21*J21/1000)+(C22*J22/1000))*2%)</f>
      </c>
      <c r="W20" s="608">
        <f t="array" ref="W20">(C20*K20/1000)+(C21*K21/1000)+(C22*K22/1000)+(((C20*K20/1000)+(C21*K21/1000)+(C22*K22/1000))*2%)</f>
      </c>
      <c r="X20" s="215">
        <f t="array" ref="X20">(C20*I20*L20)/1000</f>
      </c>
      <c r="Y20" s="214">
        <f t="array" ref="Y20">(C20*J20*M20)/1000</f>
      </c>
      <c r="Z20" s="216">
        <f t="array" ref="Z20">(C20*K20*N20)/1000</f>
      </c>
    </row>
    <row r="21" spans="1:26" ht="24" customHeight="1">
      <c r="A21" s="581"/>
      <c r="B21" t="s" s="217">
        <v>183</v>
      </c>
      <c r="C21" s="85"/>
      <c r="D21" s="85"/>
      <c r="E21" s="219"/>
      <c r="F21" s="42">
        <f t="array" ref="F21">F20</f>
      </c>
      <c r="G21" s="42">
        <f t="array" ref="G21">G20</f>
      </c>
      <c r="H21" s="42">
        <f t="array" ref="H21">H20</f>
      </c>
      <c r="I21" s="213">
        <f t="array" ref="I21">(F21*4.68*5*2.7)*(1790-1000)/(1.7*1790)</f>
      </c>
      <c r="J21" s="213">
        <f t="array" ref="J21">(G21*4.68*5*2.7)*(1780-1000)/(1.7*1780)</f>
      </c>
      <c r="K21" s="213">
        <f t="array" ref="K21">(H21*4.68*5*2.7)*(1300-1000)/(1.7*1300)</f>
      </c>
      <c r="L21" s="220"/>
      <c r="M21" s="220"/>
      <c r="N21" s="220"/>
      <c r="O21" s="190">
        <f t="array" ref="O21">(C21-E21)*I21*L21/1000</f>
      </c>
      <c r="P21" s="190">
        <f t="array" ref="P21">(C21-E21)*J21*M21/1000</f>
      </c>
      <c r="Q21" s="190">
        <f t="array" ref="Q21">(C21-E21)*K21*N21/1000</f>
      </c>
      <c r="R21" s="585"/>
      <c r="S21" s="42">
        <f t="array" ref="S21">(C21*I21*L21/1000)+(C21*J21*M21/1000)+(C21*K21*N21/1000)+(((C21*I21*L21/1000)+(C21*J21*M21/1000)+(C21*K21*N21/1000))*2%)</f>
      </c>
      <c r="T21" s="598"/>
      <c r="U21" s="604"/>
      <c r="V21" s="606"/>
      <c r="W21" s="609"/>
      <c r="X21" s="221">
        <f t="array" ref="X21">(C21*I21*L21)/1000</f>
      </c>
      <c r="Y21" s="190">
        <f t="array" ref="Y21">(C21*J21*M21)/1000</f>
      </c>
      <c r="Z21" s="222">
        <f t="array" ref="Z21">(C21*K21*N21)/1000</f>
      </c>
    </row>
    <row r="22" spans="1:26" ht="24" customHeight="1">
      <c r="A22" s="581"/>
      <c r="B22" t="s" s="223">
        <v>184</v>
      </c>
      <c r="C22" s="241"/>
      <c r="D22" s="241"/>
      <c r="E22" s="225"/>
      <c r="F22" s="226">
        <f t="array" ref="F22">F21</f>
      </c>
      <c r="G22" s="226">
        <f t="array" ref="G22">G21</f>
      </c>
      <c r="H22" s="226">
        <f t="array" ref="H22">H21</f>
      </c>
      <c r="I22" s="213">
        <f t="array" ref="I22">(F22*4.68*5*2.7)*(1790-1000)/(1.7*1790)</f>
      </c>
      <c r="J22" s="213">
        <f t="array" ref="J22">(G22*4.68*5*2.7)*(1780-1000)/(1.7*1780)</f>
      </c>
      <c r="K22" s="213">
        <f t="array" ref="K22">(H22*4.68*5*2.7)*(1300-1000)/(1.7*1300)</f>
      </c>
      <c r="L22" s="42">
        <f t="array" ref="L22">L19</f>
      </c>
      <c r="M22" s="42">
        <f t="array" ref="M22">M19</f>
      </c>
      <c r="N22" s="42">
        <f t="array" ref="N22">N19</f>
      </c>
      <c r="O22" s="227"/>
      <c r="P22" s="227"/>
      <c r="Q22" s="227"/>
      <c r="R22" s="586"/>
      <c r="S22" s="226">
        <f t="array" ref="S22">(C22*I22*L22/1000)+(C22*J22*M22/1000)+(C22*K22*N22/1000)+(((C22*I22*L22/1000)+(C22*J22*M22/1000)+(C22*K22*N22/1000))*2%)</f>
      </c>
      <c r="T22" s="599"/>
      <c r="U22" s="605"/>
      <c r="V22" s="607"/>
      <c r="W22" s="610"/>
      <c r="X22" s="229">
        <f t="array" ref="X22">(C22*I22*L22)/1000</f>
      </c>
      <c r="Y22" s="227">
        <f t="array" ref="Y22">(C22*J22*M22)/1000</f>
      </c>
      <c r="Z22" s="230">
        <f t="array" ref="Z22">(C22*K22*N22)/1000</f>
      </c>
    </row>
    <row r="23" spans="1:26" ht="24" customHeight="1">
      <c r="A23" s="582">
        <v>6</v>
      </c>
      <c r="B23" t="s" s="231">
        <v>182</v>
      </c>
      <c r="C23" s="247">
        <f t="array" ref="C23">99.5%*'Data Entry'!J11</f>
      </c>
      <c r="D23" s="210"/>
      <c r="E23" s="211">
        <f t="array" ref="E23">'Data Entry'!W11</f>
      </c>
      <c r="F23" s="232">
        <f t="array" ref="F23">F22</f>
      </c>
      <c r="G23" s="232">
        <f t="array" ref="G23">G22</f>
      </c>
      <c r="H23" s="232">
        <f t="array" ref="H23">H22</f>
      </c>
      <c r="I23" s="213">
        <f t="array" ref="I23">(F23*4.68*5*2.7)*(1790-1000)/(1.7*1790)</f>
      </c>
      <c r="J23" s="213">
        <f t="array" ref="J23">(G23*4.68*5*2.7)*(1780-1000)/(1.7*1780)</f>
      </c>
      <c r="K23" s="213">
        <f t="array" ref="K23">(H23*4.68*5*2.7)*(1300-1000)/(1.7*1300)</f>
      </c>
      <c r="L23" s="59">
        <f t="array" ref="L23">L20</f>
      </c>
      <c r="M23" s="59">
        <f t="array" ref="M23">M20</f>
      </c>
      <c r="N23" s="59">
        <f t="array" ref="N23">N20</f>
      </c>
      <c r="O23" s="233">
        <f t="array" ref="O23">(C23-E23)*I23*L23/1000</f>
      </c>
      <c r="P23" s="233">
        <f t="array" ref="P23">(C23-E23)*J23*M23/1000</f>
      </c>
      <c r="Q23" s="233">
        <f t="array" ref="Q23">(C23-E23)*K23*N23/1000</f>
      </c>
      <c r="R23" s="587">
        <f t="array" ref="R23">SUM(O23:Q25)</f>
      </c>
      <c r="S23" s="232">
        <f t="array" ref="S23">(C23*I23*L23/1000)+(C23*J23*M23/1000)+(C23*K23*N23/1000)+(((C23*I23*L23/1000)+(C23*J23*M23/1000)+(C23*K23*N23/1000))*2%)</f>
      </c>
      <c r="T23" s="594">
        <f t="array" ref="T23">SUM(S23:S25)</f>
      </c>
      <c r="U23" s="600">
        <f t="array" ref="U23">(C23*I23/1000)+(C24*I24/1000)+(C25*I25/1000)+(((C23*I23/1000)+(C24*I24/1000)+(C25*I25/1000))*2%)</f>
      </c>
      <c r="V23" s="587">
        <f t="array" ref="V23">(C23*J23/1000)+(C24*J24/1000)+(C25*J25/1000)+(((C23*J23/1000)+(C24*J24/1000)+(C25*J25/1000))*2%)</f>
      </c>
      <c r="W23" s="613">
        <f t="array" ref="W23">(C23*K23/1000)+(C24*K24/1000)+(C25*K25/1000)+(((C23*K23/1000)+(C24*K24/1000)+(C25*K25/1000))*2%)</f>
      </c>
      <c r="X23" s="234">
        <f t="array" ref="X23">(C23*I23*L23)/1000</f>
      </c>
      <c r="Y23" s="233">
        <f t="array" ref="Y23">(C23*J23*M23)/1000</f>
      </c>
      <c r="Z23" s="235">
        <f t="array" ref="Z23">(C23*K23*N23)/1000</f>
      </c>
    </row>
    <row r="24" spans="1:26" ht="24" customHeight="1">
      <c r="A24" s="583"/>
      <c r="B24" t="s" s="236">
        <v>183</v>
      </c>
      <c r="C24" s="85"/>
      <c r="D24" s="85"/>
      <c r="E24" s="219"/>
      <c r="F24" s="59">
        <f t="array" ref="F24">F23</f>
      </c>
      <c r="G24" s="59">
        <f t="array" ref="G24">G23</f>
      </c>
      <c r="H24" s="59">
        <f t="array" ref="H24">H23</f>
      </c>
      <c r="I24" s="213">
        <f t="array" ref="I24">(F24*4.68*5*2.7)*(1790-1000)/(1.7*1790)</f>
      </c>
      <c r="J24" s="213">
        <f t="array" ref="J24">(G24*4.68*5*2.7)*(1780-1000)/(1.7*1780)</f>
      </c>
      <c r="K24" s="213">
        <f t="array" ref="K24">(H24*4.68*5*2.7)*(1300-1000)/(1.7*1300)</f>
      </c>
      <c r="L24" s="237"/>
      <c r="M24" s="237"/>
      <c r="N24" s="237"/>
      <c r="O24" s="192">
        <f t="array" ref="O24">(C24-E24)*I24*L24/1000</f>
      </c>
      <c r="P24" s="192">
        <f t="array" ref="P24">(C24-E24)*J24*M24/1000</f>
      </c>
      <c r="Q24" s="192">
        <f t="array" ref="Q24">(C24-E24)*K24*N24/1000</f>
      </c>
      <c r="R24" s="588"/>
      <c r="S24" s="59">
        <f t="array" ref="S24">(C24*I24*L24/1000)+(C24*J24*M24/1000)+(C24*K24*N24/1000)+(((C24*I24*L24/1000)+(C24*J24*M24/1000)+(C24*K24*N24/1000))*2%)</f>
      </c>
      <c r="T24" s="595"/>
      <c r="U24" s="601"/>
      <c r="V24" s="611"/>
      <c r="W24" s="614"/>
      <c r="X24" s="238">
        <f t="array" ref="X24">(C24*I24*L24)/1000</f>
      </c>
      <c r="Y24" s="192">
        <f t="array" ref="Y24">(C24*J24*M24)/1000</f>
      </c>
      <c r="Z24" s="239">
        <f t="array" ref="Z24">(C24*K24*N24)/1000</f>
      </c>
    </row>
    <row r="25" spans="1:26" ht="24" customHeight="1">
      <c r="A25" s="583"/>
      <c r="B25" t="s" s="240">
        <v>184</v>
      </c>
      <c r="C25" s="241"/>
      <c r="D25" s="241"/>
      <c r="E25" s="225"/>
      <c r="F25" s="242">
        <f t="array" ref="F25">F24</f>
      </c>
      <c r="G25" s="242">
        <f t="array" ref="G25">G24</f>
      </c>
      <c r="H25" s="242">
        <f t="array" ref="H25">H24</f>
      </c>
      <c r="I25" s="213">
        <f t="array" ref="I25">(F25*4.68*5*2.7)*(1790-1000)/(1.7*1790)</f>
      </c>
      <c r="J25" s="213">
        <f t="array" ref="J25">(G25*4.68*5*2.7)*(1780-1000)/(1.7*1780)</f>
      </c>
      <c r="K25" s="213">
        <f t="array" ref="K25">(H25*4.68*5*2.7)*(1300-1000)/(1.7*1300)</f>
      </c>
      <c r="L25" s="59">
        <f t="array" ref="L25">L22</f>
      </c>
      <c r="M25" s="59">
        <f t="array" ref="M25">M22</f>
      </c>
      <c r="N25" s="59">
        <f t="array" ref="N25">N22</f>
      </c>
      <c r="O25" s="243"/>
      <c r="P25" s="243"/>
      <c r="Q25" s="243"/>
      <c r="R25" s="589"/>
      <c r="S25" s="242">
        <f t="array" ref="S25">(C25*I25*L25/1000)+(C25*J25*M25/1000)+(C25*K25*N25/1000)+(((C25*I25*L25/1000)+(C25*J25*M25/1000)+(C25*K25*N25/1000))*2%)</f>
      </c>
      <c r="T25" s="596"/>
      <c r="U25" s="602"/>
      <c r="V25" s="612"/>
      <c r="W25" s="615"/>
      <c r="X25" s="245">
        <f t="array" ref="X25">(C25*I25*L25)/1000</f>
      </c>
      <c r="Y25" s="243">
        <f t="array" ref="Y25">(C25*J25*M25)/1000</f>
      </c>
      <c r="Z25" s="246">
        <f t="array" ref="Z25">(C25*K25*N25)/1000</f>
      </c>
    </row>
    <row r="26" spans="1:26" ht="24" customHeight="1">
      <c r="A26" s="580">
        <v>7</v>
      </c>
      <c r="B26" t="s" s="209">
        <v>182</v>
      </c>
      <c r="C26" s="247">
        <f t="array" ref="C26">99.5%*'Data Entry'!J12</f>
      </c>
      <c r="D26" s="210"/>
      <c r="E26" s="211">
        <f t="array" ref="E26">'Data Entry'!W12</f>
      </c>
      <c r="F26" s="212">
        <f t="array" ref="F26">F25</f>
      </c>
      <c r="G26" s="212">
        <f t="array" ref="G26">G25</f>
      </c>
      <c r="H26" s="212">
        <f t="array" ref="H26">H25</f>
      </c>
      <c r="I26" s="213">
        <f t="array" ref="I26">(F26*4.68*5*2.7)*(1790-1000)/(1.7*1790)</f>
      </c>
      <c r="J26" s="213">
        <f t="array" ref="J26">(G26*4.68*5*2.7)*(1780-1000)/(1.7*1780)</f>
      </c>
      <c r="K26" s="213">
        <f t="array" ref="K26">(H26*4.68*5*2.7)*(1300-1000)/(1.7*1300)</f>
      </c>
      <c r="L26" s="42">
        <f t="array" ref="L26">L23</f>
      </c>
      <c r="M26" s="42">
        <f t="array" ref="M26">M23</f>
      </c>
      <c r="N26" s="42">
        <f t="array" ref="N26">N23</f>
      </c>
      <c r="O26" s="214">
        <f t="array" ref="O26">(C26-E26)*I26*L26/1000</f>
      </c>
      <c r="P26" s="214">
        <f t="array" ref="P26">(C26-E26)*J26*M26/1000</f>
      </c>
      <c r="Q26" s="214">
        <f t="array" ref="Q26">(C26-E26)*K26*N26/1000</f>
      </c>
      <c r="R26" s="584">
        <f t="array" ref="R26">SUM(O26:Q28)</f>
      </c>
      <c r="S26" s="212">
        <f t="array" ref="S26">(C26*I26*L26/1000)+(C26*J26*M26/1000)+(C26*K26*N26/1000)+(((C26*I26*L26/1000)+(C26*J26*M26/1000)+(C26*K26*N26/1000))*2%)</f>
      </c>
      <c r="T26" s="597">
        <f t="array" ref="T26">SUM(S26:S28)</f>
      </c>
      <c r="U26" s="603">
        <f t="array" ref="U26">(C26*I26/1000)+(C27*I27/1000)+(C28*I28/1000)+(((C26*I26/1000)+(C27*I27/1000)+(C28*I28/1000))*2%)</f>
      </c>
      <c r="V26" s="584">
        <f t="array" ref="V26">(C26*J26/1000)+(C27*J27/1000)+(C28*J28/1000)+(((C26*J26/1000)+(C27*J27/1000)+(C28*J28/1000))*2%)</f>
      </c>
      <c r="W26" s="608">
        <f t="array" ref="W26">(C26*K26/1000)+(C27*K27/1000)+(C28*K28/1000)+(((C26*K26/1000)+(C27*K27/1000)+(C28*K28/1000))*2%)</f>
      </c>
      <c r="X26" s="215">
        <f t="array" ref="X26">(C26*I26*L26)/1000</f>
      </c>
      <c r="Y26" s="214">
        <f t="array" ref="Y26">(C26*J26*M26)/1000</f>
      </c>
      <c r="Z26" s="216">
        <f t="array" ref="Z26">(C26*K26*N26)/1000</f>
      </c>
    </row>
    <row r="27" spans="1:26" ht="24" customHeight="1">
      <c r="A27" s="581"/>
      <c r="B27" t="s" s="217">
        <v>183</v>
      </c>
      <c r="C27" s="85"/>
      <c r="D27" s="85"/>
      <c r="E27" s="219"/>
      <c r="F27" s="42">
        <f t="array" ref="F27">F26</f>
      </c>
      <c r="G27" s="42">
        <f t="array" ref="G27">G26</f>
      </c>
      <c r="H27" s="42">
        <f t="array" ref="H27">H26</f>
      </c>
      <c r="I27" s="213">
        <f t="array" ref="I27">(F27*4.68*5*2.7)*(1790-1000)/(1.7*1790)</f>
      </c>
      <c r="J27" s="213">
        <f t="array" ref="J27">(G27*4.68*5*2.7)*(1780-1000)/(1.7*1780)</f>
      </c>
      <c r="K27" s="213">
        <f t="array" ref="K27">(H27*4.68*5*2.7)*(1300-1000)/(1.7*1300)</f>
      </c>
      <c r="L27" s="220"/>
      <c r="M27" s="220"/>
      <c r="N27" s="220"/>
      <c r="O27" s="190">
        <f t="array" ref="O27">(C27-E27)*I27*L27/1000</f>
      </c>
      <c r="P27" s="190">
        <f t="array" ref="P27">(C27-E27)*J27*M27/1000</f>
      </c>
      <c r="Q27" s="190">
        <f t="array" ref="Q27">(C27-E27)*K27*N27/1000</f>
      </c>
      <c r="R27" s="585"/>
      <c r="S27" s="42">
        <f t="array" ref="S27">(C27*I27*L27/1000)+(C27*J27*M27/1000)+(C27*K27*N27/1000)+(((C27*I27*L27/1000)+(C27*J27*M27/1000)+(C27*K27*N27/1000))*2%)</f>
      </c>
      <c r="T27" s="598"/>
      <c r="U27" s="604"/>
      <c r="V27" s="606"/>
      <c r="W27" s="609"/>
      <c r="X27" s="221">
        <f t="array" ref="X27">(C27*I27*L27)/1000</f>
      </c>
      <c r="Y27" s="190">
        <f t="array" ref="Y27">(C27*J27*M27)/1000</f>
      </c>
      <c r="Z27" s="222">
        <f t="array" ref="Z27">(C27*K27*N27)/1000</f>
      </c>
    </row>
    <row r="28" spans="1:26" ht="24" customHeight="1">
      <c r="A28" s="581"/>
      <c r="B28" t="s" s="223">
        <v>184</v>
      </c>
      <c r="C28" s="241"/>
      <c r="D28" s="241"/>
      <c r="E28" s="225"/>
      <c r="F28" s="226">
        <f t="array" ref="F28">F27</f>
      </c>
      <c r="G28" s="226">
        <f t="array" ref="G28">G27</f>
      </c>
      <c r="H28" s="226">
        <f t="array" ref="H28">H27</f>
      </c>
      <c r="I28" s="213">
        <f t="array" ref="I28">(F28*4.68*5*2.7)*(1790-1000)/(1.7*1790)</f>
      </c>
      <c r="J28" s="213">
        <f t="array" ref="J28">(G28*4.68*5*2.7)*(1780-1000)/(1.7*1780)</f>
      </c>
      <c r="K28" s="213">
        <f t="array" ref="K28">(H28*4.68*5*2.7)*(1300-1000)/(1.7*1300)</f>
      </c>
      <c r="L28" s="42">
        <f t="array" ref="L28">L25</f>
      </c>
      <c r="M28" s="42">
        <f t="array" ref="M28">M25</f>
      </c>
      <c r="N28" s="42">
        <f t="array" ref="N28">N25</f>
      </c>
      <c r="O28" s="227"/>
      <c r="P28" s="227"/>
      <c r="Q28" s="227"/>
      <c r="R28" s="586"/>
      <c r="S28" s="226">
        <f t="array" ref="S28">(C28*I28*L28/1000)+(C28*J28*M28/1000)+(C28*K28*N28/1000)+(((C28*I28*L28/1000)+(C28*J28*M28/1000)+(C28*K28*N28/1000))*2%)</f>
      </c>
      <c r="T28" s="599"/>
      <c r="U28" s="605"/>
      <c r="V28" s="607"/>
      <c r="W28" s="610"/>
      <c r="X28" s="229">
        <f t="array" ref="X28">(C28*I28*L28)/1000</f>
      </c>
      <c r="Y28" s="227">
        <f t="array" ref="Y28">(C28*J28*M28)/1000</f>
      </c>
      <c r="Z28" s="230">
        <f t="array" ref="Z28">(C28*K28*N28)/1000</f>
      </c>
    </row>
    <row r="29" spans="1:26" ht="24" customHeight="1">
      <c r="A29" s="582">
        <v>8</v>
      </c>
      <c r="B29" t="s" s="231">
        <v>182</v>
      </c>
      <c r="C29" s="247">
        <f t="array" ref="C29">99.5%*'Data Entry'!J13</f>
      </c>
      <c r="D29" s="210"/>
      <c r="E29" s="211">
        <f t="array" ref="E29">'Data Entry'!W13</f>
      </c>
      <c r="F29" s="232">
        <f t="array" ref="F29">F28</f>
      </c>
      <c r="G29" s="232">
        <f t="array" ref="G29">G28</f>
      </c>
      <c r="H29" s="232">
        <f t="array" ref="H29">H28</f>
      </c>
      <c r="I29" s="213">
        <f t="array" ref="I29">(F29*4.68*5*2.7)*(1790-1000)/(1.7*1790)</f>
      </c>
      <c r="J29" s="213">
        <f t="array" ref="J29">(G29*4.68*5*2.7)*(1780-1000)/(1.7*1780)</f>
      </c>
      <c r="K29" s="213">
        <f t="array" ref="K29">(H29*4.68*5*2.7)*(1300-1000)/(1.7*1300)</f>
      </c>
      <c r="L29" s="59">
        <f t="array" ref="L29">L26</f>
      </c>
      <c r="M29" s="59">
        <f t="array" ref="M29">M26</f>
      </c>
      <c r="N29" s="59">
        <f t="array" ref="N29">N26</f>
      </c>
      <c r="O29" s="233">
        <f t="array" ref="O29">(C29-E29)*I29*L29/1000</f>
      </c>
      <c r="P29" s="233">
        <f t="array" ref="P29">(C29-E29)*J29*M29/1000</f>
      </c>
      <c r="Q29" s="233">
        <f t="array" ref="Q29">(C29-E29)*K29*N29/1000</f>
      </c>
      <c r="R29" s="587">
        <f t="array" ref="R29">SUM(O29:Q31)</f>
      </c>
      <c r="S29" s="232">
        <f t="array" ref="S29">(C29*I29*L29/1000)+(C29*J29*M29/1000)+(C29*K29*N29/1000)+(((C29*I29*L29/1000)+(C29*J29*M29/1000)+(C29*K29*N29/1000))*2%)</f>
      </c>
      <c r="T29" s="594">
        <f t="array" ref="T29">SUM(S29:S31)</f>
      </c>
      <c r="U29" s="600">
        <f t="array" ref="U29">(C29*I29/1000)+(C30*I30/1000)+(C31*I31/1000)+(((C29*I29/1000)+(C30*I30/1000)+(C31*I31/1000))*2%)</f>
      </c>
      <c r="V29" s="587">
        <f t="array" ref="V29">(C29*J29/1000)+(C30*J30/1000)+(C31*J31/1000)+(((C29*J29/1000)+(C30*J30/1000)+(C31*J31/1000))*2%)</f>
      </c>
      <c r="W29" s="613">
        <f t="array" ref="W29">(C29*K29/1000)+(C30*K30/1000)+(C31*K31/1000)+(((C29*K29/1000)+(C30*K30/1000)+(C31*K31/1000))*2%)</f>
      </c>
      <c r="X29" s="234">
        <f t="array" ref="X29">(C29*I29*L29)/1000</f>
      </c>
      <c r="Y29" s="233">
        <f t="array" ref="Y29">(C29*J29*M29)/1000</f>
      </c>
      <c r="Z29" s="235">
        <f t="array" ref="Z29">(C29*K29*N29)/1000</f>
      </c>
    </row>
    <row r="30" spans="1:26" ht="24" customHeight="1">
      <c r="A30" s="583"/>
      <c r="B30" t="s" s="236">
        <v>183</v>
      </c>
      <c r="C30" s="85"/>
      <c r="D30" s="85"/>
      <c r="E30" s="219"/>
      <c r="F30" s="59">
        <f t="array" ref="F30">F29</f>
      </c>
      <c r="G30" s="59">
        <f t="array" ref="G30">G29</f>
      </c>
      <c r="H30" s="59">
        <f t="array" ref="H30">H29</f>
      </c>
      <c r="I30" s="213">
        <f t="array" ref="I30">(F30*4.68*5*2.7)*(1790-1000)/(1.7*1790)</f>
      </c>
      <c r="J30" s="213">
        <f t="array" ref="J30">(G30*4.68*5*2.7)*(1780-1000)/(1.7*1780)</f>
      </c>
      <c r="K30" s="213">
        <f t="array" ref="K30">(H30*4.68*5*2.7)*(1300-1000)/(1.7*1300)</f>
      </c>
      <c r="L30" s="237"/>
      <c r="M30" s="237"/>
      <c r="N30" s="237"/>
      <c r="O30" s="192">
        <f t="array" ref="O30">(C30-E30)*I30*L30/1000</f>
      </c>
      <c r="P30" s="192">
        <f t="array" ref="P30">(C30-E30)*J30*M30/1000</f>
      </c>
      <c r="Q30" s="192">
        <f t="array" ref="Q30">(C30-E30)*K30*N30/1000</f>
      </c>
      <c r="R30" s="588"/>
      <c r="S30" s="59">
        <f t="array" ref="S30">(C30*I30*L30/1000)+(C30*J30*M30/1000)+(C30*K30*N30/1000)+(((C30*I30*L30/1000)+(C30*J30*M30/1000)+(C30*K30*N30/1000))*2%)</f>
      </c>
      <c r="T30" s="595"/>
      <c r="U30" s="601"/>
      <c r="V30" s="611"/>
      <c r="W30" s="614"/>
      <c r="X30" s="238">
        <f t="array" ref="X30">(C30*I30*L30)/1000</f>
      </c>
      <c r="Y30" s="192">
        <f t="array" ref="Y30">(C30*J30*M30)/1000</f>
      </c>
      <c r="Z30" s="239">
        <f t="array" ref="Z30">(C30*K30*N30)/1000</f>
      </c>
    </row>
    <row r="31" spans="1:26" ht="24" customHeight="1">
      <c r="A31" s="583"/>
      <c r="B31" t="s" s="240">
        <v>184</v>
      </c>
      <c r="C31" s="241"/>
      <c r="D31" s="241"/>
      <c r="E31" s="225"/>
      <c r="F31" s="242">
        <f t="array" ref="F31">F30</f>
      </c>
      <c r="G31" s="242">
        <f t="array" ref="G31">G30</f>
      </c>
      <c r="H31" s="242">
        <f t="array" ref="H31">H30</f>
      </c>
      <c r="I31" s="213">
        <f t="array" ref="I31">(F31*4.68*5*2.7)*(1790-1000)/(1.7*1790)</f>
      </c>
      <c r="J31" s="213">
        <f t="array" ref="J31">(G31*4.68*5*2.7)*(1780-1000)/(1.7*1780)</f>
      </c>
      <c r="K31" s="213">
        <f t="array" ref="K31">(H31*4.68*5*2.7)*(1300-1000)/(1.7*1300)</f>
      </c>
      <c r="L31" s="59">
        <f t="array" ref="L31">L28</f>
      </c>
      <c r="M31" s="59">
        <f t="array" ref="M31">M28</f>
      </c>
      <c r="N31" s="59">
        <f t="array" ref="N31">N28</f>
      </c>
      <c r="O31" s="243"/>
      <c r="P31" s="243"/>
      <c r="Q31" s="243"/>
      <c r="R31" s="589"/>
      <c r="S31" s="242">
        <f t="array" ref="S31">(C31*I31*L31/1000)+(C31*J31*M31/1000)+(C31*K31*N31/1000)+(((C31*I31*L31/1000)+(C31*J31*M31/1000)+(C31*K31*N31/1000))*2%)</f>
      </c>
      <c r="T31" s="596"/>
      <c r="U31" s="602"/>
      <c r="V31" s="612"/>
      <c r="W31" s="615"/>
      <c r="X31" s="245">
        <f t="array" ref="X31">(C31*I31*L31)/1000</f>
      </c>
      <c r="Y31" s="243">
        <f t="array" ref="Y31">(C31*J31*M31)/1000</f>
      </c>
      <c r="Z31" s="246">
        <f t="array" ref="Z31">(C31*K31*N31)/1000</f>
      </c>
    </row>
    <row r="32" spans="1:26" ht="24" customHeight="1">
      <c r="A32" s="580">
        <v>9</v>
      </c>
      <c r="B32" t="s" s="209">
        <v>182</v>
      </c>
      <c r="C32" s="247">
        <f t="array" ref="C32">99.5%*'Data Entry'!J14</f>
      </c>
      <c r="D32" s="210"/>
      <c r="E32" s="211">
        <f t="array" ref="E32">'Data Entry'!W14</f>
      </c>
      <c r="F32" s="212">
        <f t="array" ref="F32">F31</f>
      </c>
      <c r="G32" s="212">
        <f t="array" ref="G32">G31</f>
      </c>
      <c r="H32" s="212">
        <f t="array" ref="H32">H31</f>
      </c>
      <c r="I32" s="213">
        <f t="array" ref="I32">(F32*4.68*5*2.7)*(1790-1000)/(1.7*1790)</f>
      </c>
      <c r="J32" s="213">
        <f t="array" ref="J32">(G32*4.68*5*2.7)*(1780-1000)/(1.7*1780)</f>
      </c>
      <c r="K32" s="213">
        <f t="array" ref="K32">(H32*4.68*5*2.7)*(1300-1000)/(1.7*1300)</f>
      </c>
      <c r="L32" s="42">
        <f t="array" ref="L32">L29</f>
      </c>
      <c r="M32" s="42">
        <f t="array" ref="M32">M29</f>
      </c>
      <c r="N32" s="42">
        <f t="array" ref="N32">N29</f>
      </c>
      <c r="O32" s="214">
        <f t="array" ref="O32">(C32-E32)*I32*L32/1000</f>
      </c>
      <c r="P32" s="214">
        <f t="array" ref="P32">(C32-E32)*J32*M32/1000</f>
      </c>
      <c r="Q32" s="214">
        <f t="array" ref="Q32">(C32-E32)*K32*N32/1000</f>
      </c>
      <c r="R32" s="584">
        <f t="array" ref="R32">SUM(O32:Q34)</f>
      </c>
      <c r="S32" s="212">
        <f t="array" ref="S32">(C32*I32*L32/1000)+(C32*J32*M32/1000)+(C32*K32*N32/1000)+(((C32*I32*L32/1000)+(C32*J32*M32/1000)+(C32*K32*N32/1000))*2%)</f>
      </c>
      <c r="T32" s="597">
        <f t="array" ref="T32">SUM(S32:S34)</f>
      </c>
      <c r="U32" s="603">
        <f t="array" ref="U32">(C32*I32/1000)+(C33*I33/1000)+(C34*I34/1000)+(((C32*I32/1000)+(C33*I33/1000)+(C34*I34/1000))*2%)</f>
      </c>
      <c r="V32" s="584">
        <f t="array" ref="V32">(C32*J32/1000)+(C33*J33/1000)+(C34*J34/1000)+(((C32*J32/1000)+(C33*J33/1000)+(C34*J34/1000))*2%)</f>
      </c>
      <c r="W32" s="608">
        <f t="array" ref="W32">(C32*K32/1000)+(C33*K33/1000)+(C34*K34/1000)+(((C32*K32/1000)+(C33*K33/1000)+(C34*K34/1000))*2%)</f>
      </c>
      <c r="X32" s="215">
        <f t="array" ref="X32">(C32*I32*L32)/1000</f>
      </c>
      <c r="Y32" s="214">
        <f t="array" ref="Y32">(C32*J32*M32)/1000</f>
      </c>
      <c r="Z32" s="216">
        <f t="array" ref="Z32">(C32*K32*N32)/1000</f>
      </c>
    </row>
    <row r="33" spans="1:26" ht="24" customHeight="1">
      <c r="A33" s="581"/>
      <c r="B33" t="s" s="217">
        <v>183</v>
      </c>
      <c r="C33" s="85"/>
      <c r="D33" s="85"/>
      <c r="E33" s="219"/>
      <c r="F33" s="42">
        <f t="array" ref="F33">F32</f>
      </c>
      <c r="G33" s="42">
        <f t="array" ref="G33">G32</f>
      </c>
      <c r="H33" s="42">
        <f t="array" ref="H33">H32</f>
      </c>
      <c r="I33" s="213">
        <f t="array" ref="I33">(F33*4.68*5*2.7)*(1790-1000)/(1.7*1790)</f>
      </c>
      <c r="J33" s="213">
        <f t="array" ref="J33">(G33*4.68*5*2.7)*(1780-1000)/(1.7*1780)</f>
      </c>
      <c r="K33" s="213">
        <f t="array" ref="K33">(H33*4.68*5*2.7)*(1300-1000)/(1.7*1300)</f>
      </c>
      <c r="L33" s="220"/>
      <c r="M33" s="220"/>
      <c r="N33" s="220"/>
      <c r="O33" s="190">
        <f t="array" ref="O33">(C33-E33)*I33*L33/1000</f>
      </c>
      <c r="P33" s="190">
        <f t="array" ref="P33">(C33-E33)*J33*M33/1000</f>
      </c>
      <c r="Q33" s="190">
        <f t="array" ref="Q33">(C33-E33)*K33*N33/1000</f>
      </c>
      <c r="R33" s="585"/>
      <c r="S33" s="42">
        <f t="array" ref="S33">(C33*I33*L33/1000)+(C33*J33*M33/1000)+(C33*K33*N33/1000)+(((C33*I33*L33/1000)+(C33*J33*M33/1000)+(C33*K33*N33/1000))*2%)</f>
      </c>
      <c r="T33" s="598"/>
      <c r="U33" s="604"/>
      <c r="V33" s="606"/>
      <c r="W33" s="609"/>
      <c r="X33" s="221">
        <f t="array" ref="X33">(C33*I33*L33)/1000</f>
      </c>
      <c r="Y33" s="190">
        <f t="array" ref="Y33">(C33*J33*M33)/1000</f>
      </c>
      <c r="Z33" s="222">
        <f t="array" ref="Z33">(C33*K33*N33)/1000</f>
      </c>
    </row>
    <row r="34" spans="1:26" ht="24" customHeight="1">
      <c r="A34" s="581"/>
      <c r="B34" t="s" s="223">
        <v>184</v>
      </c>
      <c r="C34" s="241"/>
      <c r="D34" s="241"/>
      <c r="E34" s="225"/>
      <c r="F34" s="226">
        <f t="array" ref="F34">F33</f>
      </c>
      <c r="G34" s="226">
        <f t="array" ref="G34">G33</f>
      </c>
      <c r="H34" s="226">
        <f t="array" ref="H34">H33</f>
      </c>
      <c r="I34" s="213">
        <f t="array" ref="I34">(F34*4.68*5*2.7)*(1790-1000)/(1.7*1790)</f>
      </c>
      <c r="J34" s="213">
        <f t="array" ref="J34">(G34*4.68*5*2.7)*(1780-1000)/(1.7*1780)</f>
      </c>
      <c r="K34" s="213">
        <f t="array" ref="K34">(H34*4.68*5*2.7)*(1300-1000)/(1.7*1300)</f>
      </c>
      <c r="L34" s="42">
        <f t="array" ref="L34">L31</f>
      </c>
      <c r="M34" s="42">
        <f t="array" ref="M34">M31</f>
      </c>
      <c r="N34" s="42">
        <f t="array" ref="N34">N31</f>
      </c>
      <c r="O34" s="227"/>
      <c r="P34" s="227"/>
      <c r="Q34" s="227"/>
      <c r="R34" s="586"/>
      <c r="S34" s="226">
        <f t="array" ref="S34">(C34*I34*L34/1000)+(C34*J34*M34/1000)+(C34*K34*N34/1000)+(((C34*I34*L34/1000)+(C34*J34*M34/1000)+(C34*K34*N34/1000))*2%)</f>
      </c>
      <c r="T34" s="599"/>
      <c r="U34" s="605"/>
      <c r="V34" s="607"/>
      <c r="W34" s="610"/>
      <c r="X34" s="229">
        <f t="array" ref="X34">(C34*I34*L34)/1000</f>
      </c>
      <c r="Y34" s="227">
        <f t="array" ref="Y34">(C34*J34*M34)/1000</f>
      </c>
      <c r="Z34" s="230">
        <f t="array" ref="Z34">(C34*K34*N34)/1000</f>
      </c>
    </row>
    <row r="35" spans="1:26" ht="24" customHeight="1">
      <c r="A35" s="582">
        <v>10</v>
      </c>
      <c r="B35" t="s" s="231">
        <v>182</v>
      </c>
      <c r="C35" s="247">
        <f t="array" ref="C35">99.5%*'Data Entry'!J15</f>
      </c>
      <c r="D35" s="210"/>
      <c r="E35" s="211">
        <f t="array" ref="E35">'Data Entry'!W15</f>
      </c>
      <c r="F35" s="232">
        <f t="array" ref="F35">F34</f>
      </c>
      <c r="G35" s="232">
        <f t="array" ref="G35">G34</f>
      </c>
      <c r="H35" s="232">
        <f t="array" ref="H35">H34</f>
      </c>
      <c r="I35" s="213">
        <f t="array" ref="I35">(F35*4.68*5*2.7)*(1790-1000)/(1.7*1790)</f>
      </c>
      <c r="J35" s="213">
        <f t="array" ref="J35">(G35*4.68*5*2.7)*(1780-1000)/(1.7*1780)</f>
      </c>
      <c r="K35" s="213">
        <f t="array" ref="K35">(H35*4.68*5*2.7)*(1300-1000)/(1.7*1300)</f>
      </c>
      <c r="L35" s="59">
        <f t="array" ref="L35">L32</f>
      </c>
      <c r="M35" s="59">
        <f t="array" ref="M35">M32</f>
      </c>
      <c r="N35" s="59">
        <f t="array" ref="N35">N32</f>
      </c>
      <c r="O35" s="233">
        <f t="array" ref="O35">(C35-E35)*I35*L35/1000</f>
      </c>
      <c r="P35" s="233">
        <f t="array" ref="P35">(C35-E35)*J35*M35/1000</f>
      </c>
      <c r="Q35" s="233">
        <f t="array" ref="Q35">(C35-E35)*K35*N35/1000</f>
      </c>
      <c r="R35" s="587">
        <f t="array" ref="R35">SUM(O35:Q37)</f>
      </c>
      <c r="S35" s="232">
        <f t="array" ref="S35">(C35*I35*L35/1000)+(C35*J35*M35/1000)+(C35*K35*N35/1000)+(((C35*I35*L35/1000)+(C35*J35*M35/1000)+(C35*K35*N35/1000))*2%)</f>
      </c>
      <c r="T35" s="594">
        <f t="array" ref="T35">SUM(S35:S37)</f>
      </c>
      <c r="U35" s="600">
        <f t="array" ref="U35">(C35*I35/1000)+(C36*I36/1000)+(C37*I37/1000)+(((C35*I35/1000)+(C36*I36/1000)+(C37*I37/1000))*2%)</f>
      </c>
      <c r="V35" s="587">
        <f t="array" ref="V35">(C35*J35/1000)+(C36*J36/1000)+(C37*J37/1000)+(((C35*J35/1000)+(C36*J36/1000)+(C37*J37/1000))*2%)</f>
      </c>
      <c r="W35" s="613">
        <f t="array" ref="W35">(C35*K35/1000)+(C36*K36/1000)+(C37*K37/1000)+(((C35*K35/1000)+(C36*K36/1000)+(C37*K37/1000))*2%)</f>
      </c>
      <c r="X35" s="234">
        <f t="array" ref="X35">(C35*I35*L35)/1000</f>
      </c>
      <c r="Y35" s="233">
        <f t="array" ref="Y35">(C35*J35*M35)/1000</f>
      </c>
      <c r="Z35" s="235">
        <f t="array" ref="Z35">(C35*K35*N35)/1000</f>
      </c>
    </row>
    <row r="36" spans="1:26" ht="24" customHeight="1">
      <c r="A36" s="583"/>
      <c r="B36" t="s" s="236">
        <v>183</v>
      </c>
      <c r="C36" s="85"/>
      <c r="D36" s="85"/>
      <c r="E36" s="219"/>
      <c r="F36" s="59">
        <f t="array" ref="F36">F35</f>
      </c>
      <c r="G36" s="59">
        <f t="array" ref="G36">G35</f>
      </c>
      <c r="H36" s="59">
        <f t="array" ref="H36">H35</f>
      </c>
      <c r="I36" s="213">
        <f t="array" ref="I36">(F36*4.68*5*2.7)*(1790-1000)/(1.7*1790)</f>
      </c>
      <c r="J36" s="213">
        <f t="array" ref="J36">(G36*4.68*5*2.7)*(1780-1000)/(1.7*1780)</f>
      </c>
      <c r="K36" s="213">
        <f t="array" ref="K36">(H36*4.68*5*2.7)*(1300-1000)/(1.7*1300)</f>
      </c>
      <c r="L36" s="237"/>
      <c r="M36" s="237"/>
      <c r="N36" s="237"/>
      <c r="O36" s="192">
        <f t="array" ref="O36">(C36-E36)*I36*L36/1000</f>
      </c>
      <c r="P36" s="192">
        <f t="array" ref="P36">(C36-E36)*J36*M36/1000</f>
      </c>
      <c r="Q36" s="192">
        <f t="array" ref="Q36">(C36-E36)*K36*N36/1000</f>
      </c>
      <c r="R36" s="588"/>
      <c r="S36" s="59">
        <f t="array" ref="S36">(C36*I36*L36/1000)+(C36*J36*M36/1000)+(C36*K36*N36/1000)+(((C36*I36*L36/1000)+(C36*J36*M36/1000)+(C36*K36*N36/1000))*2%)</f>
      </c>
      <c r="T36" s="595"/>
      <c r="U36" s="601"/>
      <c r="V36" s="611"/>
      <c r="W36" s="614"/>
      <c r="X36" s="238">
        <f t="array" ref="X36">(C36*I36*L36)/1000</f>
      </c>
      <c r="Y36" s="192">
        <f t="array" ref="Y36">(C36*J36*M36)/1000</f>
      </c>
      <c r="Z36" s="239">
        <f t="array" ref="Z36">(C36*K36*N36)/1000</f>
      </c>
    </row>
    <row r="37" spans="1:26" ht="24" customHeight="1">
      <c r="A37" s="583"/>
      <c r="B37" t="s" s="240">
        <v>184</v>
      </c>
      <c r="C37" s="241"/>
      <c r="D37" s="241"/>
      <c r="E37" s="225"/>
      <c r="F37" s="242">
        <f t="array" ref="F37">F36</f>
      </c>
      <c r="G37" s="242">
        <f t="array" ref="G37">G36</f>
      </c>
      <c r="H37" s="242">
        <f t="array" ref="H37">H36</f>
      </c>
      <c r="I37" s="213">
        <f t="array" ref="I37">(F37*4.68*5*2.7)*(1790-1000)/(1.7*1790)</f>
      </c>
      <c r="J37" s="213">
        <f t="array" ref="J37">(G37*4.68*5*2.7)*(1780-1000)/(1.7*1780)</f>
      </c>
      <c r="K37" s="213">
        <f t="array" ref="K37">(H37*4.68*5*2.7)*(1300-1000)/(1.7*1300)</f>
      </c>
      <c r="L37" s="59">
        <f t="array" ref="L37">L34</f>
      </c>
      <c r="M37" s="59">
        <f t="array" ref="M37">M34</f>
      </c>
      <c r="N37" s="59">
        <f t="array" ref="N37">N34</f>
      </c>
      <c r="O37" s="243"/>
      <c r="P37" s="243"/>
      <c r="Q37" s="243"/>
      <c r="R37" s="589"/>
      <c r="S37" s="242">
        <f t="array" ref="S37">(C37*I37*L37/1000)+(C37*J37*M37/1000)+(C37*K37*N37/1000)+(((C37*I37*L37/1000)+(C37*J37*M37/1000)+(C37*K37*N37/1000))*2%)</f>
      </c>
      <c r="T37" s="596"/>
      <c r="U37" s="602"/>
      <c r="V37" s="612"/>
      <c r="W37" s="615"/>
      <c r="X37" s="245">
        <f t="array" ref="X37">(C37*I37*L37)/1000</f>
      </c>
      <c r="Y37" s="243">
        <f t="array" ref="Y37">(C37*J37*M37)/1000</f>
      </c>
      <c r="Z37" s="246">
        <f t="array" ref="Z37">(C37*K37*N37)/1000</f>
      </c>
    </row>
    <row r="38" spans="1:26" ht="24" customHeight="1">
      <c r="A38" s="580">
        <v>11</v>
      </c>
      <c r="B38" t="s" s="209">
        <v>182</v>
      </c>
      <c r="C38" s="247">
        <f t="array" ref="C38">99.5%*'Data Entry'!J16</f>
      </c>
      <c r="D38" s="210"/>
      <c r="E38" s="211">
        <f t="array" ref="E38">'Data Entry'!W16</f>
      </c>
      <c r="F38" s="212">
        <f t="array" ref="F38">F37</f>
      </c>
      <c r="G38" s="212">
        <f t="array" ref="G38">G37</f>
      </c>
      <c r="H38" s="212">
        <f t="array" ref="H38">H37</f>
      </c>
      <c r="I38" s="213">
        <f t="array" ref="I38">(F38*4.68*5*2.7)*(1790-1000)/(1.7*1790)</f>
      </c>
      <c r="J38" s="213">
        <f t="array" ref="J38">(G38*4.68*5*2.7)*(1780-1000)/(1.7*1780)</f>
      </c>
      <c r="K38" s="213">
        <f t="array" ref="K38">(H38*4.68*5*2.7)*(1300-1000)/(1.7*1300)</f>
      </c>
      <c r="L38" s="42">
        <f t="array" ref="L38">L35</f>
      </c>
      <c r="M38" s="42">
        <f t="array" ref="M38">M35</f>
      </c>
      <c r="N38" s="42">
        <f t="array" ref="N38">N35</f>
      </c>
      <c r="O38" s="214">
        <f t="array" ref="O38">(C38-E38)*I38*L38/1000</f>
      </c>
      <c r="P38" s="214">
        <f t="array" ref="P38">(C38-E38)*J38*M38/1000</f>
      </c>
      <c r="Q38" s="214">
        <f t="array" ref="Q38">(C38-E38)*K38*N38/1000</f>
      </c>
      <c r="R38" s="584">
        <f t="array" ref="R38">SUM(O38:Q40)</f>
      </c>
      <c r="S38" s="214">
        <f t="array" ref="S38">(C38*I38*L38/1000)+(C38*J38*M38/1000)+(C38*K38*N38/1000)+(((C38*I38*L38/1000)+(C38*J38*M38/1000)+(C38*K38*N38/1000))*2%)</f>
      </c>
      <c r="T38" s="597">
        <f t="array" ref="T38">SUM(S38:S40)</f>
      </c>
      <c r="U38" s="603">
        <f t="array" ref="U38">(C38*I38/1000)+(C39*I39/1000)+(C40*I40/1000)+(((C38*I38/1000)+(C39*I39/1000)+(C40*I40/1000))*2%)</f>
      </c>
      <c r="V38" s="584">
        <f t="array" ref="V38">(C38*J38/1000)+(C39*J39/1000)+(C40*J40/1000)+(((C38*J38/1000)+(C39*J39/1000)+(C40*J40/1000))*2%)</f>
      </c>
      <c r="W38" s="608">
        <f t="array" ref="W38">(C38*K38/1000)+(C39*K39/1000)+(C40*K40/1000)+(((C38*K38/1000)+(C39*K39/1000)+(C40*K40/1000))*2%)</f>
      </c>
      <c r="X38" s="215">
        <f t="array" ref="X38">(C38*I38*L38)/1000</f>
      </c>
      <c r="Y38" s="214">
        <f t="array" ref="Y38">(C38*J38*M38)/1000</f>
      </c>
      <c r="Z38" s="216">
        <f t="array" ref="Z38">(C38*K38*N38)/1000</f>
      </c>
    </row>
    <row r="39" spans="1:26" ht="24" customHeight="1">
      <c r="A39" s="581"/>
      <c r="B39" t="s" s="217">
        <v>183</v>
      </c>
      <c r="C39" s="85"/>
      <c r="D39" s="85"/>
      <c r="E39" s="219"/>
      <c r="F39" s="42">
        <f t="array" ref="F39">F38</f>
      </c>
      <c r="G39" s="42">
        <f t="array" ref="G39">G38</f>
      </c>
      <c r="H39" s="42">
        <f t="array" ref="H39">H38</f>
      </c>
      <c r="I39" s="213">
        <f t="array" ref="I39">(F39*4.68*5*2.7)*(1790-1000)/(1.7*1790)</f>
      </c>
      <c r="J39" s="213">
        <f t="array" ref="J39">(G39*4.68*5*2.7)*(1780-1000)/(1.7*1780)</f>
      </c>
      <c r="K39" s="213">
        <f t="array" ref="K39">(H39*4.68*5*2.7)*(1300-1000)/(1.7*1300)</f>
      </c>
      <c r="L39" s="220"/>
      <c r="M39" s="220"/>
      <c r="N39" s="220"/>
      <c r="O39" s="190">
        <f t="array" ref="O39">(C39-E39)*I39*L39/1000</f>
      </c>
      <c r="P39" s="190">
        <f t="array" ref="P39">(C39-E39)*J39*M39/1000</f>
      </c>
      <c r="Q39" s="190">
        <f t="array" ref="Q39">(C39-E39)*K39*N39/1000</f>
      </c>
      <c r="R39" s="585"/>
      <c r="S39" s="42">
        <f t="array" ref="S39">(C39*I39*L39/1000)+(C39*J39*M39/1000)+(C39*K39*N39/1000)+(((C39*I39*L39/1000)+(C39*J39*M39/1000)+(C39*K39*N39/1000))*2%)</f>
      </c>
      <c r="T39" s="598"/>
      <c r="U39" s="604"/>
      <c r="V39" s="606"/>
      <c r="W39" s="609"/>
      <c r="X39" s="221">
        <f t="array" ref="X39">(C39*I39*L39)/1000</f>
      </c>
      <c r="Y39" s="190">
        <f t="array" ref="Y39">(C39*J39*M39)/1000</f>
      </c>
      <c r="Z39" s="222">
        <f t="array" ref="Z39">(C39*K39*N39)/1000</f>
      </c>
    </row>
    <row r="40" spans="1:26" ht="24" customHeight="1">
      <c r="A40" s="581"/>
      <c r="B40" t="s" s="223">
        <v>184</v>
      </c>
      <c r="C40" s="241"/>
      <c r="D40" s="241"/>
      <c r="E40" s="225"/>
      <c r="F40" s="226">
        <f t="array" ref="F40">F39</f>
      </c>
      <c r="G40" s="226">
        <f t="array" ref="G40">G39</f>
      </c>
      <c r="H40" s="226">
        <f t="array" ref="H40">H39</f>
      </c>
      <c r="I40" s="213">
        <f t="array" ref="I40">(F40*4.68*5*2.7)*(1790-1000)/(1.7*1790)</f>
      </c>
      <c r="J40" s="213">
        <f t="array" ref="J40">(G40*4.68*5*2.7)*(1780-1000)/(1.7*1780)</f>
      </c>
      <c r="K40" s="213">
        <f t="array" ref="K40">(H40*4.68*5*2.7)*(1300-1000)/(1.7*1300)</f>
      </c>
      <c r="L40" s="42">
        <f t="array" ref="L40">L37</f>
      </c>
      <c r="M40" s="42">
        <f t="array" ref="M40">M37</f>
      </c>
      <c r="N40" s="42">
        <f t="array" ref="N40">N37</f>
      </c>
      <c r="O40" s="227"/>
      <c r="P40" s="227"/>
      <c r="Q40" s="227"/>
      <c r="R40" s="586"/>
      <c r="S40" s="226">
        <f t="array" ref="S40">(C40*I40*L40/1000)+(C40*J40*M40/1000)+(C40*K40*N40/1000)+(((C40*I40*L40/1000)+(C40*J40*M40/1000)+(C40*K40*N40/1000))*2%)</f>
      </c>
      <c r="T40" s="599"/>
      <c r="U40" s="605"/>
      <c r="V40" s="607"/>
      <c r="W40" s="610"/>
      <c r="X40" s="229">
        <f t="array" ref="X40">(C40*I40*L40)/1000</f>
      </c>
      <c r="Y40" s="227">
        <f t="array" ref="Y40">(C40*J40*M40)/1000</f>
      </c>
      <c r="Z40" s="230">
        <f t="array" ref="Z40">(C40*K40*N40)/1000</f>
      </c>
    </row>
    <row r="41" spans="1:26" ht="24" customHeight="1">
      <c r="A41" s="582">
        <v>12</v>
      </c>
      <c r="B41" t="s" s="231">
        <v>182</v>
      </c>
      <c r="C41" s="247">
        <f t="array" ref="C41">99.5%*'Data Entry'!J17</f>
      </c>
      <c r="D41" s="210"/>
      <c r="E41" s="211">
        <f t="array" ref="E41">'Data Entry'!W17</f>
      </c>
      <c r="F41" s="232">
        <f t="array" ref="F41">F40</f>
      </c>
      <c r="G41" s="232">
        <f t="array" ref="G41">G40</f>
      </c>
      <c r="H41" s="232">
        <f t="array" ref="H41">H40</f>
      </c>
      <c r="I41" s="213">
        <f t="array" ref="I41">(F41*4.68*5*2.7)*(1790-1000)/(1.7*1790)</f>
      </c>
      <c r="J41" s="213">
        <f t="array" ref="J41">(G41*4.68*5*2.7)*(1780-1000)/(1.7*1780)</f>
      </c>
      <c r="K41" s="213">
        <f t="array" ref="K41">(H41*4.68*5*2.7)*(1300-1000)/(1.7*1300)</f>
      </c>
      <c r="L41" s="59">
        <f t="array" ref="L41">L38</f>
      </c>
      <c r="M41" s="59">
        <f t="array" ref="M41">M38</f>
      </c>
      <c r="N41" s="59">
        <f t="array" ref="N41">N38</f>
      </c>
      <c r="O41" s="233">
        <f t="array" ref="O41">(C41-E41)*I41*L41/1000</f>
      </c>
      <c r="P41" s="233">
        <f t="array" ref="P41">(C41-E41)*J41*M41/1000</f>
      </c>
      <c r="Q41" s="233">
        <f t="array" ref="Q41">(C41-E41)*K41*N41/1000</f>
      </c>
      <c r="R41" s="587">
        <f t="array" ref="R41">SUM(O41:Q43)</f>
      </c>
      <c r="S41" s="233">
        <f t="array" ref="S41">(C41*I41*L41/1000)+(C41*J41*M41/1000)+(C41*K41*N41/1000)+(((C41*I41*L41/1000)+(C41*J41*M41/1000)+(C41*K41*N41/1000))*2%)</f>
      </c>
      <c r="T41" s="594">
        <f t="array" ref="T41">SUM(S41:S43)</f>
      </c>
      <c r="U41" s="600">
        <f t="array" ref="U41">(C41*I41/1000)+(C42*I42/1000)+(C43*I43/1000)+(((C41*I41/1000)+(C42*I42/1000)+(C43*I43/1000))*2%)</f>
      </c>
      <c r="V41" s="587">
        <f t="array" ref="V41">(C41*J41/1000)+(C42*J42/1000)+(C43*J43/1000)+(((C41*J41/1000)+(C42*J42/1000)+(C43*J43/1000))*2%)</f>
      </c>
      <c r="W41" s="613">
        <f t="array" ref="W41">(C41*K41/1000)+(C42*K42/1000)+(C43*K43/1000)+(((C41*K41/1000)+(C42*K42/1000)+(C43*K43/1000))*2%)</f>
      </c>
      <c r="X41" s="234">
        <f t="array" ref="X41">(C41*I41*L41)/1000</f>
      </c>
      <c r="Y41" s="233">
        <f t="array" ref="Y41">(C41*J41*M41)/1000</f>
      </c>
      <c r="Z41" s="235">
        <f t="array" ref="Z41">(C41*K41*N41)/1000</f>
      </c>
    </row>
    <row r="42" spans="1:26" ht="24" customHeight="1">
      <c r="A42" s="583"/>
      <c r="B42" t="s" s="236">
        <v>183</v>
      </c>
      <c r="C42" s="85"/>
      <c r="D42" s="85"/>
      <c r="E42" s="219"/>
      <c r="F42" s="59">
        <f t="array" ref="F42">F41</f>
      </c>
      <c r="G42" s="59">
        <f t="array" ref="G42">G41</f>
      </c>
      <c r="H42" s="59">
        <f t="array" ref="H42">H41</f>
      </c>
      <c r="I42" s="213">
        <f t="array" ref="I42">(F42*4.68*5*2.7)*(1790-1000)/(1.7*1790)</f>
      </c>
      <c r="J42" s="213">
        <f t="array" ref="J42">(G42*4.68*5*2.7)*(1780-1000)/(1.7*1780)</f>
      </c>
      <c r="K42" s="213">
        <f t="array" ref="K42">(H42*4.68*5*2.7)*(1300-1000)/(1.7*1300)</f>
      </c>
      <c r="L42" s="237"/>
      <c r="M42" s="237"/>
      <c r="N42" s="237"/>
      <c r="O42" s="192">
        <f t="array" ref="O42">(C42-E42)*I42*L42/1000</f>
      </c>
      <c r="P42" s="192">
        <f t="array" ref="P42">(C42-E42)*J42*M42/1000</f>
      </c>
      <c r="Q42" s="192">
        <f t="array" ref="Q42">(C42-E42)*K42*N42/1000</f>
      </c>
      <c r="R42" s="588"/>
      <c r="S42" s="59">
        <f t="array" ref="S42">(C42*I42*L42/1000)+(C42*J42*M42/1000)+(C42*K42*N42/1000)+(((C42*I42*L42/1000)+(C42*J42*M42/1000)+(C42*K42*N42/1000))*2%)</f>
      </c>
      <c r="T42" s="595"/>
      <c r="U42" s="601"/>
      <c r="V42" s="611"/>
      <c r="W42" s="614"/>
      <c r="X42" s="238">
        <f t="array" ref="X42">(C42*I42*L42)/1000</f>
      </c>
      <c r="Y42" s="192">
        <f t="array" ref="Y42">(C42*J42*M42)/1000</f>
      </c>
      <c r="Z42" s="239">
        <f t="array" ref="Z42">(C42*K42*N42)/1000</f>
      </c>
    </row>
    <row r="43" spans="1:26" ht="24" customHeight="1">
      <c r="A43" s="583"/>
      <c r="B43" t="s" s="240">
        <v>184</v>
      </c>
      <c r="C43" s="241"/>
      <c r="D43" s="241"/>
      <c r="E43" s="225"/>
      <c r="F43" s="242">
        <f t="array" ref="F43">F42</f>
      </c>
      <c r="G43" s="242">
        <f t="array" ref="G43">G42</f>
      </c>
      <c r="H43" s="242">
        <f t="array" ref="H43">H42</f>
      </c>
      <c r="I43" s="213">
        <f t="array" ref="I43">(F43*4.68*5*2.7)*(1790-1000)/(1.7*1790)</f>
      </c>
      <c r="J43" s="213">
        <f t="array" ref="J43">(G43*4.68*5*2.7)*(1780-1000)/(1.7*1780)</f>
      </c>
      <c r="K43" s="213">
        <f t="array" ref="K43">(H43*4.68*5*2.7)*(1300-1000)/(1.7*1300)</f>
      </c>
      <c r="L43" s="59">
        <f t="array" ref="L43">L40</f>
      </c>
      <c r="M43" s="59">
        <f t="array" ref="M43">M40</f>
      </c>
      <c r="N43" s="59">
        <f t="array" ref="N43">N40</f>
      </c>
      <c r="O43" s="243"/>
      <c r="P43" s="243"/>
      <c r="Q43" s="243"/>
      <c r="R43" s="589"/>
      <c r="S43" s="242">
        <f t="array" ref="S43">(C43*I43*L43/1000)+(C43*J43*M43/1000)+(C43*K43*N43/1000)+(((C43*I43*L43/1000)+(C43*J43*M43/1000)+(C43*K43*N43/1000))*2%)</f>
      </c>
      <c r="T43" s="596"/>
      <c r="U43" s="602"/>
      <c r="V43" s="612"/>
      <c r="W43" s="615"/>
      <c r="X43" s="245">
        <f t="array" ref="X43">(C43*I43*L43)/1000</f>
      </c>
      <c r="Y43" s="243">
        <f t="array" ref="Y43">(C43*J43*M43)/1000</f>
      </c>
      <c r="Z43" s="246">
        <f t="array" ref="Z43">(C43*K43*N43)/1000</f>
      </c>
    </row>
    <row r="44" spans="1:26" ht="24" customHeight="1">
      <c r="A44" s="580">
        <v>13</v>
      </c>
      <c r="B44" t="s" s="209">
        <v>182</v>
      </c>
      <c r="C44" s="248">
        <f t="array" ref="C44">99.5%*'Data Entry'!J18</f>
      </c>
      <c r="D44" s="210"/>
      <c r="E44" s="211">
        <f t="array" ref="E44">'Data Entry'!W18</f>
      </c>
      <c r="F44" s="212">
        <f t="array" ref="F44">F43</f>
      </c>
      <c r="G44" s="212">
        <f t="array" ref="G44">G43</f>
      </c>
      <c r="H44" s="212">
        <f t="array" ref="H44">H43</f>
      </c>
      <c r="I44" s="213">
        <f t="array" ref="I44">(F44*4.68*5*2.7)*(1790-1000)/(1.7*1790)</f>
      </c>
      <c r="J44" s="213">
        <f t="array" ref="J44">(G44*4.68*5*2.7)*(1780-1000)/(1.7*1780)</f>
      </c>
      <c r="K44" s="213">
        <f t="array" ref="K44">(H44*4.68*5*2.7)*(1300-1000)/(1.7*1300)</f>
      </c>
      <c r="L44" s="42">
        <f t="array" ref="L44">L41</f>
      </c>
      <c r="M44" s="42">
        <f t="array" ref="M44">M41</f>
      </c>
      <c r="N44" s="42">
        <f t="array" ref="N44">N41</f>
      </c>
      <c r="O44" s="214">
        <f t="array" ref="O44">(C44-E44)*I44*L44/1000</f>
      </c>
      <c r="P44" s="214">
        <f t="array" ref="P44">(C44-E44)*J44*M44/1000</f>
      </c>
      <c r="Q44" s="214">
        <f t="array" ref="Q44">(C44-E44)*K44*N44/1000</f>
      </c>
      <c r="R44" s="584">
        <f t="array" ref="R44">SUM(O44:Q46)</f>
      </c>
      <c r="S44" s="214">
        <f t="array" ref="S44">(C44*I44*L44/1000)+(C44*J44*M44/1000)+(C44*K44*N44/1000)+(((C44*I44*L44/1000)+(C44*J44*M44/1000)+(C44*K44*N44/1000))*2%)</f>
      </c>
      <c r="T44" s="597">
        <f t="array" ref="T44">SUM(S44:S46)</f>
      </c>
      <c r="U44" s="603">
        <f t="array" ref="U44">(C44*I44/1000)+(C45*I45/1000)+(C46*I46/1000)+(((C44*I44/1000)+(C45*I45/1000)+(C46*I46/1000))*2%)</f>
      </c>
      <c r="V44" s="584">
        <f t="array" ref="V44">(C44*J44/1000)+(C45*J45/1000)+(C46*J46/1000)+(((C44*J44/1000)+(C45*J45/1000)+(C46*J46/1000))*2%)</f>
      </c>
      <c r="W44" s="608">
        <f t="array" ref="W44">(C44*K44/1000)+(C45*K45/1000)+(C46*K46/1000)+(((C44*K44/1000)+(C45*K45/1000)+(C46*K46/1000))*2%)</f>
      </c>
      <c r="X44" s="215">
        <f t="array" ref="X44">(C44*I44*L44)/1000</f>
      </c>
      <c r="Y44" s="214">
        <f t="array" ref="Y44">(C44*J44*M44)/1000</f>
      </c>
      <c r="Z44" s="216">
        <f t="array" ref="Z44">(C44*K44*N44)/1000</f>
      </c>
    </row>
    <row r="45" spans="1:26" ht="24" customHeight="1">
      <c r="A45" s="581"/>
      <c r="B45" t="s" s="217">
        <v>183</v>
      </c>
      <c r="C45" s="85"/>
      <c r="D45" s="85"/>
      <c r="E45" s="219"/>
      <c r="F45" s="42">
        <f t="array" ref="F45">F44</f>
      </c>
      <c r="G45" s="42">
        <f t="array" ref="G45">G44</f>
      </c>
      <c r="H45" s="42">
        <f t="array" ref="H45">H44</f>
      </c>
      <c r="I45" s="213">
        <f t="array" ref="I45">(F45*4.68*5*2.7)*(1790-1000)/(1.7*1790)</f>
      </c>
      <c r="J45" s="213">
        <f t="array" ref="J45">(G45*4.68*5*2.7)*(1780-1000)/(1.7*1780)</f>
      </c>
      <c r="K45" s="213">
        <f t="array" ref="K45">(H45*4.68*5*2.7)*(1300-1000)/(1.7*1300)</f>
      </c>
      <c r="L45" s="220"/>
      <c r="M45" s="220"/>
      <c r="N45" s="220"/>
      <c r="O45" s="190">
        <f t="array" ref="O45">(C45-E45)*I45*L45/1000</f>
      </c>
      <c r="P45" s="190">
        <f t="array" ref="P45">(C45-E45)*J45*M45/1000</f>
      </c>
      <c r="Q45" s="190">
        <f t="array" ref="Q45">(C45-E45)*K45*N45/1000</f>
      </c>
      <c r="R45" s="585"/>
      <c r="S45" s="42">
        <f t="array" ref="S45">(C45*I45*L45/1000)+(C45*J45*M45/1000)+(C45*K45*N45/1000)+(((C45*I45*L45/1000)+(C45*J45*M45/1000)+(C45*K45*N45/1000))*2%)</f>
      </c>
      <c r="T45" s="598"/>
      <c r="U45" s="604"/>
      <c r="V45" s="606"/>
      <c r="W45" s="609"/>
      <c r="X45" s="221">
        <f t="array" ref="X45">(C45*I45*L45)/1000</f>
      </c>
      <c r="Y45" s="190">
        <f t="array" ref="Y45">(C45*J45*M45)/1000</f>
      </c>
      <c r="Z45" s="222">
        <f t="array" ref="Z45">(C45*K45*N45)/1000</f>
      </c>
    </row>
    <row r="46" spans="1:26" ht="24" customHeight="1">
      <c r="A46" s="581"/>
      <c r="B46" t="s" s="223">
        <v>184</v>
      </c>
      <c r="C46" s="241"/>
      <c r="D46" s="241"/>
      <c r="E46" s="225"/>
      <c r="F46" s="226">
        <f t="array" ref="F46">F45</f>
      </c>
      <c r="G46" s="226">
        <f t="array" ref="G46">G45</f>
      </c>
      <c r="H46" s="226">
        <f t="array" ref="H46">H45</f>
      </c>
      <c r="I46" s="213">
        <f t="array" ref="I46">(F46*4.68*5*2.7)*(1790-1000)/(1.7*1790)</f>
      </c>
      <c r="J46" s="213">
        <f t="array" ref="J46">(G46*4.68*5*2.7)*(1780-1000)/(1.7*1780)</f>
      </c>
      <c r="K46" s="213">
        <f t="array" ref="K46">(H46*4.68*5*2.7)*(1300-1000)/(1.7*1300)</f>
      </c>
      <c r="L46" s="42">
        <f t="array" ref="L46">L43</f>
      </c>
      <c r="M46" s="42">
        <f t="array" ref="M46">M43</f>
      </c>
      <c r="N46" s="42">
        <f t="array" ref="N46">N43</f>
      </c>
      <c r="O46" s="227"/>
      <c r="P46" s="227"/>
      <c r="Q46" s="227"/>
      <c r="R46" s="586"/>
      <c r="S46" s="226">
        <f t="array" ref="S46">(C46*I46*L46/1000)+(C46*J46*M46/1000)+(C46*K46*N46/1000)+(((C46*I46*L46/1000)+(C46*J46*M46/1000)+(C46*K46*N46/1000))*2%)</f>
      </c>
      <c r="T46" s="599"/>
      <c r="U46" s="605"/>
      <c r="V46" s="607"/>
      <c r="W46" s="610"/>
      <c r="X46" s="229">
        <f t="array" ref="X46">(C46*I46*L46)/1000</f>
      </c>
      <c r="Y46" s="227">
        <f t="array" ref="Y46">(C46*J46*M46)/1000</f>
      </c>
      <c r="Z46" s="230">
        <f t="array" ref="Z46">(C46*K46*N46)/1000</f>
      </c>
    </row>
    <row r="47" spans="1:26" ht="24" customHeight="1">
      <c r="A47" s="582">
        <v>14</v>
      </c>
      <c r="B47" t="s" s="231">
        <v>182</v>
      </c>
      <c r="C47" s="248">
        <f t="array" ref="C47">99.5%*'Data Entry'!J19</f>
      </c>
      <c r="D47" s="210"/>
      <c r="E47" s="211">
        <f t="array" ref="E47">'Data Entry'!W19</f>
      </c>
      <c r="F47" s="232">
        <f t="array" ref="F47">F46</f>
      </c>
      <c r="G47" s="232">
        <f t="array" ref="G47">G46</f>
      </c>
      <c r="H47" s="232">
        <f t="array" ref="H47">H46</f>
      </c>
      <c r="I47" s="213">
        <f t="array" ref="I47">(F47*4.68*5*2.7)*(1790-1000)/(1.7*1790)</f>
      </c>
      <c r="J47" s="213">
        <f t="array" ref="J47">(G47*4.68*5*2.7)*(1780-1000)/(1.7*1780)</f>
      </c>
      <c r="K47" s="213">
        <f t="array" ref="K47">(H47*4.68*5*2.7)*(1300-1000)/(1.7*1300)</f>
      </c>
      <c r="L47" s="59">
        <f t="array" ref="L47">L44</f>
      </c>
      <c r="M47" s="59">
        <f t="array" ref="M47">M44</f>
      </c>
      <c r="N47" s="59">
        <f t="array" ref="N47">N44</f>
      </c>
      <c r="O47" s="233">
        <f t="array" ref="O47">(C47-E47)*I47*L47/1000</f>
      </c>
      <c r="P47" s="233">
        <f t="array" ref="P47">(C47-E47)*J47*M47/1000</f>
      </c>
      <c r="Q47" s="233">
        <f t="array" ref="Q47">(C47-E47)*K47*N47/1000</f>
      </c>
      <c r="R47" s="587">
        <f t="array" ref="R47">SUM(O47:Q49)</f>
      </c>
      <c r="S47" s="233">
        <f t="array" ref="S47">(C47*I47*L47/1000)+(C47*J47*M47/1000)+(C47*K47*N47/1000)+(((C47*I47*L47/1000)+(C47*J47*M47/1000)+(C47*K47*N47/1000))*2%)</f>
      </c>
      <c r="T47" s="594">
        <f t="array" ref="T47">SUM(S47:S49)</f>
      </c>
      <c r="U47" s="600">
        <f t="array" ref="U47">(C47*I47/1000)+(C48*I48/1000)+(C49*I49/1000)+(((C47*I47/1000)+(C48*I48/1000)+(C49*I49/1000))*2%)</f>
      </c>
      <c r="V47" s="587">
        <f t="array" ref="V47">(C47*J47/1000)+(C48*J48/1000)+(C49*J49/1000)+(((C47*J47/1000)+(C48*J48/1000)+(C49*J49/1000))*2%)</f>
      </c>
      <c r="W47" s="613">
        <f t="array" ref="W47">(C47*K47/1000)+(C48*K48/1000)+(C49*K49/1000)+(((C47*K47/1000)+(C48*K48/1000)+(C49*K49/1000))*2%)</f>
      </c>
      <c r="X47" s="234">
        <f t="array" ref="X47">(C47*I47*L47)/1000</f>
      </c>
      <c r="Y47" s="233">
        <f t="array" ref="Y47">(C47*J47*M47)/1000</f>
      </c>
      <c r="Z47" s="235">
        <f t="array" ref="Z47">(C47*K47*N47)/1000</f>
      </c>
    </row>
    <row r="48" spans="1:26" ht="24" customHeight="1">
      <c r="A48" s="583"/>
      <c r="B48" t="s" s="236">
        <v>183</v>
      </c>
      <c r="C48" s="85"/>
      <c r="D48" s="85"/>
      <c r="E48" s="219"/>
      <c r="F48" s="59">
        <f t="array" ref="F48">F47</f>
      </c>
      <c r="G48" s="59">
        <f t="array" ref="G48">G47</f>
      </c>
      <c r="H48" s="59">
        <f t="array" ref="H48">H47</f>
      </c>
      <c r="I48" s="213">
        <f t="array" ref="I48">(F48*4.68*5*2.7)*(1790-1000)/(1.7*1790)</f>
      </c>
      <c r="J48" s="213">
        <f t="array" ref="J48">(G48*4.68*5*2.7)*(1780-1000)/(1.7*1780)</f>
      </c>
      <c r="K48" s="213">
        <f t="array" ref="K48">(H48*4.68*5*2.7)*(1300-1000)/(1.7*1300)</f>
      </c>
      <c r="L48" s="237"/>
      <c r="M48" s="237"/>
      <c r="N48" s="237"/>
      <c r="O48" s="192">
        <f t="array" ref="O48">(C48-E48)*I48*L48/1000</f>
      </c>
      <c r="P48" s="192">
        <f t="array" ref="P48">(C48-E48)*J48*M48/1000</f>
      </c>
      <c r="Q48" s="192">
        <f t="array" ref="Q48">(C48-E48)*K48*N48/1000</f>
      </c>
      <c r="R48" s="588"/>
      <c r="S48" s="59">
        <f t="array" ref="S48">(C48*I48*L48/1000)+(C48*J48*M48/1000)+(C48*K48*N48/1000)+(((C48*I48*L48/1000)+(C48*J48*M48/1000)+(C48*K48*N48/1000))*2%)</f>
      </c>
      <c r="T48" s="595"/>
      <c r="U48" s="601"/>
      <c r="V48" s="611"/>
      <c r="W48" s="614"/>
      <c r="X48" s="238">
        <f t="array" ref="X48">(C48*I48*L48)/1000</f>
      </c>
      <c r="Y48" s="192">
        <f t="array" ref="Y48">(C48*J48*M48)/1000</f>
      </c>
      <c r="Z48" s="239">
        <f t="array" ref="Z48">(C48*K48*N48)/1000</f>
      </c>
    </row>
    <row r="49" spans="1:26" ht="24" customHeight="1">
      <c r="A49" s="583"/>
      <c r="B49" t="s" s="240">
        <v>184</v>
      </c>
      <c r="C49" s="241"/>
      <c r="D49" s="241"/>
      <c r="E49" s="225"/>
      <c r="F49" s="242">
        <f t="array" ref="F49">F48</f>
      </c>
      <c r="G49" s="242">
        <f t="array" ref="G49">G48</f>
      </c>
      <c r="H49" s="242">
        <f t="array" ref="H49">H48</f>
      </c>
      <c r="I49" s="213">
        <f t="array" ref="I49">(F49*4.68*5*2.7)*(1790-1000)/(1.7*1790)</f>
      </c>
      <c r="J49" s="213">
        <f t="array" ref="J49">(G49*4.68*5*2.7)*(1780-1000)/(1.7*1780)</f>
      </c>
      <c r="K49" s="213">
        <f t="array" ref="K49">(H49*4.68*5*2.7)*(1300-1000)/(1.7*1300)</f>
      </c>
      <c r="L49" s="59">
        <f t="array" ref="L49">L46</f>
      </c>
      <c r="M49" s="59">
        <f t="array" ref="M49">M46</f>
      </c>
      <c r="N49" s="59">
        <f t="array" ref="N49">N46</f>
      </c>
      <c r="O49" s="243"/>
      <c r="P49" s="243"/>
      <c r="Q49" s="243"/>
      <c r="R49" s="589"/>
      <c r="S49" s="242">
        <f t="array" ref="S49">(C49*I49*L49/1000)+(C49*J49*M49/1000)+(C49*K49*N49/1000)+(((C49*I49*L49/1000)+(C49*J49*M49/1000)+(C49*K49*N49/1000))*2%)</f>
      </c>
      <c r="T49" s="596"/>
      <c r="U49" s="602"/>
      <c r="V49" s="612"/>
      <c r="W49" s="615"/>
      <c r="X49" s="245">
        <f t="array" ref="X49">(C49*I49*L49)/1000</f>
      </c>
      <c r="Y49" s="243">
        <f t="array" ref="Y49">(C49*J49*M49)/1000</f>
      </c>
      <c r="Z49" s="246">
        <f t="array" ref="Z49">(C49*K49*N49)/1000</f>
      </c>
    </row>
    <row r="50" spans="1:26" ht="24" customHeight="1">
      <c r="A50" s="580">
        <v>15</v>
      </c>
      <c r="B50" t="s" s="209">
        <v>182</v>
      </c>
      <c r="C50" s="248">
        <f t="array" ref="C50">99.5%*'Data Entry'!J20</f>
      </c>
      <c r="D50" s="210"/>
      <c r="E50" s="211">
        <f t="array" ref="E50">'Data Entry'!W20</f>
      </c>
      <c r="F50" s="212">
        <f t="array" ref="F50">F49</f>
      </c>
      <c r="G50" s="212">
        <f t="array" ref="G50">G49</f>
      </c>
      <c r="H50" s="212">
        <f t="array" ref="H50">H49</f>
      </c>
      <c r="I50" s="213">
        <f t="array" ref="I50">(F50*4.68*5*2.7)*(1790-1000)/(1.7*1790)</f>
      </c>
      <c r="J50" s="213">
        <f t="array" ref="J50">(G50*4.68*5*2.7)*(1780-1000)/(1.7*1780)</f>
      </c>
      <c r="K50" s="213">
        <f t="array" ref="K50">(H50*4.68*5*2.7)*(1300-1000)/(1.7*1300)</f>
      </c>
      <c r="L50" s="42">
        <f t="array" ref="L50">L47</f>
      </c>
      <c r="M50" s="42">
        <f t="array" ref="M50">M47</f>
      </c>
      <c r="N50" s="42">
        <f t="array" ref="N50">N47</f>
      </c>
      <c r="O50" s="214">
        <f t="array" ref="O50">(C50-E50)*I50*L50/1000</f>
      </c>
      <c r="P50" s="214">
        <f t="array" ref="P50">(C50-E50)*J50*M50/1000</f>
      </c>
      <c r="Q50" s="214">
        <f t="array" ref="Q50">(C50-E50)*K50*N50/1000</f>
      </c>
      <c r="R50" s="584">
        <f t="array" ref="R50">SUM(O50:Q52)</f>
      </c>
      <c r="S50" s="214">
        <f t="array" ref="S50">(C50*I50*L50/1000)+(C50*J50*M50/1000)+(C50*K50*N50/1000)+(((C50*I50*L50/1000)+(C50*J50*M50/1000)+(C50*K50*N50/1000))*2%)</f>
      </c>
      <c r="T50" s="597">
        <f t="array" ref="T50">SUM(S50:S52)</f>
      </c>
      <c r="U50" s="603">
        <f t="array" ref="U50">(C50*I50/1000)+(C51*I51/1000)+(C52*I52/1000)+(((C50*I50/1000)+(C51*I51/1000)+(C52*I52/1000))*2%)</f>
      </c>
      <c r="V50" s="584">
        <f t="array" ref="V50">(C50*J50/1000)+(C51*J51/1000)+(C52*J52/1000)+(((C50*J50/1000)+(C51*J51/1000)+(C52*J52/1000))*2%)</f>
      </c>
      <c r="W50" s="608">
        <f t="array" ref="W50">(C50*K50/1000)+(C51*K51/1000)+(C52*K52/1000)+(((C50*K50/1000)+(C51*K51/1000)+(C52*K52/1000))*2%)</f>
      </c>
      <c r="X50" s="215">
        <f t="array" ref="X50">(C50*I50*L50)/1000</f>
      </c>
      <c r="Y50" s="214">
        <f t="array" ref="Y50">(C50*J50*M50)/1000</f>
      </c>
      <c r="Z50" s="216">
        <f t="array" ref="Z50">(C50*K50*N50)/1000</f>
      </c>
    </row>
    <row r="51" spans="1:26" ht="24" customHeight="1">
      <c r="A51" s="581"/>
      <c r="B51" t="s" s="217">
        <v>183</v>
      </c>
      <c r="C51" s="85"/>
      <c r="D51" s="85"/>
      <c r="E51" s="219"/>
      <c r="F51" s="42">
        <f t="array" ref="F51">F50</f>
      </c>
      <c r="G51" s="42">
        <f t="array" ref="G51">G50</f>
      </c>
      <c r="H51" s="42">
        <f t="array" ref="H51">H50</f>
      </c>
      <c r="I51" s="213">
        <f t="array" ref="I51">(F51*4.68*5*2.7)*(1790-1000)/(1.7*1790)</f>
      </c>
      <c r="J51" s="213">
        <f t="array" ref="J51">(G51*4.68*5*2.7)*(1780-1000)/(1.7*1780)</f>
      </c>
      <c r="K51" s="213">
        <f t="array" ref="K51">(H51*4.68*5*2.7)*(1300-1000)/(1.7*1300)</f>
      </c>
      <c r="L51" s="220"/>
      <c r="M51" s="220"/>
      <c r="N51" s="220"/>
      <c r="O51" s="190">
        <f t="array" ref="O51">(C51-E51)*I51*L51/1000</f>
      </c>
      <c r="P51" s="190">
        <f t="array" ref="P51">(C51-E51)*J51*M51/1000</f>
      </c>
      <c r="Q51" s="190">
        <f t="array" ref="Q51">(C51-E51)*K51*N51/1000</f>
      </c>
      <c r="R51" s="585"/>
      <c r="S51" s="42">
        <f t="array" ref="S51">(C51*I51*L51/1000)+(C51*J51*M51/1000)+(C51*K51*N51/1000)+(((C51*I51*L51/1000)+(C51*J51*M51/1000)+(C51*K51*N51/1000))*2%)</f>
      </c>
      <c r="T51" s="598"/>
      <c r="U51" s="604"/>
      <c r="V51" s="606"/>
      <c r="W51" s="609"/>
      <c r="X51" s="221">
        <f t="array" ref="X51">(C51*I51*L51)/1000</f>
      </c>
      <c r="Y51" s="190">
        <f t="array" ref="Y51">(C51*J51*M51)/1000</f>
      </c>
      <c r="Z51" s="222">
        <f t="array" ref="Z51">(C51*K51*N51)/1000</f>
      </c>
    </row>
    <row r="52" spans="1:26" ht="24" customHeight="1">
      <c r="A52" s="581"/>
      <c r="B52" t="s" s="223">
        <v>184</v>
      </c>
      <c r="C52" s="241"/>
      <c r="D52" s="241"/>
      <c r="E52" s="225"/>
      <c r="F52" s="226">
        <f t="array" ref="F52">F51</f>
      </c>
      <c r="G52" s="226">
        <f t="array" ref="G52">G51</f>
      </c>
      <c r="H52" s="226">
        <f t="array" ref="H52">H51</f>
      </c>
      <c r="I52" s="213">
        <f t="array" ref="I52">(F52*4.68*5*2.7)*(1790-1000)/(1.7*1790)</f>
      </c>
      <c r="J52" s="213">
        <f t="array" ref="J52">(G52*4.68*5*2.7)*(1780-1000)/(1.7*1780)</f>
      </c>
      <c r="K52" s="213">
        <f t="array" ref="K52">(H52*4.68*5*2.7)*(1300-1000)/(1.7*1300)</f>
      </c>
      <c r="L52" s="42">
        <f t="array" ref="L52">L49</f>
      </c>
      <c r="M52" s="42">
        <f t="array" ref="M52">M49</f>
      </c>
      <c r="N52" s="42">
        <f t="array" ref="N52">N49</f>
      </c>
      <c r="O52" s="227"/>
      <c r="P52" s="227"/>
      <c r="Q52" s="227"/>
      <c r="R52" s="586"/>
      <c r="S52" s="226">
        <f t="array" ref="S52">(C52*I52*L52/1000)+(C52*J52*M52/1000)+(C52*K52*N52/1000)+(((C52*I52*L52/1000)+(C52*J52*M52/1000)+(C52*K52*N52/1000))*2%)</f>
      </c>
      <c r="T52" s="599"/>
      <c r="U52" s="605"/>
      <c r="V52" s="607"/>
      <c r="W52" s="610"/>
      <c r="X52" s="229">
        <f t="array" ref="X52">(C52*I52*L52)/1000</f>
      </c>
      <c r="Y52" s="227">
        <f t="array" ref="Y52">(C52*J52*M52)/1000</f>
      </c>
      <c r="Z52" s="230">
        <f t="array" ref="Z52">(C52*K52*N52)/1000</f>
      </c>
    </row>
    <row r="53" spans="1:26" ht="24" customHeight="1">
      <c r="A53" s="582">
        <v>16</v>
      </c>
      <c r="B53" t="s" s="231">
        <v>182</v>
      </c>
      <c r="C53" s="248">
        <f t="array" ref="C53">99.5%*'Data Entry'!J21</f>
      </c>
      <c r="D53" s="210"/>
      <c r="E53" s="211">
        <f t="array" ref="E53">'Data Entry'!W21</f>
      </c>
      <c r="F53" s="232">
        <f t="array" ref="F53">F52</f>
      </c>
      <c r="G53" s="232">
        <f t="array" ref="G53">G52</f>
      </c>
      <c r="H53" s="232">
        <f t="array" ref="H53">H52</f>
      </c>
      <c r="I53" s="213">
        <f t="array" ref="I53">(F53*4.68*5*2.7)*(1790-1000)/(1.7*1790)</f>
      </c>
      <c r="J53" s="213">
        <f t="array" ref="J53">(G53*4.68*5*2.7)*(1780-1000)/(1.7*1780)</f>
      </c>
      <c r="K53" s="213">
        <f t="array" ref="K53">(H53*4.68*5*2.7)*(1300-1000)/(1.7*1300)</f>
      </c>
      <c r="L53" s="59">
        <f t="array" ref="L53">L50</f>
      </c>
      <c r="M53" s="59">
        <f t="array" ref="M53">M50</f>
      </c>
      <c r="N53" s="59">
        <f t="array" ref="N53">N50</f>
      </c>
      <c r="O53" s="233">
        <f t="array" ref="O53">(C53-E53)*I53*L53/1000</f>
      </c>
      <c r="P53" s="233">
        <f t="array" ref="P53">(C53-E53)*J53*M53/1000</f>
      </c>
      <c r="Q53" s="233">
        <f t="array" ref="Q53">(C53-E53)*K53*N53/1000</f>
      </c>
      <c r="R53" s="587">
        <f t="array" ref="R53">SUM(O53:Q55)</f>
      </c>
      <c r="S53" s="233">
        <f t="array" ref="S53">(C53*I53*L53/1000)+(C53*J53*M53/1000)+(C53*K53*N53/1000)+(((C53*I53*L53/1000)+(C53*J53*M53/1000)+(C53*K53*N53/1000))*2%)</f>
      </c>
      <c r="T53" s="594">
        <f t="array" ref="T53">SUM(S53:S55)</f>
      </c>
      <c r="U53" s="600">
        <f t="array" ref="U53">(C53*I53/1000)+(C54*I54/1000)+(C55*I55/1000)+(((C53*I53/1000)+(C54*I54/1000)+(C55*I55/1000))*2%)</f>
      </c>
      <c r="V53" s="587">
        <f t="array" ref="V53">(C53*J53/1000)+(C54*J54/1000)+(C55*J55/1000)+(((C53*J53/1000)+(C54*J54/1000)+(C55*J55/1000))*2%)</f>
      </c>
      <c r="W53" s="613">
        <f t="array" ref="W53">(C53*K53/1000)+(C54*K54/1000)+(C55*K55/1000)+(((C53*K53/1000)+(C54*K54/1000)+(C55*K55/1000))*2%)</f>
      </c>
      <c r="X53" s="234">
        <f t="array" ref="X53">(C53*I53*L53)/1000</f>
      </c>
      <c r="Y53" s="233">
        <f t="array" ref="Y53">(C53*J53*M53)/1000</f>
      </c>
      <c r="Z53" s="235">
        <f t="array" ref="Z53">(C53*K53*N53)/1000</f>
      </c>
    </row>
    <row r="54" spans="1:26" ht="24" customHeight="1">
      <c r="A54" s="583"/>
      <c r="B54" t="s" s="236">
        <v>183</v>
      </c>
      <c r="C54" s="85"/>
      <c r="D54" s="85"/>
      <c r="E54" s="219"/>
      <c r="F54" s="59">
        <f t="array" ref="F54">F53</f>
      </c>
      <c r="G54" s="59">
        <f t="array" ref="G54">G53</f>
      </c>
      <c r="H54" s="59">
        <f t="array" ref="H54">H53</f>
      </c>
      <c r="I54" s="213">
        <f t="array" ref="I54">(F54*4.68*5*2.7)*(1790-1000)/(1.7*1790)</f>
      </c>
      <c r="J54" s="213">
        <f t="array" ref="J54">(G54*4.68*5*2.7)*(1780-1000)/(1.7*1780)</f>
      </c>
      <c r="K54" s="213">
        <f t="array" ref="K54">(H54*4.68*5*2.7)*(1300-1000)/(1.7*1300)</f>
      </c>
      <c r="L54" s="237"/>
      <c r="M54" s="237"/>
      <c r="N54" s="237"/>
      <c r="O54" s="192">
        <f t="array" ref="O54">(C54-E54)*I54*L54/1000</f>
      </c>
      <c r="P54" s="192">
        <f t="array" ref="P54">(C54-E54)*J54*M54/1000</f>
      </c>
      <c r="Q54" s="192">
        <f t="array" ref="Q54">(C54-E54)*K54*N54/1000</f>
      </c>
      <c r="R54" s="588"/>
      <c r="S54" s="59">
        <f t="array" ref="S54">(C54*I54*L54/1000)+(C54*J54*M54/1000)+(C54*K54*N54/1000)+(((C54*I54*L54/1000)+(C54*J54*M54/1000)+(C54*K54*N54/1000))*2%)</f>
      </c>
      <c r="T54" s="595"/>
      <c r="U54" s="601"/>
      <c r="V54" s="611"/>
      <c r="W54" s="614"/>
      <c r="X54" s="238">
        <f t="array" ref="X54">(C54*I54*L54)/1000</f>
      </c>
      <c r="Y54" s="192">
        <f t="array" ref="Y54">(C54*J54*M54)/1000</f>
      </c>
      <c r="Z54" s="239">
        <f t="array" ref="Z54">(C54*K54*N54)/1000</f>
      </c>
    </row>
    <row r="55" spans="1:26" ht="24" customHeight="1">
      <c r="A55" s="583"/>
      <c r="B55" t="s" s="240">
        <v>184</v>
      </c>
      <c r="C55" s="241"/>
      <c r="D55" s="241"/>
      <c r="E55" s="225"/>
      <c r="F55" s="242">
        <f t="array" ref="F55">F54</f>
      </c>
      <c r="G55" s="242">
        <f t="array" ref="G55">G54</f>
      </c>
      <c r="H55" s="242">
        <f t="array" ref="H55">H54</f>
      </c>
      <c r="I55" s="213">
        <f t="array" ref="I55">(F55*4.68*5*2.7)*(1790-1000)/(1.7*1790)</f>
      </c>
      <c r="J55" s="213">
        <f t="array" ref="J55">(G55*4.68*5*2.7)*(1780-1000)/(1.7*1780)</f>
      </c>
      <c r="K55" s="213">
        <f t="array" ref="K55">(H55*4.68*5*2.7)*(1300-1000)/(1.7*1300)</f>
      </c>
      <c r="L55" s="59">
        <f t="array" ref="L55">L52</f>
      </c>
      <c r="M55" s="59">
        <f t="array" ref="M55">M52</f>
      </c>
      <c r="N55" s="59">
        <f t="array" ref="N55">N52</f>
      </c>
      <c r="O55" s="243"/>
      <c r="P55" s="243"/>
      <c r="Q55" s="243"/>
      <c r="R55" s="589"/>
      <c r="S55" s="242">
        <f t="array" ref="S55">(C55*I55*L55/1000)+(C55*J55*M55/1000)+(C55*K55*N55/1000)+(((C55*I55*L55/1000)+(C55*J55*M55/1000)+(C55*K55*N55/1000))*2%)</f>
      </c>
      <c r="T55" s="596"/>
      <c r="U55" s="602"/>
      <c r="V55" s="612"/>
      <c r="W55" s="615"/>
      <c r="X55" s="245">
        <f t="array" ref="X55">(C55*I55*L55)/1000</f>
      </c>
      <c r="Y55" s="243">
        <f t="array" ref="Y55">(C55*J55*M55)/1000</f>
      </c>
      <c r="Z55" s="246">
        <f t="array" ref="Z55">(C55*K55*N55)/1000</f>
      </c>
    </row>
    <row r="56" spans="1:26" ht="24" customHeight="1">
      <c r="A56" s="580">
        <v>17</v>
      </c>
      <c r="B56" t="s" s="209">
        <v>182</v>
      </c>
      <c r="C56" s="248">
        <f t="array" ref="C56">99.5%*'Data Entry'!J22</f>
      </c>
      <c r="D56" s="210"/>
      <c r="E56" s="211">
        <f t="array" ref="E56">'Data Entry'!W22</f>
      </c>
      <c r="F56" s="212">
        <f t="array" ref="F56">F55</f>
      </c>
      <c r="G56" s="212">
        <f t="array" ref="G56">G55</f>
      </c>
      <c r="H56" s="212">
        <f t="array" ref="H56">H55</f>
      </c>
      <c r="I56" s="213">
        <f t="array" ref="I56">(F56*4.68*5*2.7)*(1790-1000)/(1.7*1790)</f>
      </c>
      <c r="J56" s="213">
        <f t="array" ref="J56">(G56*4.68*5*2.7)*(1780-1000)/(1.7*1780)</f>
      </c>
      <c r="K56" s="213">
        <f t="array" ref="K56">(H56*4.68*5*2.7)*(1300-1000)/(1.7*1300)</f>
      </c>
      <c r="L56" s="42">
        <f t="array" ref="L56">L53</f>
      </c>
      <c r="M56" s="42">
        <f t="array" ref="M56">M53</f>
      </c>
      <c r="N56" s="42">
        <f t="array" ref="N56">N53</f>
      </c>
      <c r="O56" s="214">
        <f t="array" ref="O56">(C56-E56)*I56*L56/1000</f>
      </c>
      <c r="P56" s="214">
        <f t="array" ref="P56">(C56-E56)*J56*M56/1000</f>
      </c>
      <c r="Q56" s="214">
        <f t="array" ref="Q56">(C56-E56)*K56*N56/1000</f>
      </c>
      <c r="R56" s="584">
        <f t="array" ref="R56">SUM(O56:Q58)</f>
      </c>
      <c r="S56" s="214">
        <f t="array" ref="S56">(C56*I56*L56/1000)+(C56*J56*M56/1000)+(C56*K56*N56/1000)+(((C56*I56*L56/1000)+(C56*J56*M56/1000)+(C56*K56*N56/1000))*2%)</f>
      </c>
      <c r="T56" s="597">
        <f t="array" ref="T56">SUM(S56:S58)</f>
      </c>
      <c r="U56" s="603">
        <f t="array" ref="U56">(C56*I56/1000)+(C57*I57/1000)+(C58*I58/1000)+(((C56*I56/1000)+(C57*I57/1000)+(C58*I58/1000))*2%)</f>
      </c>
      <c r="V56" s="584">
        <f t="array" ref="V56">(C56*J56/1000)+(C57*J57/1000)+(C58*J58/1000)+(((C56*J56/1000)+(C57*J57/1000)+(C58*J58/1000))*2%)</f>
      </c>
      <c r="W56" s="608">
        <f t="array" ref="W56">(C56*K56/1000)+(C57*K57/1000)+(C58*K58/1000)+(((C56*K56/1000)+(C57*K57/1000)+(C58*K58/1000))*2%)</f>
      </c>
      <c r="X56" s="215">
        <f t="array" ref="X56">(C56*I56*L56)/1000</f>
      </c>
      <c r="Y56" s="214">
        <f t="array" ref="Y56">(C56*J56*M56)/1000</f>
      </c>
      <c r="Z56" s="216">
        <f t="array" ref="Z56">(C56*K56*N56)/1000</f>
      </c>
    </row>
    <row r="57" spans="1:26" ht="24" customHeight="1">
      <c r="A57" s="581"/>
      <c r="B57" t="s" s="217">
        <v>183</v>
      </c>
      <c r="C57" s="85"/>
      <c r="D57" s="85"/>
      <c r="E57" s="219"/>
      <c r="F57" s="42">
        <f t="array" ref="F57">F56</f>
      </c>
      <c r="G57" s="42">
        <f t="array" ref="G57">G56</f>
      </c>
      <c r="H57" s="42">
        <f t="array" ref="H57">H56</f>
      </c>
      <c r="I57" s="213">
        <f t="array" ref="I57">(F57*4.68*5*2.7)*(1790-1000)/(1.7*1790)</f>
      </c>
      <c r="J57" s="213">
        <f t="array" ref="J57">(G57*4.68*5*2.7)*(1780-1000)/(1.7*1780)</f>
      </c>
      <c r="K57" s="213">
        <f t="array" ref="K57">(H57*4.68*5*2.7)*(1300-1000)/(1.7*1300)</f>
      </c>
      <c r="L57" s="220"/>
      <c r="M57" s="220"/>
      <c r="N57" s="220"/>
      <c r="O57" s="190">
        <f t="array" ref="O57">(C57-E57)*I57*L57/1000</f>
      </c>
      <c r="P57" s="190">
        <f t="array" ref="P57">(C57-E57)*J57*M57/1000</f>
      </c>
      <c r="Q57" s="190">
        <f t="array" ref="Q57">(C57-E57)*K57*N57/1000</f>
      </c>
      <c r="R57" s="585"/>
      <c r="S57" s="42">
        <f t="array" ref="S57">(C57*I57*L57/1000)+(C57*J57*M57/1000)+(C57*K57*N57/1000)+(((C57*I57*L57/1000)+(C57*J57*M57/1000)+(C57*K57*N57/1000))*2%)</f>
      </c>
      <c r="T57" s="598"/>
      <c r="U57" s="604"/>
      <c r="V57" s="606"/>
      <c r="W57" s="609"/>
      <c r="X57" s="221">
        <f t="array" ref="X57">(C57*I57*L57)/1000</f>
      </c>
      <c r="Y57" s="190">
        <f t="array" ref="Y57">(C57*J57*M57)/1000</f>
      </c>
      <c r="Z57" s="222">
        <f t="array" ref="Z57">(C57*K57*N57)/1000</f>
      </c>
    </row>
    <row r="58" spans="1:26" ht="24" customHeight="1">
      <c r="A58" s="581"/>
      <c r="B58" t="s" s="223">
        <v>184</v>
      </c>
      <c r="C58" s="241"/>
      <c r="D58" s="241"/>
      <c r="E58" s="225"/>
      <c r="F58" s="226">
        <f t="array" ref="F58">F57</f>
      </c>
      <c r="G58" s="226">
        <f t="array" ref="G58">G57</f>
      </c>
      <c r="H58" s="226">
        <f t="array" ref="H58">H57</f>
      </c>
      <c r="I58" s="213">
        <f t="array" ref="I58">(F58*4.68*5*2.7)*(1790-1000)/(1.7*1790)</f>
      </c>
      <c r="J58" s="213">
        <f t="array" ref="J58">(G58*4.68*5*2.7)*(1780-1000)/(1.7*1780)</f>
      </c>
      <c r="K58" s="213">
        <f t="array" ref="K58">(H58*4.68*5*2.7)*(1300-1000)/(1.7*1300)</f>
      </c>
      <c r="L58" s="42">
        <f t="array" ref="L58">L55</f>
      </c>
      <c r="M58" s="42">
        <f t="array" ref="M58">M55</f>
      </c>
      <c r="N58" s="42">
        <f t="array" ref="N58">N55</f>
      </c>
      <c r="O58" s="227"/>
      <c r="P58" s="227"/>
      <c r="Q58" s="227"/>
      <c r="R58" s="586"/>
      <c r="S58" s="226">
        <f t="array" ref="S58">(C58*I58*L58/1000)+(C58*J58*M58/1000)+(C58*K58*N58/1000)+(((C58*I58*L58/1000)+(C58*J58*M58/1000)+(C58*K58*N58/1000))*2%)</f>
      </c>
      <c r="T58" s="599"/>
      <c r="U58" s="605"/>
      <c r="V58" s="607"/>
      <c r="W58" s="610"/>
      <c r="X58" s="229">
        <f t="array" ref="X58">(C58*I58*L58)/1000</f>
      </c>
      <c r="Y58" s="227">
        <f t="array" ref="Y58">(C58*J58*M58)/1000</f>
      </c>
      <c r="Z58" s="230">
        <f t="array" ref="Z58">(C58*K58*N58)/1000</f>
      </c>
    </row>
    <row r="59" spans="1:26" ht="24" customHeight="1">
      <c r="A59" s="582">
        <v>18</v>
      </c>
      <c r="B59" t="s" s="231">
        <v>182</v>
      </c>
      <c r="C59" s="210">
        <f t="array" ref="C59">99.5%*'Data Entry'!J23</f>
      </c>
      <c r="D59" s="210"/>
      <c r="E59" s="211">
        <f t="array" ref="E59">'Data Entry'!W23</f>
      </c>
      <c r="F59" s="232">
        <f t="array" ref="F59">F58</f>
      </c>
      <c r="G59" s="232">
        <f t="array" ref="G59">G58</f>
      </c>
      <c r="H59" s="232">
        <f t="array" ref="H59">H58</f>
      </c>
      <c r="I59" s="213">
        <f t="array" ref="I59">(F59*4.68*5*2.7)*(1790-1000)/(1.7*1790)</f>
      </c>
      <c r="J59" s="213">
        <f t="array" ref="J59">(G59*4.68*5*2.7)*(1780-1000)/(1.7*1780)</f>
      </c>
      <c r="K59" s="213">
        <f t="array" ref="K59">(H59*4.68*5*2.7)*(1300-1000)/(1.7*1300)</f>
      </c>
      <c r="L59" s="59">
        <f t="array" ref="L59">L56</f>
      </c>
      <c r="M59" s="59">
        <f t="array" ref="M59">M56</f>
      </c>
      <c r="N59" s="59">
        <f t="array" ref="N59">N56</f>
      </c>
      <c r="O59" s="233">
        <f t="array" ref="O59">(C59-E59)*I59*L59/1000</f>
      </c>
      <c r="P59" s="233">
        <f t="array" ref="P59">(C59-E59)*J59*M59/1000</f>
      </c>
      <c r="Q59" s="233">
        <f t="array" ref="Q59">(C59-E59)*K59*N59/1000</f>
      </c>
      <c r="R59" s="587">
        <f t="array" ref="R59">SUM(O59:Q61)</f>
      </c>
      <c r="S59" s="232">
        <f t="array" ref="S59">(C59*I59*L59/1000)+(C59*J59*M59/1000)+(C59*K59*N59/1000)+(((C59*I59*L59/1000)+(C59*J59*M59/1000)+(C59*K59*N59/1000))*2%)</f>
      </c>
      <c r="T59" s="594">
        <f t="array" ref="T59">SUM(S59:S61)</f>
      </c>
      <c r="U59" s="600">
        <f t="array" ref="U59">(C59*I59/1000)+(C60*I60/1000)+(C61*I61/1000)+(((C59*I59/1000)+(C60*I60/1000)+(C61*I61/1000))*2%)</f>
      </c>
      <c r="V59" s="587">
        <f t="array" ref="V59">(C59*J59/1000)+(C60*J60/1000)+(C61*J61/1000)+(((C59*J59/1000)+(C60*J60/1000)+(C61*J61/1000))*2%)</f>
      </c>
      <c r="W59" s="613">
        <f t="array" ref="W59">(C59*K59/1000)+(C60*K60/1000)+(C61*K61/1000)+(((C59*K59/1000)+(C60*K60/1000)+(C61*K61/1000))*2%)</f>
      </c>
      <c r="X59" s="234">
        <f t="array" ref="X59">(C59*I59*L59)/1000</f>
      </c>
      <c r="Y59" s="233">
        <f t="array" ref="Y59">(C59*J59*M59)/1000</f>
      </c>
      <c r="Z59" s="235">
        <f t="array" ref="Z59">(C59*K59*N59)/1000</f>
      </c>
    </row>
    <row r="60" spans="1:26" ht="24" customHeight="1">
      <c r="A60" s="583"/>
      <c r="B60" t="s" s="236">
        <v>183</v>
      </c>
      <c r="C60" s="85"/>
      <c r="D60" s="85"/>
      <c r="E60" s="219"/>
      <c r="F60" s="59">
        <f t="array" ref="F60">F59</f>
      </c>
      <c r="G60" s="59">
        <f t="array" ref="G60">G59</f>
      </c>
      <c r="H60" s="59">
        <f t="array" ref="H60">H59</f>
      </c>
      <c r="I60" s="213">
        <f t="array" ref="I60">(F60*4.68*5*2.7)*(1790-1000)/(1.7*1790)</f>
      </c>
      <c r="J60" s="213">
        <f t="array" ref="J60">(G60*4.68*5*2.7)*(1780-1000)/(1.7*1780)</f>
      </c>
      <c r="K60" s="213">
        <f t="array" ref="K60">(H60*4.68*5*2.7)*(1300-1000)/(1.7*1300)</f>
      </c>
      <c r="L60" s="237"/>
      <c r="M60" s="237"/>
      <c r="N60" s="237"/>
      <c r="O60" s="192">
        <f t="array" ref="O60">(C60-E60)*I60*L60/1000</f>
      </c>
      <c r="P60" s="192">
        <f t="array" ref="P60">(C60-E60)*J60*M60/1000</f>
      </c>
      <c r="Q60" s="192">
        <f t="array" ref="Q60">(C60-E60)*K60*N60/1000</f>
      </c>
      <c r="R60" s="588"/>
      <c r="S60" s="59">
        <f t="array" ref="S60">(C60*I60*L60/1000)+(C60*J60*M60/1000)+(C60*K60*N60/1000)+(((C60*I60*L60/1000)+(C60*J60*M60/1000)+(C60*K60*N60/1000))*2%)</f>
      </c>
      <c r="T60" s="595"/>
      <c r="U60" s="601"/>
      <c r="V60" s="611"/>
      <c r="W60" s="614"/>
      <c r="X60" s="238">
        <f t="array" ref="X60">(C60*I60*L60)/1000</f>
      </c>
      <c r="Y60" s="192">
        <f t="array" ref="Y60">(C60*J60*M60)/1000</f>
      </c>
      <c r="Z60" s="239">
        <f t="array" ref="Z60">(C60*K60*N60)/1000</f>
      </c>
    </row>
    <row r="61" spans="1:26" ht="24" customHeight="1">
      <c r="A61" s="583"/>
      <c r="B61" t="s" s="240">
        <v>184</v>
      </c>
      <c r="C61" s="241"/>
      <c r="D61" s="241"/>
      <c r="E61" s="225"/>
      <c r="F61" s="242">
        <f t="array" ref="F61">F60</f>
      </c>
      <c r="G61" s="242">
        <f t="array" ref="G61">G60</f>
      </c>
      <c r="H61" s="242">
        <f t="array" ref="H61">H60</f>
      </c>
      <c r="I61" s="213">
        <f t="array" ref="I61">(F61*4.68*5*2.7)*(1790-1000)/(1.7*1790)</f>
      </c>
      <c r="J61" s="213">
        <f t="array" ref="J61">(G61*4.68*5*2.7)*(1780-1000)/(1.7*1780)</f>
      </c>
      <c r="K61" s="213">
        <f t="array" ref="K61">(H61*4.68*5*2.7)*(1300-1000)/(1.7*1300)</f>
      </c>
      <c r="L61" s="59">
        <f t="array" ref="L61">L58</f>
      </c>
      <c r="M61" s="59">
        <f t="array" ref="M61">M58</f>
      </c>
      <c r="N61" s="59">
        <f t="array" ref="N61">N58</f>
      </c>
      <c r="O61" s="243"/>
      <c r="P61" s="243"/>
      <c r="Q61" s="243"/>
      <c r="R61" s="589"/>
      <c r="S61" s="242">
        <f t="array" ref="S61">(C61*I61*L61/1000)+(C61*J61*M61/1000)+(C61*K61*N61/1000)+(((C61*I61*L61/1000)+(C61*J61*M61/1000)+(C61*K61*N61/1000))*2%)</f>
      </c>
      <c r="T61" s="596"/>
      <c r="U61" s="602"/>
      <c r="V61" s="612"/>
      <c r="W61" s="615"/>
      <c r="X61" s="245">
        <f t="array" ref="X61">(C61*I61*L61)/1000</f>
      </c>
      <c r="Y61" s="243">
        <f t="array" ref="Y61">(C61*J61*M61)/1000</f>
      </c>
      <c r="Z61" s="246">
        <f t="array" ref="Z61">(C61*K61*N61)/1000</f>
      </c>
    </row>
    <row r="62" spans="1:26" ht="24" customHeight="1">
      <c r="A62" s="580">
        <v>19</v>
      </c>
      <c r="B62" t="s" s="209">
        <v>182</v>
      </c>
      <c r="C62" s="248">
        <f t="array" ref="C62">99.5%*'Data Entry'!J24</f>
      </c>
      <c r="D62" s="210"/>
      <c r="E62" s="211">
        <f t="array" ref="E62">'Data Entry'!W24</f>
      </c>
      <c r="F62" s="212">
        <f t="array" ref="F62">F61</f>
      </c>
      <c r="G62" s="212">
        <f t="array" ref="G62">G61</f>
      </c>
      <c r="H62" s="212">
        <f t="array" ref="H62">H61</f>
      </c>
      <c r="I62" s="213">
        <f t="array" ref="I62">(F62*4.68*5*2.7)*(1790-1000)/(1.7*1790)</f>
      </c>
      <c r="J62" s="213">
        <f t="array" ref="J62">(G62*4.68*5*2.7)*(1780-1000)/(1.7*1780)</f>
      </c>
      <c r="K62" s="213">
        <f t="array" ref="K62">(H62*4.68*5*2.7)*(1300-1000)/(1.7*1300)</f>
      </c>
      <c r="L62" s="42">
        <f t="array" ref="L62">L59</f>
      </c>
      <c r="M62" s="42">
        <f t="array" ref="M62">M59</f>
      </c>
      <c r="N62" s="42">
        <f t="array" ref="N62">N59</f>
      </c>
      <c r="O62" s="214">
        <f t="array" ref="O62">(C62-E62)*I62*L62/1000</f>
      </c>
      <c r="P62" s="214">
        <f t="array" ref="P62">(C62-E62)*J62*M62/1000</f>
      </c>
      <c r="Q62" s="214">
        <f t="array" ref="Q62">(C62-E62)*K62*N62/1000</f>
      </c>
      <c r="R62" s="584">
        <f t="array" ref="R62">SUM(O62:Q64)</f>
      </c>
      <c r="S62" s="249">
        <f t="array" ref="S62">(C62*I62*L62/1000)+(C62*J62*M62/1000)+(C62*K62*N62/1000)+(((C62*I62*L62/1000)+(C62*J62*M62/1000)+(C62*K62*N62/1000))*2%)</f>
      </c>
      <c r="T62" s="597">
        <f t="array" ref="T62">SUM(S62:S64)</f>
      </c>
      <c r="U62" s="603">
        <f t="array" ref="U62">(C62*I62/1000)+(C63*I63/1000)+(C64*I64/1000)+(((C62*I62/1000)+(C63*I63/1000)+(C64*I64/1000))*2%)</f>
      </c>
      <c r="V62" s="584">
        <f t="array" ref="V62">(C62*J62/1000)+(C63*J63/1000)+(C64*J64/1000)+(((C62*J62/1000)+(C63*J63/1000)+(C64*J64/1000))*2%)</f>
      </c>
      <c r="W62" s="608">
        <f t="array" ref="W62">(C62*K62/1000)+(C63*K63/1000)+(C64*K64/1000)+(((C62*K62/1000)+(C63*K63/1000)+(C64*K64/1000))*2%)</f>
      </c>
      <c r="X62" s="215">
        <f t="array" ref="X62">(C62*I62*L62)/1000</f>
      </c>
      <c r="Y62" s="214">
        <f t="array" ref="Y62">(C62*J62*M62)/1000</f>
      </c>
      <c r="Z62" s="216">
        <f t="array" ref="Z62">(C62*K62*N62)/1000</f>
      </c>
    </row>
    <row r="63" spans="1:26" ht="24" customHeight="1">
      <c r="A63" s="581"/>
      <c r="B63" t="s" s="217">
        <v>183</v>
      </c>
      <c r="C63" s="85"/>
      <c r="D63" s="85"/>
      <c r="E63" s="219"/>
      <c r="F63" s="42">
        <f t="array" ref="F63">F62</f>
      </c>
      <c r="G63" s="42">
        <f t="array" ref="G63">G62</f>
      </c>
      <c r="H63" s="42">
        <f t="array" ref="H63">H62</f>
      </c>
      <c r="I63" s="213">
        <f t="array" ref="I63">(F63*4.68*5*2.7)*(1790-1000)/(1.7*1790)</f>
      </c>
      <c r="J63" s="213">
        <f t="array" ref="J63">(G63*4.68*5*2.7)*(1780-1000)/(1.7*1780)</f>
      </c>
      <c r="K63" s="213">
        <f t="array" ref="K63">(H63*4.68*5*2.7)*(1300-1000)/(1.7*1300)</f>
      </c>
      <c r="L63" s="220"/>
      <c r="M63" s="220"/>
      <c r="N63" s="220"/>
      <c r="O63" s="190">
        <f t="array" ref="O63">(C63-E63)*I63*L63/1000</f>
      </c>
      <c r="P63" s="190">
        <f t="array" ref="P63">(C63-E63)*J63*M63/1000</f>
      </c>
      <c r="Q63" s="190">
        <f t="array" ref="Q63">(C63-E63)*K63*N63/1000</f>
      </c>
      <c r="R63" s="585"/>
      <c r="S63" s="42">
        <f t="array" ref="S63">(C63*I63*L63/1000)+(C63*J63*M63/1000)+(C63*K63*N63/1000)+(((C63*I63*L63/1000)+(C63*J63*M63/1000)+(C63*K63*N63/1000))*2%)</f>
      </c>
      <c r="T63" s="598"/>
      <c r="U63" s="604"/>
      <c r="V63" s="606"/>
      <c r="W63" s="609"/>
      <c r="X63" s="221">
        <f t="array" ref="X63">(C63*I63*L63)/1000</f>
      </c>
      <c r="Y63" s="190">
        <f t="array" ref="Y63">(C63*J63*M63)/1000</f>
      </c>
      <c r="Z63" s="222">
        <f t="array" ref="Z63">(C63*K63*N63)/1000</f>
      </c>
    </row>
    <row r="64" spans="1:26" ht="24" customHeight="1">
      <c r="A64" s="581"/>
      <c r="B64" t="s" s="223">
        <v>184</v>
      </c>
      <c r="C64" s="241"/>
      <c r="D64" s="241"/>
      <c r="E64" s="225"/>
      <c r="F64" s="226">
        <f t="array" ref="F64">F63</f>
      </c>
      <c r="G64" s="226">
        <f t="array" ref="G64">G63</f>
      </c>
      <c r="H64" s="226">
        <f t="array" ref="H64">H63</f>
      </c>
      <c r="I64" s="213">
        <f t="array" ref="I64">(F64*4.68*5*2.7)*(1790-1000)/(1.7*1790)</f>
      </c>
      <c r="J64" s="213">
        <f t="array" ref="J64">(G64*4.68*5*2.7)*(1780-1000)/(1.7*1780)</f>
      </c>
      <c r="K64" s="213">
        <f t="array" ref="K64">(H64*4.68*5*2.7)*(1300-1000)/(1.7*1300)</f>
      </c>
      <c r="L64" s="42">
        <f t="array" ref="L64">L61</f>
      </c>
      <c r="M64" s="42">
        <f t="array" ref="M64">M61</f>
      </c>
      <c r="N64" s="42">
        <f t="array" ref="N64">N61</f>
      </c>
      <c r="O64" s="227"/>
      <c r="P64" s="227"/>
      <c r="Q64" s="227"/>
      <c r="R64" s="586"/>
      <c r="S64" s="226">
        <f t="array" ref="S64">(C64*I64*L64/1000)+(C64*J64*M64/1000)+(C64*K64*N64/1000)+(((C64*I64*L64/1000)+(C64*J64*M64/1000)+(C64*K64*N64/1000))*2%)</f>
      </c>
      <c r="T64" s="599"/>
      <c r="U64" s="605"/>
      <c r="V64" s="607"/>
      <c r="W64" s="610"/>
      <c r="X64" s="229">
        <f t="array" ref="X64">(C64*I64*L64)/1000</f>
      </c>
      <c r="Y64" s="227">
        <f t="array" ref="Y64">(C64*J64*M64)/1000</f>
      </c>
      <c r="Z64" s="230">
        <f t="array" ref="Z64">(C64*K64*N64)/1000</f>
      </c>
    </row>
    <row r="65" spans="1:26" ht="24" customHeight="1">
      <c r="A65" s="582">
        <v>20</v>
      </c>
      <c r="B65" t="s" s="231">
        <v>182</v>
      </c>
      <c r="C65" s="248">
        <f t="array" ref="C65">99.5%*'Data Entry'!J25</f>
      </c>
      <c r="D65" s="210"/>
      <c r="E65" s="211">
        <f t="array" ref="E65">'Data Entry'!W25</f>
      </c>
      <c r="F65" s="232">
        <f t="array" ref="F65">F64</f>
      </c>
      <c r="G65" s="232">
        <f t="array" ref="G65">G64</f>
      </c>
      <c r="H65" s="232">
        <f t="array" ref="H65">H64</f>
      </c>
      <c r="I65" s="213">
        <f t="array" ref="I65">(F65*4.68*5*2.7)*(1790-1000)/(1.7*1790)</f>
      </c>
      <c r="J65" s="213">
        <f t="array" ref="J65">(G65*4.68*5*2.7)*(1780-1000)/(1.7*1780)</f>
      </c>
      <c r="K65" s="213">
        <f t="array" ref="K65">(H65*4.68*5*2.7)*(1300-1000)/(1.7*1300)</f>
      </c>
      <c r="L65" s="59">
        <f t="array" ref="L65">L62</f>
      </c>
      <c r="M65" s="59">
        <f t="array" ref="M65">M62</f>
      </c>
      <c r="N65" s="59">
        <f t="array" ref="N65">N62</f>
      </c>
      <c r="O65" s="233">
        <f t="array" ref="O65">(C65-E65)*I65*L65/1000</f>
      </c>
      <c r="P65" s="233">
        <f t="array" ref="P65">(C65-E65)*J65*M65/1000</f>
      </c>
      <c r="Q65" s="233">
        <f t="array" ref="Q65">(C65-E65)*K65*N65/1000</f>
      </c>
      <c r="R65" s="587">
        <f t="array" ref="R65">SUM(O65:Q67)</f>
      </c>
      <c r="S65" s="283">
        <f t="array" ref="S65">(C65*I65*L65/1000)+(C65*J65*M65/1000)+(C65*K65*N65/1000)+(((C65*I65*L65/1000)+(C65*J65*M65/1000)+(C65*K65*N65/1000))*2%)</f>
      </c>
      <c r="T65" s="594">
        <f t="array" ref="T65">SUM(S65:S67)</f>
      </c>
      <c r="U65" s="600">
        <f t="array" ref="U65">(C65*I65/1000)+(C66*I66/1000)+(C67*I67/1000)+(((C65*I65/1000)+(C66*I66/1000)+(C67*I67/1000))*2%)</f>
      </c>
      <c r="V65" s="587">
        <f t="array" ref="V65">(C65*J65/1000)+(C66*J66/1000)+(C67*J67/1000)+(((C65*J65/1000)+(C66*J66/1000)+(C67*J67/1000))*2%)</f>
      </c>
      <c r="W65" s="613">
        <f t="array" ref="W65">(C65*K65/1000)+(C66*K66/1000)+(C67*K67/1000)+(((C65*K65/1000)+(C66*K66/1000)+(C67*K67/1000))*2%)</f>
      </c>
      <c r="X65" s="234">
        <f t="array" ref="X65">(C65*I65*L65)/1000</f>
      </c>
      <c r="Y65" s="233">
        <f t="array" ref="Y65">(C65*J65*M65)/1000</f>
      </c>
      <c r="Z65" s="235">
        <f t="array" ref="Z65">(C65*K65*N65)/1000</f>
      </c>
    </row>
    <row r="66" spans="1:26" ht="24" customHeight="1">
      <c r="A66" s="583"/>
      <c r="B66" t="s" s="236">
        <v>183</v>
      </c>
      <c r="C66" s="85"/>
      <c r="D66" s="85"/>
      <c r="E66" s="219"/>
      <c r="F66" s="59">
        <f t="array" ref="F66">F65</f>
      </c>
      <c r="G66" s="59">
        <f t="array" ref="G66">G65</f>
      </c>
      <c r="H66" s="59">
        <f t="array" ref="H66">H65</f>
      </c>
      <c r="I66" s="213">
        <f t="array" ref="I66">(F66*4.68*5*2.7)*(1790-1000)/(1.7*1790)</f>
      </c>
      <c r="J66" s="213">
        <f t="array" ref="J66">(G66*4.68*5*2.7)*(1780-1000)/(1.7*1780)</f>
      </c>
      <c r="K66" s="213">
        <f t="array" ref="K66">(H66*4.68*5*2.7)*(1300-1000)/(1.7*1300)</f>
      </c>
      <c r="L66" s="237"/>
      <c r="M66" s="237"/>
      <c r="N66" s="237"/>
      <c r="O66" s="192">
        <f t="array" ref="O66">(C66-E66)*I66*L66/1000</f>
      </c>
      <c r="P66" s="192">
        <f t="array" ref="P66">(C66-E66)*J66*M66/1000</f>
      </c>
      <c r="Q66" s="192">
        <f t="array" ref="Q66">(C66-E66)*K66*N66/1000</f>
      </c>
      <c r="R66" s="588"/>
      <c r="S66" s="59">
        <f t="array" ref="S66">(C66*I66*L66/1000)+(C66*J66*M66/1000)+(C66*K66*N66/1000)+(((C66*I66*L66/1000)+(C66*J66*M66/1000)+(C66*K66*N66/1000))*2%)</f>
      </c>
      <c r="T66" s="595"/>
      <c r="U66" s="601"/>
      <c r="V66" s="611"/>
      <c r="W66" s="614"/>
      <c r="X66" s="238">
        <f t="array" ref="X66">(C66*I66*L66)/1000</f>
      </c>
      <c r="Y66" s="192">
        <f t="array" ref="Y66">(C66*J66*M66)/1000</f>
      </c>
      <c r="Z66" s="239">
        <f t="array" ref="Z66">(C66*K66*N66)/1000</f>
      </c>
    </row>
    <row r="67" spans="1:26" ht="24" customHeight="1">
      <c r="A67" s="583"/>
      <c r="B67" t="s" s="240">
        <v>184</v>
      </c>
      <c r="C67" s="241"/>
      <c r="D67" s="241"/>
      <c r="E67" s="225"/>
      <c r="F67" s="242">
        <f t="array" ref="F67">F66</f>
      </c>
      <c r="G67" s="242">
        <f t="array" ref="G67">G66</f>
      </c>
      <c r="H67" s="242">
        <f t="array" ref="H67">H66</f>
      </c>
      <c r="I67" s="213">
        <f t="array" ref="I67">(F67*4.68*5*2.7)*(1790-1000)/(1.7*1790)</f>
      </c>
      <c r="J67" s="213">
        <f t="array" ref="J67">(G67*4.68*5*2.7)*(1780-1000)/(1.7*1780)</f>
      </c>
      <c r="K67" s="213">
        <f t="array" ref="K67">(H67*4.68*5*2.7)*(1300-1000)/(1.7*1300)</f>
      </c>
      <c r="L67" s="59">
        <f t="array" ref="L67">L64</f>
      </c>
      <c r="M67" s="59">
        <f t="array" ref="M67">M64</f>
      </c>
      <c r="N67" s="59">
        <f t="array" ref="N67">N64</f>
      </c>
      <c r="O67" s="243"/>
      <c r="P67" s="243"/>
      <c r="Q67" s="243"/>
      <c r="R67" s="589"/>
      <c r="S67" s="242">
        <f t="array" ref="S67">(C67*I67*L67/1000)+(C67*J67*M67/1000)+(C67*K67*N67/1000)+(((C67*I67*L67/1000)+(C67*J67*M67/1000)+(C67*K67*N67/1000))*2%)</f>
      </c>
      <c r="T67" s="596"/>
      <c r="U67" s="602"/>
      <c r="V67" s="612"/>
      <c r="W67" s="615"/>
      <c r="X67" s="245">
        <f t="array" ref="X67">(C67*I67*L67)/1000</f>
      </c>
      <c r="Y67" s="243">
        <f t="array" ref="Y67">(C67*J67*M67)/1000</f>
      </c>
      <c r="Z67" s="246">
        <f t="array" ref="Z67">(C67*K67*N67)/1000</f>
      </c>
    </row>
    <row r="68" spans="1:26" ht="24" customHeight="1">
      <c r="A68" s="580">
        <v>21</v>
      </c>
      <c r="B68" t="s" s="209">
        <v>182</v>
      </c>
      <c r="C68" s="248">
        <f t="array" ref="C68">99.5%*'Data Entry'!J26</f>
      </c>
      <c r="D68" s="210"/>
      <c r="E68" s="211">
        <f t="array" ref="E68">'Data Entry'!W26</f>
      </c>
      <c r="F68" s="212">
        <f t="array" ref="F68">F67</f>
      </c>
      <c r="G68" s="212">
        <f t="array" ref="G68">G67</f>
      </c>
      <c r="H68" s="212">
        <f t="array" ref="H68">H67</f>
      </c>
      <c r="I68" s="213">
        <f t="array" ref="I68">(F68*4.68*5*2.7)*(1790-1000)/(1.7*1790)</f>
      </c>
      <c r="J68" s="213">
        <f t="array" ref="J68">(G68*4.68*5*2.7)*(1780-1000)/(1.7*1780)</f>
      </c>
      <c r="K68" s="213">
        <f t="array" ref="K68">(H68*4.68*5*2.7)*(1300-1000)/(1.7*1300)</f>
      </c>
      <c r="L68" s="42">
        <f t="array" ref="L68">L65</f>
      </c>
      <c r="M68" s="42">
        <f t="array" ref="M68">M65</f>
      </c>
      <c r="N68" s="42">
        <f t="array" ref="N68">N65</f>
      </c>
      <c r="O68" s="214">
        <f t="array" ref="O68">(C68-E68)*I68*L68/1000</f>
      </c>
      <c r="P68" s="214">
        <f t="array" ref="P68">(C68-E68)*J68*M68/1000</f>
      </c>
      <c r="Q68" s="214">
        <f t="array" ref="Q68">(C68-E68)*K68*N68/1000</f>
      </c>
      <c r="R68" s="584">
        <f t="array" ref="R68">SUM(O68:Q70)</f>
      </c>
      <c r="S68" s="249">
        <f t="array" ref="S68">(C68*I68*L68/1000)+(C68*J68*M68/1000)+(C68*K68*N68/1000)+(((C68*I68*L68/1000)+(C68*J68*M68/1000)+(C68*K68*N68/1000))*2%)</f>
      </c>
      <c r="T68" s="597">
        <f t="array" ref="T68">SUM(S68:S70)</f>
      </c>
      <c r="U68" s="603">
        <f t="array" ref="U68">(C68*I68/1000)+(C69*I69/1000)+(C70*I70/1000)+(((C68*I68/1000)+(C69*I69/1000)+(C70*I70/1000))*2%)</f>
      </c>
      <c r="V68" s="584">
        <f t="array" ref="V68">(C68*J68/1000)+(C69*J69/1000)+(C70*J70/1000)+(((C68*J68/1000)+(C69*J69/1000)+(C70*J70/1000))*2%)</f>
      </c>
      <c r="W68" s="584">
        <f t="array" ref="W68">(C68*K68/1000)+(C69*K69/1000)+(C70*K70/1000)+(((C68*K68/1000)+(C69*K69/1000)+(C70*K70/1000))*2%)</f>
      </c>
      <c r="X68" s="214">
        <f t="array" ref="X68">(C68*I68*L68)/1000</f>
      </c>
      <c r="Y68" s="214">
        <f t="array" ref="Y68">(C68*J68*M68)/1000</f>
      </c>
      <c r="Z68" s="214">
        <f t="array" ref="Z68">(C68*K68*N68)/1000</f>
      </c>
    </row>
    <row r="69" spans="1:26" ht="24" customHeight="1">
      <c r="A69" s="581"/>
      <c r="B69" t="s" s="217">
        <v>183</v>
      </c>
      <c r="C69" s="85"/>
      <c r="D69" s="85"/>
      <c r="E69" s="219"/>
      <c r="F69" s="42">
        <f t="array" ref="F69">F68</f>
      </c>
      <c r="G69" s="42">
        <f t="array" ref="G69">G68</f>
      </c>
      <c r="H69" s="42">
        <f t="array" ref="H69">H68</f>
      </c>
      <c r="I69" s="213">
        <f t="array" ref="I69">(F69*4.68*5*2.7)*(1790-1000)/(1.7*1790)</f>
      </c>
      <c r="J69" s="213">
        <f t="array" ref="J69">(G69*4.68*5*2.7)*(1780-1000)/(1.7*1780)</f>
      </c>
      <c r="K69" s="213">
        <f t="array" ref="K69">(H69*4.68*5*2.7)*(1300-1000)/(1.7*1300)</f>
      </c>
      <c r="L69" s="220"/>
      <c r="M69" s="220"/>
      <c r="N69" s="220"/>
      <c r="O69" s="190">
        <f t="array" ref="O69">(C69-E69)*I69*L69/1000</f>
      </c>
      <c r="P69" s="190">
        <f t="array" ref="P69">(C69-E69)*J69*M69/1000</f>
      </c>
      <c r="Q69" s="190">
        <f t="array" ref="Q69">(C69-E69)*K69*N69/1000</f>
      </c>
      <c r="R69" s="585"/>
      <c r="S69" s="42">
        <f t="array" ref="S69">(C69*I69*L69/1000)+(C69*J69*M69/1000)+(C69*K69*N69/1000)+(((C69*I69*L69/1000)+(C69*J69*M69/1000)+(C69*K69*N69/1000))*2%)</f>
      </c>
      <c r="T69" s="598"/>
      <c r="U69" s="604"/>
      <c r="V69" s="606"/>
      <c r="W69" s="606"/>
      <c r="X69" s="190">
        <f t="array" ref="X69">(C69*I69*L69)/1000</f>
      </c>
      <c r="Y69" s="190">
        <f t="array" ref="Y69">(C69*J69*M69)/1000</f>
      </c>
      <c r="Z69" s="190">
        <f t="array" ref="Z69">(C69*K69*N69)/1000</f>
      </c>
    </row>
    <row r="70" spans="1:26" ht="24" customHeight="1">
      <c r="A70" s="581"/>
      <c r="B70" t="s" s="223">
        <v>184</v>
      </c>
      <c r="C70" s="241"/>
      <c r="D70" s="241"/>
      <c r="E70" s="225"/>
      <c r="F70" s="226">
        <f t="array" ref="F70">F69</f>
      </c>
      <c r="G70" s="226">
        <f t="array" ref="G70">G69</f>
      </c>
      <c r="H70" s="226">
        <f t="array" ref="H70">H69</f>
      </c>
      <c r="I70" s="213">
        <f t="array" ref="I70">(F70*4.68*5*2.7)*(1790-1000)/(1.7*1790)</f>
      </c>
      <c r="J70" s="213">
        <f t="array" ref="J70">(G70*4.68*5*2.7)*(1780-1000)/(1.7*1780)</f>
      </c>
      <c r="K70" s="213">
        <f t="array" ref="K70">(H70*4.68*5*2.7)*(1300-1000)/(1.7*1300)</f>
      </c>
      <c r="L70" s="42">
        <f t="array" ref="L70">L67</f>
      </c>
      <c r="M70" s="42">
        <f t="array" ref="M70">M67</f>
      </c>
      <c r="N70" s="42">
        <f t="array" ref="N70">N67</f>
      </c>
      <c r="O70" s="227"/>
      <c r="P70" s="227"/>
      <c r="Q70" s="227"/>
      <c r="R70" s="586"/>
      <c r="S70" s="226">
        <f t="array" ref="S70">(C70*I70*L70/1000)+(C70*J70*M70/1000)+(C70*K70*N70/1000)+(((C70*I70*L70/1000)+(C70*J70*M70/1000)+(C70*K70*N70/1000))*2%)</f>
      </c>
      <c r="T70" s="599"/>
      <c r="U70" s="605"/>
      <c r="V70" s="607"/>
      <c r="W70" s="607"/>
      <c r="X70" s="227">
        <f t="array" ref="X70">(C70*I70*L70)/1000</f>
      </c>
      <c r="Y70" s="227">
        <f t="array" ref="Y70">(C70*J70*M70)/1000</f>
      </c>
      <c r="Z70" s="227">
        <f t="array" ref="Z70">(C70*K70*N70)/1000</f>
      </c>
    </row>
    <row r="71" spans="1:26" ht="24" customHeight="1">
      <c r="A71" s="582">
        <v>22</v>
      </c>
      <c r="B71" t="s" s="231">
        <v>182</v>
      </c>
      <c r="C71" s="248">
        <f t="array" ref="C71">99.5%*'Data Entry'!J27</f>
      </c>
      <c r="D71" s="210"/>
      <c r="E71" s="211">
        <f t="array" ref="E71">'Data Entry'!W27</f>
      </c>
      <c r="F71" s="232">
        <f t="array" ref="F71">F70</f>
      </c>
      <c r="G71" s="232">
        <f t="array" ref="G71">G70</f>
      </c>
      <c r="H71" s="232">
        <f t="array" ref="H71">H70</f>
      </c>
      <c r="I71" s="213">
        <f t="array" ref="I71">(F71*4.68*5*2.7)*(1790-1000)/(1.7*1790)</f>
      </c>
      <c r="J71" s="213">
        <f t="array" ref="J71">(G71*4.68*5*2.7)*(1780-1000)/(1.7*1780)</f>
      </c>
      <c r="K71" s="213">
        <f t="array" ref="K71">(H71*4.68*5*2.7)*(1300-1000)/(1.7*1300)</f>
      </c>
      <c r="L71" s="59">
        <f t="array" ref="L71">L68</f>
      </c>
      <c r="M71" s="59">
        <f t="array" ref="M71">M68</f>
      </c>
      <c r="N71" s="59">
        <f t="array" ref="N71">N68</f>
      </c>
      <c r="O71" s="233">
        <f t="array" ref="O71">(C71-E71)*I71*L71/1000</f>
      </c>
      <c r="P71" s="233">
        <f t="array" ref="P71">(C71-E71)*J71*M71/1000</f>
      </c>
      <c r="Q71" s="233">
        <f t="array" ref="Q71">(C71-E71)*K71*N71/1000</f>
      </c>
      <c r="R71" s="587">
        <f t="array" ref="R71">SUM(O71:Q73)</f>
      </c>
      <c r="S71" s="283">
        <f t="array" ref="S71">(C71*I71*L71/1000)+(C71*J71*M71/1000)+(C71*K71*N71/1000)+(((C71*I71*L71/1000)+(C71*J71*M71/1000)+(C71*K71*N71/1000))*2%)</f>
      </c>
      <c r="T71" s="594">
        <f t="array" ref="T71">SUM(S71:S73)</f>
      </c>
      <c r="U71" s="600">
        <f t="array" ref="U71">(C71*I71/1000)+(C72*I72/1000)+(C73*I73/1000)+(((C71*I71/1000)+(C72*I72/1000)+(C73*I73/1000))*2%)</f>
      </c>
      <c r="V71" s="587">
        <f t="array" ref="V71">(C71*J71/1000)+(C72*J72/1000)+(C73*J73/1000)+(((C71*J71/1000)+(C72*J72/1000)+(C73*J73/1000))*2%)</f>
      </c>
      <c r="W71" s="613">
        <f t="array" ref="W71">(C71*K71/1000)+(C72*K72/1000)+(C73*K73/1000)+(((C71*K71/1000)+(C72*K72/1000)+(C73*K73/1000))*2%)</f>
      </c>
      <c r="X71" s="234">
        <f t="array" ref="X71">(C71*I71*L71)/1000</f>
      </c>
      <c r="Y71" s="233">
        <f t="array" ref="Y71">(C71*J71*M71)/1000</f>
      </c>
      <c r="Z71" s="235">
        <f t="array" ref="Z71">(C71*K71*N71)/1000</f>
      </c>
    </row>
    <row r="72" spans="1:26" ht="24" customHeight="1">
      <c r="A72" s="583"/>
      <c r="B72" t="s" s="236">
        <v>183</v>
      </c>
      <c r="C72" s="85"/>
      <c r="D72" s="85"/>
      <c r="E72" s="219"/>
      <c r="F72" s="59">
        <f t="array" ref="F72">F71</f>
      </c>
      <c r="G72" s="59">
        <f t="array" ref="G72">G71</f>
      </c>
      <c r="H72" s="59">
        <f t="array" ref="H72">H71</f>
      </c>
      <c r="I72" s="213">
        <f t="array" ref="I72">(F72*4.68*5*2.7)*(1790-1000)/(1.7*1790)</f>
      </c>
      <c r="J72" s="213">
        <f t="array" ref="J72">(G72*4.68*5*2.7)*(1780-1000)/(1.7*1780)</f>
      </c>
      <c r="K72" s="213">
        <f t="array" ref="K72">(H72*4.68*5*2.7)*(1300-1000)/(1.7*1300)</f>
      </c>
      <c r="L72" s="237"/>
      <c r="M72" s="237"/>
      <c r="N72" s="237"/>
      <c r="O72" s="192">
        <f t="array" ref="O72">(C72-E72)*I72*L72/1000</f>
      </c>
      <c r="P72" s="192">
        <f t="array" ref="P72">(C72-E72)*J72*M72/1000</f>
      </c>
      <c r="Q72" s="192">
        <f t="array" ref="Q72">(C72-E72)*K72*N72/1000</f>
      </c>
      <c r="R72" s="588"/>
      <c r="S72" s="59">
        <f t="array" ref="S72">(C72*I72*L72/1000)+(C72*J72*M72/1000)+(C72*K72*N72/1000)+(((C72*I72*L72/1000)+(C72*J72*M72/1000)+(C72*K72*N72/1000))*2%)</f>
      </c>
      <c r="T72" s="595"/>
      <c r="U72" s="601"/>
      <c r="V72" s="611"/>
      <c r="W72" s="614"/>
      <c r="X72" s="238">
        <f t="array" ref="X72">(C72*I72*L72)/1000</f>
      </c>
      <c r="Y72" s="192">
        <f t="array" ref="Y72">(C72*J72*M72)/1000</f>
      </c>
      <c r="Z72" s="239">
        <f t="array" ref="Z72">(C72*K72*N72)/1000</f>
      </c>
    </row>
    <row r="73" spans="1:26" ht="24" customHeight="1">
      <c r="A73" s="583"/>
      <c r="B73" t="s" s="240">
        <v>184</v>
      </c>
      <c r="C73" s="241"/>
      <c r="D73" s="241"/>
      <c r="E73" s="225"/>
      <c r="F73" s="242">
        <f t="array" ref="F73">F72</f>
      </c>
      <c r="G73" s="242">
        <f t="array" ref="G73">G72</f>
      </c>
      <c r="H73" s="242">
        <f t="array" ref="H73">H72</f>
      </c>
      <c r="I73" s="213">
        <f t="array" ref="I73">(F73*4.68*5*2.7)*(1790-1000)/(1.7*1790)</f>
      </c>
      <c r="J73" s="213">
        <f t="array" ref="J73">(G73*4.68*5*2.7)*(1780-1000)/(1.7*1780)</f>
      </c>
      <c r="K73" s="213">
        <f t="array" ref="K73">(H73*4.68*5*2.7)*(1300-1000)/(1.7*1300)</f>
      </c>
      <c r="L73" s="59">
        <f t="array" ref="L73">L70</f>
      </c>
      <c r="M73" s="59">
        <f t="array" ref="M73">M70</f>
      </c>
      <c r="N73" s="59">
        <f t="array" ref="N73">N70</f>
      </c>
      <c r="O73" s="243"/>
      <c r="P73" s="243"/>
      <c r="Q73" s="243"/>
      <c r="R73" s="589"/>
      <c r="S73" s="242">
        <f t="array" ref="S73">(C73*I73*L73/1000)+(C73*J73*M73/1000)+(C73*K73*N73/1000)+(((C73*I73*L73/1000)+(C73*J73*M73/1000)+(C73*K73*N73/1000))*2%)</f>
      </c>
      <c r="T73" s="596"/>
      <c r="U73" s="602"/>
      <c r="V73" s="612"/>
      <c r="W73" s="615"/>
      <c r="X73" s="245">
        <f t="array" ref="X73">(C73*I73*L73)/1000</f>
      </c>
      <c r="Y73" s="243">
        <f t="array" ref="Y73">(C73*J73*M73)/1000</f>
      </c>
      <c r="Z73" s="246">
        <f t="array" ref="Z73">(C73*K73*N73)/1000</f>
      </c>
    </row>
    <row r="74" spans="1:26" ht="24" customHeight="1">
      <c r="A74" s="580">
        <v>23</v>
      </c>
      <c r="B74" t="s" s="209">
        <v>182</v>
      </c>
      <c r="C74" s="248">
        <f t="array" ref="C74">99.5%*'Data Entry'!J28</f>
      </c>
      <c r="D74" s="210"/>
      <c r="E74" s="211">
        <f t="array" ref="E74">'Data Entry'!W28</f>
      </c>
      <c r="F74" s="212">
        <f t="array" ref="F74">F73</f>
      </c>
      <c r="G74" s="212">
        <f t="array" ref="G74">G73</f>
      </c>
      <c r="H74" s="212">
        <f t="array" ref="H74">H73</f>
      </c>
      <c r="I74" s="213">
        <f t="array" ref="I74">(F74*4.68*5*2.7)*(1790-1000)/(1.7*1790)</f>
      </c>
      <c r="J74" s="213">
        <f t="array" ref="J74">(G74*4.68*5*2.7)*(1780-1000)/(1.7*1780)</f>
      </c>
      <c r="K74" s="213">
        <f t="array" ref="K74">(H74*4.68*5*2.7)*(1300-1000)/(1.7*1300)</f>
      </c>
      <c r="L74" s="42">
        <f t="array" ref="L74">L71</f>
      </c>
      <c r="M74" s="42">
        <f t="array" ref="M74">M71</f>
      </c>
      <c r="N74" s="42">
        <f t="array" ref="N74">N71</f>
      </c>
      <c r="O74" s="214">
        <f t="array" ref="O74">(C74-E74)*I74*L74/1000</f>
      </c>
      <c r="P74" s="214">
        <f t="array" ref="P74">(C74-E74)*J74*M74/1000</f>
      </c>
      <c r="Q74" s="214">
        <f t="array" ref="Q74">(C74-E74)*K74*N74/1000</f>
      </c>
      <c r="R74" s="584">
        <f t="array" ref="R74">SUM(O74:Q76)</f>
      </c>
      <c r="S74" s="249">
        <f t="array" ref="S74">(C74*I74*L74/1000)+(C74*J74*M74/1000)+(C74*K74*N74/1000)+(((C74*I74*L74/1000)+(C74*J74*M74/1000)+(C74*K74*N74/1000))*2%)</f>
      </c>
      <c r="T74" s="597">
        <f t="array" ref="T74">SUM(S74:S76)</f>
      </c>
      <c r="U74" s="603">
        <f t="array" ref="U74">(C74*I74/1000)+(C75*I75/1000)+(C76*I76/1000)+(((C74*I74/1000)+(C75*I75/1000)+(C76*I76/1000))*2%)</f>
      </c>
      <c r="V74" s="584">
        <f t="array" ref="V74">(C74*J74/1000)+(C75*J75/1000)+(C76*J76/1000)+(((C74*J74/1000)+(C75*J75/1000)+(C76*J76/1000))*2%)</f>
      </c>
      <c r="W74" s="608">
        <f t="array" ref="W74">(C74*K74/1000)+(C75*K75/1000)+(C76*K76/1000)+(((C74*K74/1000)+(C75*K75/1000)+(C76*K76/1000))*2%)</f>
      </c>
      <c r="X74" s="215">
        <f t="array" ref="X74">(C74*I74*L74)/1000</f>
      </c>
      <c r="Y74" s="214">
        <f t="array" ref="Y74">(C74*J74*M74)/1000</f>
      </c>
      <c r="Z74" s="216">
        <f t="array" ref="Z74">(C74*K74*N74)/1000</f>
      </c>
    </row>
    <row r="75" spans="1:26" ht="24" customHeight="1">
      <c r="A75" s="581"/>
      <c r="B75" t="s" s="217">
        <v>183</v>
      </c>
      <c r="C75" s="85"/>
      <c r="D75" s="85"/>
      <c r="E75" s="219"/>
      <c r="F75" s="42">
        <f t="array" ref="F75">F74</f>
      </c>
      <c r="G75" s="42">
        <f t="array" ref="G75">G74</f>
      </c>
      <c r="H75" s="42">
        <f t="array" ref="H75">H74</f>
      </c>
      <c r="I75" s="213">
        <f t="array" ref="I75">(F75*4.68*5*2.7)*(1790-1000)/(1.7*1790)</f>
      </c>
      <c r="J75" s="213">
        <f t="array" ref="J75">(G75*4.68*5*2.7)*(1780-1000)/(1.7*1780)</f>
      </c>
      <c r="K75" s="213">
        <f t="array" ref="K75">(H75*4.68*5*2.7)*(1300-1000)/(1.7*1300)</f>
      </c>
      <c r="L75" s="220"/>
      <c r="M75" s="220"/>
      <c r="N75" s="220"/>
      <c r="O75" s="190">
        <f t="array" ref="O75">(C75-E75)*I75*L75/1000</f>
      </c>
      <c r="P75" s="190">
        <f t="array" ref="P75">(C75-E75)*J75*M75/1000</f>
      </c>
      <c r="Q75" s="190">
        <f t="array" ref="Q75">(C75-E75)*K75*N75/1000</f>
      </c>
      <c r="R75" s="585"/>
      <c r="S75" s="42">
        <f t="array" ref="S75">(C75*I75*L75/1000)+(C75*J75*M75/1000)+(C75*K75*N75/1000)+(((C75*I75*L75/1000)+(C75*J75*M75/1000)+(C75*K75*N75/1000))*2%)</f>
      </c>
      <c r="T75" s="598"/>
      <c r="U75" s="604"/>
      <c r="V75" s="606"/>
      <c r="W75" s="609"/>
      <c r="X75" s="221">
        <f t="array" ref="X75">(C75*I75*L75)/1000</f>
      </c>
      <c r="Y75" s="190">
        <f t="array" ref="Y75">(C75*J75*M75)/1000</f>
      </c>
      <c r="Z75" s="222">
        <f t="array" ref="Z75">(C75*K75*N75)/1000</f>
      </c>
    </row>
    <row r="76" spans="1:26" ht="24" customHeight="1">
      <c r="A76" s="581"/>
      <c r="B76" t="s" s="223">
        <v>184</v>
      </c>
      <c r="C76" s="241"/>
      <c r="D76" s="241"/>
      <c r="E76" s="225"/>
      <c r="F76" s="226">
        <f t="array" ref="F76">F75</f>
      </c>
      <c r="G76" s="226">
        <f t="array" ref="G76">G75</f>
      </c>
      <c r="H76" s="226">
        <f t="array" ref="H76">H75</f>
      </c>
      <c r="I76" s="213">
        <f t="array" ref="I76">(F76*4.68*5*2.7)*(1790-1000)/(1.7*1790)</f>
      </c>
      <c r="J76" s="213">
        <f t="array" ref="J76">(G76*4.68*5*2.7)*(1780-1000)/(1.7*1780)</f>
      </c>
      <c r="K76" s="213">
        <f t="array" ref="K76">(H76*4.68*5*2.7)*(1300-1000)/(1.7*1300)</f>
      </c>
      <c r="L76" s="42">
        <f t="array" ref="L76">L73</f>
      </c>
      <c r="M76" s="42">
        <f t="array" ref="M76">M73</f>
      </c>
      <c r="N76" s="42">
        <f t="array" ref="N76">N73</f>
      </c>
      <c r="O76" s="227"/>
      <c r="P76" s="227"/>
      <c r="Q76" s="227"/>
      <c r="R76" s="586"/>
      <c r="S76" s="226">
        <f t="array" ref="S76">(C76*I76*L76/1000)+(C76*J76*M76/1000)+(C76*K76*N76/1000)+(((C76*I76*L76/1000)+(C76*J76*M76/1000)+(C76*K76*N76/1000))*2%)</f>
      </c>
      <c r="T76" s="599"/>
      <c r="U76" s="605"/>
      <c r="V76" s="607"/>
      <c r="W76" s="610"/>
      <c r="X76" s="229">
        <f t="array" ref="X76">(C76*I76*L76)/1000</f>
      </c>
      <c r="Y76" s="227">
        <f t="array" ref="Y76">(C76*J76*M76)/1000</f>
      </c>
      <c r="Z76" s="230">
        <f t="array" ref="Z76">(C76*K76*N76)/1000</f>
      </c>
    </row>
    <row r="77" spans="1:26" ht="24" customHeight="1">
      <c r="A77" s="582">
        <v>24</v>
      </c>
      <c r="B77" t="s" s="231">
        <v>182</v>
      </c>
      <c r="C77" s="248">
        <f t="array" ref="C77">99.5%*'Data Entry'!J29</f>
      </c>
      <c r="D77" s="210"/>
      <c r="E77" s="211">
        <f t="array" ref="E77">'Data Entry'!W29</f>
      </c>
      <c r="F77" s="232">
        <f t="array" ref="F77">F76</f>
      </c>
      <c r="G77" s="232">
        <f t="array" ref="G77">G76</f>
      </c>
      <c r="H77" s="232">
        <f t="array" ref="H77">H76</f>
      </c>
      <c r="I77" s="213">
        <f t="array" ref="I77">(F77*4.68*5*2.7)*(1790-1000)/(1.7*1790)</f>
      </c>
      <c r="J77" s="213">
        <f t="array" ref="J77">(G77*4.68*5*2.7)*(1780-1000)/(1.7*1780)</f>
      </c>
      <c r="K77" s="213">
        <f t="array" ref="K77">(H77*4.68*5*2.7)*(1300-1000)/(1.7*1300)</f>
      </c>
      <c r="L77" s="59">
        <f t="array" ref="L77">L74</f>
      </c>
      <c r="M77" s="59">
        <f t="array" ref="M77">M74</f>
      </c>
      <c r="N77" s="59">
        <f t="array" ref="N77">N74</f>
      </c>
      <c r="O77" s="233">
        <f t="array" ref="O77">(C77-E77)*I77*L77/1000</f>
      </c>
      <c r="P77" s="233">
        <f t="array" ref="P77">(C77-E77)*J77*M77/1000</f>
      </c>
      <c r="Q77" s="233">
        <f t="array" ref="Q77">(C77-E77)*K77*N77/1000</f>
      </c>
      <c r="R77" s="587">
        <f t="array" ref="R77">SUM(O77:Q79)</f>
      </c>
      <c r="S77" s="283">
        <f t="array" ref="S77">(C77*I77*L77/1000)+(C77*J77*M77/1000)+(C77*K77*N77/1000)+(((C77*I77*L77/1000)+(C77*J77*M77/1000)+(C77*K77*N77/1000))*2%)</f>
      </c>
      <c r="T77" s="594">
        <f t="array" ref="T77">SUM(S77:S79)</f>
      </c>
      <c r="U77" s="600">
        <f t="array" ref="U77">(C77*I77/1000)+(C78*I78/1000)+(C79*I79/1000)+(((C77*I77/1000)+(C78*I78/1000)+(C79*I79/1000))*2%)</f>
      </c>
      <c r="V77" s="587">
        <f t="array" ref="V77">(C77*J77/1000)+(C78*J78/1000)+(C79*J79/1000)+(((C77*J77/1000)+(C78*J78/1000)+(C79*J79/1000))*2%)</f>
      </c>
      <c r="W77" s="613">
        <f t="array" ref="W77">(C77*K77/1000)+(C78*K78/1000)+(C79*K79/1000)+(((C77*K77/1000)+(C78*K78/1000)+(C79*K79/1000))*2%)</f>
      </c>
      <c r="X77" s="234">
        <f t="array" ref="X77">(C77*I77*L77)/1000</f>
      </c>
      <c r="Y77" s="233">
        <f t="array" ref="Y77">(C77*J77*M77)/1000</f>
      </c>
      <c r="Z77" s="235">
        <f t="array" ref="Z77">(C77*K77*N77)/1000</f>
      </c>
    </row>
    <row r="78" spans="1:26" ht="24" customHeight="1">
      <c r="A78" s="583"/>
      <c r="B78" t="s" s="236">
        <v>183</v>
      </c>
      <c r="C78" s="85"/>
      <c r="D78" s="85"/>
      <c r="E78" s="219"/>
      <c r="F78" s="59">
        <f t="array" ref="F78">F77</f>
      </c>
      <c r="G78" s="59">
        <f t="array" ref="G78">G77</f>
      </c>
      <c r="H78" s="59">
        <f t="array" ref="H78">H77</f>
      </c>
      <c r="I78" s="213">
        <f t="array" ref="I78">(F78*4.68*5*2.7)*(1790-1000)/(1.7*1790)</f>
      </c>
      <c r="J78" s="213">
        <f t="array" ref="J78">(G78*4.68*5*2.7)*(1780-1000)/(1.7*1780)</f>
      </c>
      <c r="K78" s="213">
        <f t="array" ref="K78">(H78*4.68*5*2.7)*(1300-1000)/(1.7*1300)</f>
      </c>
      <c r="L78" s="237"/>
      <c r="M78" s="237"/>
      <c r="N78" s="237"/>
      <c r="O78" s="192">
        <f t="array" ref="O78">(C78-E78)*I78*L78/1000</f>
      </c>
      <c r="P78" s="192">
        <f t="array" ref="P78">(C78-E78)*J78*M78/1000</f>
      </c>
      <c r="Q78" s="192">
        <f t="array" ref="Q78">(C78-E78)*K78*N78/1000</f>
      </c>
      <c r="R78" s="588"/>
      <c r="S78" s="59">
        <f t="array" ref="S78">(C78*I78*L78/1000)+(C78*J78*M78/1000)+(C78*K78*N78/1000)+(((C78*I78*L78/1000)+(C78*J78*M78/1000)+(C78*K78*N78/1000))*2%)</f>
      </c>
      <c r="T78" s="595"/>
      <c r="U78" s="601"/>
      <c r="V78" s="611"/>
      <c r="W78" s="614"/>
      <c r="X78" s="238">
        <f t="array" ref="X78">(C78*I78*L78)/1000</f>
      </c>
      <c r="Y78" s="192">
        <f t="array" ref="Y78">(C78*J78*M78)/1000</f>
      </c>
      <c r="Z78" s="239">
        <f t="array" ref="Z78">(C78*K78*N78)/1000</f>
      </c>
    </row>
    <row r="79" spans="1:26" ht="24" customHeight="1">
      <c r="A79" s="583"/>
      <c r="B79" t="s" s="240">
        <v>184</v>
      </c>
      <c r="C79" s="241"/>
      <c r="D79" s="241"/>
      <c r="E79" s="225"/>
      <c r="F79" s="242">
        <f t="array" ref="F79">F78</f>
      </c>
      <c r="G79" s="242">
        <f t="array" ref="G79">G78</f>
      </c>
      <c r="H79" s="242">
        <f t="array" ref="H79">H78</f>
      </c>
      <c r="I79" s="213">
        <f t="array" ref="I79">(F79*4.68*5*2.7)*(1790-1000)/(1.7*1790)</f>
      </c>
      <c r="J79" s="213">
        <f t="array" ref="J79">(G79*4.68*5*2.7)*(1780-1000)/(1.7*1780)</f>
      </c>
      <c r="K79" s="213">
        <f t="array" ref="K79">(H79*4.68*5*2.7)*(1300-1000)/(1.7*1300)</f>
      </c>
      <c r="L79" s="59">
        <f t="array" ref="L79">L76</f>
      </c>
      <c r="M79" s="59">
        <f t="array" ref="M79">M76</f>
      </c>
      <c r="N79" s="59">
        <f t="array" ref="N79">N76</f>
      </c>
      <c r="O79" s="243"/>
      <c r="P79" s="243"/>
      <c r="Q79" s="243"/>
      <c r="R79" s="589"/>
      <c r="S79" s="242">
        <f t="array" ref="S79">(C79*I79*L79/1000)+(C79*J79*M79/1000)+(C79*K79*N79/1000)+(((C79*I79*L79/1000)+(C79*J79*M79/1000)+(C79*K79*N79/1000))*2%)</f>
      </c>
      <c r="T79" s="596"/>
      <c r="U79" s="602"/>
      <c r="V79" s="612"/>
      <c r="W79" s="615"/>
      <c r="X79" s="245">
        <f t="array" ref="X79">(C79*I79*L79)/1000</f>
      </c>
      <c r="Y79" s="243">
        <f t="array" ref="Y79">(C79*J79*M79)/1000</f>
      </c>
      <c r="Z79" s="246">
        <f t="array" ref="Z79">(C79*K79*N79)/1000</f>
      </c>
    </row>
    <row r="80" spans="1:26" ht="24" customHeight="1">
      <c r="A80" s="580">
        <v>25</v>
      </c>
      <c r="B80" t="s" s="209">
        <v>182</v>
      </c>
      <c r="C80" s="247">
        <f t="array" ref="C80">99.5%*'Data Entry'!J30</f>
      </c>
      <c r="D80" s="210"/>
      <c r="E80" s="211">
        <f t="array" ref="E80">'Data Entry'!W30</f>
      </c>
      <c r="F80" s="212">
        <f t="array" ref="F80">F79</f>
      </c>
      <c r="G80" s="212">
        <f t="array" ref="G80">G79</f>
      </c>
      <c r="H80" s="212">
        <f t="array" ref="H80">H79</f>
      </c>
      <c r="I80" s="213">
        <f t="array" ref="I80">(F80*4.68*5*2.7)*(1790-1000)/(1.7*1790)</f>
      </c>
      <c r="J80" s="213">
        <f t="array" ref="J80">(G80*4.68*5*2.7)*(1780-1000)/(1.7*1780)</f>
      </c>
      <c r="K80" s="213">
        <f t="array" ref="K80">(H80*4.68*5*2.7)*(1300-1000)/(1.7*1300)</f>
      </c>
      <c r="L80" s="42">
        <f t="array" ref="L80">L77</f>
      </c>
      <c r="M80" s="42">
        <f t="array" ref="M80">M77</f>
      </c>
      <c r="N80" s="42">
        <f t="array" ref="N80">N77</f>
      </c>
      <c r="O80" s="214">
        <f t="array" ref="O80">(C80-E80)*I80*L80/1000</f>
      </c>
      <c r="P80" s="214">
        <f t="array" ref="P80">(C80-E80)*J80*M80/1000</f>
      </c>
      <c r="Q80" s="214">
        <f t="array" ref="Q80">(C80-E80)*K80*N80/1000</f>
      </c>
      <c r="R80" s="584">
        <f t="array" ref="R80">SUM(O80:Q82)</f>
      </c>
      <c r="S80" s="212">
        <f t="array" ref="S80">(C80*I80*L80/1000)+(C80*J80*M80/1000)+(C80*K80*N80/1000)+(((C80*I80*L80/1000)+(C80*J80*M80/1000)+(C80*K80*N80/1000))*2%)</f>
      </c>
      <c r="T80" s="597">
        <f t="array" ref="T80">SUM(S80:S82)</f>
      </c>
      <c r="U80" s="603">
        <f t="array" ref="U80">(C80*I80/1000)+(C81*I81/1000)+(C82*I82/1000)+(((C80*I80/1000)+(C81*I81/1000)+(C82*I82/1000))*2%)</f>
      </c>
      <c r="V80" s="584">
        <f t="array" ref="V80">(C80*J80/1000)+(C81*J81/1000)+(C82*J82/1000)+(((C80*J80/1000)+(C81*J81/1000)+(C82*J82/1000))*2%)</f>
      </c>
      <c r="W80" s="608">
        <f t="array" ref="W80">(C80*K80/1000)+(C81*K81/1000)+(C82*K82/1000)+(((C80*K80/1000)+(C81*K81/1000)+(C82*K82/1000))*2%)</f>
      </c>
      <c r="X80" s="215">
        <f t="array" ref="X80">(C80*I80*L80)/1000</f>
      </c>
      <c r="Y80" s="214">
        <f t="array" ref="Y80">(C80*J80*M80)/1000</f>
      </c>
      <c r="Z80" s="216">
        <f t="array" ref="Z80">(C80*K80*N80)/1000</f>
      </c>
    </row>
    <row r="81" spans="1:26" ht="24" customHeight="1">
      <c r="A81" s="581"/>
      <c r="B81" t="s" s="217">
        <v>183</v>
      </c>
      <c r="C81" s="85"/>
      <c r="D81" s="85"/>
      <c r="E81" s="219"/>
      <c r="F81" s="42">
        <f t="array" ref="F81">F80</f>
      </c>
      <c r="G81" s="42">
        <f t="array" ref="G81">G80</f>
      </c>
      <c r="H81" s="42">
        <f t="array" ref="H81">H80</f>
      </c>
      <c r="I81" s="213">
        <f t="array" ref="I81">(F81*4.68*5*2.7)*(1790-1000)/(1.7*1790)</f>
      </c>
      <c r="J81" s="213">
        <f t="array" ref="J81">(G81*4.68*5*2.7)*(1780-1000)/(1.7*1780)</f>
      </c>
      <c r="K81" s="213">
        <f t="array" ref="K81">(H81*4.68*5*2.7)*(1300-1000)/(1.7*1300)</f>
      </c>
      <c r="L81" s="220"/>
      <c r="M81" s="220"/>
      <c r="N81" s="220"/>
      <c r="O81" s="190">
        <f t="array" ref="O81">(C81-E81)*I81*L81/1000</f>
      </c>
      <c r="P81" s="190">
        <f t="array" ref="P81">(C81-E81)*J81*M81/1000</f>
      </c>
      <c r="Q81" s="190">
        <f t="array" ref="Q81">(C81-E81)*K81*N81/1000</f>
      </c>
      <c r="R81" s="585"/>
      <c r="S81" s="42">
        <f t="array" ref="S81">(C81*I81*L81/1000)+(C81*J81*M81/1000)+(C81*K81*N81/1000)+(((C81*I81*L81/1000)+(C81*J81*M81/1000)+(C81*K81*N81/1000))*2%)</f>
      </c>
      <c r="T81" s="598"/>
      <c r="U81" s="604"/>
      <c r="V81" s="606"/>
      <c r="W81" s="609"/>
      <c r="X81" s="221">
        <f t="array" ref="X81">(C81*I81*L81)/1000</f>
      </c>
      <c r="Y81" s="190">
        <f t="array" ref="Y81">(C81*J81*M81)/1000</f>
      </c>
      <c r="Z81" s="222">
        <f t="array" ref="Z81">(C81*K81*N81)/1000</f>
      </c>
    </row>
    <row r="82" spans="1:26" ht="24" customHeight="1">
      <c r="A82" s="581"/>
      <c r="B82" t="s" s="223">
        <v>184</v>
      </c>
      <c r="C82" s="241"/>
      <c r="D82" s="241"/>
      <c r="E82" s="225"/>
      <c r="F82" s="226">
        <f t="array" ref="F82">F81</f>
      </c>
      <c r="G82" s="226">
        <f t="array" ref="G82">G81</f>
      </c>
      <c r="H82" s="226">
        <f t="array" ref="H82">H81</f>
      </c>
      <c r="I82" s="213">
        <f t="array" ref="I82">(F82*4.68*5*2.7)*(1790-1000)/(1.7*1790)</f>
      </c>
      <c r="J82" s="213">
        <f t="array" ref="J82">(G82*4.68*5*2.7)*(1780-1000)/(1.7*1780)</f>
      </c>
      <c r="K82" s="213">
        <f t="array" ref="K82">(H82*4.68*5*2.7)*(1300-1000)/(1.7*1300)</f>
      </c>
      <c r="L82" s="42">
        <f t="array" ref="L82">L79</f>
      </c>
      <c r="M82" s="42">
        <f t="array" ref="M82">M79</f>
      </c>
      <c r="N82" s="42">
        <f t="array" ref="N82">N79</f>
      </c>
      <c r="O82" s="227"/>
      <c r="P82" s="227"/>
      <c r="Q82" s="227"/>
      <c r="R82" s="586"/>
      <c r="S82" s="226">
        <f t="array" ref="S82">(C82*I82*L82/1000)+(C82*J82*M82/1000)+(C82*K82*N82/1000)+(((C82*I82*L82/1000)+(C82*J82*M82/1000)+(C82*K82*N82/1000))*2%)</f>
      </c>
      <c r="T82" s="599"/>
      <c r="U82" s="605"/>
      <c r="V82" s="607"/>
      <c r="W82" s="610"/>
      <c r="X82" s="229">
        <f t="array" ref="X82">(C82*I82*L82)/1000</f>
      </c>
      <c r="Y82" s="227">
        <f t="array" ref="Y82">(C82*J82*M82)/1000</f>
      </c>
      <c r="Z82" s="230">
        <f t="array" ref="Z82">(C82*K82*N82)/1000</f>
      </c>
    </row>
    <row r="83" spans="1:26" ht="24" customHeight="1">
      <c r="A83" s="582">
        <v>26</v>
      </c>
      <c r="B83" t="s" s="231">
        <v>182</v>
      </c>
      <c r="C83" s="247">
        <f t="array" ref="C83">99.5%*'Data Entry'!J31</f>
      </c>
      <c r="D83" s="282"/>
      <c r="E83" s="211">
        <f t="array" ref="E83">'Data Entry'!W31</f>
      </c>
      <c r="F83" s="212">
        <f t="array" ref="F83">F82</f>
      </c>
      <c r="G83" s="212">
        <f t="array" ref="G83">G82</f>
      </c>
      <c r="H83" s="212">
        <f t="array" ref="H83">H82</f>
      </c>
      <c r="I83" s="213">
        <f t="array" ref="I83">(F83*4.68*5*2.7)*(1790-1000)/(1.7*1790)</f>
      </c>
      <c r="J83" s="213">
        <f t="array" ref="J83">(G83*4.68*5*2.7)*(1780-1000)/(1.7*1780)</f>
      </c>
      <c r="K83" s="213">
        <f t="array" ref="K83">(H83*4.68*5*2.7)*(1300-1000)/(1.7*1300)</f>
      </c>
      <c r="L83" s="59">
        <f t="array" ref="L83">L80</f>
      </c>
      <c r="M83" s="59">
        <f t="array" ref="M83">M80</f>
      </c>
      <c r="N83" s="59">
        <f t="array" ref="N83">N80</f>
      </c>
      <c r="O83" s="233">
        <f t="array" ref="O83">(C83-E83)*I83*L83/1000</f>
      </c>
      <c r="P83" s="233">
        <f t="array" ref="P83">(C83-E83)*J83*M83/1000</f>
      </c>
      <c r="Q83" s="233">
        <f t="array" ref="Q83">(C83-E83)*K83*N83/1000</f>
      </c>
      <c r="R83" s="587">
        <f t="array" ref="R83">SUM(O83:Q85)</f>
      </c>
      <c r="S83" s="232">
        <f t="array" ref="S83">(C83*I83*L83/1000)+(C83*J83*M83/1000)+(C83*K83*N83/1000)+(((C83*I83*L83/1000)+(C83*J83*M83/1000)+(C83*K83*N83/1000))*2%)</f>
      </c>
      <c r="T83" s="594">
        <f t="array" ref="T83">SUM(S83:S85)</f>
      </c>
      <c r="U83" s="600">
        <f t="array" ref="U83">(C83*I83/1000)+(C84*I84/1000)+(C85*I85/1000)+(((C83*I83/1000)+(C84*I84/1000)+(C85*I85/1000))*2%)</f>
      </c>
      <c r="V83" s="587">
        <f t="array" ref="V83">(C83*J83/1000)+(C84*J84/1000)+(C85*J85/1000)+(((C83*J83/1000)+(C84*J84/1000)+(C85*J85/1000))*2%)</f>
      </c>
      <c r="W83" s="613">
        <f t="array" ref="W83">(C83*K83/1000)+(C84*K84/1000)+(C85*K85/1000)+(((C83*K83/1000)+(C84*K84/1000)+(C85*K85/1000))*2%)</f>
      </c>
      <c r="X83" s="234">
        <f t="array" ref="X83">(C83*I83*L83)/1000</f>
      </c>
      <c r="Y83" s="233">
        <f t="array" ref="Y83">(C83*J83*M83)/1000</f>
      </c>
      <c r="Z83" s="235">
        <f t="array" ref="Z83">(C83*K83*N83)/1000</f>
      </c>
    </row>
    <row r="84" spans="1:26" ht="24" customHeight="1">
      <c r="A84" s="583"/>
      <c r="B84" t="s" s="236">
        <v>183</v>
      </c>
      <c r="C84" s="85"/>
      <c r="D84" s="85"/>
      <c r="E84" s="219"/>
      <c r="F84" s="42">
        <f t="array" ref="F84">F83</f>
      </c>
      <c r="G84" s="42">
        <f t="array" ref="G84">G83</f>
      </c>
      <c r="H84" s="42">
        <f t="array" ref="H84">H83</f>
      </c>
      <c r="I84" s="213">
        <f t="array" ref="I84">(F84*4.68*5*2.7)*(1790-1000)/(1.7*1790)</f>
      </c>
      <c r="J84" s="213">
        <f t="array" ref="J84">(G84*4.68*5*2.7)*(1780-1000)/(1.7*1780)</f>
      </c>
      <c r="K84" s="213">
        <f t="array" ref="K84">(H84*4.68*5*2.7)*(1300-1000)/(1.7*1300)</f>
      </c>
      <c r="L84" s="237"/>
      <c r="M84" s="237"/>
      <c r="N84" s="237"/>
      <c r="O84" s="192">
        <f t="array" ref="O84">(C84-E84)*I84*L84/1000</f>
      </c>
      <c r="P84" s="192">
        <f t="array" ref="P84">(C84-E84)*J84*M84/1000</f>
      </c>
      <c r="Q84" s="192">
        <f t="array" ref="Q84">(C84-E84)*K84*N84/1000</f>
      </c>
      <c r="R84" s="588"/>
      <c r="S84" s="59">
        <f t="array" ref="S84">(C84*I84*L84/1000)+(C84*J84*M84/1000)+(C84*K84*N84/1000)+(((C84*I84*L84/1000)+(C84*J84*M84/1000)+(C84*K84*N84/1000))*2%)</f>
      </c>
      <c r="T84" s="595"/>
      <c r="U84" s="601"/>
      <c r="V84" s="611"/>
      <c r="W84" s="614"/>
      <c r="X84" s="238">
        <f t="array" ref="X84">(C84*I84*L84)/1000</f>
      </c>
      <c r="Y84" s="192">
        <f t="array" ref="Y84">(C84*J84*M84)/1000</f>
      </c>
      <c r="Z84" s="239">
        <f t="array" ref="Z84">(C84*K84*N84)/1000</f>
      </c>
    </row>
    <row r="85" spans="1:26" ht="24" customHeight="1">
      <c r="A85" s="583"/>
      <c r="B85" t="s" s="240">
        <v>184</v>
      </c>
      <c r="C85" s="241"/>
      <c r="D85" s="241"/>
      <c r="E85" s="225"/>
      <c r="F85" s="226">
        <f t="array" ref="F85">F84</f>
      </c>
      <c r="G85" s="226">
        <f t="array" ref="G85">G84</f>
      </c>
      <c r="H85" s="226">
        <f t="array" ref="H85">H84</f>
      </c>
      <c r="I85" s="213">
        <f t="array" ref="I85">(F85*4.68*5*2.7)*(1790-1000)/(1.7*1790)</f>
      </c>
      <c r="J85" s="213">
        <f t="array" ref="J85">(G85*4.68*5*2.7)*(1780-1000)/(1.7*1780)</f>
      </c>
      <c r="K85" s="213">
        <f t="array" ref="K85">(H85*4.68*5*2.7)*(1300-1000)/(1.7*1300)</f>
      </c>
      <c r="L85" s="59">
        <f t="array" ref="L85">L82</f>
      </c>
      <c r="M85" s="59">
        <f t="array" ref="M85">M82</f>
      </c>
      <c r="N85" s="59">
        <f t="array" ref="N85">N82</f>
      </c>
      <c r="O85" s="243"/>
      <c r="P85" s="243"/>
      <c r="Q85" s="243"/>
      <c r="R85" s="589"/>
      <c r="S85" s="242">
        <f t="array" ref="S85">(C85*I85*L85/1000)+(C85*J85*M85/1000)+(C85*K85*N85/1000)+(((C85*I85*L85/1000)+(C85*J85*M85/1000)+(C85*K85*N85/1000))*2%)</f>
      </c>
      <c r="T85" s="596"/>
      <c r="U85" s="602"/>
      <c r="V85" s="612"/>
      <c r="W85" s="615"/>
      <c r="X85" s="245">
        <f t="array" ref="X85">(C85*I85*L85)/1000</f>
      </c>
      <c r="Y85" s="243">
        <f t="array" ref="Y85">(C85*J85*M85)/1000</f>
      </c>
      <c r="Z85" s="246">
        <f t="array" ref="Z85">(C85*K85*N85)/1000</f>
      </c>
    </row>
    <row r="86" spans="1:26" ht="24" customHeight="1">
      <c r="A86" s="580">
        <v>27</v>
      </c>
      <c r="B86" t="s" s="209">
        <v>182</v>
      </c>
      <c r="C86" s="247">
        <f t="array" ref="C86">99.5%*'Data Entry'!J32</f>
      </c>
      <c r="D86" s="210"/>
      <c r="E86" s="211">
        <f t="array" ref="E86">'Data Entry'!W32</f>
      </c>
      <c r="F86" s="232">
        <f t="array" ref="F86">F85</f>
      </c>
      <c r="G86" s="232">
        <f t="array" ref="G86">G85</f>
      </c>
      <c r="H86" s="232">
        <f t="array" ref="H86">H85</f>
      </c>
      <c r="I86" s="213">
        <f t="array" ref="I86">(F86*4.68*5*2.7)*(1790-1000)/(1.7*1790)</f>
      </c>
      <c r="J86" s="213">
        <f t="array" ref="J86">(G86*4.68*5*2.7)*(1780-1000)/(1.7*1780)</f>
      </c>
      <c r="K86" s="213">
        <f t="array" ref="K86">(H86*4.68*5*2.7)*(1300-1000)/(1.7*1300)</f>
      </c>
      <c r="L86" s="42">
        <f t="array" ref="L86">L83</f>
      </c>
      <c r="M86" s="42">
        <f t="array" ref="M86">M83</f>
      </c>
      <c r="N86" s="42">
        <f t="array" ref="N86">N83</f>
      </c>
      <c r="O86" s="214">
        <f t="array" ref="O86">(C86-E86)*I86*L86/1000</f>
      </c>
      <c r="P86" s="214">
        <f t="array" ref="P86">(C86-E86)*J86*M86/1000</f>
      </c>
      <c r="Q86" s="214">
        <f t="array" ref="Q86">(C86-E86)*K86*N86/1000</f>
      </c>
      <c r="R86" s="584">
        <f t="array" ref="R86">SUM(O86:Q88)</f>
      </c>
      <c r="S86" s="212">
        <f t="array" ref="S86">(C86*I86*L86/1000)+(C86*J86*M86/1000)+(C86*K86*N86/1000)+(((C86*I86*L86/1000)+(C86*J86*M86/1000)+(C86*K86*N86/1000))*2%)</f>
      </c>
      <c r="T86" s="597">
        <f t="array" ref="T86">SUM(S86:S88)</f>
      </c>
      <c r="U86" s="603">
        <f t="array" ref="U86">(C86*I86/1000)+(C87*I87/1000)+(C88*I88/1000)+(((C86*I86/1000)+(C87*I87/1000)+(C88*I88/1000))*2%)</f>
      </c>
      <c r="V86" s="584">
        <f t="array" ref="V86">(C86*J86/1000)+(C87*J87/1000)+(C88*J88/1000)+(((C86*J86/1000)+(C87*J87/1000)+(C88*J88/1000))*2%)</f>
      </c>
      <c r="W86" s="584">
        <f t="array" ref="W86">(C86*K86/1000)+(C87*K87/1000)+(C88*K88/1000)+(((C86*K86/1000)+(C87*K87/1000)+(C88*K88/1000))*2%)</f>
      </c>
      <c r="X86" s="214">
        <f t="array" ref="X86">(C86*I86*L86)/1000</f>
      </c>
      <c r="Y86" s="214">
        <f t="array" ref="Y86">(C86*J86*M86)/1000</f>
      </c>
      <c r="Z86" s="214">
        <f t="array" ref="Z86">(C86*K86*N86)/1000</f>
      </c>
    </row>
    <row r="87" spans="1:26" ht="24" customHeight="1">
      <c r="A87" s="581"/>
      <c r="B87" t="s" s="217">
        <v>183</v>
      </c>
      <c r="C87" s="85"/>
      <c r="D87" s="85"/>
      <c r="E87" s="219"/>
      <c r="F87" s="59">
        <f t="array" ref="F87">F86</f>
      </c>
      <c r="G87" s="59">
        <f t="array" ref="G87">G86</f>
      </c>
      <c r="H87" s="59">
        <f t="array" ref="H87">H86</f>
      </c>
      <c r="I87" s="213">
        <f t="array" ref="I87">(F87*4.68*5*2.7)*(1790-1000)/(1.7*1790)</f>
      </c>
      <c r="J87" s="213">
        <f t="array" ref="J87">(G87*4.68*5*2.7)*(1780-1000)/(1.7*1780)</f>
      </c>
      <c r="K87" s="213">
        <f t="array" ref="K87">(H87*4.68*5*2.7)*(1300-1000)/(1.7*1300)</f>
      </c>
      <c r="L87" s="220"/>
      <c r="M87" s="220"/>
      <c r="N87" s="220"/>
      <c r="O87" s="190">
        <f t="array" ref="O87">(C87-E87)*I87*L87/1000</f>
      </c>
      <c r="P87" s="190">
        <f t="array" ref="P87">(C87-E87)*J87*M87/1000</f>
      </c>
      <c r="Q87" s="190">
        <f t="array" ref="Q87">(C87-E87)*K87*N87/1000</f>
      </c>
      <c r="R87" s="585"/>
      <c r="S87" s="42">
        <f t="array" ref="S87">(C87*I87*L87/1000)+(C87*J87*M87/1000)+(C87*K87*N87/1000)+(((C87*I87*L87/1000)+(C87*J87*M87/1000)+(C87*K87*N87/1000))*2%)</f>
      </c>
      <c r="T87" s="598"/>
      <c r="U87" s="604"/>
      <c r="V87" s="606"/>
      <c r="W87" s="606"/>
      <c r="X87" s="190">
        <f t="array" ref="X87">(C87*I87*L87)/1000</f>
      </c>
      <c r="Y87" s="190">
        <f t="array" ref="Y87">(C87*J87*M87)/1000</f>
      </c>
      <c r="Z87" s="190">
        <f t="array" ref="Z87">(C87*K87*N87)/1000</f>
      </c>
    </row>
    <row r="88" spans="1:26" ht="24" customHeight="1">
      <c r="A88" s="581"/>
      <c r="B88" t="s" s="223">
        <v>184</v>
      </c>
      <c r="C88" s="241"/>
      <c r="D88" s="241"/>
      <c r="E88" s="225"/>
      <c r="F88" s="242">
        <f t="array" ref="F88">F87</f>
      </c>
      <c r="G88" s="242">
        <f t="array" ref="G88">G87</f>
      </c>
      <c r="H88" s="242">
        <f t="array" ref="H88">H87</f>
      </c>
      <c r="I88" s="213">
        <f t="array" ref="I88">(F88*4.68*5*2.7)*(1790-1000)/(1.7*1790)</f>
      </c>
      <c r="J88" s="213">
        <f t="array" ref="J88">(G88*4.68*5*2.7)*(1780-1000)/(1.7*1780)</f>
      </c>
      <c r="K88" s="213">
        <f t="array" ref="K88">(H88*4.68*5*2.7)*(1300-1000)/(1.7*1300)</f>
      </c>
      <c r="L88" s="42">
        <f t="array" ref="L88">L85</f>
      </c>
      <c r="M88" s="42">
        <f t="array" ref="M88">M85</f>
      </c>
      <c r="N88" s="42">
        <f t="array" ref="N88">N85</f>
      </c>
      <c r="O88" s="227"/>
      <c r="P88" s="227"/>
      <c r="Q88" s="227"/>
      <c r="R88" s="586"/>
      <c r="S88" s="226">
        <f t="array" ref="S88">(C88*I88*L88/1000)+(C88*J88*M88/1000)+(C88*K88*N88/1000)+(((C88*I88*L88/1000)+(C88*J88*M88/1000)+(C88*K88*N88/1000))*2%)</f>
      </c>
      <c r="T88" s="599"/>
      <c r="U88" s="605"/>
      <c r="V88" s="607"/>
      <c r="W88" s="607"/>
      <c r="X88" s="227">
        <f t="array" ref="X88">(C88*I88*L88)/1000</f>
      </c>
      <c r="Y88" s="227">
        <f t="array" ref="Y88">(C88*J88*M88)/1000</f>
      </c>
      <c r="Z88" s="227">
        <f t="array" ref="Z88">(C88*K88*N88)/1000</f>
      </c>
    </row>
    <row r="89" spans="1:26" ht="24" customHeight="1">
      <c r="A89" s="582">
        <v>28</v>
      </c>
      <c r="B89" t="s" s="231">
        <v>182</v>
      </c>
      <c r="C89" s="247">
        <f t="array" ref="C89">99.5%*'Data Entry'!J33</f>
      </c>
      <c r="D89" s="210"/>
      <c r="E89" s="211">
        <f t="array" ref="E89">'Data Entry'!W33</f>
      </c>
      <c r="F89" s="212">
        <f t="array" ref="F89">F88</f>
      </c>
      <c r="G89" s="212">
        <f t="array" ref="G89">G88</f>
      </c>
      <c r="H89" s="212">
        <f t="array" ref="H89">H88</f>
      </c>
      <c r="I89" s="213">
        <f t="array" ref="I89">(F89*4.68*5*2.7)*(1790-1000)/(1.7*1790)</f>
      </c>
      <c r="J89" s="213">
        <f t="array" ref="J89">(G89*4.68*5*2.7)*(1780-1000)/(1.7*1780)</f>
      </c>
      <c r="K89" s="213">
        <f t="array" ref="K89">(H89*4.68*5*2.7)*(1300-1000)/(1.7*1300)</f>
      </c>
      <c r="L89" s="59">
        <f t="array" ref="L89">L86</f>
      </c>
      <c r="M89" s="59">
        <f t="array" ref="M89">M86</f>
      </c>
      <c r="N89" s="59">
        <f t="array" ref="N89">N86</f>
      </c>
      <c r="O89" s="233">
        <f t="array" ref="O89">(C89-E89)*I89*L89/1000</f>
      </c>
      <c r="P89" s="233">
        <f t="array" ref="P89">(C89-E89)*J89*M89/1000</f>
      </c>
      <c r="Q89" s="233">
        <f t="array" ref="Q89">(C89-E89)*K89*N89/1000</f>
      </c>
      <c r="R89" s="587">
        <f t="array" ref="R89">SUM(O89:Q91)</f>
      </c>
      <c r="S89" s="232">
        <f t="array" ref="S89">(C89*I89*L89/1000)+(C89*J89*M89/1000)+(C89*K89*N89/1000)+(((C89*I89*L89/1000)+(C89*J89*M89/1000)+(C89*K89*N89/1000))*2%)</f>
      </c>
      <c r="T89" s="594">
        <f t="array" ref="T89">SUM(S89:S91)</f>
      </c>
      <c r="U89" s="600">
        <f t="array" ref="U89">(C89*I89/1000)+(C90*I90/1000)+(C91*I91/1000)+(((C89*I89/1000)+(C90*I90/1000)+(C91*I91/1000))*2%)</f>
      </c>
      <c r="V89" s="587">
        <f t="array" ref="V89">(C89*J89/1000)+(C90*J90/1000)+(C91*J91/1000)+(((C89*J89/1000)+(C90*J90/1000)+(C91*J91/1000))*2%)</f>
      </c>
      <c r="W89" s="613">
        <f t="array" ref="W89">(C89*K89/1000)+(C90*K90/1000)+(C91*K91/1000)+(((C89*K89/1000)+(C90*K90/1000)+(C91*K91/1000))*2%)</f>
      </c>
      <c r="X89" s="234">
        <f t="array" ref="X89">(C89*I89*L89)/1000</f>
      </c>
      <c r="Y89" s="233">
        <f t="array" ref="Y89">(C89*J89*M89)/1000</f>
      </c>
      <c r="Z89" s="235">
        <f t="array" ref="Z89">(C89*K89*N89)/1000</f>
      </c>
    </row>
    <row r="90" spans="1:26" ht="24" customHeight="1">
      <c r="A90" s="583"/>
      <c r="B90" t="s" s="236">
        <v>183</v>
      </c>
      <c r="C90" s="85"/>
      <c r="D90" s="85"/>
      <c r="E90" s="219"/>
      <c r="F90" s="42">
        <f t="array" ref="F90">F89</f>
      </c>
      <c r="G90" s="42">
        <f t="array" ref="G90">G89</f>
      </c>
      <c r="H90" s="42">
        <f t="array" ref="H90">H89</f>
      </c>
      <c r="I90" s="213">
        <f t="array" ref="I90">(F90*4.68*5*2.7)*(1790-1000)/(1.7*1790)</f>
      </c>
      <c r="J90" s="213">
        <f t="array" ref="J90">(G90*4.68*5*2.7)*(1780-1000)/(1.7*1780)</f>
      </c>
      <c r="K90" s="213">
        <f t="array" ref="K90">(H90*4.68*5*2.7)*(1300-1000)/(1.7*1300)</f>
      </c>
      <c r="L90" s="237"/>
      <c r="M90" s="237"/>
      <c r="N90" s="237"/>
      <c r="O90" s="192">
        <f t="array" ref="O90">(C90-E90)*I90*L90/1000</f>
      </c>
      <c r="P90" s="192">
        <f t="array" ref="P90">(C90-E90)*J90*M90/1000</f>
      </c>
      <c r="Q90" s="192">
        <f t="array" ref="Q90">(C90-E90)*K90*N90/1000</f>
      </c>
      <c r="R90" s="588"/>
      <c r="S90" s="59">
        <f t="array" ref="S90">(C90*I90*L90/1000)+(C90*J90*M90/1000)+(C90*K90*N90/1000)+(((C90*I90*L90/1000)+(C90*J90*M90/1000)+(C90*K90*N90/1000))*2%)</f>
      </c>
      <c r="T90" s="595"/>
      <c r="U90" s="601"/>
      <c r="V90" s="611"/>
      <c r="W90" s="614"/>
      <c r="X90" s="238">
        <f t="array" ref="X90">(C90*I90*L90)/1000</f>
      </c>
      <c r="Y90" s="192">
        <f t="array" ref="Y90">(C90*J90*M90)/1000</f>
      </c>
      <c r="Z90" s="239">
        <f t="array" ref="Z90">(C90*K90*N90)/1000</f>
      </c>
    </row>
    <row r="91" spans="1:26" ht="24" customHeight="1">
      <c r="A91" s="583"/>
      <c r="B91" t="s" s="240">
        <v>184</v>
      </c>
      <c r="C91" s="241"/>
      <c r="D91" s="241"/>
      <c r="E91" s="225"/>
      <c r="F91" s="226">
        <f t="array" ref="F91">F90</f>
      </c>
      <c r="G91" s="226">
        <f t="array" ref="G91">G90</f>
      </c>
      <c r="H91" s="226">
        <f t="array" ref="H91">H90</f>
      </c>
      <c r="I91" s="213">
        <f t="array" ref="I91">(F91*4.68*5*2.7)*(1790-1000)/(1.7*1790)</f>
      </c>
      <c r="J91" s="213">
        <f t="array" ref="J91">(G91*4.68*5*2.7)*(1780-1000)/(1.7*1780)</f>
      </c>
      <c r="K91" s="213">
        <f t="array" ref="K91">(H91*4.68*5*2.7)*(1300-1000)/(1.7*1300)</f>
      </c>
      <c r="L91" s="59">
        <f t="array" ref="L91">L88</f>
      </c>
      <c r="M91" s="59">
        <f t="array" ref="M91">M88</f>
      </c>
      <c r="N91" s="59">
        <f t="array" ref="N91">N88</f>
      </c>
      <c r="O91" s="243"/>
      <c r="P91" s="243"/>
      <c r="Q91" s="243"/>
      <c r="R91" s="589"/>
      <c r="S91" s="242">
        <f t="array" ref="S91">(C91*I91*L91/1000)+(C91*J91*M91/1000)+(C91*K91*N91/1000)+(((C91*I91*L91/1000)+(C91*J91*M91/1000)+(C91*K91*N91/1000))*2%)</f>
      </c>
      <c r="T91" s="596"/>
      <c r="U91" s="602"/>
      <c r="V91" s="612"/>
      <c r="W91" s="615"/>
      <c r="X91" s="245">
        <f t="array" ref="X91">(C91*I91*L91)/1000</f>
      </c>
      <c r="Y91" s="243">
        <f t="array" ref="Y91">(C91*J91*M91)/1000</f>
      </c>
      <c r="Z91" s="246">
        <f t="array" ref="Z91">(C91*K91*N91)/1000</f>
      </c>
    </row>
    <row r="92" spans="1:26" ht="24" customHeight="1">
      <c r="A92" s="580">
        <v>29</v>
      </c>
      <c r="B92" t="s" s="209">
        <v>182</v>
      </c>
      <c r="C92" s="247">
        <f t="array" ref="C92">99.5%*'Data Entry'!J34</f>
      </c>
      <c r="D92" s="210"/>
      <c r="E92" s="211">
        <f t="array" ref="E92">'Data Entry'!W34</f>
      </c>
      <c r="F92" s="232">
        <f t="array" ref="F92">F91</f>
      </c>
      <c r="G92" s="232">
        <f t="array" ref="G92">G91</f>
      </c>
      <c r="H92" s="232">
        <f t="array" ref="H92">H91</f>
      </c>
      <c r="I92" s="213">
        <f t="array" ref="I92">(F92*4.68*5*2.7)*(1790-1000)/(1.7*1790)</f>
      </c>
      <c r="J92" s="213">
        <f t="array" ref="J92">(G92*4.68*5*2.7)*(1780-1000)/(1.7*1780)</f>
      </c>
      <c r="K92" s="213">
        <f t="array" ref="K92">(H92*4.68*5*2.7)*(1300-1000)/(1.7*1300)</f>
      </c>
      <c r="L92" s="42">
        <f t="array" ref="L92">L89</f>
      </c>
      <c r="M92" s="42">
        <f t="array" ref="M92">M89</f>
      </c>
      <c r="N92" s="42">
        <f t="array" ref="N92">N89</f>
      </c>
      <c r="O92" s="214">
        <f t="array" ref="O92">(C92-E92)*I92*L92/1000</f>
      </c>
      <c r="P92" s="214">
        <f t="array" ref="P92">(C92-E92)*J92*M92/1000</f>
      </c>
      <c r="Q92" s="214">
        <f t="array" ref="Q92">(C92-E92)*K92*N92/1000</f>
      </c>
      <c r="R92" s="584">
        <f t="array" ref="R92">SUM(O92:Q94)</f>
      </c>
      <c r="S92" s="212">
        <f t="array" ref="S92">(C92*I92*L92/1000)+(C92*J92*M92/1000)+(C92*K92*N92/1000)+(((C92*I92*L92/1000)+(C92*J92*M92/1000)+(C92*K92*N92/1000))*2%)</f>
      </c>
      <c r="T92" s="597">
        <f t="array" ref="T92">SUM(S92:S94)</f>
      </c>
      <c r="U92" s="603">
        <f t="array" ref="U92">(C92*I92/1000)+(C93*I93/1000)+(C94*I94/1000)+(((C92*I92/1000)+(C93*I93/1000)+(C94*I94/1000))*2%)</f>
      </c>
      <c r="V92" s="584">
        <f t="array" ref="V92">(C92*J92/1000)+(C93*J93/1000)+(C94*J94/1000)+(((C92*J92/1000)+(C93*J93/1000)+(C94*J94/1000))*2%)</f>
      </c>
      <c r="W92" s="608">
        <f t="array" ref="W92">(C92*K92/1000)+(C93*K93/1000)+(C94*K94/1000)+(((C92*K92/1000)+(C93*K93/1000)+(C94*K94/1000))*2%)</f>
      </c>
      <c r="X92" s="215">
        <f t="array" ref="X92">(C92*I92*L92)/1000</f>
      </c>
      <c r="Y92" s="214">
        <f t="array" ref="Y92">(C92*J92*M92)/1000</f>
      </c>
      <c r="Z92" s="216">
        <f t="array" ref="Z92">(C92*K92*N92)/1000</f>
      </c>
    </row>
    <row r="93" spans="1:26" ht="24" customHeight="1">
      <c r="A93" s="581"/>
      <c r="B93" t="s" s="217">
        <v>183</v>
      </c>
      <c r="C93" s="85"/>
      <c r="D93" s="85"/>
      <c r="E93" s="219"/>
      <c r="F93" s="59">
        <f t="array" ref="F93">F92</f>
      </c>
      <c r="G93" s="59">
        <f t="array" ref="G93">G92</f>
      </c>
      <c r="H93" s="59">
        <f t="array" ref="H93">H92</f>
      </c>
      <c r="I93" s="213">
        <f t="array" ref="I93">(F93*4.68*5*2.7)*(1790-1000)/(1.7*1790)</f>
      </c>
      <c r="J93" s="213">
        <f t="array" ref="J93">(G93*4.68*5*2.7)*(1780-1000)/(1.7*1780)</f>
      </c>
      <c r="K93" s="213">
        <f t="array" ref="K93">(H93*4.68*5*2.7)*(1300-1000)/(1.7*1300)</f>
      </c>
      <c r="L93" s="220"/>
      <c r="M93" s="220"/>
      <c r="N93" s="220"/>
      <c r="O93" s="190">
        <f t="array" ref="O93">(C93-E93)*I93*L93/1000</f>
      </c>
      <c r="P93" s="190">
        <f t="array" ref="P93">(C93-E93)*J93*M93/1000</f>
      </c>
      <c r="Q93" s="190">
        <f t="array" ref="Q93">(C93-E93)*K93*N93/1000</f>
      </c>
      <c r="R93" s="585"/>
      <c r="S93" s="42">
        <f t="array" ref="S93">(C93*I93*L93/1000)+(C93*J93*M93/1000)+(C93*K93*N93/1000)+(((C93*I93*L93/1000)+(C93*J93*M93/1000)+(C93*K93*N93/1000))*2%)</f>
      </c>
      <c r="T93" s="598"/>
      <c r="U93" s="604"/>
      <c r="V93" s="606"/>
      <c r="W93" s="609"/>
      <c r="X93" s="221">
        <f t="array" ref="X93">(C93*I93*L93)/1000</f>
      </c>
      <c r="Y93" s="190">
        <f t="array" ref="Y93">(C93*J93*M93)/1000</f>
      </c>
      <c r="Z93" s="222">
        <f t="array" ref="Z93">(C93*K93*N93)/1000</f>
      </c>
    </row>
    <row r="94" spans="1:26" ht="24" customHeight="1">
      <c r="A94" s="581"/>
      <c r="B94" t="s" s="223">
        <v>184</v>
      </c>
      <c r="C94" s="241"/>
      <c r="D94" s="241"/>
      <c r="E94" s="225"/>
      <c r="F94" s="242">
        <f t="array" ref="F94">F93</f>
      </c>
      <c r="G94" s="242">
        <f t="array" ref="G94">G93</f>
      </c>
      <c r="H94" s="242">
        <f t="array" ref="H94">H93</f>
      </c>
      <c r="I94" s="213">
        <f t="array" ref="I94">(F94*4.68*5*2.7)*(1790-1000)/(1.7*1790)</f>
      </c>
      <c r="J94" s="213">
        <f t="array" ref="J94">(G94*4.68*5*2.7)*(1780-1000)/(1.7*1780)</f>
      </c>
      <c r="K94" s="213">
        <f t="array" ref="K94">(H94*4.68*5*2.7)*(1300-1000)/(1.7*1300)</f>
      </c>
      <c r="L94" s="42">
        <f t="array" ref="L94">L91</f>
      </c>
      <c r="M94" s="42">
        <f t="array" ref="M94">M91</f>
      </c>
      <c r="N94" s="42">
        <f t="array" ref="N94">N91</f>
      </c>
      <c r="O94" s="227"/>
      <c r="P94" s="227"/>
      <c r="Q94" s="227"/>
      <c r="R94" s="586"/>
      <c r="S94" s="226">
        <f t="array" ref="S94">(C94*I94*L94/1000)+(C94*J94*M94/1000)+(C94*K94*N94/1000)+(((C94*I94*L94/1000)+(C94*J94*M94/1000)+(C94*K94*N94/1000))*2%)</f>
      </c>
      <c r="T94" s="599"/>
      <c r="U94" s="605"/>
      <c r="V94" s="607"/>
      <c r="W94" s="610"/>
      <c r="X94" s="229">
        <f t="array" ref="X94">(C94*I94*L94)/1000</f>
      </c>
      <c r="Y94" s="227">
        <f t="array" ref="Y94">(C94*J94*M94)/1000</f>
      </c>
      <c r="Z94" s="230">
        <f t="array" ref="Z94">(C94*K94*N94)/1000</f>
      </c>
    </row>
    <row r="95" spans="1:26" ht="24" customHeight="1">
      <c r="A95" s="582">
        <v>30</v>
      </c>
      <c r="B95" t="s" s="231">
        <v>182</v>
      </c>
      <c r="C95" s="247">
        <f t="array" ref="C95">99.5%*'Data Entry'!J35</f>
      </c>
      <c r="D95" s="210"/>
      <c r="E95" s="211">
        <f t="array" ref="E95">'Data Entry'!W35</f>
      </c>
      <c r="F95" s="212">
        <f t="array" ref="F95">F94</f>
      </c>
      <c r="G95" s="212">
        <f t="array" ref="G95">G94</f>
      </c>
      <c r="H95" s="212">
        <f t="array" ref="H95">H94</f>
      </c>
      <c r="I95" s="213">
        <f t="array" ref="I95">(F95*4.68*5*2.7)*(1790-1000)/(1.7*1790)</f>
      </c>
      <c r="J95" s="213">
        <f t="array" ref="J95">(G95*4.68*5*2.7)*(1780-1000)/(1.7*1780)</f>
      </c>
      <c r="K95" s="213">
        <f t="array" ref="K95">(H95*4.68*5*2.7)*(1300-1000)/(1.7*1300)</f>
      </c>
      <c r="L95" s="59">
        <f t="array" ref="L95">L92</f>
      </c>
      <c r="M95" s="59">
        <f t="array" ref="M95">M92</f>
      </c>
      <c r="N95" s="59">
        <f t="array" ref="N95">N92</f>
      </c>
      <c r="O95" s="233">
        <f t="array" ref="O95">(C95-E95)*I95*L95/1000</f>
      </c>
      <c r="P95" s="233">
        <f t="array" ref="P95">(C95-E95)*J95*M95/1000</f>
      </c>
      <c r="Q95" s="233">
        <f t="array" ref="Q95">(C95-E95)*K95*N95/1000</f>
      </c>
      <c r="R95" s="587">
        <f t="array" ref="R95">SUM(O95:Q97)</f>
      </c>
      <c r="S95" s="232">
        <f t="array" ref="S95">(C95*I95*L95/1000)+(C95*J95*M95/1000)+(C95*K95*N95/1000)+(((C95*I95*L95/1000)+(C95*J95*M95/1000)+(C95*K95*N95/1000))*2%)</f>
      </c>
      <c r="T95" s="594">
        <f t="array" ref="T95">SUM(S95:S97)</f>
      </c>
      <c r="U95" s="600">
        <f t="array" ref="U95">(C95*I95/1000)+(C96*I96/1000)+(C97*I97/1000)+(((C95*I95/1000)+(C96*I96/1000)+(C97*I97/1000))*2%)</f>
      </c>
      <c r="V95" s="587">
        <f t="array" ref="V95">(C95*J95/1000)+(C96*J96/1000)+(C97*J97/1000)+(((C95*J95/1000)+(C96*J96/1000)+(C97*J97/1000))*2%)</f>
      </c>
      <c r="W95" s="613">
        <f t="array" ref="W95">(C95*K95/1000)+(C96*K96/1000)+(C97*K97/1000)+(((C95*K95/1000)+(C96*K96/1000)+(C97*K97/1000))*2%)</f>
      </c>
      <c r="X95" s="234">
        <f t="array" ref="X95">(C95*I95*L95)/1000</f>
      </c>
      <c r="Y95" s="233">
        <f t="array" ref="Y95">(C95*J95*M95)/1000</f>
      </c>
      <c r="Z95" s="235">
        <f t="array" ref="Z95">(C95*K95*N95)/1000</f>
      </c>
    </row>
    <row r="96" spans="1:26" ht="24" customHeight="1">
      <c r="A96" s="583"/>
      <c r="B96" t="s" s="236">
        <v>183</v>
      </c>
      <c r="C96" s="85"/>
      <c r="D96" s="85"/>
      <c r="E96" s="219"/>
      <c r="F96" s="42">
        <f t="array" ref="F96">F95</f>
      </c>
      <c r="G96" s="42">
        <f t="array" ref="G96">G95</f>
      </c>
      <c r="H96" s="42">
        <f t="array" ref="H96">H95</f>
      </c>
      <c r="I96" s="213">
        <f t="array" ref="I96">(F96*4.68*5*2.7)*(1790-1000)/(1.7*1790)</f>
      </c>
      <c r="J96" s="213">
        <f t="array" ref="J96">(G96*4.68*5*2.7)*(1780-1000)/(1.7*1780)</f>
      </c>
      <c r="K96" s="213">
        <f t="array" ref="K96">(H96*4.68*5*2.7)*(1300-1000)/(1.7*1300)</f>
      </c>
      <c r="L96" s="237"/>
      <c r="M96" s="237"/>
      <c r="N96" s="237"/>
      <c r="O96" s="192">
        <f t="array" ref="O96">(C96-E96)*I96*L96/1000</f>
      </c>
      <c r="P96" s="192">
        <f t="array" ref="P96">(C96-E96)*J96*M96/1000</f>
      </c>
      <c r="Q96" s="192">
        <f t="array" ref="Q96">(C96-E96)*K96*N96/1000</f>
      </c>
      <c r="R96" s="588"/>
      <c r="S96" s="59">
        <f t="array" ref="S96">(C96*I96*L96/1000)+(C96*J96*M96/1000)+(C96*K96*N96/1000)+(((C96*I96*L96/1000)+(C96*J96*M96/1000)+(C96*K96*N96/1000))*2%)</f>
      </c>
      <c r="T96" s="595"/>
      <c r="U96" s="601"/>
      <c r="V96" s="611"/>
      <c r="W96" s="614"/>
      <c r="X96" s="238">
        <f t="array" ref="X96">(C96*I96*L96)/1000</f>
      </c>
      <c r="Y96" s="192">
        <f t="array" ref="Y96">(C96*J96*M96)/1000</f>
      </c>
      <c r="Z96" s="239">
        <f t="array" ref="Z96">(C96*K96*N96)/1000</f>
      </c>
    </row>
    <row r="97" spans="1:26" ht="24" customHeight="1">
      <c r="A97" s="583"/>
      <c r="B97" t="s" s="240">
        <v>184</v>
      </c>
      <c r="C97" s="241"/>
      <c r="D97" s="241"/>
      <c r="E97" s="225"/>
      <c r="F97" s="226">
        <f t="array" ref="F97">F96</f>
      </c>
      <c r="G97" s="226">
        <f t="array" ref="G97">G96</f>
      </c>
      <c r="H97" s="226">
        <f t="array" ref="H97">H96</f>
      </c>
      <c r="I97" s="213">
        <f t="array" ref="I97">(F97*4.68*5*2.7)*(1790-1000)/(1.7*1790)</f>
      </c>
      <c r="J97" s="213">
        <f t="array" ref="J97">(G97*4.68*5*2.7)*(1780-1000)/(1.7*1780)</f>
      </c>
      <c r="K97" s="213">
        <f t="array" ref="K97">(H97*4.68*5*2.7)*(1300-1000)/(1.7*1300)</f>
      </c>
      <c r="L97" s="59">
        <f t="array" ref="L97">L94</f>
      </c>
      <c r="M97" s="59">
        <f t="array" ref="M97">M94</f>
      </c>
      <c r="N97" s="59">
        <f t="array" ref="N97">N94</f>
      </c>
      <c r="O97" s="243"/>
      <c r="P97" s="243"/>
      <c r="Q97" s="243"/>
      <c r="R97" s="589"/>
      <c r="S97" s="242">
        <f t="array" ref="S97">(C97*I97*L97/1000)+(C97*J97*M97/1000)+(C97*K97*N97/1000)+(((C97*I97*L97/1000)+(C97*J97*M97/1000)+(C97*K97*N97/1000))*2%)</f>
      </c>
      <c r="T97" s="596"/>
      <c r="U97" s="602"/>
      <c r="V97" s="612"/>
      <c r="W97" s="615"/>
      <c r="X97" s="245">
        <f t="array" ref="X97">(C97*I97*L97)/1000</f>
      </c>
      <c r="Y97" s="243">
        <f t="array" ref="Y97">(C97*J97*M97)/1000</f>
      </c>
      <c r="Z97" s="246">
        <f t="array" ref="Z97">(C97*K97*N97)/1000</f>
      </c>
    </row>
    <row r="98" spans="1:26" ht="24" customHeight="1">
      <c r="A98" s="580">
        <v>31</v>
      </c>
      <c r="B98" t="s" s="209">
        <v>182</v>
      </c>
      <c r="C98" s="247">
        <f t="array" ref="C98">99.5%*'Data Entry'!J36</f>
      </c>
      <c r="D98" s="210"/>
      <c r="E98" s="211">
        <f t="array" ref="E98">'Data Entry'!W36</f>
      </c>
      <c r="F98" s="232">
        <f t="array" ref="F98">F97</f>
      </c>
      <c r="G98" s="232">
        <f t="array" ref="G98">G97</f>
      </c>
      <c r="H98" s="232">
        <f t="array" ref="H98">H97</f>
      </c>
      <c r="I98" s="213">
        <f t="array" ref="I98">(F98*4.68*5*2.7)*(1790-1000)/(1.7*1790)</f>
      </c>
      <c r="J98" s="213">
        <f t="array" ref="J98">(G98*4.68*5*2.7)*(1780-1000)/(1.7*1780)</f>
      </c>
      <c r="K98" s="213">
        <f t="array" ref="K98">(H98*4.68*5*2.7)*(1300-1000)/(1.7*1300)</f>
      </c>
      <c r="L98" s="42">
        <f t="array" ref="L98">L95</f>
      </c>
      <c r="M98" s="42">
        <f t="array" ref="M98">M95</f>
      </c>
      <c r="N98" s="42">
        <f t="array" ref="N98">N95</f>
      </c>
      <c r="O98" s="214">
        <f t="array" ref="O98">(C98-E98)*I98*L98/1000</f>
      </c>
      <c r="P98" s="214">
        <f t="array" ref="P98">(C98-E98)*J98*M98/1000</f>
      </c>
      <c r="Q98" s="214">
        <f t="array" ref="Q98">(C98-E98)*K98*N98/1000</f>
      </c>
      <c r="R98" s="584">
        <f t="array" ref="R98">SUM(O98:Q100)</f>
      </c>
      <c r="S98" s="212">
        <f t="array" ref="S98">(C98*I98*L98/1000)+(C98*J98*M98/1000)+(C98*K98*N98/1000)+(((C98*I98*L98/1000)+(C98*J98*M98/1000)+(C98*K98*N98/1000))*2%)</f>
      </c>
      <c r="T98" s="597">
        <f t="array" ref="T98">SUM(S98:S100)</f>
      </c>
      <c r="U98" s="603">
        <f t="array" ref="U98">(C98*I98/1000)+(C99*I99/1000)+(C100*I100/1000)+(((C98*I98/1000)+(C99*I99/1000)+(C100*I100/1000))*2%)</f>
      </c>
      <c r="V98" s="584">
        <f t="array" ref="V98">(C98*J98/1000)+(C99*J99/1000)+(C100*J100/1000)+(((C98*J98/1000)+(C99*J99/1000)+(C100*J100/1000))*2%)</f>
      </c>
      <c r="W98" s="608">
        <f t="array" ref="W98">(C98*K98/1000)+(C99*K99/1000)+(C100*K100/1000)+(((C98*K98/1000)+(C99*K99/1000)+(C100*K100/1000))*2%)</f>
      </c>
      <c r="X98" s="215">
        <f t="array" ref="X98">(C98*I98*L98)/1000</f>
      </c>
      <c r="Y98" s="214">
        <f t="array" ref="Y98">(C98*J98*M98)/1000</f>
      </c>
      <c r="Z98" s="216">
        <f t="array" ref="Z98">(C98*K98*N98)/1000</f>
      </c>
    </row>
    <row r="99" spans="1:26" ht="24" customHeight="1">
      <c r="A99" s="581"/>
      <c r="B99" t="s" s="217">
        <v>183</v>
      </c>
      <c r="C99" s="85"/>
      <c r="D99" s="85"/>
      <c r="E99" s="219"/>
      <c r="F99" s="59">
        <f t="array" ref="F99">F98</f>
      </c>
      <c r="G99" s="59">
        <f t="array" ref="G99">G98</f>
      </c>
      <c r="H99" s="59">
        <f t="array" ref="H99">H98</f>
      </c>
      <c r="I99" s="213">
        <f t="array" ref="I99">(F99*4.68*5*2.7)*(1790-1000)/(1.7*1790)</f>
      </c>
      <c r="J99" s="213">
        <f t="array" ref="J99">(G99*4.68*5*2.7)*(1780-1000)/(1.7*1780)</f>
      </c>
      <c r="K99" s="213">
        <f t="array" ref="K99">(H99*4.68*5*2.7)*(1300-1000)/(1.7*1300)</f>
      </c>
      <c r="L99" s="220"/>
      <c r="M99" s="220"/>
      <c r="N99" s="220"/>
      <c r="O99" s="190">
        <f t="array" ref="O99">(C99-E99)*I99*L99/1000</f>
      </c>
      <c r="P99" s="190">
        <f t="array" ref="P99">(C99-E99)*J99*M99/1000</f>
      </c>
      <c r="Q99" s="190">
        <f t="array" ref="Q99">(C99-E99)*K99*N99/1000</f>
      </c>
      <c r="R99" s="585"/>
      <c r="S99" s="42">
        <f t="array" ref="S99">(C99*I99*L99/1000)+(C99*J99*M99/1000)+(C99*K99*N99/1000)+(((C99*I99*L99/1000)+(C99*J99*M99/1000)+(C99*K99*N99/1000))*2%)</f>
      </c>
      <c r="T99" s="598"/>
      <c r="U99" s="604"/>
      <c r="V99" s="606"/>
      <c r="W99" s="609"/>
      <c r="X99" s="221">
        <f t="array" ref="X99">(C99*I99*L99)/1000</f>
      </c>
      <c r="Y99" s="190">
        <f t="array" ref="Y99">(C99*J99*M99)/1000</f>
      </c>
      <c r="Z99" s="222">
        <f t="array" ref="Z99">(C99*K99*N99)/1000</f>
      </c>
    </row>
    <row r="100" spans="1:26" ht="24" customHeight="1">
      <c r="A100" s="581"/>
      <c r="B100" t="s" s="223">
        <v>184</v>
      </c>
      <c r="C100" s="241"/>
      <c r="D100" s="241"/>
      <c r="E100" s="225"/>
      <c r="F100" s="242">
        <f t="array" ref="F100">F99</f>
      </c>
      <c r="G100" s="242">
        <f t="array" ref="G100">G99</f>
      </c>
      <c r="H100" s="242">
        <f t="array" ref="H100">H99</f>
      </c>
      <c r="I100" s="249">
        <f t="array" ref="I100">(F100*4.68*5*2.7)*(1790-1000)/(1.7*1790)</f>
      </c>
      <c r="J100" s="249">
        <f t="array" ref="J100">(G100*4.68*5*2.7)*(1780-1000)/(1.7*1780)</f>
      </c>
      <c r="K100" s="249">
        <f t="array" ref="K100">(H100*4.68*5*2.7)*(1300-1000)/(1.7*1300)</f>
      </c>
      <c r="L100" s="42">
        <f t="array" ref="L100">L97</f>
      </c>
      <c r="M100" s="42">
        <f t="array" ref="M100">M97</f>
      </c>
      <c r="N100" s="42">
        <f t="array" ref="N100">N97</f>
      </c>
      <c r="O100" s="227"/>
      <c r="P100" s="227"/>
      <c r="Q100" s="227"/>
      <c r="R100" s="586"/>
      <c r="S100" s="226">
        <f t="array" ref="S100">(C100*I100*L100/1000)+(C100*J100*M100/1000)+(C100*K100*N100/1000)+(((C100*I100*L100/1000)+(C100*J100*M100/1000)+(C100*K100*N100/1000))*2%)</f>
      </c>
      <c r="T100" s="599"/>
      <c r="U100" s="605"/>
      <c r="V100" s="607"/>
      <c r="W100" s="610"/>
      <c r="X100" s="229">
        <f t="array" ref="X100">(C100*I100*L100)/1000</f>
      </c>
      <c r="Y100" s="227">
        <f t="array" ref="Y100">(C100*J100*M100)/1000</f>
      </c>
      <c r="Z100" s="230">
        <f t="array" ref="Z100">(C100*K100*N100)/1000</f>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row>
    <row r="102" spans="1:26" ht="23.25" customHeight="1">
      <c r="A102" s="98"/>
      <c r="B102" s="98"/>
      <c r="C102" s="98"/>
      <c r="D102" s="98"/>
      <c r="E102" s="98"/>
      <c r="F102" s="98"/>
      <c r="G102" s="98"/>
      <c r="H102" s="98"/>
      <c r="I102" s="98"/>
      <c r="J102" s="98"/>
      <c r="K102" s="98"/>
      <c r="L102" s="98"/>
      <c r="M102" s="98"/>
      <c r="N102" s="98"/>
      <c r="O102" s="140"/>
      <c r="P102" t="s" s="554">
        <v>185</v>
      </c>
      <c r="Q102" s="555"/>
      <c r="R102" s="558">
        <f t="array" ref="R102">SUM(R8:R100)</f>
      </c>
      <c r="S102" t="s" s="616">
        <v>186</v>
      </c>
      <c r="T102" s="197">
        <f t="array" ref="T102">SUM(T8:T100)</f>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f t="array" ref="X103">X101/(Production!E38+Production!K38)</f>
      </c>
      <c r="Y103" s="255">
        <f t="array" ref="Y103">Y101/(Production!E38+Production!K38)</f>
      </c>
      <c r="Z103" s="256">
        <f t="array" ref="Z103">Z101/(Production!E38+Production!K38)</f>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591">
        <v>187</v>
      </c>
      <c r="Y104" t="s" s="592">
        <v>188</v>
      </c>
      <c r="Z104" t="s" s="590">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sheetPr/>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27">
        <f t="array" ref="B2">'Data Entry'!A2</f>
      </c>
      <c r="C2" s="527"/>
      <c r="D2" s="13"/>
      <c r="E2" s="98"/>
      <c r="F2" t="s" s="528">
        <v>210</v>
      </c>
      <c r="G2" s="527"/>
      <c r="H2" s="527"/>
      <c r="I2" s="527"/>
      <c r="J2" s="527"/>
      <c r="K2" s="527"/>
      <c r="L2" s="527"/>
      <c r="M2" s="527"/>
      <c r="N2" s="527"/>
      <c r="O2" s="98"/>
      <c r="P2" s="98"/>
      <c r="Q2" s="98"/>
      <c r="R2" s="98"/>
      <c r="S2" s="98"/>
      <c r="T2" s="98"/>
      <c r="U2" s="98"/>
      <c r="V2" s="98"/>
      <c r="W2" s="98"/>
      <c r="X2" s="98"/>
      <c r="Y2" s="98"/>
      <c r="Z2" s="98"/>
      <c r="AA2" s="98"/>
      <c r="AB2" s="98"/>
      <c r="AC2" s="98"/>
    </row>
    <row r="3" spans="1:29" ht="9.9" customHeight="1">
      <c r="A3" s="98"/>
      <c r="B3" s="527"/>
      <c r="C3" s="527"/>
      <c r="D3" s="13"/>
      <c r="E3" s="98"/>
      <c r="F3" s="527"/>
      <c r="G3" s="527"/>
      <c r="H3" s="527"/>
      <c r="I3" s="527"/>
      <c r="J3" s="527"/>
      <c r="K3" s="527"/>
      <c r="L3" s="527"/>
      <c r="M3" s="527"/>
      <c r="N3" s="527"/>
      <c r="O3" s="98"/>
      <c r="P3" s="98"/>
      <c r="Q3" s="98"/>
      <c r="R3" s="98"/>
      <c r="S3" s="98"/>
      <c r="T3" s="98"/>
      <c r="U3" s="98"/>
      <c r="V3" s="98"/>
      <c r="W3" s="98"/>
      <c r="X3" s="98"/>
      <c r="Y3" s="98"/>
      <c r="Z3" s="98"/>
      <c r="AA3" s="98"/>
      <c r="AB3" s="98"/>
      <c r="AC3" s="98"/>
    </row>
    <row r="4" spans="1:29" ht="9.9" customHeight="1">
      <c r="A4" s="98"/>
      <c r="B4" s="527"/>
      <c r="C4" s="527"/>
      <c r="D4" s="13"/>
      <c r="E4" s="98"/>
      <c r="F4" s="527"/>
      <c r="G4" s="527"/>
      <c r="H4" s="527"/>
      <c r="I4" s="527"/>
      <c r="J4" s="527"/>
      <c r="K4" s="527"/>
      <c r="L4" s="527"/>
      <c r="M4" s="527"/>
      <c r="N4" s="527"/>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t="s" s="203">
        <v>158</v>
      </c>
      <c r="B7" t="s" s="204">
        <v>159</v>
      </c>
      <c r="C7" t="s" s="204">
        <v>160</v>
      </c>
      <c r="D7" s="205"/>
      <c r="E7" t="s" s="204">
        <v>105</v>
      </c>
      <c r="F7" t="s" s="204">
        <v>161</v>
      </c>
      <c r="G7" t="s" s="204">
        <v>162</v>
      </c>
      <c r="H7" t="s" s="204">
        <v>163</v>
      </c>
      <c r="I7" t="s" s="204">
        <v>164</v>
      </c>
      <c r="J7" t="s" s="204">
        <v>165</v>
      </c>
      <c r="K7" t="s" s="204">
        <v>166</v>
      </c>
      <c r="L7" t="s" s="206">
        <v>167</v>
      </c>
      <c r="M7" t="s" s="206">
        <v>168</v>
      </c>
      <c r="N7" t="s" s="206">
        <v>169</v>
      </c>
      <c r="O7" t="s" s="204">
        <v>170</v>
      </c>
      <c r="P7" t="s" s="204">
        <v>171</v>
      </c>
      <c r="Q7" t="s" s="204">
        <v>172</v>
      </c>
      <c r="R7" t="s" s="204">
        <v>173</v>
      </c>
      <c r="S7" t="s" s="204">
        <v>174</v>
      </c>
      <c r="T7" t="s" s="204">
        <v>175</v>
      </c>
      <c r="U7" t="s" s="204">
        <v>176</v>
      </c>
      <c r="V7" t="s" s="204">
        <v>177</v>
      </c>
      <c r="W7" t="s" s="204">
        <v>178</v>
      </c>
      <c r="X7" t="s" s="204">
        <v>179</v>
      </c>
      <c r="Y7" t="s" s="204">
        <v>180</v>
      </c>
      <c r="Z7" t="s" s="204">
        <v>181</v>
      </c>
      <c r="AA7" s="127"/>
      <c r="AB7" s="98"/>
      <c r="AC7" s="98"/>
    </row>
    <row r="8" spans="1:29" ht="24" customHeight="1">
      <c r="A8" s="580">
        <v>1</v>
      </c>
      <c r="B8" t="s" s="209">
        <v>182</v>
      </c>
      <c r="C8" s="210">
        <f t="array" ref="C8">99.5%*'Data Entry'!K6</f>
      </c>
      <c r="D8" s="233"/>
      <c r="E8" s="211">
        <f t="array" ref="E8">'Data Entry'!X6</f>
      </c>
      <c r="F8" s="212">
        <v>0</v>
      </c>
      <c r="G8" s="212">
        <v>35</v>
      </c>
      <c r="H8" s="212">
        <v>23</v>
      </c>
      <c r="I8" s="213">
        <f t="array" ref="I8">(F8*6.88*2*2.7)*(1790-1000)/(1.7*1790)</f>
      </c>
      <c r="J8" s="213">
        <f t="array" ref="J8">(G8*2.21*5*2.7)*(1550-1000)/(1.7*1550)</f>
      </c>
      <c r="K8" s="213">
        <f t="array" ref="K8">(H8*2.21*5*2.7)*(1300-1000)/(1.7*1300)</f>
      </c>
      <c r="L8" s="42">
        <v>0</v>
      </c>
      <c r="M8" s="42">
        <v>22</v>
      </c>
      <c r="N8" s="42">
        <v>21</v>
      </c>
      <c r="O8" s="214">
        <f t="array" ref="O8">(C8-E8)*I8*L8/1000</f>
      </c>
      <c r="P8" s="214">
        <f t="array" ref="P8">(C8-E8)*J8*M8/1000</f>
      </c>
      <c r="Q8" s="214">
        <f t="array" ref="Q8">(C8-E8)*K8*N8/1000</f>
      </c>
      <c r="R8" s="584">
        <f t="array" ref="R8">SUM(O8:Q10)</f>
      </c>
      <c r="S8" s="214">
        <f t="array" ref="S8">(C8*I8*L8/1000)+(C8*J8*M8/1000)+(C8*K8*N8/1000)+(((C8*I8*L8/1000)+(C8*J8*M8/1000)+(C8*K8*N8/1000))*2%)</f>
      </c>
      <c r="T8" s="597">
        <f t="array" ref="T8">SUM(S8:S10)</f>
      </c>
      <c r="U8" s="603">
        <f t="array" ref="U8">(C8*I8/1000)+(C9*I9/1000)+(C10*I10/1000)+(((C8*I8/1000)+(C9*I9/1000)+(C10*I10/1000))*2%)</f>
      </c>
      <c r="V8" s="584">
        <f t="array" ref="V8">(C8*J8/1000)+(C9*J9/1000)+(C10*J10/1000)+(((C8*J8/1000)+(C9*J9/1000)+(C10*J10/1000))*2%)</f>
      </c>
      <c r="W8" s="608">
        <f t="array" ref="W8">(C8*K8/1000)+(C9*K9/1000)+(C10*K10/1000)+(((C8*K8/1000)+(C9*K9/1000)+(C10*K10/1000))*2%)</f>
      </c>
      <c r="X8" s="215">
        <f t="array" ref="X8">(C8*I8*L8)/1000</f>
      </c>
      <c r="Y8" s="214">
        <f t="array" ref="Y8">(C8*J8*M8)/1000</f>
      </c>
      <c r="Z8" s="216">
        <f t="array" ref="Z8">(C8*K8*N8)/1000</f>
      </c>
      <c r="AA8" s="145"/>
      <c r="AB8" s="98"/>
      <c r="AC8" s="98"/>
    </row>
    <row r="9" spans="1:29" ht="24" customHeight="1">
      <c r="A9" s="581"/>
      <c r="B9" t="s" s="217">
        <v>183</v>
      </c>
      <c r="C9" s="85"/>
      <c r="D9" s="237"/>
      <c r="E9" s="219"/>
      <c r="F9" s="220"/>
      <c r="G9" s="220"/>
      <c r="H9" s="220"/>
      <c r="I9" s="213">
        <f t="array" ref="I9">(F9*6.88*2*2.7)*(1790-1000)/(1.7*1790)</f>
      </c>
      <c r="J9" s="213">
        <f t="array" ref="J9">(G9*2.21*5*2.7)*(1550-1000)/(1.7*1550)</f>
      </c>
      <c r="K9" s="213">
        <f t="array" ref="K9">(H9*2.21*5*2.7)*(1300-1000)/(1.7*1300)</f>
      </c>
      <c r="L9" s="220"/>
      <c r="M9" s="220"/>
      <c r="N9" s="220"/>
      <c r="O9" s="190">
        <f t="array" ref="O9">(C9-E9)*I9*L9/1000</f>
      </c>
      <c r="P9" s="190">
        <f t="array" ref="P9">(C9-E9)*J9*M9/1000</f>
      </c>
      <c r="Q9" s="190">
        <f t="array" ref="Q9">(C9-E9)*K9*N9/1000</f>
      </c>
      <c r="R9" s="585"/>
      <c r="S9" s="190">
        <f t="array" ref="S9">(C9*I9*L9/1000)+(C9*J9*M9/1000)+(C9*K9*N9/1000)+(((C9*I9*L9/1000)+(C9*J9*M9/1000)+(C9*K9*N9/1000))*2%)</f>
      </c>
      <c r="T9" s="598"/>
      <c r="U9" s="604"/>
      <c r="V9" s="606"/>
      <c r="W9" s="609"/>
      <c r="X9" s="221">
        <f t="array" ref="X9">(C9*I9*L9)/1000</f>
      </c>
      <c r="Y9" s="190">
        <f t="array" ref="Y9">(C9*J9*M9)/1000</f>
      </c>
      <c r="Z9" s="222">
        <f t="array" ref="Z9">(C9*K9*N9)/1000</f>
      </c>
      <c r="AA9" s="145"/>
      <c r="AB9" s="98"/>
      <c r="AC9" s="98"/>
    </row>
    <row r="10" spans="1:29" ht="24" customHeight="1">
      <c r="A10" s="581"/>
      <c r="B10" t="s" s="223">
        <v>184</v>
      </c>
      <c r="C10" s="241"/>
      <c r="D10" s="244"/>
      <c r="E10" s="225"/>
      <c r="F10" s="228"/>
      <c r="G10" s="228"/>
      <c r="H10" s="228"/>
      <c r="I10" s="213">
        <f t="array" ref="I10">(F10*6.88*2*2.7)*(1790-1000)/(1.7*1790)</f>
      </c>
      <c r="J10" s="213">
        <f t="array" ref="J10">(G10*2.21*5*2.7)*(1550-1000)/(1.7*1550)</f>
      </c>
      <c r="K10" s="213">
        <f t="array" ref="K10">(H10*2.21*5*2.7)*(1300-1000)/(1.7*1300)</f>
      </c>
      <c r="L10" s="42">
        <v>0</v>
      </c>
      <c r="M10" s="42">
        <v>0</v>
      </c>
      <c r="N10" s="42">
        <v>0</v>
      </c>
      <c r="O10" s="227"/>
      <c r="P10" s="227"/>
      <c r="Q10" s="227"/>
      <c r="R10" s="586"/>
      <c r="S10" s="227">
        <f t="array" ref="S10">(C10*I10*L10/1000)+(C10*J10*M10/1000)+(C10*K10*N10/1000)+(((C10*I10*L10/1000)+(C10*J10*M10/1000)+(C10*K10*N10/1000))*2%)</f>
      </c>
      <c r="T10" s="599"/>
      <c r="U10" s="605"/>
      <c r="V10" s="607"/>
      <c r="W10" s="610"/>
      <c r="X10" s="229">
        <f t="array" ref="X10">(C10*I10*L10)/1000</f>
      </c>
      <c r="Y10" s="227">
        <f t="array" ref="Y10">(C10*J10*M10)/1000</f>
      </c>
      <c r="Z10" s="230">
        <f t="array" ref="Z10">(C10*K10*N10)/1000</f>
      </c>
      <c r="AA10" s="145"/>
      <c r="AB10" s="98"/>
      <c r="AC10" s="98"/>
    </row>
    <row r="11" spans="1:29" ht="24" customHeight="1">
      <c r="A11" s="582">
        <v>2</v>
      </c>
      <c r="B11" t="s" s="231">
        <v>182</v>
      </c>
      <c r="C11" s="210">
        <f t="array" ref="C11">99.5%*'Data Entry'!K7</f>
      </c>
      <c r="D11" s="233"/>
      <c r="E11" s="211">
        <f t="array" ref="E11">'Data Entry'!X7</f>
      </c>
      <c r="F11" s="232">
        <f t="array" ref="F11">F8</f>
      </c>
      <c r="G11" s="232">
        <f t="array" ref="G11">G8</f>
      </c>
      <c r="H11" s="232">
        <f t="array" ref="H11">H8</f>
      </c>
      <c r="I11" s="272">
        <f t="array" ref="I11">(F11*6.88*2*2.7)*(1790-1000)/(1.7*1790)</f>
      </c>
      <c r="J11" s="213">
        <f t="array" ref="J11">(G11*2.21*5*2.7)*(1550-1000)/(1.7*1550)</f>
      </c>
      <c r="K11" s="213">
        <f t="array" ref="K11">(H11*2.21*5*2.7)*(1300-1000)/(1.7*1300)</f>
      </c>
      <c r="L11" s="59">
        <f t="array" ref="L11">L8</f>
      </c>
      <c r="M11" s="59">
        <f t="array" ref="M11">M8</f>
      </c>
      <c r="N11" s="59">
        <f t="array" ref="N11">N8</f>
      </c>
      <c r="O11" s="233">
        <f t="array" ref="O11">(C11-E11)*I11*L11/1000</f>
      </c>
      <c r="P11" s="233">
        <f t="array" ref="P11">(C11-E11)*J11*M11/1000</f>
      </c>
      <c r="Q11" s="233">
        <f t="array" ref="Q11">(C11-E11)*K11*N11/1000</f>
      </c>
      <c r="R11" s="587">
        <f t="array" ref="R11">SUM(O11:Q13)</f>
      </c>
      <c r="S11" s="233">
        <f t="array" ref="S11">(C11*I11*L11/1000)+(C11*J11*M11/1000)+(C11*K11*N11/1000)+(((C11*I11*L11/1000)+(C11*J11*M11/1000)+(C11*K11*N11/1000))*2%)</f>
      </c>
      <c r="T11" s="594">
        <f t="array" ref="T11">SUM(S11:S13)</f>
      </c>
      <c r="U11" s="600">
        <f t="array" ref="U11">(C11*I11/1000)+(C12*I12/1000)+(C13*I13/1000)+(((C11*I11/1000)+(C12*I12/1000)+(C13*I13/1000))*2%)</f>
      </c>
      <c r="V11" s="587">
        <f t="array" ref="V11">(C11*J11/1000)+(C12*J12/1000)+(C13*J13/1000)+(((C11*J11/1000)+(C12*J12/1000)+(C13*J13/1000))*2%)</f>
      </c>
      <c r="W11" s="613">
        <f t="array" ref="W11">(C11*K11/1000)+(C12*K12/1000)+(C13*K13/1000)</f>
      </c>
      <c r="X11" s="234">
        <f t="array" ref="X11">(C11*I11*L11)/1000</f>
      </c>
      <c r="Y11" s="233">
        <f t="array" ref="Y11">(C11*J11*M11)/1000</f>
      </c>
      <c r="Z11" s="235">
        <f t="array" ref="Z11">(C11*K11*N11)/1000</f>
      </c>
      <c r="AA11" s="145"/>
      <c r="AB11" s="98"/>
      <c r="AC11" s="98"/>
    </row>
    <row r="12" spans="1:29" ht="24" customHeight="1">
      <c r="A12" s="583"/>
      <c r="B12" t="s" s="236">
        <v>183</v>
      </c>
      <c r="C12" s="85"/>
      <c r="D12" s="237"/>
      <c r="E12" s="219"/>
      <c r="F12" s="237"/>
      <c r="G12" s="237"/>
      <c r="H12" s="237"/>
      <c r="I12" s="272">
        <f t="array" ref="I12">(F12*6.88*2*2.7)*(1790-1000)/(1.7*1790)</f>
      </c>
      <c r="J12" s="213">
        <f t="array" ref="J12">(G12*2.21*5*2.7)*(1550-1000)/(1.7*1550)</f>
      </c>
      <c r="K12" s="213">
        <f t="array" ref="K12">(H12*2.21*5*2.7)*(1300-1000)/(1.7*1300)</f>
      </c>
      <c r="L12" s="237"/>
      <c r="M12" s="237"/>
      <c r="N12" s="237"/>
      <c r="O12" s="192">
        <f t="array" ref="O12">(C12-E12)*I12*L12/1000</f>
      </c>
      <c r="P12" s="192">
        <f t="array" ref="P12">(C12-E12)*J12*M12/1000</f>
      </c>
      <c r="Q12" s="192">
        <f t="array" ref="Q12">(C12-E12)*K12*N12/1000</f>
      </c>
      <c r="R12" s="588"/>
      <c r="S12" s="59">
        <f t="array" ref="S12">(C12*I12*L12/1000)+(C12*J12*M12/1000)+(C12*K12*N12/1000)+(((C12*I12*L12/1000)+(C12*J12*M12/1000)+(C12*K12*N12/1000))*2%)</f>
      </c>
      <c r="T12" s="595"/>
      <c r="U12" s="601"/>
      <c r="V12" s="611"/>
      <c r="W12" s="614"/>
      <c r="X12" s="238">
        <f t="array" ref="X12">(C12*I12*L12)/1000</f>
      </c>
      <c r="Y12" s="192">
        <f t="array" ref="Y12">(C12*J12*M12)/1000</f>
      </c>
      <c r="Z12" s="239">
        <f t="array" ref="Z12">(C12*K12*N12)/1000</f>
      </c>
      <c r="AA12" s="145"/>
      <c r="AB12" s="98"/>
      <c r="AC12" s="98"/>
    </row>
    <row r="13" spans="1:29" ht="24" customHeight="1">
      <c r="A13" s="583"/>
      <c r="B13" t="s" s="240">
        <v>184</v>
      </c>
      <c r="C13" s="241"/>
      <c r="D13" s="244"/>
      <c r="E13" s="225"/>
      <c r="F13" s="244"/>
      <c r="G13" s="244"/>
      <c r="H13" s="244"/>
      <c r="I13" s="272">
        <f t="array" ref="I13">(F13*6.88*2*2.7)*(1790-1000)/(1.7*1790)</f>
      </c>
      <c r="J13" s="213">
        <f t="array" ref="J13">(G13*2.21*5*2.7)*(1550-1000)/(1.7*1550)</f>
      </c>
      <c r="K13" s="213">
        <f t="array" ref="K13">(H13*2.21*5*2.7)*(1300-1000)/(1.7*1300)</f>
      </c>
      <c r="L13" s="59">
        <f t="array" ref="L13">L10</f>
      </c>
      <c r="M13" s="59">
        <f t="array" ref="M13">M10</f>
      </c>
      <c r="N13" s="59">
        <f t="array" ref="N13">N10</f>
      </c>
      <c r="O13" s="243"/>
      <c r="P13" s="243"/>
      <c r="Q13" s="243"/>
      <c r="R13" s="589"/>
      <c r="S13" s="242">
        <f t="array" ref="S13">(C13*I13*L13/1000)+(C13*J13*M13/1000)+(C13*K13*N13/1000)+(((C13*I13*L13/1000)+(C13*J13*M13/1000)+(C13*K13*N13/1000))*2%)</f>
      </c>
      <c r="T13" s="596"/>
      <c r="U13" s="602"/>
      <c r="V13" s="612"/>
      <c r="W13" s="615"/>
      <c r="X13" s="245">
        <f t="array" ref="X13">(C13*I13*L13)/1000</f>
      </c>
      <c r="Y13" s="243">
        <f t="array" ref="Y13">(C13*J13*M13)/1000</f>
      </c>
      <c r="Z13" s="246">
        <f t="array" ref="Z13">(C13*K13*N13)/1000</f>
      </c>
      <c r="AA13" s="145"/>
      <c r="AB13" s="98"/>
      <c r="AC13" s="98"/>
    </row>
    <row r="14" spans="1:29" ht="24" customHeight="1">
      <c r="A14" s="580">
        <v>3</v>
      </c>
      <c r="B14" t="s" s="209">
        <v>182</v>
      </c>
      <c r="C14" s="248">
        <f t="array" ref="C14">99.5%*'Data Entry'!K8</f>
      </c>
      <c r="D14" s="284"/>
      <c r="E14" s="211">
        <f t="array" ref="E14">'Data Entry'!X8</f>
      </c>
      <c r="F14" s="212">
        <f t="array" ref="F14">F8</f>
      </c>
      <c r="G14" s="212">
        <f t="array" ref="G14">G8</f>
      </c>
      <c r="H14" s="212">
        <f t="array" ref="H14">H8</f>
      </c>
      <c r="I14" s="213">
        <f t="array" ref="I14">(F14*6.88*2*2.7)*(1790-1000)/(1.7*1790)</f>
      </c>
      <c r="J14" s="213">
        <f t="array" ref="J14">(G14*2.21*5*2.7)*(1550-1000)/(1.7*1550)</f>
      </c>
      <c r="K14" s="213">
        <f t="array" ref="K14">(H14*2.21*5*2.7)*(1300-1000)/(1.7*1300)</f>
      </c>
      <c r="L14" s="42">
        <f t="array" ref="L14">L11</f>
      </c>
      <c r="M14" s="42">
        <f t="array" ref="M14">M11</f>
      </c>
      <c r="N14" s="42">
        <f t="array" ref="N14">N11</f>
      </c>
      <c r="O14" s="214">
        <f t="array" ref="O14">(C14-E14)*I14*L14/1000</f>
      </c>
      <c r="P14" s="214">
        <f t="array" ref="P14">(C14-E14)*J14*M14/1000</f>
      </c>
      <c r="Q14" s="214">
        <f t="array" ref="Q14">(C14-E14)*K14*N14/1000</f>
      </c>
      <c r="R14" s="584">
        <f t="array" ref="R14">SUM(O14:Q16)</f>
      </c>
      <c r="S14" s="214">
        <f t="array" ref="S14">(C14*I14*L14/1000)+(C14*J14*M14/1000)+(C14*K14*N14/1000)+(((C14*I14*L14/1000)+(C14*J14*M14/1000)+(C14*K14*N14/1000))*2%)</f>
      </c>
      <c r="T14" s="608">
        <f t="array" ref="T14">SUM(S14:S16)</f>
      </c>
      <c r="U14" s="603">
        <f t="array" ref="U14">(C14*I14/1000)+(C15*I15/1000)+(C16*I16/1000)+(((C14*I14/1000)+(C15*I15/1000)+(C16*I16/1000))*2%)</f>
      </c>
      <c r="V14" s="584">
        <f t="array" ref="V14">(C14*J14/1000)+(C15*J15/1000)+(C16*J16/1000)+(((C14*J14/1000)+(C15*J15/1000)+(C16*J16/1000))*2%)</f>
      </c>
      <c r="W14" s="608">
        <f t="array" ref="W14">(C14*K14/1000)+(C15*K15/1000)+(C16*K16/1000)</f>
      </c>
      <c r="X14" s="215">
        <f t="array" ref="X14">(C14*I14*L14)/1000</f>
      </c>
      <c r="Y14" s="214">
        <f t="array" ref="Y14">(C14*J14*M14)/1000</f>
      </c>
      <c r="Z14" s="216">
        <f t="array" ref="Z14">(C14*K14*N14)/1000</f>
      </c>
      <c r="AA14" s="145"/>
      <c r="AB14" s="98"/>
      <c r="AC14" s="98"/>
    </row>
    <row r="15" spans="1:29" ht="24" customHeight="1">
      <c r="A15" s="581"/>
      <c r="B15" t="s" s="217">
        <v>183</v>
      </c>
      <c r="C15" s="85"/>
      <c r="D15" s="237"/>
      <c r="E15" s="219"/>
      <c r="F15" s="220"/>
      <c r="G15" s="220"/>
      <c r="H15" s="220"/>
      <c r="I15" s="213">
        <f t="array" ref="I15">(F15*6.88*2*2.7)*(1790-1000)/(1.7*1790)</f>
      </c>
      <c r="J15" s="213">
        <f t="array" ref="J15">(G15*2.21*5*2.7)*(1550-1000)/(1.7*1550)</f>
      </c>
      <c r="K15" s="213">
        <f t="array" ref="K15">(H15*2.21*5*2.7)*(1300-1000)/(1.7*1300)</f>
      </c>
      <c r="L15" s="220"/>
      <c r="M15" s="220"/>
      <c r="N15" s="220"/>
      <c r="O15" s="190">
        <f t="array" ref="O15">(C15-E15)*I15*L15/1000</f>
      </c>
      <c r="P15" s="190">
        <f t="array" ref="P15">(C15-E15)*J15*M15/1000</f>
      </c>
      <c r="Q15" s="190">
        <f t="array" ref="Q15">(C15-E15)*K15*N15/1000</f>
      </c>
      <c r="R15" s="585"/>
      <c r="S15" s="42">
        <f t="array" ref="S15">(C15*I15*L15/1000)+(C15*J15*M15/1000)+(C15*K15*N15/1000)+(((C15*I15*L15/1000)+(C15*J15*M15/1000)+(C15*K15*N15/1000))*2%)</f>
      </c>
      <c r="T15" s="581"/>
      <c r="U15" s="604"/>
      <c r="V15" s="606"/>
      <c r="W15" s="609"/>
      <c r="X15" s="221">
        <f t="array" ref="X15">(C15*I15*L15)/1000</f>
      </c>
      <c r="Y15" s="190">
        <f t="array" ref="Y15">(C15*J15*M15)/1000</f>
      </c>
      <c r="Z15" s="222">
        <f t="array" ref="Z15">(C15*K15*N15)/1000</f>
      </c>
      <c r="AA15" s="145"/>
      <c r="AB15" s="98"/>
      <c r="AC15" s="98"/>
    </row>
    <row r="16" spans="1:29" ht="24" customHeight="1">
      <c r="A16" s="581"/>
      <c r="B16" t="s" s="223">
        <v>184</v>
      </c>
      <c r="C16" s="241"/>
      <c r="D16" s="244"/>
      <c r="E16" s="225"/>
      <c r="F16" s="228"/>
      <c r="G16" s="228"/>
      <c r="H16" s="228"/>
      <c r="I16" s="213">
        <f t="array" ref="I16">(F16*6.88*2*2.7)*(1790-1000)/(1.7*1790)</f>
      </c>
      <c r="J16" s="213">
        <f t="array" ref="J16">(G16*2.21*5*2.7)*(1550-1000)/(1.7*1550)</f>
      </c>
      <c r="K16" s="213">
        <f t="array" ref="K16">(H16*2.21*5*2.7)*(1300-1000)/(1.7*1300)</f>
      </c>
      <c r="L16" s="42">
        <f t="array" ref="L16">L13</f>
      </c>
      <c r="M16" s="42">
        <f t="array" ref="M16">M13</f>
      </c>
      <c r="N16" s="42">
        <f t="array" ref="N16">N13</f>
      </c>
      <c r="O16" s="227"/>
      <c r="P16" s="227"/>
      <c r="Q16" s="227"/>
      <c r="R16" s="586"/>
      <c r="S16" s="226">
        <f t="array" ref="S16">(C16*I16*L16/1000)+(C16*J16*M16/1000)+(C16*K16*N16/1000)+(((C16*I16*L16/1000)+(C16*J16*M16/1000)+(C16*K16*N16/1000))*2%)</f>
      </c>
      <c r="T16" s="619"/>
      <c r="U16" s="605"/>
      <c r="V16" s="607"/>
      <c r="W16" s="610"/>
      <c r="X16" s="229">
        <f t="array" ref="X16">(C16*I16*L16)/1000</f>
      </c>
      <c r="Y16" s="227">
        <f t="array" ref="Y16">(C16*J16*M16)/1000</f>
      </c>
      <c r="Z16" s="230">
        <f t="array" ref="Z16">(C16*K16*N16)/1000</f>
      </c>
      <c r="AA16" s="145"/>
      <c r="AB16" s="98"/>
      <c r="AC16" s="98"/>
    </row>
    <row r="17" spans="1:29" ht="24" customHeight="1">
      <c r="A17" s="582">
        <v>4</v>
      </c>
      <c r="B17" t="s" s="231">
        <v>182</v>
      </c>
      <c r="C17" s="248">
        <f t="array" ref="C17">99.5%*'Data Entry'!K9</f>
      </c>
      <c r="D17" s="284"/>
      <c r="E17" s="211">
        <f t="array" ref="E17">'Data Entry'!X9</f>
      </c>
      <c r="F17" s="232">
        <f t="array" ref="F17">F8</f>
      </c>
      <c r="G17" s="232">
        <f t="array" ref="G17">G8</f>
      </c>
      <c r="H17" s="232">
        <f t="array" ref="H17">H8</f>
      </c>
      <c r="I17" s="272">
        <f t="array" ref="I17">(F17*6.88*2*2.7)*(1790-1000)/(1.7*1790)</f>
      </c>
      <c r="J17" s="213">
        <f t="array" ref="J17">(G17*2.21*5*2.7)*(1550-1000)/(1.7*1550)</f>
      </c>
      <c r="K17" s="213">
        <f t="array" ref="K17">(H17*2.21*5*2.7)*(1300-1000)/(1.7*1300)</f>
      </c>
      <c r="L17" s="59">
        <f t="array" ref="L17">L14</f>
      </c>
      <c r="M17" s="59">
        <f t="array" ref="M17">M14</f>
      </c>
      <c r="N17" s="59">
        <f t="array" ref="N17">N14</f>
      </c>
      <c r="O17" s="233">
        <f t="array" ref="O17">(C17-E17)*I17*L17/1000</f>
      </c>
      <c r="P17" s="233">
        <f t="array" ref="P17">(C17-E17)*J17*M17/1000</f>
      </c>
      <c r="Q17" s="233">
        <f t="array" ref="Q17">(C17-E17)*K17*N17/1000</f>
      </c>
      <c r="R17" s="587">
        <f t="array" ref="R17">SUM(O17:Q19)</f>
      </c>
      <c r="S17" s="233">
        <f t="array" ref="S17">(C17*I17*L17/1000)+(C17*J17*M17/1000)+(C17*K17*N17/1000)+(((C17*I17*L17/1000)+(C17*J17*M17/1000)+(C17*K17*N17/1000))*2%)</f>
      </c>
      <c r="T17" s="594">
        <f t="array" ref="T17">SUM(S17:S19)</f>
      </c>
      <c r="U17" s="600">
        <f t="array" ref="U17">(C17*I17/1000)+(C18*I18/1000)+(C19*I19/1000)+(((C17*I17/1000)+(C18*I18/1000)+(C19*I19/1000))*2%)</f>
      </c>
      <c r="V17" s="587">
        <f t="array" ref="V17">(C17*J17/1000)+(C18*J18/1000)+(C19*J19/1000)+(((C17*J17/1000)+(C18*J18/1000)+(C19*J19/1000))*2%)</f>
      </c>
      <c r="W17" s="613">
        <f t="array" ref="W17">(C17*K17/1000)+(C18*K18/1000)+(C19*K19/1000)</f>
      </c>
      <c r="X17" s="234">
        <f t="array" ref="X17">(C17*I17*L17)/1000</f>
      </c>
      <c r="Y17" s="233">
        <f t="array" ref="Y17">(C17*J17*M17)/1000</f>
      </c>
      <c r="Z17" s="235">
        <f t="array" ref="Z17">(C17*K17*N17)/1000</f>
      </c>
      <c r="AA17" s="145"/>
      <c r="AB17" s="98"/>
      <c r="AC17" s="98"/>
    </row>
    <row r="18" spans="1:29" ht="24" customHeight="1">
      <c r="A18" s="583"/>
      <c r="B18" t="s" s="236">
        <v>183</v>
      </c>
      <c r="C18" s="85"/>
      <c r="D18" s="237"/>
      <c r="E18" s="219"/>
      <c r="F18" s="237"/>
      <c r="G18" s="237"/>
      <c r="H18" s="237"/>
      <c r="I18" s="272">
        <f t="array" ref="I18">(F18*6.88*2*2.7)*(1790-1000)/(1.7*1790)</f>
      </c>
      <c r="J18" s="213">
        <f t="array" ref="J18">(G18*2.21*5*2.7)*(1550-1000)/(1.7*1550)</f>
      </c>
      <c r="K18" s="213">
        <f t="array" ref="K18">(H18*2.21*5*2.7)*(1300-1000)/(1.7*1300)</f>
      </c>
      <c r="L18" s="237"/>
      <c r="M18" s="237"/>
      <c r="N18" s="237"/>
      <c r="O18" s="192">
        <f t="array" ref="O18">(C18-E18)*I18*L18/1000</f>
      </c>
      <c r="P18" s="192">
        <f t="array" ref="P18">(C18-E18)*J18*M18/1000</f>
      </c>
      <c r="Q18" s="192">
        <f t="array" ref="Q18">(C18-E18)*K18*N18/1000</f>
      </c>
      <c r="R18" s="588"/>
      <c r="S18" s="59">
        <f t="array" ref="S18">(C18*I18*L18/1000)+(C18*J18*M18/1000)+(C18*K18*N18/1000)+(((C18*I18*L18/1000)+(C18*J18*M18/1000)+(C18*K18*N18/1000))*2%)</f>
      </c>
      <c r="T18" s="595"/>
      <c r="U18" s="601"/>
      <c r="V18" s="611"/>
      <c r="W18" s="614"/>
      <c r="X18" s="238">
        <f t="array" ref="X18">(C18*I18*L18)/1000</f>
      </c>
      <c r="Y18" s="192">
        <f t="array" ref="Y18">(C18*J18*M18)/1000</f>
      </c>
      <c r="Z18" s="239">
        <f t="array" ref="Z18">(C18*K18*N18)/1000</f>
      </c>
      <c r="AA18" s="145"/>
      <c r="AB18" s="98"/>
      <c r="AC18" s="98"/>
    </row>
    <row r="19" spans="1:29" ht="24" customHeight="1">
      <c r="A19" s="583"/>
      <c r="B19" t="s" s="240">
        <v>184</v>
      </c>
      <c r="C19" s="241"/>
      <c r="D19" s="244"/>
      <c r="E19" s="225"/>
      <c r="F19" s="244"/>
      <c r="G19" s="244"/>
      <c r="H19" s="244"/>
      <c r="I19" s="272">
        <f t="array" ref="I19">(F19*6.88*2*2.7)*(1790-1000)/(1.7*1790)</f>
      </c>
      <c r="J19" s="213">
        <f t="array" ref="J19">(G19*2.21*5*2.7)*(1550-1000)/(1.7*1550)</f>
      </c>
      <c r="K19" s="213">
        <f t="array" ref="K19">(H19*2.21*5*2.7)*(1300-1000)/(1.7*1300)</f>
      </c>
      <c r="L19" s="59">
        <f t="array" ref="L19">L16</f>
      </c>
      <c r="M19" s="59">
        <f t="array" ref="M19">M16</f>
      </c>
      <c r="N19" s="59">
        <f t="array" ref="N19">N16</f>
      </c>
      <c r="O19" s="243"/>
      <c r="P19" s="243"/>
      <c r="Q19" s="243"/>
      <c r="R19" s="589"/>
      <c r="S19" s="242">
        <f t="array" ref="S19">(C19*I19*L19/1000)+(C19*J19*M19/1000)+(C19*K19*N19/1000)+(((C19*I19*L19/1000)+(C19*J19*M19/1000)+(C19*K19*N19/1000))*2%)</f>
      </c>
      <c r="T19" s="596"/>
      <c r="U19" s="602"/>
      <c r="V19" s="612"/>
      <c r="W19" s="615"/>
      <c r="X19" s="245">
        <f t="array" ref="X19">(C19*I19*L19)/1000</f>
      </c>
      <c r="Y19" s="243">
        <f t="array" ref="Y19">(C19*J19*M19)/1000</f>
      </c>
      <c r="Z19" s="246">
        <f t="array" ref="Z19">(C19*K19*N19)/1000</f>
      </c>
      <c r="AA19" s="145"/>
      <c r="AB19" s="98"/>
      <c r="AC19" s="98"/>
    </row>
    <row r="20" spans="1:29" ht="24" customHeight="1">
      <c r="A20" s="580">
        <v>5</v>
      </c>
      <c r="B20" t="s" s="209">
        <v>182</v>
      </c>
      <c r="C20" s="248">
        <f t="array" ref="C20">99.5%*'Data Entry'!K10</f>
      </c>
      <c r="D20" s="284"/>
      <c r="E20" s="211">
        <f t="array" ref="E20">'Data Entry'!X10</f>
      </c>
      <c r="F20" s="212">
        <f t="array" ref="F20">F8</f>
      </c>
      <c r="G20" s="212">
        <f t="array" ref="G20">G8</f>
      </c>
      <c r="H20" s="212">
        <f t="array" ref="H20">H8</f>
      </c>
      <c r="I20" s="213">
        <f t="array" ref="I20">(F20*6.88*2*2.7)*(1790-1000)/(1.7*1790)</f>
      </c>
      <c r="J20" s="213">
        <f t="array" ref="J20">(G20*2.21*5*2.7)*(1550-1000)/(1.7*1550)</f>
      </c>
      <c r="K20" s="213">
        <f t="array" ref="K20">(H20*2.21*5*2.7)*(1300-1000)/(1.7*1300)</f>
      </c>
      <c r="L20" s="42">
        <f t="array" ref="L20">L17</f>
      </c>
      <c r="M20" s="42">
        <f t="array" ref="M20">M17</f>
      </c>
      <c r="N20" s="42">
        <f t="array" ref="N20">N17</f>
      </c>
      <c r="O20" s="214">
        <f t="array" ref="O20">(C20-E20)*I20*L20/1000</f>
      </c>
      <c r="P20" s="214">
        <f t="array" ref="P20">(C20-E20)*J20*M20/1000</f>
      </c>
      <c r="Q20" s="214">
        <f t="array" ref="Q20">(C20-E20)*K20*N20/1000</f>
      </c>
      <c r="R20" s="584">
        <f t="array" ref="R20">SUM(O20:Q22)</f>
      </c>
      <c r="S20" s="249">
        <f t="array" ref="S20">(C20*I20*L20/1000)+(C20*J20*M20/1000)+(C20*K20*N20/1000)+(((C20*I20*L20/1000)+(C20*J20*M20/1000)+(C20*K20*N20/1000))*2%)</f>
      </c>
      <c r="T20" s="597">
        <f t="array" ref="T20">SUM(S20:S22)</f>
      </c>
      <c r="U20" s="603">
        <f t="array" ref="U20">(C20*I20/1000)+(C21*I21/1000)+(C22*I22/1000)+(((C20*I20/1000)+(C21*I21/1000)+(C22*I22/1000))*2%)</f>
      </c>
      <c r="V20" s="584">
        <f t="array" ref="V20">(C20*J20/1000)+(C21*J21/1000)+(C22*J22/1000)+(((C20*J20/1000)+(C21*J21/1000)+(C22*J22/1000))*2%)</f>
      </c>
      <c r="W20" s="608">
        <f t="array" ref="W20">(C20*K20/1000)+(C21*K21/1000)+(C22*K22/1000)</f>
      </c>
      <c r="X20" s="215">
        <f t="array" ref="X20">(C20*I20*L20)/1000</f>
      </c>
      <c r="Y20" s="214">
        <f t="array" ref="Y20">(C20*J20*M20)/1000</f>
      </c>
      <c r="Z20" s="216">
        <f t="array" ref="Z20">(C20*K20*N20)/1000</f>
      </c>
      <c r="AA20" s="145"/>
      <c r="AB20" s="98"/>
      <c r="AC20" s="98"/>
    </row>
    <row r="21" spans="1:29" ht="24" customHeight="1">
      <c r="A21" s="581"/>
      <c r="B21" t="s" s="217">
        <v>183</v>
      </c>
      <c r="C21" s="85"/>
      <c r="D21" s="237"/>
      <c r="E21" s="219"/>
      <c r="F21" s="220"/>
      <c r="G21" s="220"/>
      <c r="H21" s="220"/>
      <c r="I21" s="213">
        <f t="array" ref="I21">(F21*6.88*2*2.7)*(1790-1000)/(1.7*1790)</f>
      </c>
      <c r="J21" s="213">
        <f t="array" ref="J21">(G21*2.21*5*2.7)*(1550-1000)/(1.7*1550)</f>
      </c>
      <c r="K21" s="213">
        <f t="array" ref="K21">(H21*2.21*5*2.7)*(1300-1000)/(1.7*1300)</f>
      </c>
      <c r="L21" s="220"/>
      <c r="M21" s="220"/>
      <c r="N21" s="220"/>
      <c r="O21" s="190">
        <f t="array" ref="O21">(C21-E21)*I21*L21/1000</f>
      </c>
      <c r="P21" s="190">
        <f t="array" ref="P21">(C21-E21)*J21*M21/1000</f>
      </c>
      <c r="Q21" s="190">
        <f t="array" ref="Q21">(C21-E21)*K21*N21/1000</f>
      </c>
      <c r="R21" s="585"/>
      <c r="S21" s="42">
        <f t="array" ref="S21">(C21*I21*L21/1000)+(C21*J21*M21/1000)+(C21*K21*N21/1000)+(((C21*I21*L21/1000)+(C21*J21*M21/1000)+(C21*K21*N21/1000))*2%)</f>
      </c>
      <c r="T21" s="598"/>
      <c r="U21" s="604"/>
      <c r="V21" s="606"/>
      <c r="W21" s="609"/>
      <c r="X21" s="221">
        <f t="array" ref="X21">(C21*I21*L21)/1000</f>
      </c>
      <c r="Y21" s="190">
        <f t="array" ref="Y21">(C21*J21*M21)/1000</f>
      </c>
      <c r="Z21" s="222">
        <f t="array" ref="Z21">(C21*K21*N21)/1000</f>
      </c>
      <c r="AA21" s="145"/>
      <c r="AB21" s="98"/>
      <c r="AC21" s="98"/>
    </row>
    <row r="22" spans="1:29" ht="24" customHeight="1">
      <c r="A22" s="581"/>
      <c r="B22" t="s" s="223">
        <v>184</v>
      </c>
      <c r="C22" s="241"/>
      <c r="D22" s="244"/>
      <c r="E22" s="225"/>
      <c r="F22" s="228"/>
      <c r="G22" s="228"/>
      <c r="H22" s="228"/>
      <c r="I22" s="213">
        <f t="array" ref="I22">(F22*6.88*2*2.7)*(1790-1000)/(1.7*1790)</f>
      </c>
      <c r="J22" s="213">
        <f t="array" ref="J22">(G22*2.21*5*2.7)*(1550-1000)/(1.7*1550)</f>
      </c>
      <c r="K22" s="213">
        <f t="array" ref="K22">(H22*2.21*5*2.7)*(1300-1000)/(1.7*1300)</f>
      </c>
      <c r="L22" s="42">
        <f t="array" ref="L22">L19</f>
      </c>
      <c r="M22" s="42">
        <f t="array" ref="M22">M19</f>
      </c>
      <c r="N22" s="42">
        <f t="array" ref="N22">N19</f>
      </c>
      <c r="O22" s="227"/>
      <c r="P22" s="227"/>
      <c r="Q22" s="227"/>
      <c r="R22" s="586"/>
      <c r="S22" s="226">
        <f t="array" ref="S22">(C22*I22*L22/1000)+(C22*J22*M22/1000)+(C22*K22*N22/1000)+(((C22*I22*L22/1000)+(C22*J22*M22/1000)+(C22*K22*N22/1000))*2%)</f>
      </c>
      <c r="T22" s="599"/>
      <c r="U22" s="605"/>
      <c r="V22" s="607"/>
      <c r="W22" s="610"/>
      <c r="X22" s="229">
        <f t="array" ref="X22">(C22*I22*L22)/1000</f>
      </c>
      <c r="Y22" s="227">
        <f t="array" ref="Y22">(C22*J22*M22)/1000</f>
      </c>
      <c r="Z22" s="230">
        <f t="array" ref="Z22">(C22*K22*N22)/1000</f>
      </c>
      <c r="AA22" s="145"/>
      <c r="AB22" s="98"/>
      <c r="AC22" s="98"/>
    </row>
    <row r="23" spans="1:29" ht="24" customHeight="1">
      <c r="A23" s="582">
        <v>6</v>
      </c>
      <c r="B23" t="s" s="231">
        <v>182</v>
      </c>
      <c r="C23" s="248">
        <f t="array" ref="C23">99.5%*'Data Entry'!K11</f>
      </c>
      <c r="D23" s="284"/>
      <c r="E23" s="211">
        <f t="array" ref="E23">'Data Entry'!X11</f>
      </c>
      <c r="F23" s="232">
        <f t="array" ref="F23">F8</f>
      </c>
      <c r="G23" s="232">
        <f t="array" ref="G23">G8</f>
      </c>
      <c r="H23" s="232">
        <f t="array" ref="H23">H8</f>
      </c>
      <c r="I23" s="272">
        <f t="array" ref="I23">(F23*6.88*2*2.7)*(1790-1000)/(1.7*1790)</f>
      </c>
      <c r="J23" s="213">
        <f t="array" ref="J23">(G23*2.21*5*2.7)*(1550-1000)/(1.7*1550)</f>
      </c>
      <c r="K23" s="213">
        <f t="array" ref="K23">(H23*2.21*5*2.7)*(1300-1000)/(1.7*1300)</f>
      </c>
      <c r="L23" s="59">
        <f t="array" ref="L23">L20</f>
      </c>
      <c r="M23" s="59">
        <f t="array" ref="M23">M20</f>
      </c>
      <c r="N23" s="59">
        <f t="array" ref="N23">N20</f>
      </c>
      <c r="O23" s="233">
        <f t="array" ref="O23">(C23-E23)*I23*L23/1000</f>
      </c>
      <c r="P23" s="233">
        <f t="array" ref="P23">(C23-E23)*J23*M23/1000</f>
      </c>
      <c r="Q23" s="233">
        <f t="array" ref="Q23">(C23-E23)*K23*N23/1000</f>
      </c>
      <c r="R23" s="587">
        <f t="array" ref="R23">SUM(O23:Q25)</f>
      </c>
      <c r="S23" s="283">
        <f t="array" ref="S23">(C23*I23*L23/1000)+(C23*J23*M23/1000)+(C23*K23*N23/1000)+(((C23*I23*L23/1000)+(C23*J23*M23/1000)+(C23*K23*N23/1000))*2%)</f>
      </c>
      <c r="T23" s="594">
        <f t="array" ref="T23">SUM(S23:S25)</f>
      </c>
      <c r="U23" s="600">
        <f t="array" ref="U23">(C23*I23/1000)+(C24*I24/1000)+(C25*I25/1000)+(((C23*I23/1000)+(C24*I24/1000)+(C25*I25/1000))*2%)</f>
      </c>
      <c r="V23" s="587">
        <f t="array" ref="V23">(C23*J23/1000)+(C24*J24/1000)+(C25*J25/1000)+(((C23*J23/1000)+(C24*J24/1000)+(C25*J25/1000))*2%)</f>
      </c>
      <c r="W23" s="613">
        <f t="array" ref="W23">(C23*K23/1000)+(C24*K24/1000)+(C25*K25/1000)</f>
      </c>
      <c r="X23" s="234">
        <f t="array" ref="X23">(C23*I23*L23)/1000</f>
      </c>
      <c r="Y23" s="233">
        <f t="array" ref="Y23">(C23*J23*M23)/1000</f>
      </c>
      <c r="Z23" s="235">
        <f t="array" ref="Z23">(C23*K23*N23)/1000</f>
      </c>
      <c r="AA23" s="145"/>
      <c r="AB23" s="98"/>
      <c r="AC23" s="98"/>
    </row>
    <row r="24" spans="1:29" ht="24" customHeight="1">
      <c r="A24" s="583"/>
      <c r="B24" t="s" s="236">
        <v>183</v>
      </c>
      <c r="C24" s="85"/>
      <c r="D24" s="237"/>
      <c r="E24" s="219"/>
      <c r="F24" s="237"/>
      <c r="G24" s="237"/>
      <c r="H24" s="237"/>
      <c r="I24" s="272">
        <f t="array" ref="I24">(F24*6.88*2*2.7)*(1790-1000)/(1.7*1790)</f>
      </c>
      <c r="J24" s="213">
        <f t="array" ref="J24">(G24*2.21*5*2.7)*(1550-1000)/(1.7*1550)</f>
      </c>
      <c r="K24" s="213">
        <f t="array" ref="K24">(H24*2.21*5*2.7)*(1300-1000)/(1.7*1300)</f>
      </c>
      <c r="L24" s="237"/>
      <c r="M24" s="237"/>
      <c r="N24" s="237"/>
      <c r="O24" s="192">
        <f t="array" ref="O24">(C24-E24)*I24*L24/1000</f>
      </c>
      <c r="P24" s="192">
        <f t="array" ref="P24">(C24-E24)*J24*M24/1000</f>
      </c>
      <c r="Q24" s="192">
        <f t="array" ref="Q24">(C24-E24)*K24*N24/1000</f>
      </c>
      <c r="R24" s="588"/>
      <c r="S24" s="59">
        <f t="array" ref="S24">(C24*I24*L24/1000)+(C24*J24*M24/1000)+(C24*K24*N24/1000)+(((C24*I24*L24/1000)+(C24*J24*M24/1000)+(C24*K24*N24/1000))*2%)</f>
      </c>
      <c r="T24" s="595"/>
      <c r="U24" s="601"/>
      <c r="V24" s="611"/>
      <c r="W24" s="614"/>
      <c r="X24" s="238">
        <f t="array" ref="X24">(C24*I24*L24)/1000</f>
      </c>
      <c r="Y24" s="192">
        <f t="array" ref="Y24">(C24*J24*M24)/1000</f>
      </c>
      <c r="Z24" s="239">
        <f t="array" ref="Z24">(C24*K24*N24)/1000</f>
      </c>
      <c r="AA24" s="145"/>
      <c r="AB24" s="98"/>
      <c r="AC24" s="136">
        <f t="array" ref="AC24">T23/(Production!BH11+Production!BN11)</f>
      </c>
    </row>
    <row r="25" spans="1:29" ht="24" customHeight="1">
      <c r="A25" s="583"/>
      <c r="B25" t="s" s="240">
        <v>184</v>
      </c>
      <c r="C25" s="241"/>
      <c r="D25" s="244"/>
      <c r="E25" s="225"/>
      <c r="F25" s="244"/>
      <c r="G25" s="244"/>
      <c r="H25" s="244"/>
      <c r="I25" s="272">
        <f t="array" ref="I25">(F25*6.88*2*2.7)*(1790-1000)/(1.7*1790)</f>
      </c>
      <c r="J25" s="213">
        <f t="array" ref="J25">(G25*2.21*5*2.7)*(1550-1000)/(1.7*1550)</f>
      </c>
      <c r="K25" s="213">
        <f t="array" ref="K25">(H25*2.21*5*2.7)*(1300-1000)/(1.7*1300)</f>
      </c>
      <c r="L25" s="59">
        <f t="array" ref="L25">L22</f>
      </c>
      <c r="M25" s="59">
        <f t="array" ref="M25">M22</f>
      </c>
      <c r="N25" s="59">
        <f t="array" ref="N25">N22</f>
      </c>
      <c r="O25" s="243"/>
      <c r="P25" s="243"/>
      <c r="Q25" s="243"/>
      <c r="R25" s="589"/>
      <c r="S25" s="242">
        <f t="array" ref="S25">(C25*I25*L25/1000)+(C25*J25*M25/1000)+(C25*K25*N25/1000)+(((C25*I25*L25/1000)+(C25*J25*M25/1000)+(C25*K25*N25/1000))*2%)</f>
      </c>
      <c r="T25" s="596"/>
      <c r="U25" s="602"/>
      <c r="V25" s="612"/>
      <c r="W25" s="615"/>
      <c r="X25" s="245">
        <f t="array" ref="X25">(C25*I25*L25)/1000</f>
      </c>
      <c r="Y25" s="243">
        <f t="array" ref="Y25">(C25*J25*M25)/1000</f>
      </c>
      <c r="Z25" s="246">
        <f t="array" ref="Z25">(C25*K25*N25)/1000</f>
      </c>
      <c r="AA25" s="145"/>
      <c r="AB25" s="98"/>
      <c r="AC25" s="98"/>
    </row>
    <row r="26" spans="1:29" ht="24" customHeight="1">
      <c r="A26" s="580">
        <v>7</v>
      </c>
      <c r="B26" t="s" s="209">
        <v>182</v>
      </c>
      <c r="C26" s="248">
        <f t="array" ref="C26">99.5%*'Data Entry'!K12</f>
      </c>
      <c r="D26" s="284"/>
      <c r="E26" s="211">
        <f t="array" ref="E26">'Data Entry'!X12</f>
      </c>
      <c r="F26" s="212">
        <f t="array" ref="F26">F8</f>
      </c>
      <c r="G26" s="212">
        <f t="array" ref="G26">G8</f>
      </c>
      <c r="H26" s="212">
        <f t="array" ref="H26">H8</f>
      </c>
      <c r="I26" s="213">
        <f t="array" ref="I26">(F26*6.88*2*2.7)*(1790-1000)/(1.7*1790)</f>
      </c>
      <c r="J26" s="213">
        <f t="array" ref="J26">(G26*2.21*5*2.7)*(1550-1000)/(1.7*1550)</f>
      </c>
      <c r="K26" s="213">
        <f t="array" ref="K26">(H26*2.21*5*2.7)*(1300-1000)/(1.7*1300)</f>
      </c>
      <c r="L26" s="42">
        <f t="array" ref="L26">L23</f>
      </c>
      <c r="M26" s="42">
        <f t="array" ref="M26">M23</f>
      </c>
      <c r="N26" s="42">
        <f t="array" ref="N26">N23</f>
      </c>
      <c r="O26" s="214">
        <f t="array" ref="O26">(C26-E26)*I26*L26/1000</f>
      </c>
      <c r="P26" s="214">
        <f t="array" ref="P26">(C26-E26)*J26*M26/1000</f>
      </c>
      <c r="Q26" s="214">
        <f t="array" ref="Q26">(C26-E26)*K26*N26/1000</f>
      </c>
      <c r="R26" s="584">
        <f t="array" ref="R26">SUM(O26:Q28)</f>
      </c>
      <c r="S26" s="249">
        <f t="array" ref="S26">(C26*I26*L26/1000)+(C26*J26*M26/1000)+(C26*K26*N26/1000)+(((C26*I26*L26/1000)+(C26*J26*M26/1000)+(C26*K26*N26/1000))*2%)</f>
      </c>
      <c r="T26" s="597">
        <f t="array" ref="T26">SUM(S26:S28)</f>
      </c>
      <c r="U26" s="603">
        <f t="array" ref="U26">(C26*I26/1000)+(C27*I27/1000)+(C28*I28/1000)+(((C26*I26/1000)+(C27*I27/1000)+(C28*I28/1000))*2%)</f>
      </c>
      <c r="V26" s="584">
        <f t="array" ref="V26">(C26*J26/1000)+(C27*J27/1000)+(C28*J28/1000)+(((C26*J26/1000)+(C27*J27/1000)+(C28*J28/1000))*2%)</f>
      </c>
      <c r="W26" s="608">
        <f t="array" ref="W26">(C26*K26/1000)+(C27*K27/1000)+(C28*K28/1000)</f>
      </c>
      <c r="X26" s="215">
        <f t="array" ref="X26">(C26*I26*L26)/1000</f>
      </c>
      <c r="Y26" s="214">
        <f t="array" ref="Y26">(C26*J26*M26)/1000</f>
      </c>
      <c r="Z26" s="216">
        <f t="array" ref="Z26">(C26*K26*N26)/1000</f>
      </c>
      <c r="AA26" s="145"/>
      <c r="AB26" s="98"/>
      <c r="AC26" s="98"/>
    </row>
    <row r="27" spans="1:29" ht="24" customHeight="1">
      <c r="A27" s="581"/>
      <c r="B27" t="s" s="217">
        <v>183</v>
      </c>
      <c r="C27" s="85"/>
      <c r="D27" s="237"/>
      <c r="E27" s="219"/>
      <c r="F27" s="220"/>
      <c r="G27" s="220"/>
      <c r="H27" s="220"/>
      <c r="I27" s="213">
        <f t="array" ref="I27">(F27*6.88*2*2.7)*(1790-1000)/(1.7*1790)</f>
      </c>
      <c r="J27" s="213">
        <f t="array" ref="J27">(G27*2.21*5*2.7)*(1550-1000)/(1.7*1550)</f>
      </c>
      <c r="K27" s="213">
        <f t="array" ref="K27">(H27*2.21*5*2.7)*(1300-1000)/(1.7*1300)</f>
      </c>
      <c r="L27" s="220"/>
      <c r="M27" s="220"/>
      <c r="N27" s="220"/>
      <c r="O27" s="190">
        <f t="array" ref="O27">(C27-E27)*I27*L27/1000</f>
      </c>
      <c r="P27" s="190">
        <f t="array" ref="P27">(C27-E27)*J27*M27/1000</f>
      </c>
      <c r="Q27" s="190">
        <f t="array" ref="Q27">(C27-E27)*K27*N27/1000</f>
      </c>
      <c r="R27" s="585"/>
      <c r="S27" s="42">
        <f t="array" ref="S27">(C27*I27*L27/1000)+(C27*J27*M27/1000)+(C27*K27*N27/1000)+(((C27*I27*L27/1000)+(C27*J27*M27/1000)+(C27*K27*N27/1000))*2%)</f>
      </c>
      <c r="T27" s="598"/>
      <c r="U27" s="604"/>
      <c r="V27" s="606"/>
      <c r="W27" s="609"/>
      <c r="X27" s="221">
        <f t="array" ref="X27">(C27*I27*L27)/1000</f>
      </c>
      <c r="Y27" s="190">
        <f t="array" ref="Y27">(C27*J27*M27)/1000</f>
      </c>
      <c r="Z27" s="222">
        <f t="array" ref="Z27">(C27*K27*N27)/1000</f>
      </c>
      <c r="AA27" s="145"/>
      <c r="AB27" s="98"/>
      <c r="AC27" s="98"/>
    </row>
    <row r="28" spans="1:29" ht="24" customHeight="1">
      <c r="A28" s="581"/>
      <c r="B28" t="s" s="223">
        <v>184</v>
      </c>
      <c r="C28" s="241"/>
      <c r="D28" s="244"/>
      <c r="E28" s="225"/>
      <c r="F28" s="228"/>
      <c r="G28" s="228"/>
      <c r="H28" s="228"/>
      <c r="I28" s="213">
        <f t="array" ref="I28">(F28*6.88*2*2.7)*(1790-1000)/(1.7*1790)</f>
      </c>
      <c r="J28" s="213">
        <f t="array" ref="J28">(G28*2.21*5*2.7)*(1550-1000)/(1.7*1550)</f>
      </c>
      <c r="K28" s="213">
        <f t="array" ref="K28">(H28*2.21*5*2.7)*(1300-1000)/(1.7*1300)</f>
      </c>
      <c r="L28" s="42">
        <f t="array" ref="L28">L25</f>
      </c>
      <c r="M28" s="42">
        <f t="array" ref="M28">M25</f>
      </c>
      <c r="N28" s="42">
        <f t="array" ref="N28">N25</f>
      </c>
      <c r="O28" s="227"/>
      <c r="P28" s="227"/>
      <c r="Q28" s="227"/>
      <c r="R28" s="586"/>
      <c r="S28" s="226">
        <f t="array" ref="S28">(C28*I28*L28/1000)+(C28*J28*M28/1000)+(C28*K28*N28/1000)+(((C28*I28*L28/1000)+(C28*J28*M28/1000)+(C28*K28*N28/1000))*2%)</f>
      </c>
      <c r="T28" s="599"/>
      <c r="U28" s="605"/>
      <c r="V28" s="607"/>
      <c r="W28" s="610"/>
      <c r="X28" s="229">
        <f t="array" ref="X28">(C28*I28*L28)/1000</f>
      </c>
      <c r="Y28" s="227">
        <f t="array" ref="Y28">(C28*J28*M28)/1000</f>
      </c>
      <c r="Z28" s="230">
        <f t="array" ref="Z28">(C28*K28*N28)/1000</f>
      </c>
      <c r="AA28" s="145"/>
      <c r="AB28" s="98"/>
      <c r="AC28" s="98"/>
    </row>
    <row r="29" spans="1:29" ht="24" customHeight="1">
      <c r="A29" s="582">
        <v>8</v>
      </c>
      <c r="B29" t="s" s="231">
        <v>182</v>
      </c>
      <c r="C29" s="248">
        <f t="array" ref="C29">99.5%*'Data Entry'!K13</f>
      </c>
      <c r="D29" s="284"/>
      <c r="E29" s="211">
        <f t="array" ref="E29">'Data Entry'!X13</f>
      </c>
      <c r="F29" s="232">
        <f t="array" ref="F29">F8</f>
      </c>
      <c r="G29" s="232">
        <f t="array" ref="G29">G8</f>
      </c>
      <c r="H29" s="232">
        <f t="array" ref="H29">H8</f>
      </c>
      <c r="I29" s="272">
        <f t="array" ref="I29">(F29*6.88*2*2.7)*(1790-1000)/(1.7*1790)</f>
      </c>
      <c r="J29" s="213">
        <f t="array" ref="J29">(G29*2.21*5*2.7)*(1550-1000)/(1.7*1550)</f>
      </c>
      <c r="K29" s="213">
        <f t="array" ref="K29">(H29*2.21*5*2.7)*(1300-1000)/(1.7*1300)</f>
      </c>
      <c r="L29" s="59">
        <f t="array" ref="L29">L26</f>
      </c>
      <c r="M29" s="59">
        <f t="array" ref="M29">M26</f>
      </c>
      <c r="N29" s="59">
        <f t="array" ref="N29">N26</f>
      </c>
      <c r="O29" s="233">
        <f t="array" ref="O29">(C29-E29)*I29*L29/1000</f>
      </c>
      <c r="P29" s="233">
        <f t="array" ref="P29">(C29-E29)*J29*M29/1000</f>
      </c>
      <c r="Q29" s="233">
        <f t="array" ref="Q29">(C29-E29)*K29*N29/1000</f>
      </c>
      <c r="R29" s="587">
        <f t="array" ref="R29">SUM(O29:Q31)</f>
      </c>
      <c r="S29" s="283">
        <f t="array" ref="S29">(C29*I29*L29/1000)+(C29*J29*M29/1000)+(C29*K29*N29/1000)+(((C29*I29*L29/1000)+(C29*J29*M29/1000)+(C29*K29*N29/1000))*2%)</f>
      </c>
      <c r="T29" s="594">
        <f t="array" ref="T29">SUM(S29:S31)</f>
      </c>
      <c r="U29" s="600">
        <f t="array" ref="U29">(C29*I29/1000)+(C30*I30/1000)+(C31*I31/1000)+(((C29*I29/1000)+(C30*I30/1000)+(C31*I31/1000))*2%)</f>
      </c>
      <c r="V29" s="587">
        <f t="array" ref="V29">(C29*J29/1000)+(C30*J30/1000)+(C31*J31/1000)+(((C29*J29/1000)+(C30*J30/1000)+(C31*J31/1000))*2%)</f>
      </c>
      <c r="W29" s="613">
        <f t="array" ref="W29">(C29*K29/1000)+(C30*K30/1000)+(C31*K31/1000)</f>
      </c>
      <c r="X29" s="234">
        <f t="array" ref="X29">(C29*I29*L29)/1000</f>
      </c>
      <c r="Y29" s="233">
        <f t="array" ref="Y29">(C29*J29*M29)/1000</f>
      </c>
      <c r="Z29" s="235">
        <f t="array" ref="Z29">(C29*K29*N29)/1000</f>
      </c>
      <c r="AA29" s="145"/>
      <c r="AB29" s="98"/>
      <c r="AC29" s="98"/>
    </row>
    <row r="30" spans="1:29" ht="24" customHeight="1">
      <c r="A30" s="583"/>
      <c r="B30" t="s" s="236">
        <v>183</v>
      </c>
      <c r="C30" s="85"/>
      <c r="D30" s="237"/>
      <c r="E30" s="219"/>
      <c r="F30" s="237"/>
      <c r="G30" s="237"/>
      <c r="H30" s="237"/>
      <c r="I30" s="272">
        <f t="array" ref="I30">(F30*6.88*2*2.7)*(1790-1000)/(1.7*1790)</f>
      </c>
      <c r="J30" s="213">
        <f t="array" ref="J30">(G30*2.21*5*2.7)*(1550-1000)/(1.7*1550)</f>
      </c>
      <c r="K30" s="213">
        <f t="array" ref="K30">(H30*2.21*5*2.7)*(1300-1000)/(1.7*1300)</f>
      </c>
      <c r="L30" s="237"/>
      <c r="M30" s="237"/>
      <c r="N30" s="237"/>
      <c r="O30" s="192">
        <f t="array" ref="O30">(C30-E30)*I30*L30/1000</f>
      </c>
      <c r="P30" s="192">
        <f t="array" ref="P30">(C30-E30)*J30*M30/1000</f>
      </c>
      <c r="Q30" s="192">
        <f t="array" ref="Q30">(C30-E30)*K30*N30/1000</f>
      </c>
      <c r="R30" s="588"/>
      <c r="S30" s="59">
        <f t="array" ref="S30">(C30*I30*L30/1000)+(C30*J30*M30/1000)+(C30*K30*N30/1000)+(((C30*I30*L30/1000)+(C30*J30*M30/1000)+(C30*K30*N30/1000))*2%)</f>
      </c>
      <c r="T30" s="595"/>
      <c r="U30" s="601"/>
      <c r="V30" s="611"/>
      <c r="W30" s="614"/>
      <c r="X30" s="238">
        <f t="array" ref="X30">(C30*I30*L30)/1000</f>
      </c>
      <c r="Y30" s="192">
        <f t="array" ref="Y30">(C30*J30*M30)/1000</f>
      </c>
      <c r="Z30" s="239">
        <f t="array" ref="Z30">(C30*K30*N30)/1000</f>
      </c>
      <c r="AA30" s="145"/>
      <c r="AB30" s="98"/>
      <c r="AC30" s="98"/>
    </row>
    <row r="31" spans="1:29" ht="24" customHeight="1">
      <c r="A31" s="583"/>
      <c r="B31" t="s" s="240">
        <v>184</v>
      </c>
      <c r="C31" s="241"/>
      <c r="D31" s="244"/>
      <c r="E31" s="225"/>
      <c r="F31" s="244"/>
      <c r="G31" s="244"/>
      <c r="H31" s="244"/>
      <c r="I31" s="272">
        <f t="array" ref="I31">(F31*6.88*2*2.7)*(1790-1000)/(1.7*1790)</f>
      </c>
      <c r="J31" s="213">
        <f t="array" ref="J31">(G31*2.21*5*2.7)*(1550-1000)/(1.7*1550)</f>
      </c>
      <c r="K31" s="213">
        <f t="array" ref="K31">(H31*2.21*5*2.7)*(1300-1000)/(1.7*1300)</f>
      </c>
      <c r="L31" s="59">
        <f t="array" ref="L31">L28</f>
      </c>
      <c r="M31" s="59">
        <f t="array" ref="M31">M28</f>
      </c>
      <c r="N31" s="59">
        <f t="array" ref="N31">N28</f>
      </c>
      <c r="O31" s="243"/>
      <c r="P31" s="243"/>
      <c r="Q31" s="243"/>
      <c r="R31" s="589"/>
      <c r="S31" s="242">
        <f t="array" ref="S31">(C31*I31*L31/1000)+(C31*J31*M31/1000)+(C31*K31*N31/1000)+(((C31*I31*L31/1000)+(C31*J31*M31/1000)+(C31*K31*N31/1000))*2%)</f>
      </c>
      <c r="T31" s="596"/>
      <c r="U31" s="602"/>
      <c r="V31" s="612"/>
      <c r="W31" s="615"/>
      <c r="X31" s="245">
        <f t="array" ref="X31">(C31*I31*L31)/1000</f>
      </c>
      <c r="Y31" s="243">
        <f t="array" ref="Y31">(C31*J31*M31)/1000</f>
      </c>
      <c r="Z31" s="246">
        <f t="array" ref="Z31">(C31*K31*N31)/1000</f>
      </c>
      <c r="AA31" s="145"/>
      <c r="AB31" s="98"/>
      <c r="AC31" s="98"/>
    </row>
    <row r="32" spans="1:29" ht="24" customHeight="1">
      <c r="A32" s="580">
        <v>9</v>
      </c>
      <c r="B32" t="s" s="209">
        <v>182</v>
      </c>
      <c r="C32" s="248">
        <f t="array" ref="C32">99.5%*'Data Entry'!K14</f>
      </c>
      <c r="D32" s="284"/>
      <c r="E32" s="211">
        <f t="array" ref="E32">'Data Entry'!X14</f>
      </c>
      <c r="F32" s="212">
        <f t="array" ref="F32">F8</f>
      </c>
      <c r="G32" s="212">
        <f t="array" ref="G32">G8</f>
      </c>
      <c r="H32" s="212">
        <f t="array" ref="H32">H8</f>
      </c>
      <c r="I32" s="213">
        <f t="array" ref="I32">(F32*6.88*2*2.7)*(1790-1000)/(1.7*1790)</f>
      </c>
      <c r="J32" s="213">
        <f t="array" ref="J32">(G32*2.21*5*2.7)*(1550-1000)/(1.7*1550)</f>
      </c>
      <c r="K32" s="213">
        <f t="array" ref="K32">(H32*2.21*5*2.7)*(1300-1000)/(1.7*1300)</f>
      </c>
      <c r="L32" s="42">
        <f t="array" ref="L32">L29</f>
      </c>
      <c r="M32" s="42">
        <f t="array" ref="M32">M29</f>
      </c>
      <c r="N32" s="42">
        <f t="array" ref="N32">N29</f>
      </c>
      <c r="O32" s="214">
        <f t="array" ref="O32">(C32-E32)*I32*L32/1000</f>
      </c>
      <c r="P32" s="214">
        <f t="array" ref="P32">(C32-E32)*J32*M32/1000</f>
      </c>
      <c r="Q32" s="214">
        <f t="array" ref="Q32">(C32-E32)*K32*N32/1000</f>
      </c>
      <c r="R32" s="584">
        <f t="array" ref="R32">SUM(O32:Q34)</f>
      </c>
      <c r="S32" s="249">
        <f t="array" ref="S32">(C32*I32*L32/1000)+(C32*J32*M32/1000)+(C32*K32*N32/1000)+(((C32*I32*L32/1000)+(C32*J32*M32/1000)+(C32*K32*N32/1000))*2%)</f>
      </c>
      <c r="T32" s="597">
        <f t="array" ref="T32">SUM(S32:S34)</f>
      </c>
      <c r="U32" s="603">
        <f t="array" ref="U32">(C32*I32/1000)+(C33*I33/1000)+(C34*I34/1000)+(((C32*I32/1000)+(C33*I33/1000)+(C34*I34/1000))*2%)</f>
      </c>
      <c r="V32" s="584">
        <f t="array" ref="V32">(C32*J32/1000)+(C33*J33/1000)+(C34*J34/1000)+(((C32*J32/1000)+(C33*J33/1000)+(C34*J34/1000))*2%)</f>
      </c>
      <c r="W32" s="608">
        <f t="array" ref="W32">(C32*K32/1000)+(C33*K33/1000)+(C34*K34/1000)</f>
      </c>
      <c r="X32" s="215">
        <f t="array" ref="X32">(C32*I32*L32)/1000</f>
      </c>
      <c r="Y32" s="214">
        <f t="array" ref="Y32">(C32*J32*M32)/1000</f>
      </c>
      <c r="Z32" s="216">
        <f t="array" ref="Z32">(C32*K32*N32)/1000</f>
      </c>
      <c r="AA32" s="145"/>
      <c r="AB32" s="98"/>
      <c r="AC32" s="98"/>
    </row>
    <row r="33" spans="1:29" ht="24" customHeight="1">
      <c r="A33" s="581"/>
      <c r="B33" t="s" s="217">
        <v>183</v>
      </c>
      <c r="C33" s="85"/>
      <c r="D33" s="237"/>
      <c r="E33" s="219"/>
      <c r="F33" s="220"/>
      <c r="G33" s="220"/>
      <c r="H33" s="220"/>
      <c r="I33" s="213">
        <f t="array" ref="I33">(F33*6.88*2*2.7)*(1790-1000)/(1.7*1790)</f>
      </c>
      <c r="J33" s="213">
        <f t="array" ref="J33">(G33*2.21*5*2.7)*(1550-1000)/(1.7*1550)</f>
      </c>
      <c r="K33" s="213">
        <f t="array" ref="K33">(H33*2.21*5*2.7)*(1300-1000)/(1.7*1300)</f>
      </c>
      <c r="L33" s="220"/>
      <c r="M33" s="220"/>
      <c r="N33" s="220"/>
      <c r="O33" s="190">
        <f t="array" ref="O33">(C33-E33)*I33*L33/1000</f>
      </c>
      <c r="P33" s="190">
        <f t="array" ref="P33">(C33-E33)*J33*M33/1000</f>
      </c>
      <c r="Q33" s="190">
        <f t="array" ref="Q33">(C33-E33)*K33*N33/1000</f>
      </c>
      <c r="R33" s="585"/>
      <c r="S33" s="42">
        <f t="array" ref="S33">(C33*I33*L33/1000)+(C33*J33*M33/1000)+(C33*K33*N33/1000)+(((C33*I33*L33/1000)+(C33*J33*M33/1000)+(C33*K33*N33/1000))*2%)</f>
      </c>
      <c r="T33" s="598"/>
      <c r="U33" s="604"/>
      <c r="V33" s="606"/>
      <c r="W33" s="609"/>
      <c r="X33" s="221">
        <f t="array" ref="X33">(C33*I33*L33)/1000</f>
      </c>
      <c r="Y33" s="190">
        <f t="array" ref="Y33">(C33*J33*M33)/1000</f>
      </c>
      <c r="Z33" s="222">
        <f t="array" ref="Z33">(C33*K33*N33)/1000</f>
      </c>
      <c r="AA33" s="145"/>
      <c r="AB33" s="98"/>
      <c r="AC33" s="98"/>
    </row>
    <row r="34" spans="1:29" ht="24" customHeight="1">
      <c r="A34" s="581"/>
      <c r="B34" t="s" s="223">
        <v>184</v>
      </c>
      <c r="C34" s="241"/>
      <c r="D34" s="244"/>
      <c r="E34" s="225"/>
      <c r="F34" s="228"/>
      <c r="G34" s="228"/>
      <c r="H34" s="228"/>
      <c r="I34" s="213">
        <f t="array" ref="I34">(F34*6.88*2*2.7)*(1790-1000)/(1.7*1790)</f>
      </c>
      <c r="J34" s="213">
        <f t="array" ref="J34">(G34*2.21*5*2.7)*(1550-1000)/(1.7*1550)</f>
      </c>
      <c r="K34" s="213">
        <f t="array" ref="K34">(H34*2.21*5*2.7)*(1300-1000)/(1.7*1300)</f>
      </c>
      <c r="L34" s="42">
        <f t="array" ref="L34">L31</f>
      </c>
      <c r="M34" s="42">
        <f t="array" ref="M34">M31</f>
      </c>
      <c r="N34" s="42">
        <f t="array" ref="N34">N31</f>
      </c>
      <c r="O34" s="227"/>
      <c r="P34" s="227"/>
      <c r="Q34" s="227"/>
      <c r="R34" s="586"/>
      <c r="S34" s="226">
        <f t="array" ref="S34">(C34*I34*L34/1000)+(C34*J34*M34/1000)+(C34*K34*N34/1000)+(((C34*I34*L34/1000)+(C34*J34*M34/1000)+(C34*K34*N34/1000))*2%)</f>
      </c>
      <c r="T34" s="599"/>
      <c r="U34" s="605"/>
      <c r="V34" s="607"/>
      <c r="W34" s="610"/>
      <c r="X34" s="229">
        <f t="array" ref="X34">(C34*I34*L34)/1000</f>
      </c>
      <c r="Y34" s="227">
        <f t="array" ref="Y34">(C34*J34*M34)/1000</f>
      </c>
      <c r="Z34" s="230">
        <f t="array" ref="Z34">(C34*K34*N34)/1000</f>
      </c>
      <c r="AA34" s="145"/>
      <c r="AB34" s="98"/>
      <c r="AC34" s="98"/>
    </row>
    <row r="35" spans="1:29" ht="24" customHeight="1">
      <c r="A35" s="582">
        <v>10</v>
      </c>
      <c r="B35" t="s" s="231">
        <v>182</v>
      </c>
      <c r="C35" s="248">
        <f t="array" ref="C35">99.5%*'Data Entry'!K15</f>
      </c>
      <c r="D35" s="284"/>
      <c r="E35" s="211">
        <f t="array" ref="E35">'Data Entry'!X15</f>
      </c>
      <c r="F35" s="232">
        <f t="array" ref="F35">F8</f>
      </c>
      <c r="G35" s="232">
        <f t="array" ref="G35">G8</f>
      </c>
      <c r="H35" s="232">
        <f t="array" ref="H35">H8</f>
      </c>
      <c r="I35" s="272">
        <f t="array" ref="I35">(F35*6.88*2*2.7)*(1790-1000)/(1.7*1790)</f>
      </c>
      <c r="J35" s="213">
        <f t="array" ref="J35">(G35*2.21*5*2.7)*(1550-1000)/(1.7*1550)</f>
      </c>
      <c r="K35" s="213">
        <f t="array" ref="K35">(H35*2.21*5*2.7)*(1300-1000)/(1.7*1300)</f>
      </c>
      <c r="L35" s="59">
        <f t="array" ref="L35">L32</f>
      </c>
      <c r="M35" s="59">
        <f t="array" ref="M35">M32</f>
      </c>
      <c r="N35" s="59">
        <f t="array" ref="N35">N32</f>
      </c>
      <c r="O35" s="233">
        <f t="array" ref="O35">(C35-E35)*I35*L35/1000</f>
      </c>
      <c r="P35" s="233">
        <f t="array" ref="P35">(C35-E35)*J35*M35/1000</f>
      </c>
      <c r="Q35" s="233">
        <f t="array" ref="Q35">(C35-E35)*K35*N35/1000</f>
      </c>
      <c r="R35" s="587">
        <f t="array" ref="R35">SUM(O35:Q37)</f>
      </c>
      <c r="S35" s="283">
        <f t="array" ref="S35">(C35*I35*L35/1000)+(C35*J35*M35/1000)+(C35*K35*N35/1000)+(((C35*I35*L35/1000)+(C35*J35*M35/1000)+(C35*K35*N35/1000))*2%)</f>
      </c>
      <c r="T35" s="594">
        <f t="array" ref="T35">SUM(S35:S37)</f>
      </c>
      <c r="U35" s="600">
        <f t="array" ref="U35">(C35*I35/1000)+(C36*I36/1000)+(C37*I37/1000)+(((C35*I35/1000)+(C36*I36/1000)+(C37*I37/1000))*2%)</f>
      </c>
      <c r="V35" s="587">
        <f t="array" ref="V35">(C35*J35/1000)+(C36*J36/1000)+(C37*J37/1000)+(((C35*J35/1000)+(C36*J36/1000)+(C37*J37/1000))*2%)</f>
      </c>
      <c r="W35" s="613">
        <f t="array" ref="W35">(C35*K35/1000)+(C36*K36/1000)+(C37*K37/1000)</f>
      </c>
      <c r="X35" s="234">
        <f t="array" ref="X35">(C35*I35*L35)/1000</f>
      </c>
      <c r="Y35" s="233">
        <f t="array" ref="Y35">(C35*J35*M35)/1000</f>
      </c>
      <c r="Z35" s="235">
        <f t="array" ref="Z35">(C35*K35*N35)/1000</f>
      </c>
      <c r="AA35" s="145"/>
      <c r="AB35" s="98"/>
      <c r="AC35" s="98"/>
    </row>
    <row r="36" spans="1:29" ht="24" customHeight="1">
      <c r="A36" s="583"/>
      <c r="B36" t="s" s="236">
        <v>183</v>
      </c>
      <c r="C36" s="85"/>
      <c r="D36" s="237"/>
      <c r="E36" s="219"/>
      <c r="F36" s="237"/>
      <c r="G36" s="237"/>
      <c r="H36" s="237"/>
      <c r="I36" s="272">
        <f t="array" ref="I36">(F36*6.88*2*2.7)*(1790-1000)/(1.7*1790)</f>
      </c>
      <c r="J36" s="213">
        <f t="array" ref="J36">(G36*2.21*5*2.7)*(1550-1000)/(1.7*1550)</f>
      </c>
      <c r="K36" s="213">
        <f t="array" ref="K36">(H36*2.21*5*2.7)*(1300-1000)/(1.7*1300)</f>
      </c>
      <c r="L36" s="237"/>
      <c r="M36" s="237"/>
      <c r="N36" s="237"/>
      <c r="O36" s="192">
        <f t="array" ref="O36">(C36-E36)*I36*L36/1000</f>
      </c>
      <c r="P36" s="192">
        <f t="array" ref="P36">(C36-E36)*J36*M36/1000</f>
      </c>
      <c r="Q36" s="192">
        <f t="array" ref="Q36">(C36-E36)*K36*N36/1000</f>
      </c>
      <c r="R36" s="588"/>
      <c r="S36" s="59">
        <f t="array" ref="S36">(C36*I36*L36/1000)+(C36*J36*M36/1000)+(C36*K36*N36/1000)+(((C36*I36*L36/1000)+(C36*J36*M36/1000)+(C36*K36*N36/1000))*2%)</f>
      </c>
      <c r="T36" s="595"/>
      <c r="U36" s="601"/>
      <c r="V36" s="611"/>
      <c r="W36" s="614"/>
      <c r="X36" s="238">
        <f t="array" ref="X36">(C36*I36*L36)/1000</f>
      </c>
      <c r="Y36" s="192">
        <f t="array" ref="Y36">(C36*J36*M36)/1000</f>
      </c>
      <c r="Z36" s="239">
        <f t="array" ref="Z36">(C36*K36*N36)/1000</f>
      </c>
      <c r="AA36" s="145"/>
      <c r="AB36" s="98"/>
      <c r="AC36" s="98"/>
    </row>
    <row r="37" spans="1:29" ht="24" customHeight="1">
      <c r="A37" s="583"/>
      <c r="B37" t="s" s="240">
        <v>184</v>
      </c>
      <c r="C37" s="241"/>
      <c r="D37" s="244"/>
      <c r="E37" s="225"/>
      <c r="F37" s="244"/>
      <c r="G37" s="244"/>
      <c r="H37" s="244"/>
      <c r="I37" s="272">
        <f t="array" ref="I37">(F37*6.88*2*2.7)*(1790-1000)/(1.7*1790)</f>
      </c>
      <c r="J37" s="213">
        <f t="array" ref="J37">(G37*2.21*5*2.7)*(1550-1000)/(1.7*1550)</f>
      </c>
      <c r="K37" s="213">
        <f t="array" ref="K37">(H37*2.21*5*2.7)*(1300-1000)/(1.7*1300)</f>
      </c>
      <c r="L37" s="59">
        <f t="array" ref="L37">L34</f>
      </c>
      <c r="M37" s="59">
        <f t="array" ref="M37">M34</f>
      </c>
      <c r="N37" s="59">
        <f t="array" ref="N37">N34</f>
      </c>
      <c r="O37" s="243"/>
      <c r="P37" s="243"/>
      <c r="Q37" s="243"/>
      <c r="R37" s="589"/>
      <c r="S37" s="242">
        <f t="array" ref="S37">(C37*I37*L37/1000)+(C37*J37*M37/1000)+(C37*K37*N37/1000)+(((C37*I37*L37/1000)+(C37*J37*M37/1000)+(C37*K37*N37/1000))*2%)</f>
      </c>
      <c r="T37" s="596"/>
      <c r="U37" s="602"/>
      <c r="V37" s="612"/>
      <c r="W37" s="615"/>
      <c r="X37" s="245">
        <f t="array" ref="X37">(C37*I37*L37)/1000</f>
      </c>
      <c r="Y37" s="243">
        <f t="array" ref="Y37">(C37*J37*M37)/1000</f>
      </c>
      <c r="Z37" s="246">
        <f t="array" ref="Z37">(C37*K37*N37)/1000</f>
      </c>
      <c r="AA37" s="145"/>
      <c r="AB37" s="98"/>
      <c r="AC37" s="98"/>
    </row>
    <row r="38" spans="1:29" ht="24" customHeight="1">
      <c r="A38" s="580">
        <v>11</v>
      </c>
      <c r="B38" t="s" s="209">
        <v>182</v>
      </c>
      <c r="C38" s="248">
        <f t="array" ref="C38">99.5%*'Data Entry'!K16</f>
      </c>
      <c r="D38" s="284"/>
      <c r="E38" s="211">
        <f t="array" ref="E38">'Data Entry'!X16</f>
      </c>
      <c r="F38" s="212">
        <f t="array" ref="F38">F8</f>
      </c>
      <c r="G38" s="212">
        <f t="array" ref="G38">G8</f>
      </c>
      <c r="H38" s="212">
        <f t="array" ref="H38">H8</f>
      </c>
      <c r="I38" s="213">
        <f t="array" ref="I38">(F38*6.88*2*2.7)*(1790-1000)/(1.7*1790)</f>
      </c>
      <c r="J38" s="213">
        <f t="array" ref="J38">(G38*2.21*5*2.7)*(1550-1000)/(1.7*1550)</f>
      </c>
      <c r="K38" s="213">
        <f t="array" ref="K38">(H38*2.21*5*2.7)*(1300-1000)/(1.7*1300)</f>
      </c>
      <c r="L38" s="42">
        <f t="array" ref="L38">L35</f>
      </c>
      <c r="M38" s="42">
        <f t="array" ref="M38">M35</f>
      </c>
      <c r="N38" s="42">
        <f t="array" ref="N38">N35</f>
      </c>
      <c r="O38" s="214">
        <f t="array" ref="O38">(C38-E38)*I38*L38/1000</f>
      </c>
      <c r="P38" s="214">
        <f t="array" ref="P38">(C38-E38)*J38*M38/1000</f>
      </c>
      <c r="Q38" s="214">
        <f t="array" ref="Q38">(C38-E38)*K38*N38/1000</f>
      </c>
      <c r="R38" s="584">
        <f t="array" ref="R38">SUM(O38:Q40)</f>
      </c>
      <c r="S38" s="214">
        <f t="array" ref="S38">(C38*I38*L38/1000)+(C38*J38*M38/1000)+(C38*K38*N38/1000)+(((C38*I38*L38/1000)+(C38*J38*M38/1000)+(C38*K38*N38/1000))*2%)</f>
      </c>
      <c r="T38" s="597">
        <f t="array" ref="T38">SUM(S38:S40)</f>
      </c>
      <c r="U38" s="603">
        <f t="array" ref="U38">(C38*I38/1000)+(C39*I39/1000)+(C40*I40/1000)+(((C38*I38/1000)+(C39*I39/1000)+(C40*I40/1000))*2%)</f>
      </c>
      <c r="V38" s="584">
        <f t="array" ref="V38">(C38*J38/1000)+(C39*J39/1000)+(C40*J40/1000)+(((C38*J38/1000)+(C39*J39/1000)+(C40*J40/1000))*2%)</f>
      </c>
      <c r="W38" s="608">
        <f t="array" ref="W38">(C38*K38/1000)+(C39*K39/1000)+(C40*K40/1000)</f>
      </c>
      <c r="X38" s="215">
        <f t="array" ref="X38">(C38*I38*L38)/1000</f>
      </c>
      <c r="Y38" s="214">
        <f t="array" ref="Y38">(C38*J38*M38)/1000</f>
      </c>
      <c r="Z38" s="216">
        <f t="array" ref="Z38">(C38*K38*N38)/1000</f>
      </c>
      <c r="AA38" s="145"/>
      <c r="AB38" s="98"/>
      <c r="AC38" s="98"/>
    </row>
    <row r="39" spans="1:29" ht="24" customHeight="1">
      <c r="A39" s="581"/>
      <c r="B39" t="s" s="217">
        <v>183</v>
      </c>
      <c r="C39" s="85"/>
      <c r="D39" s="237"/>
      <c r="E39" s="219"/>
      <c r="F39" s="220"/>
      <c r="G39" s="220"/>
      <c r="H39" s="220"/>
      <c r="I39" s="213">
        <f t="array" ref="I39">(F39*6.88*2*2.7)*(1790-1000)/(1.7*1790)</f>
      </c>
      <c r="J39" s="213">
        <f t="array" ref="J39">(G39*2.21*5*2.7)*(1550-1000)/(1.7*1550)</f>
      </c>
      <c r="K39" s="213">
        <f t="array" ref="K39">(H39*2.21*5*2.7)*(1300-1000)/(1.7*1300)</f>
      </c>
      <c r="L39" s="220"/>
      <c r="M39" s="220"/>
      <c r="N39" s="220"/>
      <c r="O39" s="190">
        <f t="array" ref="O39">(C39-E39)*I39*L39/1000</f>
      </c>
      <c r="P39" s="190">
        <f t="array" ref="P39">(C39-E39)*J39*M39/1000</f>
      </c>
      <c r="Q39" s="190">
        <f t="array" ref="Q39">(C39-E39)*K39*N39/1000</f>
      </c>
      <c r="R39" s="585"/>
      <c r="S39" s="42">
        <f t="array" ref="S39">(C39*I39*L39/1000)+(C39*J39*M39/1000)+(C39*K39*N39/1000)+(((C39*I39*L39/1000)+(C39*J39*M39/1000)+(C39*K39*N39/1000))*2%)</f>
      </c>
      <c r="T39" s="598"/>
      <c r="U39" s="604"/>
      <c r="V39" s="606"/>
      <c r="W39" s="609"/>
      <c r="X39" s="221">
        <f t="array" ref="X39">(C39*I39*L39)/1000</f>
      </c>
      <c r="Y39" s="190">
        <f t="array" ref="Y39">(C39*J39*M39)/1000</f>
      </c>
      <c r="Z39" s="222">
        <f t="array" ref="Z39">(C39*K39*N39)/1000</f>
      </c>
      <c r="AA39" s="145"/>
      <c r="AB39" s="98"/>
      <c r="AC39" s="98"/>
    </row>
    <row r="40" spans="1:29" ht="24" customHeight="1">
      <c r="A40" s="581"/>
      <c r="B40" t="s" s="223">
        <v>184</v>
      </c>
      <c r="C40" s="241"/>
      <c r="D40" s="244"/>
      <c r="E40" s="225"/>
      <c r="F40" s="228"/>
      <c r="G40" s="228"/>
      <c r="H40" s="228"/>
      <c r="I40" s="213">
        <f t="array" ref="I40">(F40*6.88*2*2.7)*(1790-1000)/(1.7*1790)</f>
      </c>
      <c r="J40" s="213">
        <f t="array" ref="J40">(G40*2.21*5*2.7)*(1550-1000)/(1.7*1550)</f>
      </c>
      <c r="K40" s="213">
        <f t="array" ref="K40">(H40*2.21*5*2.7)*(1300-1000)/(1.7*1300)</f>
      </c>
      <c r="L40" s="42">
        <f t="array" ref="L40">L37</f>
      </c>
      <c r="M40" s="42">
        <f t="array" ref="M40">M37</f>
      </c>
      <c r="N40" s="42">
        <f t="array" ref="N40">N37</f>
      </c>
      <c r="O40" s="227"/>
      <c r="P40" s="227"/>
      <c r="Q40" s="227"/>
      <c r="R40" s="586"/>
      <c r="S40" s="226">
        <f t="array" ref="S40">(C40*I40*L40/1000)+(C40*J40*M40/1000)+(C40*K40*N40/1000)+(((C40*I40*L40/1000)+(C40*J40*M40/1000)+(C40*K40*N40/1000))*2%)</f>
      </c>
      <c r="T40" s="599"/>
      <c r="U40" s="605"/>
      <c r="V40" s="607"/>
      <c r="W40" s="610"/>
      <c r="X40" s="229">
        <f t="array" ref="X40">(C40*I40*L40)/1000</f>
      </c>
      <c r="Y40" s="227">
        <f t="array" ref="Y40">(C40*J40*M40)/1000</f>
      </c>
      <c r="Z40" s="230">
        <f t="array" ref="Z40">(C40*K40*N40)/1000</f>
      </c>
      <c r="AA40" s="145"/>
      <c r="AB40" s="98"/>
      <c r="AC40" s="98"/>
    </row>
    <row r="41" spans="1:29" ht="24" customHeight="1">
      <c r="A41" s="582">
        <v>12</v>
      </c>
      <c r="B41" t="s" s="231">
        <v>182</v>
      </c>
      <c r="C41" s="248">
        <f t="array" ref="C41">99.5%*'Data Entry'!K17</f>
      </c>
      <c r="D41" s="284"/>
      <c r="E41" s="211">
        <f t="array" ref="E41">'Data Entry'!X17</f>
      </c>
      <c r="F41" s="232">
        <f t="array" ref="F41">F8</f>
      </c>
      <c r="G41" s="232">
        <f t="array" ref="G41">G8</f>
      </c>
      <c r="H41" s="232">
        <f t="array" ref="H41">H8</f>
      </c>
      <c r="I41" s="272">
        <f t="array" ref="I41">(F41*6.88*2*2.7)*(1790-1000)/(1.7*1790)</f>
      </c>
      <c r="J41" s="213">
        <f t="array" ref="J41">(G41*2.21*5*2.7)*(1550-1000)/(1.7*1550)</f>
      </c>
      <c r="K41" s="213">
        <f t="array" ref="K41">(H41*2.21*5*2.7)*(1300-1000)/(1.7*1300)</f>
      </c>
      <c r="L41" s="59">
        <f t="array" ref="L41">L38</f>
      </c>
      <c r="M41" s="59">
        <f t="array" ref="M41">M38</f>
      </c>
      <c r="N41" s="59">
        <f t="array" ref="N41">N38</f>
      </c>
      <c r="O41" s="233">
        <f t="array" ref="O41">(C41-E41)*I41*L41/1000</f>
      </c>
      <c r="P41" s="233">
        <f t="array" ref="P41">(C41-E41)*J41*M41/1000</f>
      </c>
      <c r="Q41" s="233">
        <f t="array" ref="Q41">(C41-E41)*K41*N41/1000</f>
      </c>
      <c r="R41" s="587">
        <f t="array" ref="R41">SUM(O41:Q43)</f>
      </c>
      <c r="S41" s="233">
        <f t="array" ref="S41">(C41*I41*L41/1000)+(C41*J41*M41/1000)+(C41*K41*N41/1000)+(((C41*I41*L41/1000)+(C41*J41*M41/1000)+(C41*K41*N41/1000))*2%)</f>
      </c>
      <c r="T41" s="594">
        <f t="array" ref="T41">SUM(S41:S43)</f>
      </c>
      <c r="U41" s="600">
        <f t="array" ref="U41">(C41*I41/1000)+(C42*I42/1000)+(C43*I43/1000)+(((C41*I41/1000)+(C42*I42/1000)+(C43*I43/1000))*2%)</f>
      </c>
      <c r="V41" s="587">
        <f t="array" ref="V41">(C41*J41/1000)+(C42*J42/1000)+(C43*J43/1000)+(((C41*J41/1000)+(C42*J42/1000)+(C43*J43/1000))*2%)</f>
      </c>
      <c r="W41" s="613">
        <f t="array" ref="W41">(C41*K41/1000)+(C42*K42/1000)+(C43*K43/1000)</f>
      </c>
      <c r="X41" s="234">
        <f t="array" ref="X41">(C41*I41*L41)/1000</f>
      </c>
      <c r="Y41" s="233">
        <f t="array" ref="Y41">(C41*J41*M41)/1000</f>
      </c>
      <c r="Z41" s="235">
        <f t="array" ref="Z41">(C41*K41*N41)/1000</f>
      </c>
      <c r="AA41" s="145"/>
      <c r="AB41" s="98"/>
      <c r="AC41" s="98"/>
    </row>
    <row r="42" spans="1:29" ht="24" customHeight="1">
      <c r="A42" s="583"/>
      <c r="B42" t="s" s="236">
        <v>183</v>
      </c>
      <c r="C42" s="85"/>
      <c r="D42" s="237"/>
      <c r="E42" s="219"/>
      <c r="F42" s="237"/>
      <c r="G42" s="237"/>
      <c r="H42" s="237"/>
      <c r="I42" s="272">
        <f t="array" ref="I42">(F42*6.88*2*2.7)*(1790-1000)/(1.7*1790)</f>
      </c>
      <c r="J42" s="213">
        <f t="array" ref="J42">(G42*2.21*5*2.7)*(1550-1000)/(1.7*1550)</f>
      </c>
      <c r="K42" s="213">
        <f t="array" ref="K42">(H42*2.21*5*2.7)*(1300-1000)/(1.7*1300)</f>
      </c>
      <c r="L42" s="237"/>
      <c r="M42" s="237"/>
      <c r="N42" s="237"/>
      <c r="O42" s="192">
        <f t="array" ref="O42">(C42-E42)*I42*L42/1000</f>
      </c>
      <c r="P42" s="192">
        <f t="array" ref="P42">(C42-E42)*J42*M42/1000</f>
      </c>
      <c r="Q42" s="192">
        <f t="array" ref="Q42">(C42-E42)*K42*N42/1000</f>
      </c>
      <c r="R42" s="588"/>
      <c r="S42" s="59">
        <f t="array" ref="S42">(C42*I42*L42/1000)+(C42*J42*M42/1000)+(C42*K42*N42/1000)+(((C42*I42*L42/1000)+(C42*J42*M42/1000)+(C42*K42*N42/1000))*2%)</f>
      </c>
      <c r="T42" s="595"/>
      <c r="U42" s="601"/>
      <c r="V42" s="611"/>
      <c r="W42" s="614"/>
      <c r="X42" s="238">
        <f t="array" ref="X42">(C42*I42*L42)/1000</f>
      </c>
      <c r="Y42" s="192">
        <f t="array" ref="Y42">(C42*J42*M42)/1000</f>
      </c>
      <c r="Z42" s="239">
        <f t="array" ref="Z42">(C42*K42*N42)/1000</f>
      </c>
      <c r="AA42" s="145"/>
      <c r="AB42" s="98"/>
      <c r="AC42" s="98"/>
    </row>
    <row r="43" spans="1:29" ht="24" customHeight="1">
      <c r="A43" s="583"/>
      <c r="B43" t="s" s="240">
        <v>184</v>
      </c>
      <c r="C43" s="241"/>
      <c r="D43" s="244"/>
      <c r="E43" s="225"/>
      <c r="F43" s="244"/>
      <c r="G43" s="244"/>
      <c r="H43" s="244"/>
      <c r="I43" s="272">
        <f t="array" ref="I43">(F43*6.88*2*2.7)*(1790-1000)/(1.7*1790)</f>
      </c>
      <c r="J43" s="213">
        <f t="array" ref="J43">(G43*2.21*5*2.7)*(1550-1000)/(1.7*1550)</f>
      </c>
      <c r="K43" s="213">
        <f t="array" ref="K43">(H43*2.21*5*2.7)*(1300-1000)/(1.7*1300)</f>
      </c>
      <c r="L43" s="59">
        <f t="array" ref="L43">L40</f>
      </c>
      <c r="M43" s="59">
        <f t="array" ref="M43">M40</f>
      </c>
      <c r="N43" s="59">
        <f t="array" ref="N43">N40</f>
      </c>
      <c r="O43" s="243"/>
      <c r="P43" s="243"/>
      <c r="Q43" s="243"/>
      <c r="R43" s="589"/>
      <c r="S43" s="242">
        <f t="array" ref="S43">(C43*I43*L43/1000)+(C43*J43*M43/1000)+(C43*K43*N43/1000)+(((C43*I43*L43/1000)+(C43*J43*M43/1000)+(C43*K43*N43/1000))*2%)</f>
      </c>
      <c r="T43" s="596"/>
      <c r="U43" s="602"/>
      <c r="V43" s="612"/>
      <c r="W43" s="615"/>
      <c r="X43" s="245">
        <f t="array" ref="X43">(C43*I43*L43)/1000</f>
      </c>
      <c r="Y43" s="243">
        <f t="array" ref="Y43">(C43*J43*M43)/1000</f>
      </c>
      <c r="Z43" s="246">
        <f t="array" ref="Z43">(C43*K43*N43)/1000</f>
      </c>
      <c r="AA43" s="145"/>
      <c r="AB43" s="98"/>
      <c r="AC43" s="98"/>
    </row>
    <row r="44" spans="1:29" ht="24" customHeight="1">
      <c r="A44" s="580">
        <v>13</v>
      </c>
      <c r="B44" t="s" s="209">
        <v>182</v>
      </c>
      <c r="C44" s="248">
        <f t="array" ref="C44">99.5%*'Data Entry'!K18</f>
      </c>
      <c r="D44" s="284"/>
      <c r="E44" s="211">
        <f t="array" ref="E44">'Data Entry'!X18</f>
      </c>
      <c r="F44" s="212">
        <f t="array" ref="F44">F8</f>
      </c>
      <c r="G44" s="212">
        <f t="array" ref="G44">G8</f>
      </c>
      <c r="H44" s="212">
        <f t="array" ref="H44">H8</f>
      </c>
      <c r="I44" s="213">
        <f t="array" ref="I44">(F44*6.88*2*2.7)*(1790-1000)/(1.7*1790)</f>
      </c>
      <c r="J44" s="213">
        <f t="array" ref="J44">(G44*2.21*5*2.7)*(1550-1000)/(1.7*1550)</f>
      </c>
      <c r="K44" s="213">
        <f t="array" ref="K44">(H44*2.21*5*2.7)*(1300-1000)/(1.7*1300)</f>
      </c>
      <c r="L44" s="42">
        <f t="array" ref="L44">L41</f>
      </c>
      <c r="M44" s="42">
        <f t="array" ref="M44">M41</f>
      </c>
      <c r="N44" s="42">
        <f t="array" ref="N44">N41</f>
      </c>
      <c r="O44" s="214">
        <f t="array" ref="O44">(C44-E44)*I44*L44/1000</f>
      </c>
      <c r="P44" s="214">
        <f t="array" ref="P44">(C44-E44)*J44*M44/1000</f>
      </c>
      <c r="Q44" s="214">
        <f t="array" ref="Q44">(C44-E44)*K44*N44/1000</f>
      </c>
      <c r="R44" s="584">
        <f t="array" ref="R44">SUM(O44:Q46)</f>
      </c>
      <c r="S44" s="214">
        <f t="array" ref="S44">(C44*I44*L44/1000)+(C44*J44*M44/1000)+(C44*K44*N44/1000)+(((C44*I44*L44/1000)+(C44*J44*M44/1000)+(C44*K44*N44/1000))*2%)</f>
      </c>
      <c r="T44" s="597">
        <f t="array" ref="T44">SUM(S44:S46)</f>
      </c>
      <c r="U44" s="603">
        <f t="array" ref="U44">(C44*I44/1000)+(C45*I45/1000)+(C46*I46/1000)+(((C44*I44/1000)+(C45*I45/1000)+(C46*I46/1000))*2%)</f>
      </c>
      <c r="V44" s="584">
        <f t="array" ref="V44">(C44*J44/1000)+(C45*J45/1000)+(C46*J46/1000)+(((C44*J44/1000)+(C45*J45/1000)+(C46*J46/1000))*2%)</f>
      </c>
      <c r="W44" s="608">
        <f t="array" ref="W44">(C44*K44/1000)+(C45*K45/1000)+(C46*K46/1000)</f>
      </c>
      <c r="X44" s="215">
        <f t="array" ref="X44">(C44*I44*L44)/1000</f>
      </c>
      <c r="Y44" s="214">
        <f t="array" ref="Y44">(C44*J44*M44)/1000</f>
      </c>
      <c r="Z44" s="216">
        <f t="array" ref="Z44">(C44*K44*N44)/1000</f>
      </c>
      <c r="AA44" s="145"/>
      <c r="AB44" s="98"/>
      <c r="AC44" s="98"/>
    </row>
    <row r="45" spans="1:29" ht="24" customHeight="1">
      <c r="A45" s="581"/>
      <c r="B45" t="s" s="217">
        <v>183</v>
      </c>
      <c r="C45" s="85"/>
      <c r="D45" s="237"/>
      <c r="E45" s="219"/>
      <c r="F45" s="220"/>
      <c r="G45" s="220"/>
      <c r="H45" s="220"/>
      <c r="I45" s="213">
        <f t="array" ref="I45">(F45*6.88*2*2.7)*(1790-1000)/(1.7*1790)</f>
      </c>
      <c r="J45" s="213">
        <f t="array" ref="J45">(G45*2.21*5*2.7)*(1550-1000)/(1.7*1550)</f>
      </c>
      <c r="K45" s="213">
        <f t="array" ref="K45">(H45*2.21*5*2.7)*(1300-1000)/(1.7*1300)</f>
      </c>
      <c r="L45" s="220"/>
      <c r="M45" s="220"/>
      <c r="N45" s="220"/>
      <c r="O45" s="190">
        <f t="array" ref="O45">(C45-E45)*I45*L45/1000</f>
      </c>
      <c r="P45" s="190">
        <f t="array" ref="P45">(C45-E45)*J45*M45/1000</f>
      </c>
      <c r="Q45" s="190">
        <f t="array" ref="Q45">(C45-E45)*K45*N45/1000</f>
      </c>
      <c r="R45" s="585"/>
      <c r="S45" s="42">
        <f t="array" ref="S45">(C45*I45*L45/1000)+(C45*J45*M45/1000)+(C45*K45*N45/1000)+(((C45*I45*L45/1000)+(C45*J45*M45/1000)+(C45*K45*N45/1000))*2%)</f>
      </c>
      <c r="T45" s="598"/>
      <c r="U45" s="604"/>
      <c r="V45" s="606"/>
      <c r="W45" s="609"/>
      <c r="X45" s="221">
        <f t="array" ref="X45">(C45*I45*L45)/1000</f>
      </c>
      <c r="Y45" s="190">
        <f t="array" ref="Y45">(C45*J45*M45)/1000</f>
      </c>
      <c r="Z45" s="222">
        <f t="array" ref="Z45">(C45*K45*N45)/1000</f>
      </c>
      <c r="AA45" s="145"/>
      <c r="AB45" s="98"/>
      <c r="AC45" s="98"/>
    </row>
    <row r="46" spans="1:29" ht="24" customHeight="1">
      <c r="A46" s="581"/>
      <c r="B46" t="s" s="223">
        <v>184</v>
      </c>
      <c r="C46" s="241"/>
      <c r="D46" s="244"/>
      <c r="E46" s="225"/>
      <c r="F46" s="228"/>
      <c r="G46" s="228"/>
      <c r="H46" s="228"/>
      <c r="I46" s="213">
        <f t="array" ref="I46">(F46*6.88*2*2.7)*(1790-1000)/(1.7*1790)</f>
      </c>
      <c r="J46" s="213">
        <f t="array" ref="J46">(G46*2.21*5*2.7)*(1550-1000)/(1.7*1550)</f>
      </c>
      <c r="K46" s="213">
        <f t="array" ref="K46">(H46*2.21*5*2.7)*(1300-1000)/(1.7*1300)</f>
      </c>
      <c r="L46" s="42">
        <f t="array" ref="L46">L43</f>
      </c>
      <c r="M46" s="42">
        <f t="array" ref="M46">M43</f>
      </c>
      <c r="N46" s="42">
        <f t="array" ref="N46">N43</f>
      </c>
      <c r="O46" s="227"/>
      <c r="P46" s="227"/>
      <c r="Q46" s="227"/>
      <c r="R46" s="586"/>
      <c r="S46" s="226">
        <f t="array" ref="S46">(C46*I46*L46/1000)+(C46*J46*M46/1000)+(C46*K46*N46/1000)+(((C46*I46*L46/1000)+(C46*J46*M46/1000)+(C46*K46*N46/1000))*2%)</f>
      </c>
      <c r="T46" s="599"/>
      <c r="U46" s="605"/>
      <c r="V46" s="607"/>
      <c r="W46" s="610"/>
      <c r="X46" s="229">
        <f t="array" ref="X46">(C46*I46*L46)/1000</f>
      </c>
      <c r="Y46" s="227">
        <f t="array" ref="Y46">(C46*J46*M46)/1000</f>
      </c>
      <c r="Z46" s="230">
        <f t="array" ref="Z46">(C46*K46*N46)/1000</f>
      </c>
      <c r="AA46" s="145"/>
      <c r="AB46" s="98"/>
      <c r="AC46" s="98"/>
    </row>
    <row r="47" spans="1:29" ht="24" customHeight="1">
      <c r="A47" s="582">
        <v>14</v>
      </c>
      <c r="B47" t="s" s="231">
        <v>182</v>
      </c>
      <c r="C47" s="248">
        <f t="array" ref="C47">99.5%*'Data Entry'!K19</f>
      </c>
      <c r="D47" s="284"/>
      <c r="E47" s="211">
        <f t="array" ref="E47">'Data Entry'!X19</f>
      </c>
      <c r="F47" s="232">
        <f t="array" ref="F47">F8</f>
      </c>
      <c r="G47" s="232">
        <f t="array" ref="G47">G8</f>
      </c>
      <c r="H47" s="232">
        <f t="array" ref="H47">H8</f>
      </c>
      <c r="I47" s="272">
        <f t="array" ref="I47">(F47*6.88*2*2.7)*(1790-1000)/(1.7*1790)</f>
      </c>
      <c r="J47" s="213">
        <f t="array" ref="J47">(G47*2.21*5*2.7)*(1550-1000)/(1.7*1550)</f>
      </c>
      <c r="K47" s="213">
        <f t="array" ref="K47">(H47*2.21*5*2.7)*(1300-1000)/(1.7*1300)</f>
      </c>
      <c r="L47" s="59">
        <f t="array" ref="L47">L44</f>
      </c>
      <c r="M47" s="59">
        <f t="array" ref="M47">M44</f>
      </c>
      <c r="N47" s="59">
        <f t="array" ref="N47">N44</f>
      </c>
      <c r="O47" s="233">
        <f t="array" ref="O47">(C47-E47)*I47*L47/1000</f>
      </c>
      <c r="P47" s="233">
        <f t="array" ref="P47">(C47-E47)*J47*M47/1000</f>
      </c>
      <c r="Q47" s="233">
        <f t="array" ref="Q47">(C47-E47)*K47*N47/1000</f>
      </c>
      <c r="R47" s="587">
        <f t="array" ref="R47">SUM(O47:Q49)</f>
      </c>
      <c r="S47" s="233">
        <f t="array" ref="S47">(C47*I47*L47/1000)+(C47*J47*M47/1000)+(C47*K47*N47/1000)+(((C47*I47*L47/1000)+(C47*J47*M47/1000)+(C47*K47*N47/1000))*2%)</f>
      </c>
      <c r="T47" s="594">
        <f t="array" ref="T47">SUM(S47:S49)</f>
      </c>
      <c r="U47" s="600">
        <f t="array" ref="U47">(C47*I47/1000)+(C48*I48/1000)+(C49*I49/1000)+(((C47*I47/1000)+(C48*I48/1000)+(C49*I49/1000))*2%)</f>
      </c>
      <c r="V47" s="587">
        <f t="array" ref="V47">(C47*J47/1000)+(C48*J48/1000)+(C49*J49/1000)+(((C47*J47/1000)+(C48*J48/1000)+(C49*J49/1000))*2%)</f>
      </c>
      <c r="W47" s="613">
        <f t="array" ref="W47">(C47*K47/1000)+(C48*K48/1000)+(C49*K49/1000)</f>
      </c>
      <c r="X47" s="234">
        <f t="array" ref="X47">(C47*I47*L47)/1000</f>
      </c>
      <c r="Y47" s="233">
        <f t="array" ref="Y47">(C47*J47*M47)/1000</f>
      </c>
      <c r="Z47" s="235">
        <f t="array" ref="Z47">(C47*K47*N47)/1000</f>
      </c>
      <c r="AA47" s="145"/>
      <c r="AB47" s="98"/>
      <c r="AC47" s="98"/>
    </row>
    <row r="48" spans="1:29" ht="24" customHeight="1">
      <c r="A48" s="583"/>
      <c r="B48" t="s" s="236">
        <v>183</v>
      </c>
      <c r="C48" s="85"/>
      <c r="D48" s="237"/>
      <c r="E48" s="219"/>
      <c r="F48" s="237"/>
      <c r="G48" s="237"/>
      <c r="H48" s="237"/>
      <c r="I48" s="272">
        <f t="array" ref="I48">(F48*6.88*2*2.7)*(1790-1000)/(1.7*1790)</f>
      </c>
      <c r="J48" s="213">
        <f t="array" ref="J48">(G48*2.21*5*2.7)*(1550-1000)/(1.7*1550)</f>
      </c>
      <c r="K48" s="213">
        <f t="array" ref="K48">(H48*2.21*5*2.7)*(1300-1000)/(1.7*1300)</f>
      </c>
      <c r="L48" s="237"/>
      <c r="M48" s="237"/>
      <c r="N48" s="237"/>
      <c r="O48" s="192">
        <f t="array" ref="O48">(C48-E48)*I48*L48/1000</f>
      </c>
      <c r="P48" s="192">
        <f t="array" ref="P48">(C48-E48)*J48*M48/1000</f>
      </c>
      <c r="Q48" s="192">
        <f t="array" ref="Q48">(C48-E48)*K48*N48/1000</f>
      </c>
      <c r="R48" s="588"/>
      <c r="S48" s="59">
        <f t="array" ref="S48">(C48*I48*L48/1000)+(C48*J48*M48/1000)+(C48*K48*N48/1000)+(((C48*I48*L48/1000)+(C48*J48*M48/1000)+(C48*K48*N48/1000))*2%)</f>
      </c>
      <c r="T48" s="595"/>
      <c r="U48" s="601"/>
      <c r="V48" s="611"/>
      <c r="W48" s="614"/>
      <c r="X48" s="238">
        <f t="array" ref="X48">(C48*I48*L48)/1000</f>
      </c>
      <c r="Y48" s="192">
        <f t="array" ref="Y48">(C48*J48*M48)/1000</f>
      </c>
      <c r="Z48" s="239">
        <f t="array" ref="Z48">(C48*K48*N48)/1000</f>
      </c>
      <c r="AA48" s="145"/>
      <c r="AB48" s="98"/>
      <c r="AC48" s="98"/>
    </row>
    <row r="49" spans="1:29" ht="24" customHeight="1">
      <c r="A49" s="583"/>
      <c r="B49" t="s" s="240">
        <v>184</v>
      </c>
      <c r="C49" s="241"/>
      <c r="D49" s="244"/>
      <c r="E49" s="225"/>
      <c r="F49" s="244"/>
      <c r="G49" s="244"/>
      <c r="H49" s="244"/>
      <c r="I49" s="272">
        <f t="array" ref="I49">(F49*6.88*2*2.7)*(1790-1000)/(1.7*1790)</f>
      </c>
      <c r="J49" s="213">
        <f t="array" ref="J49">(G49*2.21*5*2.7)*(1550-1000)/(1.7*1550)</f>
      </c>
      <c r="K49" s="213">
        <f t="array" ref="K49">(H49*2.21*5*2.7)*(1300-1000)/(1.7*1300)</f>
      </c>
      <c r="L49" s="59">
        <f t="array" ref="L49">L46</f>
      </c>
      <c r="M49" s="59">
        <f t="array" ref="M49">M46</f>
      </c>
      <c r="N49" s="59">
        <f t="array" ref="N49">N46</f>
      </c>
      <c r="O49" s="243"/>
      <c r="P49" s="243"/>
      <c r="Q49" s="243"/>
      <c r="R49" s="589"/>
      <c r="S49" s="242">
        <f t="array" ref="S49">(C49*I49*L49/1000)+(C49*J49*M49/1000)+(C49*K49*N49/1000)+(((C49*I49*L49/1000)+(C49*J49*M49/1000)+(C49*K49*N49/1000))*2%)</f>
      </c>
      <c r="T49" s="596"/>
      <c r="U49" s="602"/>
      <c r="V49" s="612"/>
      <c r="W49" s="615"/>
      <c r="X49" s="245">
        <f t="array" ref="X49">(C49*I49*L49)/1000</f>
      </c>
      <c r="Y49" s="243">
        <f t="array" ref="Y49">(C49*J49*M49)/1000</f>
      </c>
      <c r="Z49" s="246">
        <f t="array" ref="Z49">(C49*K49*N49)/1000</f>
      </c>
      <c r="AA49" s="145"/>
      <c r="AB49" s="98"/>
      <c r="AC49" s="98"/>
    </row>
    <row r="50" spans="1:29" ht="24" customHeight="1">
      <c r="A50" s="580">
        <v>15</v>
      </c>
      <c r="B50" t="s" s="209">
        <v>182</v>
      </c>
      <c r="C50" s="248">
        <f t="array" ref="C50">99.5%*'Data Entry'!K20</f>
      </c>
      <c r="D50" s="284"/>
      <c r="E50" s="211">
        <f t="array" ref="E50">'Data Entry'!X20</f>
      </c>
      <c r="F50" s="212">
        <f t="array" ref="F50">F8</f>
      </c>
      <c r="G50" s="212">
        <f t="array" ref="G50">G8</f>
      </c>
      <c r="H50" s="212">
        <f t="array" ref="H50">H8</f>
      </c>
      <c r="I50" s="213">
        <f t="array" ref="I50">(F50*6.88*2*2.7)*(1790-1000)/(1.7*1790)</f>
      </c>
      <c r="J50" s="213">
        <f t="array" ref="J50">(G50*2.21*5*2.7)*(1550-1000)/(1.7*1550)</f>
      </c>
      <c r="K50" s="213">
        <f t="array" ref="K50">(H50*2.21*5*2.7)*(1300-1000)/(1.7*1300)</f>
      </c>
      <c r="L50" s="42">
        <f t="array" ref="L50">L47</f>
      </c>
      <c r="M50" s="42">
        <f t="array" ref="M50">M47</f>
      </c>
      <c r="N50" s="42">
        <f t="array" ref="N50">N47</f>
      </c>
      <c r="O50" s="214">
        <f t="array" ref="O50">(C50-E50)*I50*L50/1000</f>
      </c>
      <c r="P50" s="214">
        <f t="array" ref="P50">(C50-E50)*J50*M50/1000</f>
      </c>
      <c r="Q50" s="214">
        <f t="array" ref="Q50">(C50-E50)*K50*N50/1000</f>
      </c>
      <c r="R50" s="584">
        <f t="array" ref="R50">SUM(O50:Q52)</f>
      </c>
      <c r="S50" s="214">
        <f t="array" ref="S50">(C50*I50*L50/1000)+(C50*J50*M50/1000)+(C50*K50*N50/1000)+(((C50*I50*L50/1000)+(C50*J50*M50/1000)+(C50*K50*N50/1000))*2%)</f>
      </c>
      <c r="T50" s="597">
        <f t="array" ref="T50">SUM(S50:S52)</f>
      </c>
      <c r="U50" s="603">
        <f t="array" ref="U50">(C50*I50/1000)+(C51*I51/1000)+(C52*I52/1000)+(((C50*I50/1000)+(C51*I51/1000)+(C52*I52/1000))*2%)</f>
      </c>
      <c r="V50" s="584">
        <f t="array" ref="V50">(C50*J50/1000)+(C51*J51/1000)+(C52*J52/1000)+(((C50*J50/1000)+(C51*J51/1000)+(C52*J52/1000))*2%)</f>
      </c>
      <c r="W50" s="608">
        <f t="array" ref="W50">(C50*K50/1000)+(C51*K51/1000)+(C52*K52/1000)</f>
      </c>
      <c r="X50" s="215">
        <f t="array" ref="X50">(C50*I50*L50)/1000</f>
      </c>
      <c r="Y50" s="214">
        <f t="array" ref="Y50">(C50*J50*M50)/1000</f>
      </c>
      <c r="Z50" s="216">
        <f t="array" ref="Z50">(C50*K50*N50)/1000</f>
      </c>
      <c r="AA50" s="145"/>
      <c r="AB50" s="98"/>
      <c r="AC50" s="98"/>
    </row>
    <row r="51" spans="1:29" ht="24" customHeight="1">
      <c r="A51" s="581"/>
      <c r="B51" t="s" s="217">
        <v>183</v>
      </c>
      <c r="C51" s="85"/>
      <c r="D51" s="237"/>
      <c r="E51" s="219"/>
      <c r="F51" s="220"/>
      <c r="G51" s="220"/>
      <c r="H51" s="220"/>
      <c r="I51" s="213">
        <f t="array" ref="I51">(F51*6.88*2*2.7)*(1790-1000)/(1.7*1790)</f>
      </c>
      <c r="J51" s="213">
        <f t="array" ref="J51">(G51*2.21*5*2.7)*(1550-1000)/(1.7*1550)</f>
      </c>
      <c r="K51" s="213">
        <f t="array" ref="K51">(H51*2.21*5*2.7)*(1300-1000)/(1.7*1300)</f>
      </c>
      <c r="L51" s="220"/>
      <c r="M51" s="220"/>
      <c r="N51" s="220"/>
      <c r="O51" s="190">
        <f t="array" ref="O51">(C51-E51)*I51*L51/1000</f>
      </c>
      <c r="P51" s="190">
        <f t="array" ref="P51">(C51-E51)*J51*M51/1000</f>
      </c>
      <c r="Q51" s="190">
        <f t="array" ref="Q51">(C51-E51)*K51*N51/1000</f>
      </c>
      <c r="R51" s="585"/>
      <c r="S51" s="42">
        <f t="array" ref="S51">(C51*I51*L51/1000)+(C51*J51*M51/1000)+(C51*K51*N51/1000)+(((C51*I51*L51/1000)+(C51*J51*M51/1000)+(C51*K51*N51/1000))*2%)</f>
      </c>
      <c r="T51" s="598"/>
      <c r="U51" s="604"/>
      <c r="V51" s="606"/>
      <c r="W51" s="609"/>
      <c r="X51" s="221">
        <f t="array" ref="X51">(C51*I51*L51)/1000</f>
      </c>
      <c r="Y51" s="190">
        <f t="array" ref="Y51">(C51*J51*M51)/1000</f>
      </c>
      <c r="Z51" s="222">
        <f t="array" ref="Z51">(C51*K51*N51)/1000</f>
      </c>
      <c r="AA51" s="145"/>
      <c r="AB51" s="98"/>
      <c r="AC51" s="98"/>
    </row>
    <row r="52" spans="1:29" ht="24" customHeight="1">
      <c r="A52" s="581"/>
      <c r="B52" t="s" s="223">
        <v>184</v>
      </c>
      <c r="C52" s="241"/>
      <c r="D52" s="244"/>
      <c r="E52" s="225"/>
      <c r="F52" s="228"/>
      <c r="G52" s="228"/>
      <c r="H52" s="228"/>
      <c r="I52" s="213">
        <f t="array" ref="I52">(F52*6.88*2*2.7)*(1790-1000)/(1.7*1790)</f>
      </c>
      <c r="J52" s="213">
        <f t="array" ref="J52">(G52*2.21*5*2.7)*(1550-1000)/(1.7*1550)</f>
      </c>
      <c r="K52" s="213">
        <f t="array" ref="K52">(H52*2.21*5*2.7)*(1300-1000)/(1.7*1300)</f>
      </c>
      <c r="L52" s="42">
        <f t="array" ref="L52">L49</f>
      </c>
      <c r="M52" s="42">
        <f t="array" ref="M52">M49</f>
      </c>
      <c r="N52" s="42">
        <f t="array" ref="N52">N49</f>
      </c>
      <c r="O52" s="227"/>
      <c r="P52" s="227"/>
      <c r="Q52" s="227"/>
      <c r="R52" s="586"/>
      <c r="S52" s="226">
        <f t="array" ref="S52">(C52*I52*L52/1000)+(C52*J52*M52/1000)+(C52*K52*N52/1000)+(((C52*I52*L52/1000)+(C52*J52*M52/1000)+(C52*K52*N52/1000))*2%)</f>
      </c>
      <c r="T52" s="599"/>
      <c r="U52" s="605"/>
      <c r="V52" s="607"/>
      <c r="W52" s="610"/>
      <c r="X52" s="229">
        <f t="array" ref="X52">(C52*I52*L52)/1000</f>
      </c>
      <c r="Y52" s="227">
        <f t="array" ref="Y52">(C52*J52*M52)/1000</f>
      </c>
      <c r="Z52" s="230">
        <f t="array" ref="Z52">(C52*K52*N52)/1000</f>
      </c>
      <c r="AA52" s="145"/>
      <c r="AB52" s="98"/>
      <c r="AC52" s="98"/>
    </row>
    <row r="53" spans="1:29" ht="24" customHeight="1">
      <c r="A53" s="582">
        <v>16</v>
      </c>
      <c r="B53" t="s" s="231">
        <v>182</v>
      </c>
      <c r="C53" s="248">
        <f t="array" ref="C53">99.5%*'Data Entry'!K21</f>
      </c>
      <c r="D53" s="284"/>
      <c r="E53" s="211">
        <f t="array" ref="E53">'Data Entry'!X21</f>
      </c>
      <c r="F53" s="232">
        <f t="array" ref="F53">F8</f>
      </c>
      <c r="G53" s="232">
        <f t="array" ref="G53">G8</f>
      </c>
      <c r="H53" s="232">
        <f t="array" ref="H53">H8</f>
      </c>
      <c r="I53" s="272">
        <f t="array" ref="I53">(F53*6.88*2*2.7)*(1790-1000)/(1.7*1790)</f>
      </c>
      <c r="J53" s="213">
        <f t="array" ref="J53">(G53*2.21*5*2.7)*(1550-1000)/(1.7*1550)</f>
      </c>
      <c r="K53" s="213">
        <f t="array" ref="K53">(H53*2.21*5*2.7)*(1300-1000)/(1.7*1300)</f>
      </c>
      <c r="L53" s="59">
        <f t="array" ref="L53">L50</f>
      </c>
      <c r="M53" s="59">
        <f t="array" ref="M53">M50</f>
      </c>
      <c r="N53" s="59">
        <f t="array" ref="N53">N50</f>
      </c>
      <c r="O53" s="233">
        <f t="array" ref="O53">(C53-E53)*I53*L53/1000</f>
      </c>
      <c r="P53" s="233">
        <f t="array" ref="P53">(C53-E53)*J53*M53/1000</f>
      </c>
      <c r="Q53" s="233">
        <f t="array" ref="Q53">(C53-E53)*K53*N53/1000</f>
      </c>
      <c r="R53" s="587">
        <f t="array" ref="R53">SUM(O53:Q55)</f>
      </c>
      <c r="S53" s="233">
        <f t="array" ref="S53">(C53*I53*L53/1000)+(C53*J53*M53/1000)+(C53*K53*N53/1000)+(((C53*I53*L53/1000)+(C53*J53*M53/1000)+(C53*K53*N53/1000))*2%)</f>
      </c>
      <c r="T53" s="594">
        <f t="array" ref="T53">SUM(S53:S55)</f>
      </c>
      <c r="U53" s="600">
        <f t="array" ref="U53">(C53*I53/1000)+(C54*I54/1000)+(C55*I55/1000)+(((C53*I53/1000)+(C54*I54/1000)+(C55*I55/1000))*2%)</f>
      </c>
      <c r="V53" s="587">
        <f t="array" ref="V53">(C53*J53/1000)+(C54*J54/1000)+(C55*J55/1000)+(((C53*J53/1000)+(C54*J54/1000)+(C55*J55/1000))*2%)</f>
      </c>
      <c r="W53" s="613">
        <f t="array" ref="W53">(C53*K53/1000)+(C54*K54/1000)+(C55*K55/1000)</f>
      </c>
      <c r="X53" s="234">
        <f t="array" ref="X53">(C53*I53*L53)/1000</f>
      </c>
      <c r="Y53" s="233">
        <f t="array" ref="Y53">(C53*J53*M53)/1000</f>
      </c>
      <c r="Z53" s="235">
        <f t="array" ref="Z53">(C53*K53*N53)/1000</f>
      </c>
      <c r="AA53" s="145"/>
      <c r="AB53" s="98"/>
      <c r="AC53" s="98"/>
    </row>
    <row r="54" spans="1:29" ht="24" customHeight="1">
      <c r="A54" s="583"/>
      <c r="B54" t="s" s="236">
        <v>183</v>
      </c>
      <c r="C54" s="85"/>
      <c r="D54" s="237"/>
      <c r="E54" s="219"/>
      <c r="F54" s="237"/>
      <c r="G54" s="237"/>
      <c r="H54" s="237"/>
      <c r="I54" s="272">
        <f t="array" ref="I54">(F54*6.88*2*2.7)*(1790-1000)/(1.7*1790)</f>
      </c>
      <c r="J54" s="213">
        <f t="array" ref="J54">(G54*2.21*5*2.7)*(1550-1000)/(1.7*1550)</f>
      </c>
      <c r="K54" s="213">
        <f t="array" ref="K54">(H54*2.21*5*2.7)*(1300-1000)/(1.7*1300)</f>
      </c>
      <c r="L54" s="237"/>
      <c r="M54" s="237"/>
      <c r="N54" s="237"/>
      <c r="O54" s="192">
        <f t="array" ref="O54">(C54-E54)*I54*L54/1000</f>
      </c>
      <c r="P54" s="192">
        <f t="array" ref="P54">(C54-E54)*J54*M54/1000</f>
      </c>
      <c r="Q54" s="192">
        <f t="array" ref="Q54">(C54-E54)*K54*N54/1000</f>
      </c>
      <c r="R54" s="588"/>
      <c r="S54" s="59">
        <f t="array" ref="S54">(C54*I54*L54/1000)+(C54*J54*M54/1000)+(C54*K54*N54/1000)+(((C54*I54*L54/1000)+(C54*J54*M54/1000)+(C54*K54*N54/1000))*2%)</f>
      </c>
      <c r="T54" s="595"/>
      <c r="U54" s="601"/>
      <c r="V54" s="611"/>
      <c r="W54" s="614"/>
      <c r="X54" s="238">
        <f t="array" ref="X54">(C54*I54*L54)/1000</f>
      </c>
      <c r="Y54" s="192">
        <f t="array" ref="Y54">(C54*J54*M54)/1000</f>
      </c>
      <c r="Z54" s="239">
        <f t="array" ref="Z54">(C54*K54*N54)/1000</f>
      </c>
      <c r="AA54" s="145"/>
      <c r="AB54" s="98"/>
      <c r="AC54" s="98"/>
    </row>
    <row r="55" spans="1:29" ht="24" customHeight="1">
      <c r="A55" s="583"/>
      <c r="B55" t="s" s="240">
        <v>184</v>
      </c>
      <c r="C55" s="241"/>
      <c r="D55" s="244"/>
      <c r="E55" s="225"/>
      <c r="F55" s="244"/>
      <c r="G55" s="244"/>
      <c r="H55" s="244"/>
      <c r="I55" s="272">
        <f t="array" ref="I55">(F55*6.88*2*2.7)*(1790-1000)/(1.7*1790)</f>
      </c>
      <c r="J55" s="213">
        <f t="array" ref="J55">(G55*2.21*5*2.7)*(1550-1000)/(1.7*1550)</f>
      </c>
      <c r="K55" s="213">
        <f t="array" ref="K55">(H55*2.21*5*2.7)*(1300-1000)/(1.7*1300)</f>
      </c>
      <c r="L55" s="59">
        <f t="array" ref="L55">L52</f>
      </c>
      <c r="M55" s="59">
        <f t="array" ref="M55">M52</f>
      </c>
      <c r="N55" s="59">
        <f t="array" ref="N55">N52</f>
      </c>
      <c r="O55" s="243"/>
      <c r="P55" s="243"/>
      <c r="Q55" s="243"/>
      <c r="R55" s="589"/>
      <c r="S55" s="242">
        <f t="array" ref="S55">(C55*I55*L55/1000)+(C55*J55*M55/1000)+(C55*K55*N55/1000)+(((C55*I55*L55/1000)+(C55*J55*M55/1000)+(C55*K55*N55/1000))*2%)</f>
      </c>
      <c r="T55" s="596"/>
      <c r="U55" s="602"/>
      <c r="V55" s="612"/>
      <c r="W55" s="615"/>
      <c r="X55" s="245">
        <f t="array" ref="X55">(C55*I55*L55)/1000</f>
      </c>
      <c r="Y55" s="243">
        <f t="array" ref="Y55">(C55*J55*M55)/1000</f>
      </c>
      <c r="Z55" s="246">
        <f t="array" ref="Z55">(C55*K55*N55)/1000</f>
      </c>
      <c r="AA55" s="145"/>
      <c r="AB55" s="98"/>
      <c r="AC55" s="98"/>
    </row>
    <row r="56" spans="1:29" ht="24" customHeight="1">
      <c r="A56" s="580">
        <v>17</v>
      </c>
      <c r="B56" t="s" s="209">
        <v>182</v>
      </c>
      <c r="C56" s="248">
        <f t="array" ref="C56">99.5%*'Data Entry'!K22</f>
      </c>
      <c r="D56" s="284"/>
      <c r="E56" s="211">
        <f t="array" ref="E56">'Data Entry'!X22</f>
      </c>
      <c r="F56" s="212">
        <f t="array" ref="F56">F8</f>
      </c>
      <c r="G56" s="212">
        <f t="array" ref="G56">G8</f>
      </c>
      <c r="H56" s="212">
        <f t="array" ref="H56">H8</f>
      </c>
      <c r="I56" s="213">
        <f t="array" ref="I56">(F56*6.88*2*2.7)*(1790-1000)/(1.7*1790)</f>
      </c>
      <c r="J56" s="213">
        <f t="array" ref="J56">(G56*2.21*5*2.7)*(1550-1000)/(1.7*1550)</f>
      </c>
      <c r="K56" s="213">
        <f t="array" ref="K56">(H56*2.21*5*2.7)*(1300-1000)/(1.7*1300)</f>
      </c>
      <c r="L56" s="42">
        <f t="array" ref="L56">L53</f>
      </c>
      <c r="M56" s="42">
        <f t="array" ref="M56">M53</f>
      </c>
      <c r="N56" s="42">
        <f t="array" ref="N56">N53</f>
      </c>
      <c r="O56" s="214">
        <f t="array" ref="O56">(C56-E56)*I56*L56/1000</f>
      </c>
      <c r="P56" s="214">
        <f t="array" ref="P56">(C56-E56)*J56*M56/1000</f>
      </c>
      <c r="Q56" s="214">
        <f t="array" ref="Q56">(C56-E56)*K56*N56/1000</f>
      </c>
      <c r="R56" s="584">
        <f t="array" ref="R56">SUM(O56:Q58)</f>
      </c>
      <c r="S56" s="214">
        <f t="array" ref="S56">(C56*I56*L56/1000)+(C56*J56*M56/1000)+(C56*K56*N56/1000)+(((C56*I56*L56/1000)+(C56*J56*M56/1000)+(C56*K56*N56/1000))*2%)</f>
      </c>
      <c r="T56" s="597">
        <f t="array" ref="T56">SUM(S56:S58)</f>
      </c>
      <c r="U56" s="603">
        <f t="array" ref="U56">(C56*I56/1000)+(C57*I57/1000)+(C58*I58/1000)+(((C56*I56/1000)+(C57*I57/1000)+(C58*I58/1000))*2%)</f>
      </c>
      <c r="V56" s="584">
        <f t="array" ref="V56">(C56*J56/1000)+(C57*J57/1000)+(C58*J58/1000)+(((C56*J56/1000)+(C57*J57/1000)+(C58*J58/1000))*2%)</f>
      </c>
      <c r="W56" s="608">
        <f t="array" ref="W56">(C56*K56/1000)+(C57*K57/1000)+(C58*K58/1000)</f>
      </c>
      <c r="X56" s="215">
        <f t="array" ref="X56">(C56*I56*L56)/1000</f>
      </c>
      <c r="Y56" s="214">
        <f t="array" ref="Y56">(C56*J56*M56)/1000</f>
      </c>
      <c r="Z56" s="216">
        <f t="array" ref="Z56">(C56*K56*N56)/1000</f>
      </c>
      <c r="AA56" s="145"/>
      <c r="AB56" s="98"/>
      <c r="AC56" s="98"/>
    </row>
    <row r="57" spans="1:29" ht="24" customHeight="1">
      <c r="A57" s="581"/>
      <c r="B57" t="s" s="217">
        <v>183</v>
      </c>
      <c r="C57" s="85"/>
      <c r="D57" s="237"/>
      <c r="E57" s="219"/>
      <c r="F57" s="220"/>
      <c r="G57" s="220"/>
      <c r="H57" s="220"/>
      <c r="I57" s="213">
        <f t="array" ref="I57">(F57*6.88*2*2.7)*(1790-1000)/(1.7*1790)</f>
      </c>
      <c r="J57" s="213">
        <f t="array" ref="J57">(G57*2.21*5*2.7)*(1550-1000)/(1.7*1550)</f>
      </c>
      <c r="K57" s="213">
        <f t="array" ref="K57">(H57*2.21*5*2.7)*(1300-1000)/(1.7*1300)</f>
      </c>
      <c r="L57" s="220"/>
      <c r="M57" s="220"/>
      <c r="N57" s="220"/>
      <c r="O57" s="190">
        <f t="array" ref="O57">(C57-E57)*I57*L57/1000</f>
      </c>
      <c r="P57" s="190">
        <f t="array" ref="P57">(C57-E57)*J57*M57/1000</f>
      </c>
      <c r="Q57" s="190">
        <f t="array" ref="Q57">(C57-E57)*K57*N57/1000</f>
      </c>
      <c r="R57" s="585"/>
      <c r="S57" s="42">
        <f t="array" ref="S57">(C57*I57*L57/1000)+(C57*J57*M57/1000)+(C57*K57*N57/1000)+(((C57*I57*L57/1000)+(C57*J57*M57/1000)+(C57*K57*N57/1000))*2%)</f>
      </c>
      <c r="T57" s="598"/>
      <c r="U57" s="604"/>
      <c r="V57" s="606"/>
      <c r="W57" s="609"/>
      <c r="X57" s="221">
        <f t="array" ref="X57">(C57*I57*L57)/1000</f>
      </c>
      <c r="Y57" s="190">
        <f t="array" ref="Y57">(C57*J57*M57)/1000</f>
      </c>
      <c r="Z57" s="222">
        <f t="array" ref="Z57">(C57*K57*N57)/1000</f>
      </c>
      <c r="AA57" s="145"/>
      <c r="AB57" s="98"/>
      <c r="AC57" s="98"/>
    </row>
    <row r="58" spans="1:29" ht="24" customHeight="1">
      <c r="A58" s="581"/>
      <c r="B58" t="s" s="223">
        <v>184</v>
      </c>
      <c r="C58" s="241"/>
      <c r="D58" s="244"/>
      <c r="E58" s="225"/>
      <c r="F58" s="228"/>
      <c r="G58" s="228"/>
      <c r="H58" s="228"/>
      <c r="I58" s="213">
        <f t="array" ref="I58">(F58*6.88*2*2.7)*(1790-1000)/(1.7*1790)</f>
      </c>
      <c r="J58" s="213">
        <f t="array" ref="J58">(G58*2.21*5*2.7)*(1550-1000)/(1.7*1550)</f>
      </c>
      <c r="K58" s="213">
        <f t="array" ref="K58">(H58*2.21*5*2.7)*(1300-1000)/(1.7*1300)</f>
      </c>
      <c r="L58" s="42">
        <f t="array" ref="L58">L55</f>
      </c>
      <c r="M58" s="42">
        <f t="array" ref="M58">M55</f>
      </c>
      <c r="N58" s="42">
        <f t="array" ref="N58">N55</f>
      </c>
      <c r="O58" s="227"/>
      <c r="P58" s="227"/>
      <c r="Q58" s="227"/>
      <c r="R58" s="586"/>
      <c r="S58" s="226">
        <f t="array" ref="S58">(C58*I58*L58/1000)+(C58*J58*M58/1000)+(C58*K58*N58/1000)+(((C58*I58*L58/1000)+(C58*J58*M58/1000)+(C58*K58*N58/1000))*2%)</f>
      </c>
      <c r="T58" s="599"/>
      <c r="U58" s="605"/>
      <c r="V58" s="607"/>
      <c r="W58" s="610"/>
      <c r="X58" s="229">
        <f t="array" ref="X58">(C58*I58*L58)/1000</f>
      </c>
      <c r="Y58" s="227">
        <f t="array" ref="Y58">(C58*J58*M58)/1000</f>
      </c>
      <c r="Z58" s="230">
        <f t="array" ref="Z58">(C58*K58*N58)/1000</f>
      </c>
      <c r="AA58" s="145"/>
      <c r="AB58" s="98"/>
      <c r="AC58" s="98"/>
    </row>
    <row r="59" spans="1:29" ht="24" customHeight="1">
      <c r="A59" s="582">
        <v>18</v>
      </c>
      <c r="B59" t="s" s="231">
        <v>182</v>
      </c>
      <c r="C59" s="210">
        <f t="array" ref="C59">99.5%*'Data Entry'!K23</f>
      </c>
      <c r="D59" s="233"/>
      <c r="E59" s="211">
        <f t="array" ref="E59">'Data Entry'!X23</f>
      </c>
      <c r="F59" s="232">
        <f t="array" ref="F59">F8</f>
      </c>
      <c r="G59" s="232">
        <f t="array" ref="G59">G8</f>
      </c>
      <c r="H59" s="232">
        <f t="array" ref="H59">H8</f>
      </c>
      <c r="I59" s="272">
        <f t="array" ref="I59">(F59*6.88*2*2.7)*(1790-1000)/(1.7*1790)</f>
      </c>
      <c r="J59" s="213">
        <f t="array" ref="J59">(G59*2.21*5*2.7)*(1550-1000)/(1.7*1550)</f>
      </c>
      <c r="K59" s="213">
        <f t="array" ref="K59">(H59*2.21*5*2.7)*(1300-1000)/(1.7*1300)</f>
      </c>
      <c r="L59" s="59">
        <f t="array" ref="L59">L56</f>
      </c>
      <c r="M59" s="59">
        <f t="array" ref="M59">M56</f>
      </c>
      <c r="N59" s="59">
        <f t="array" ref="N59">N56</f>
      </c>
      <c r="O59" s="233">
        <f t="array" ref="O59">(C59-E59)*I59*L59/1000</f>
      </c>
      <c r="P59" s="233">
        <f t="array" ref="P59">(C59-E59)*J59*M59/1000</f>
      </c>
      <c r="Q59" s="233">
        <f t="array" ref="Q59">(C59-E59)*K59*N59/1000</f>
      </c>
      <c r="R59" s="587">
        <f t="array" ref="R59">SUM(O59:Q61)</f>
      </c>
      <c r="S59" s="232">
        <f t="array" ref="S59">(C59*I59*L59/1000)+(C59*J59*M59/1000)+(C59*K59*N59/1000)+(((C59*I59*L59/1000)+(C59*J59*M59/1000)+(C59*K59*N59/1000))*2%)</f>
      </c>
      <c r="T59" s="594">
        <f t="array" ref="T59">SUM(S59:S61)</f>
      </c>
      <c r="U59" s="600">
        <f t="array" ref="U59">(C59*I59/1000)+(C60*I60/1000)+(C61*I61/1000)+(((C59*I59/1000)+(C60*I60/1000)+(C61*I61/1000))*2%)</f>
      </c>
      <c r="V59" s="587">
        <f t="array" ref="V59">(C59*J59/1000)+(C60*J60/1000)+(C61*J61/1000)+(((C59*J59/1000)+(C60*J60/1000)+(C61*J61/1000))*2%)</f>
      </c>
      <c r="W59" s="613">
        <f t="array" ref="W59">(C59*K59/1000)+(C60*K60/1000)+(C61*K61/1000)</f>
      </c>
      <c r="X59" s="234">
        <f t="array" ref="X59">(C59*I59*L59)/1000</f>
      </c>
      <c r="Y59" s="233">
        <f t="array" ref="Y59">(C59*J59*M59)/1000</f>
      </c>
      <c r="Z59" s="235">
        <f t="array" ref="Z59">(C59*K59*N59)/1000</f>
      </c>
      <c r="AA59" s="145"/>
      <c r="AB59" s="98"/>
      <c r="AC59" s="98"/>
    </row>
    <row r="60" spans="1:29" ht="24" customHeight="1">
      <c r="A60" s="583"/>
      <c r="B60" t="s" s="236">
        <v>183</v>
      </c>
      <c r="C60" s="85"/>
      <c r="D60" s="237"/>
      <c r="E60" s="219"/>
      <c r="F60" s="237"/>
      <c r="G60" s="237"/>
      <c r="H60" s="237"/>
      <c r="I60" s="272">
        <f t="array" ref="I60">(F60*6.88*2*2.7)*(1790-1000)/(1.7*1790)</f>
      </c>
      <c r="J60" s="213">
        <f t="array" ref="J60">(G60*2.21*5*2.7)*(1550-1000)/(1.7*1550)</f>
      </c>
      <c r="K60" s="213">
        <f t="array" ref="K60">(H60*2.21*5*2.7)*(1300-1000)/(1.7*1300)</f>
      </c>
      <c r="L60" s="237"/>
      <c r="M60" s="237"/>
      <c r="N60" s="237"/>
      <c r="O60" s="192">
        <f t="array" ref="O60">(C60-E60)*I60*L60/1000</f>
      </c>
      <c r="P60" s="192">
        <f t="array" ref="P60">(C60-E60)*J60*M60/1000</f>
      </c>
      <c r="Q60" s="192">
        <f t="array" ref="Q60">(C60-E60)*K60*N60/1000</f>
      </c>
      <c r="R60" s="588"/>
      <c r="S60" s="59">
        <f t="array" ref="S60">(C60*I60*L60/1000)+(C60*J60*M60/1000)+(C60*K60*N60/1000)+(((C60*I60*L60/1000)+(C60*J60*M60/1000)+(C60*K60*N60/1000))*2%)</f>
      </c>
      <c r="T60" s="595"/>
      <c r="U60" s="601"/>
      <c r="V60" s="611"/>
      <c r="W60" s="614"/>
      <c r="X60" s="238">
        <f t="array" ref="X60">(C60*I60*L60)/1000</f>
      </c>
      <c r="Y60" s="192">
        <f t="array" ref="Y60">(C60*J60*M60)/1000</f>
      </c>
      <c r="Z60" s="239">
        <f t="array" ref="Z60">(C60*K60*N60)/1000</f>
      </c>
      <c r="AA60" s="145"/>
      <c r="AB60" s="98"/>
      <c r="AC60" s="98"/>
    </row>
    <row r="61" spans="1:29" ht="24" customHeight="1">
      <c r="A61" s="583"/>
      <c r="B61" t="s" s="240">
        <v>184</v>
      </c>
      <c r="C61" s="241"/>
      <c r="D61" s="244"/>
      <c r="E61" s="225"/>
      <c r="F61" s="244"/>
      <c r="G61" s="244"/>
      <c r="H61" s="244"/>
      <c r="I61" s="272">
        <f t="array" ref="I61">(F61*6.88*2*2.7)*(1790-1000)/(1.7*1790)</f>
      </c>
      <c r="J61" s="213">
        <f t="array" ref="J61">(G61*2.21*5*2.7)*(1550-1000)/(1.7*1550)</f>
      </c>
      <c r="K61" s="213">
        <f t="array" ref="K61">(H61*2.21*5*2.7)*(1300-1000)/(1.7*1300)</f>
      </c>
      <c r="L61" s="59">
        <f t="array" ref="L61">L58</f>
      </c>
      <c r="M61" s="59">
        <f t="array" ref="M61">M58</f>
      </c>
      <c r="N61" s="59">
        <f t="array" ref="N61">N58</f>
      </c>
      <c r="O61" s="243"/>
      <c r="P61" s="243"/>
      <c r="Q61" s="243"/>
      <c r="R61" s="589"/>
      <c r="S61" s="242">
        <f t="array" ref="S61">(C61*I61*L61/1000)+(C61*J61*M61/1000)+(C61*K61*N61/1000)+(((C61*I61*L61/1000)+(C61*J61*M61/1000)+(C61*K61*N61/1000))*2%)</f>
      </c>
      <c r="T61" s="596"/>
      <c r="U61" s="602"/>
      <c r="V61" s="612"/>
      <c r="W61" s="615"/>
      <c r="X61" s="245">
        <f t="array" ref="X61">(C61*I61*L61)/1000</f>
      </c>
      <c r="Y61" s="243">
        <f t="array" ref="Y61">(C61*J61*M61)/1000</f>
      </c>
      <c r="Z61" s="246">
        <f t="array" ref="Z61">(C61*K61*N61)/1000</f>
      </c>
      <c r="AA61" s="145"/>
      <c r="AB61" s="98"/>
      <c r="AC61" s="98"/>
    </row>
    <row r="62" spans="1:29" ht="24" customHeight="1">
      <c r="A62" s="580">
        <v>19</v>
      </c>
      <c r="B62" t="s" s="209">
        <v>182</v>
      </c>
      <c r="C62" s="248">
        <f t="array" ref="C62">99.5%*'Data Entry'!K24</f>
      </c>
      <c r="D62" s="284"/>
      <c r="E62" s="211">
        <f t="array" ref="E62">'Data Entry'!X24</f>
      </c>
      <c r="F62" s="212">
        <f t="array" ref="F62">F8</f>
      </c>
      <c r="G62" s="212">
        <f t="array" ref="G62">G8</f>
      </c>
      <c r="H62" s="212">
        <f t="array" ref="H62">H8</f>
      </c>
      <c r="I62" s="213">
        <f t="array" ref="I62">(F62*6.88*2*2.7)*(1790-1000)/(1.7*1790)</f>
      </c>
      <c r="J62" s="213">
        <f t="array" ref="J62">(G62*2.21*5*2.7)*(1550-1000)/(1.7*1550)</f>
      </c>
      <c r="K62" s="213">
        <f t="array" ref="K62">(H62*2.21*5*2.7)*(1300-1000)/(1.7*1300)</f>
      </c>
      <c r="L62" s="42">
        <f t="array" ref="L62">L59</f>
      </c>
      <c r="M62" s="42">
        <f t="array" ref="M62">M59</f>
      </c>
      <c r="N62" s="42">
        <f t="array" ref="N62">N59</f>
      </c>
      <c r="O62" s="214">
        <f t="array" ref="O62">(C62-E62)*I62*L62/1000</f>
      </c>
      <c r="P62" s="214">
        <f t="array" ref="P62">(C62-E62)*J62*M62/1000</f>
      </c>
      <c r="Q62" s="214">
        <f t="array" ref="Q62">(C62-E62)*K62*N62/1000</f>
      </c>
      <c r="R62" s="584">
        <f t="array" ref="R62">SUM(O62:Q64)</f>
      </c>
      <c r="S62" s="249">
        <f t="array" ref="S62">(C62*I62*L62/1000)+(C62*J62*M62/1000)+(C62*K62*N62/1000)+(((C62*I62*L62/1000)+(C62*J62*M62/1000)+(C62*K62*N62/1000))*2%)</f>
      </c>
      <c r="T62" s="597">
        <f t="array" ref="T62">SUM(S62:S64)</f>
      </c>
      <c r="U62" s="603">
        <f t="array" ref="U62">(C62*I62/1000)+(C63*I63/1000)+(C64*I64/1000)+(((C62*I62/1000)+(C63*I63/1000)+(C64*I64/1000))*2%)</f>
      </c>
      <c r="V62" s="584">
        <f t="array" ref="V62">(C62*J62/1000)+(C63*J63/1000)+(C64*J64/1000)+(((C62*J62/1000)+(C63*J63/1000)+(C64*J64/1000))*2%)</f>
      </c>
      <c r="W62" s="608">
        <f t="array" ref="W62">(C62*K62/1000)+(C63*K63/1000)+(C64*K64/1000)</f>
      </c>
      <c r="X62" s="215">
        <f t="array" ref="X62">(C62*I62*L62)/1000</f>
      </c>
      <c r="Y62" s="214">
        <f t="array" ref="Y62">(C62*J62*M62)/1000</f>
      </c>
      <c r="Z62" s="216">
        <f t="array" ref="Z62">(C62*K62*N62)/1000</f>
      </c>
      <c r="AA62" s="145"/>
      <c r="AB62" s="98"/>
      <c r="AC62" s="98"/>
    </row>
    <row r="63" spans="1:29" ht="24" customHeight="1">
      <c r="A63" s="581"/>
      <c r="B63" t="s" s="217">
        <v>183</v>
      </c>
      <c r="C63" s="85"/>
      <c r="D63" s="237"/>
      <c r="E63" s="219"/>
      <c r="F63" s="220"/>
      <c r="G63" s="220"/>
      <c r="H63" s="220"/>
      <c r="I63" s="213">
        <f t="array" ref="I63">(F63*6.88*2*2.7)*(1790-1000)/(1.7*1790)</f>
      </c>
      <c r="J63" s="213">
        <f t="array" ref="J63">(G63*2.21*5*2.7)*(1550-1000)/(1.7*1550)</f>
      </c>
      <c r="K63" s="213">
        <f t="array" ref="K63">(H63*2.21*5*2.7)*(1300-1000)/(1.7*1300)</f>
      </c>
      <c r="L63" s="220"/>
      <c r="M63" s="220"/>
      <c r="N63" s="220"/>
      <c r="O63" s="190">
        <f t="array" ref="O63">(C63-E63)*I63*L63/1000</f>
      </c>
      <c r="P63" s="190">
        <f t="array" ref="P63">(C63-E63)*J63*M63/1000</f>
      </c>
      <c r="Q63" s="190">
        <f t="array" ref="Q63">(C63-E63)*K63*N63/1000</f>
      </c>
      <c r="R63" s="585"/>
      <c r="S63" s="42">
        <f t="array" ref="S63">(C63*I63*L63/1000)+(C63*J63*M63/1000)+(C63*K63*N63/1000)+(((C63*I63*L63/1000)+(C63*J63*M63/1000)+(C63*K63*N63/1000))*2%)</f>
      </c>
      <c r="T63" s="598"/>
      <c r="U63" s="604"/>
      <c r="V63" s="606"/>
      <c r="W63" s="609"/>
      <c r="X63" s="221">
        <f t="array" ref="X63">(C63*I63*L63)/1000</f>
      </c>
      <c r="Y63" s="190">
        <f t="array" ref="Y63">(C63*J63*M63)/1000</f>
      </c>
      <c r="Z63" s="222">
        <f t="array" ref="Z63">(C63*K63*N63)/1000</f>
      </c>
      <c r="AA63" s="145"/>
      <c r="AB63" s="98"/>
      <c r="AC63" s="98"/>
    </row>
    <row r="64" spans="1:29" ht="24" customHeight="1">
      <c r="A64" s="581"/>
      <c r="B64" t="s" s="223">
        <v>184</v>
      </c>
      <c r="C64" s="241"/>
      <c r="D64" s="244"/>
      <c r="E64" s="225"/>
      <c r="F64" s="228"/>
      <c r="G64" s="228"/>
      <c r="H64" s="228"/>
      <c r="I64" s="213">
        <f t="array" ref="I64">(F64*6.88*2*2.7)*(1790-1000)/(1.7*1790)</f>
      </c>
      <c r="J64" s="213">
        <f t="array" ref="J64">(G64*2.21*5*2.7)*(1550-1000)/(1.7*1550)</f>
      </c>
      <c r="K64" s="213">
        <f t="array" ref="K64">(H64*2.21*5*2.7)*(1300-1000)/(1.7*1300)</f>
      </c>
      <c r="L64" s="42">
        <f t="array" ref="L64">L61</f>
      </c>
      <c r="M64" s="42">
        <f t="array" ref="M64">M61</f>
      </c>
      <c r="N64" s="42">
        <f t="array" ref="N64">N61</f>
      </c>
      <c r="O64" s="227"/>
      <c r="P64" s="227"/>
      <c r="Q64" s="227"/>
      <c r="R64" s="586"/>
      <c r="S64" s="226">
        <f t="array" ref="S64">(C64*I64*L64/1000)+(C64*J64*M64/1000)+(C64*K64*N64/1000)+(((C64*I64*L64/1000)+(C64*J64*M64/1000)+(C64*K64*N64/1000))*2%)</f>
      </c>
      <c r="T64" s="599"/>
      <c r="U64" s="605"/>
      <c r="V64" s="607"/>
      <c r="W64" s="610"/>
      <c r="X64" s="229">
        <f t="array" ref="X64">(C64*I64*L64)/1000</f>
      </c>
      <c r="Y64" s="227">
        <f t="array" ref="Y64">(C64*J64*M64)/1000</f>
      </c>
      <c r="Z64" s="230">
        <f t="array" ref="Z64">(C64*K64*N64)/1000</f>
      </c>
      <c r="AA64" s="145"/>
      <c r="AB64" s="98"/>
      <c r="AC64" s="98"/>
    </row>
    <row r="65" spans="1:29" ht="24" customHeight="1">
      <c r="A65" s="582">
        <v>20</v>
      </c>
      <c r="B65" t="s" s="231">
        <v>182</v>
      </c>
      <c r="C65" s="248">
        <f t="array" ref="C65">99.5%*'Data Entry'!K25</f>
      </c>
      <c r="D65" s="284"/>
      <c r="E65" s="211">
        <f t="array" ref="E65">'Data Entry'!X25</f>
      </c>
      <c r="F65" s="232">
        <f t="array" ref="F65">F8</f>
      </c>
      <c r="G65" s="232">
        <f t="array" ref="G65">G8</f>
      </c>
      <c r="H65" s="232">
        <f t="array" ref="H65">H8</f>
      </c>
      <c r="I65" s="272">
        <f t="array" ref="I65">(F65*6.88*2*2.7)*(1790-1000)/(1.7*1790)</f>
      </c>
      <c r="J65" s="213">
        <f t="array" ref="J65">(G65*2.21*5*2.7)*(1550-1000)/(1.7*1550)</f>
      </c>
      <c r="K65" s="213">
        <f t="array" ref="K65">(H65*2.21*5*2.7)*(1300-1000)/(1.7*1300)</f>
      </c>
      <c r="L65" s="59">
        <f t="array" ref="L65">L62</f>
      </c>
      <c r="M65" s="59">
        <f t="array" ref="M65">M62</f>
      </c>
      <c r="N65" s="59">
        <f t="array" ref="N65">N62</f>
      </c>
      <c r="O65" s="233">
        <f t="array" ref="O65">(C65-E65)*I65*L65/1000</f>
      </c>
      <c r="P65" s="233">
        <f t="array" ref="P65">(C65-E65)*J65*M65/1000</f>
      </c>
      <c r="Q65" s="233">
        <f t="array" ref="Q65">(C65-E65)*K65*N65/1000</f>
      </c>
      <c r="R65" s="587">
        <f t="array" ref="R65">SUM(O65:Q67)</f>
      </c>
      <c r="S65" s="283">
        <f t="array" ref="S65">(C65*I65*L65/1000)+(C65*J65*M65/1000)+(C65*K65*N65/1000)+(((C65*I65*L65/1000)+(C65*J65*M65/1000)+(C65*K65*N65/1000))*2%)</f>
      </c>
      <c r="T65" s="594">
        <f t="array" ref="T65">SUM(S65:S67)</f>
      </c>
      <c r="U65" s="600">
        <f t="array" ref="U65">(C65*I65/1000)+(C66*I66/1000)+(C67*I67/1000)+(((C65*I65/1000)+(C66*I66/1000)+(C67*I67/1000))*2%)</f>
      </c>
      <c r="V65" s="587">
        <f t="array" ref="V65">(C65*J65/1000)+(C66*J66/1000)+(C67*J67/1000)+(((C65*J65/1000)+(C66*J66/1000)+(C67*J67/1000))*2%)</f>
      </c>
      <c r="W65" s="613">
        <f t="array" ref="W65">(C65*K65/1000)+(C66*K66/1000)+(C67*K67/1000)</f>
      </c>
      <c r="X65" s="234">
        <f t="array" ref="X65">(C65*I65*L65)/1000</f>
      </c>
      <c r="Y65" s="233">
        <f t="array" ref="Y65">(C65*J65*M65)/1000</f>
      </c>
      <c r="Z65" s="235">
        <f t="array" ref="Z65">(C65*K65*N65)/1000</f>
      </c>
      <c r="AA65" s="145"/>
      <c r="AB65" s="98"/>
      <c r="AC65" s="98"/>
    </row>
    <row r="66" spans="1:29" ht="24" customHeight="1">
      <c r="A66" s="583"/>
      <c r="B66" t="s" s="236">
        <v>183</v>
      </c>
      <c r="C66" s="85"/>
      <c r="D66" s="237"/>
      <c r="E66" s="219"/>
      <c r="F66" s="237"/>
      <c r="G66" s="237"/>
      <c r="H66" s="237"/>
      <c r="I66" s="272">
        <f t="array" ref="I66">(F66*6.88*2*2.7)*(1790-1000)/(1.7*1790)</f>
      </c>
      <c r="J66" s="213">
        <f t="array" ref="J66">(G66*2.21*5*2.7)*(1550-1000)/(1.7*1550)</f>
      </c>
      <c r="K66" s="213">
        <f t="array" ref="K66">(H66*2.21*5*2.7)*(1300-1000)/(1.7*1300)</f>
      </c>
      <c r="L66" s="237"/>
      <c r="M66" s="237"/>
      <c r="N66" s="237"/>
      <c r="O66" s="192">
        <f t="array" ref="O66">(C66-E66)*I66*L66/1000</f>
      </c>
      <c r="P66" s="192">
        <f t="array" ref="P66">(C66-E66)*J66*M66/1000</f>
      </c>
      <c r="Q66" s="192">
        <f t="array" ref="Q66">(C66-E66)*K66*N66/1000</f>
      </c>
      <c r="R66" s="588"/>
      <c r="S66" s="59">
        <f t="array" ref="S66">(C66*I66*L66/1000)+(C66*J66*M66/1000)+(C66*K66*N66/1000)+(((C66*I66*L66/1000)+(C66*J66*M66/1000)+(C66*K66*N66/1000))*2%)</f>
      </c>
      <c r="T66" s="595"/>
      <c r="U66" s="601"/>
      <c r="V66" s="611"/>
      <c r="W66" s="614"/>
      <c r="X66" s="238">
        <f t="array" ref="X66">(C66*I66*L66)/1000</f>
      </c>
      <c r="Y66" s="192">
        <f t="array" ref="Y66">(C66*J66*M66)/1000</f>
      </c>
      <c r="Z66" s="239">
        <f t="array" ref="Z66">(C66*K66*N66)/1000</f>
      </c>
      <c r="AA66" s="145"/>
      <c r="AB66" s="98"/>
      <c r="AC66" s="98"/>
    </row>
    <row r="67" spans="1:29" ht="24" customHeight="1">
      <c r="A67" s="583"/>
      <c r="B67" t="s" s="240">
        <v>184</v>
      </c>
      <c r="C67" s="241"/>
      <c r="D67" s="244"/>
      <c r="E67" s="225"/>
      <c r="F67" s="244"/>
      <c r="G67" s="244"/>
      <c r="H67" s="244"/>
      <c r="I67" s="272">
        <f t="array" ref="I67">(F67*6.88*2*2.7)*(1790-1000)/(1.7*1790)</f>
      </c>
      <c r="J67" s="213">
        <f t="array" ref="J67">(G67*2.21*5*2.7)*(1550-1000)/(1.7*1550)</f>
      </c>
      <c r="K67" s="213">
        <f t="array" ref="K67">(H67*2.21*5*2.7)*(1300-1000)/(1.7*1300)</f>
      </c>
      <c r="L67" s="59">
        <f t="array" ref="L67">L64</f>
      </c>
      <c r="M67" s="59">
        <f t="array" ref="M67">M64</f>
      </c>
      <c r="N67" s="59">
        <f t="array" ref="N67">N64</f>
      </c>
      <c r="O67" s="243"/>
      <c r="P67" s="243"/>
      <c r="Q67" s="243"/>
      <c r="R67" s="589"/>
      <c r="S67" s="242">
        <f t="array" ref="S67">(C67*I67*L67/1000)+(C67*J67*M67/1000)+(C67*K67*N67/1000)+(((C67*I67*L67/1000)+(C67*J67*M67/1000)+(C67*K67*N67/1000))*2%)</f>
      </c>
      <c r="T67" s="596"/>
      <c r="U67" s="602"/>
      <c r="V67" s="612"/>
      <c r="W67" s="615"/>
      <c r="X67" s="245">
        <f t="array" ref="X67">(C67*I67*L67)/1000</f>
      </c>
      <c r="Y67" s="243">
        <f t="array" ref="Y67">(C67*J67*M67)/1000</f>
      </c>
      <c r="Z67" s="246">
        <f t="array" ref="Z67">(C67*K67*N67)/1000</f>
      </c>
      <c r="AA67" s="145"/>
      <c r="AB67" s="98"/>
      <c r="AC67" s="98"/>
    </row>
    <row r="68" spans="1:29" ht="24" customHeight="1">
      <c r="A68" s="580">
        <v>21</v>
      </c>
      <c r="B68" t="s" s="209">
        <v>182</v>
      </c>
      <c r="C68" s="248">
        <f t="array" ref="C68">99.5%*'Data Entry'!K26</f>
      </c>
      <c r="D68" s="284"/>
      <c r="E68" s="211">
        <f t="array" ref="E68">'Data Entry'!X26</f>
      </c>
      <c r="F68" s="212">
        <f t="array" ref="F68">F8</f>
      </c>
      <c r="G68" s="212">
        <f t="array" ref="G68">G8</f>
      </c>
      <c r="H68" s="212">
        <f t="array" ref="H68">H8</f>
      </c>
      <c r="I68" s="213">
        <f t="array" ref="I68">(F68*6.88*2*2.7)*(1790-1000)/(1.7*1790)</f>
      </c>
      <c r="J68" s="213">
        <f t="array" ref="J68">(G68*2.21*5*2.7)*(1550-1000)/(1.7*1550)</f>
      </c>
      <c r="K68" s="213">
        <f t="array" ref="K68">(H68*2.21*5*2.7)*(1300-1000)/(1.7*1300)</f>
      </c>
      <c r="L68" s="42">
        <f t="array" ref="L68">L65</f>
      </c>
      <c r="M68" s="42">
        <f t="array" ref="M68">M65</f>
      </c>
      <c r="N68" s="42">
        <f t="array" ref="N68">N65</f>
      </c>
      <c r="O68" s="214">
        <f t="array" ref="O68">(C68-E68)*I68*L68/1000</f>
      </c>
      <c r="P68" s="214">
        <f t="array" ref="P68">(C68-E68)*J68*M68/1000</f>
      </c>
      <c r="Q68" s="214">
        <f t="array" ref="Q68">(C68-E68)*K68*N68/1000</f>
      </c>
      <c r="R68" s="584">
        <f t="array" ref="R68">SUM(O68:Q70)</f>
      </c>
      <c r="S68" s="249">
        <f t="array" ref="S68">(C68*I68*L68/1000)+(C68*J68*M68/1000)+(C68*K68*N68/1000)+(((C68*I68*L68/1000)+(C68*J68*M68/1000)+(C68*K68*N68/1000))*2%)</f>
      </c>
      <c r="T68" s="597">
        <f t="array" ref="T68">SUM(S68:S70)</f>
      </c>
      <c r="U68" s="603">
        <f t="array" ref="U68">(C68*I68/1000)+(C69*I69/1000)+(C70*I70/1000)+(((C68*I68/1000)+(C69*I69/1000)+(C70*I70/1000))*2%)</f>
      </c>
      <c r="V68" s="584">
        <f t="array" ref="V68">(C68*J68/1000)+(C69*J69/1000)+(C70*J70/1000)+(((C68*J68/1000)+(C69*J69/1000)+(C70*J70/1000))*2%)</f>
      </c>
      <c r="W68" s="584">
        <f t="array" ref="W68">(C68*K68/1000)+(C69*K69/1000)+(C70*K70/1000)</f>
      </c>
      <c r="X68" s="214">
        <f t="array" ref="X68">(C68*I68*L68)/1000</f>
      </c>
      <c r="Y68" s="214">
        <f t="array" ref="Y68">(C68*J68*M68)/1000</f>
      </c>
      <c r="Z68" s="214">
        <f t="array" ref="Z68">(C68*K68*N68)/1000</f>
      </c>
      <c r="AA68" s="127"/>
      <c r="AB68" s="98"/>
      <c r="AC68" s="98"/>
    </row>
    <row r="69" spans="1:29" ht="24" customHeight="1">
      <c r="A69" s="581"/>
      <c r="B69" t="s" s="217">
        <v>183</v>
      </c>
      <c r="C69" s="85"/>
      <c r="D69" s="237"/>
      <c r="E69" s="219"/>
      <c r="F69" s="220"/>
      <c r="G69" s="220"/>
      <c r="H69" s="220"/>
      <c r="I69" s="213">
        <f t="array" ref="I69">(F69*6.88*2*2.7)*(1790-1000)/(1.7*1790)</f>
      </c>
      <c r="J69" s="213">
        <f t="array" ref="J69">(G69*2.21*5*2.7)*(1550-1000)/(1.7*1550)</f>
      </c>
      <c r="K69" s="213">
        <f t="array" ref="K69">(H69*2.21*5*2.7)*(1300-1000)/(1.7*1300)</f>
      </c>
      <c r="L69" s="220"/>
      <c r="M69" s="220"/>
      <c r="N69" s="220"/>
      <c r="O69" s="190">
        <f t="array" ref="O69">(C69-E69)*I69*L69/1000</f>
      </c>
      <c r="P69" s="190">
        <f t="array" ref="P69">(C69-E69)*J69*M69/1000</f>
      </c>
      <c r="Q69" s="190">
        <f t="array" ref="Q69">(C69-E69)*K69*N69/1000</f>
      </c>
      <c r="R69" s="585"/>
      <c r="S69" s="42">
        <f t="array" ref="S69">(C69*I69*L69/1000)+(C69*J69*M69/1000)+(C69*K69*N69/1000)+(((C69*I69*L69/1000)+(C69*J69*M69/1000)+(C69*K69*N69/1000))*2%)</f>
      </c>
      <c r="T69" s="598"/>
      <c r="U69" s="604"/>
      <c r="V69" s="606"/>
      <c r="W69" s="606"/>
      <c r="X69" s="190">
        <f t="array" ref="X69">(C69*I69*L69)/1000</f>
      </c>
      <c r="Y69" s="190">
        <f t="array" ref="Y69">(C69*J69*M69)/1000</f>
      </c>
      <c r="Z69" s="190">
        <f t="array" ref="Z69">(C69*K69*N69)/1000</f>
      </c>
      <c r="AA69" s="127"/>
      <c r="AB69" s="98"/>
      <c r="AC69" s="98"/>
    </row>
    <row r="70" spans="1:29" ht="24" customHeight="1">
      <c r="A70" s="581"/>
      <c r="B70" t="s" s="223">
        <v>184</v>
      </c>
      <c r="C70" s="241"/>
      <c r="D70" s="244"/>
      <c r="E70" s="225"/>
      <c r="F70" s="228"/>
      <c r="G70" s="228"/>
      <c r="H70" s="228"/>
      <c r="I70" s="213">
        <f t="array" ref="I70">(F70*6.88*2*2.7)*(1790-1000)/(1.7*1790)</f>
      </c>
      <c r="J70" s="213">
        <f t="array" ref="J70">(G70*2.21*5*2.7)*(1550-1000)/(1.7*1550)</f>
      </c>
      <c r="K70" s="213">
        <f t="array" ref="K70">(H70*2.21*5*2.7)*(1300-1000)/(1.7*1300)</f>
      </c>
      <c r="L70" s="42">
        <f t="array" ref="L70">L67</f>
      </c>
      <c r="M70" s="42">
        <f t="array" ref="M70">M67</f>
      </c>
      <c r="N70" s="42">
        <f t="array" ref="N70">N67</f>
      </c>
      <c r="O70" s="227"/>
      <c r="P70" s="227"/>
      <c r="Q70" s="227"/>
      <c r="R70" s="586"/>
      <c r="S70" s="226">
        <f t="array" ref="S70">(C70*I70*L70/1000)+(C70*J70*M70/1000)+(C70*K70*N70/1000)+(((C70*I70*L70/1000)+(C70*J70*M70/1000)+(C70*K70*N70/1000))*2%)</f>
      </c>
      <c r="T70" s="599"/>
      <c r="U70" s="605"/>
      <c r="V70" s="607"/>
      <c r="W70" s="607"/>
      <c r="X70" s="227">
        <f t="array" ref="X70">(C70*I70*L70)/1000</f>
      </c>
      <c r="Y70" s="227">
        <f t="array" ref="Y70">(C70*J70*M70)/1000</f>
      </c>
      <c r="Z70" s="227">
        <f t="array" ref="Z70">(C70*K70*N70)/1000</f>
      </c>
      <c r="AA70" s="127"/>
      <c r="AB70" s="98"/>
      <c r="AC70" s="98"/>
    </row>
    <row r="71" spans="1:29" ht="24" customHeight="1">
      <c r="A71" s="582">
        <v>22</v>
      </c>
      <c r="B71" t="s" s="231">
        <v>182</v>
      </c>
      <c r="C71" s="248">
        <f t="array" ref="C71">99.5%*'Data Entry'!K27</f>
      </c>
      <c r="D71" s="284"/>
      <c r="E71" s="211">
        <f t="array" ref="E71">'Data Entry'!X27</f>
      </c>
      <c r="F71" s="232">
        <f t="array" ref="F71">F8</f>
      </c>
      <c r="G71" s="232">
        <f t="array" ref="G71">G8</f>
      </c>
      <c r="H71" s="232">
        <f t="array" ref="H71">H8</f>
      </c>
      <c r="I71" s="272">
        <f t="array" ref="I71">(F71*6.88*2*2.7)*(1790-1000)/(1.7*1790)</f>
      </c>
      <c r="J71" s="213">
        <f t="array" ref="J71">(G71*2.21*5*2.7)*(1550-1000)/(1.7*1550)</f>
      </c>
      <c r="K71" s="213">
        <f t="array" ref="K71">(H71*2.21*5*2.7)*(1300-1000)/(1.7*1300)</f>
      </c>
      <c r="L71" s="59">
        <f t="array" ref="L71">L68</f>
      </c>
      <c r="M71" s="59">
        <f t="array" ref="M71">M68</f>
      </c>
      <c r="N71" s="59">
        <f t="array" ref="N71">N68</f>
      </c>
      <c r="O71" s="233">
        <f t="array" ref="O71">(C71-E71)*I71*L71/1000</f>
      </c>
      <c r="P71" s="233">
        <f t="array" ref="P71">(C71-E71)*J71*M71/1000</f>
      </c>
      <c r="Q71" s="233">
        <f t="array" ref="Q71">(C71-E71)*K71*N71/1000</f>
      </c>
      <c r="R71" s="587">
        <f t="array" ref="R71">SUM(O71:Q73)</f>
      </c>
      <c r="S71" s="283">
        <f t="array" ref="S71">(C71*I71*L71/1000)+(C71*J71*M71/1000)+(C71*K71*N71/1000)+(((C71*I71*L71/1000)+(C71*J71*M71/1000)+(C71*K71*N71/1000))*2%)</f>
      </c>
      <c r="T71" s="594">
        <f t="array" ref="T71">SUM(S71:S73)</f>
      </c>
      <c r="U71" s="600">
        <f t="array" ref="U71">(C71*I71/1000)+(C72*I72/1000)+(C73*I73/1000)+(((C71*I71/1000)+(C72*I72/1000)+(C73*I73/1000))*2%)</f>
      </c>
      <c r="V71" s="587">
        <f t="array" ref="V71">(C71*J71/1000)+(C72*J72/1000)+(C73*J73/1000)+(((C71*J71/1000)+(C72*J72/1000)+(C73*J73/1000))*2%)</f>
      </c>
      <c r="W71" s="613">
        <f t="array" ref="W71">(C71*K71/1000)+(C72*K72/1000)+(C73*K73/1000)</f>
      </c>
      <c r="X71" s="234">
        <f t="array" ref="X71">(C71*I71*L71)/1000</f>
      </c>
      <c r="Y71" s="233">
        <f t="array" ref="Y71">(C71*J71*M71)/1000</f>
      </c>
      <c r="Z71" s="235">
        <f t="array" ref="Z71">(C71*K71*N71)/1000</f>
      </c>
      <c r="AA71" s="145"/>
      <c r="AB71" s="98"/>
      <c r="AC71" s="98"/>
    </row>
    <row r="72" spans="1:29" ht="24" customHeight="1">
      <c r="A72" s="583"/>
      <c r="B72" t="s" s="236">
        <v>183</v>
      </c>
      <c r="C72" s="85"/>
      <c r="D72" s="237"/>
      <c r="E72" s="219"/>
      <c r="F72" s="237"/>
      <c r="G72" s="237"/>
      <c r="H72" s="237"/>
      <c r="I72" s="272">
        <f t="array" ref="I72">(F72*6.88*2*2.7)*(1790-1000)/(1.7*1790)</f>
      </c>
      <c r="J72" s="213">
        <f t="array" ref="J72">(G72*2.21*5*2.7)*(1550-1000)/(1.7*1550)</f>
      </c>
      <c r="K72" s="213">
        <f t="array" ref="K72">(H72*2.21*5*2.7)*(1300-1000)/(1.7*1300)</f>
      </c>
      <c r="L72" s="237"/>
      <c r="M72" s="237"/>
      <c r="N72" s="237"/>
      <c r="O72" s="192">
        <f t="array" ref="O72">(C72-E72)*I72*L72/1000</f>
      </c>
      <c r="P72" s="192">
        <f t="array" ref="P72">(C72-E72)*J72*M72/1000</f>
      </c>
      <c r="Q72" s="192">
        <f t="array" ref="Q72">(C72-E72)*K72*N72/1000</f>
      </c>
      <c r="R72" s="588"/>
      <c r="S72" s="59">
        <f t="array" ref="S72">(C72*I72*L72/1000)+(C72*J72*M72/1000)+(C72*K72*N72/1000)+(((C72*I72*L72/1000)+(C72*J72*M72/1000)+(C72*K72*N72/1000))*2%)</f>
      </c>
      <c r="T72" s="595"/>
      <c r="U72" s="601"/>
      <c r="V72" s="611"/>
      <c r="W72" s="614"/>
      <c r="X72" s="238">
        <f t="array" ref="X72">(C72*I72*L72)/1000</f>
      </c>
      <c r="Y72" s="192">
        <f t="array" ref="Y72">(C72*J72*M72)/1000</f>
      </c>
      <c r="Z72" s="239">
        <f t="array" ref="Z72">(C72*K72*N72)/1000</f>
      </c>
      <c r="AA72" s="145"/>
      <c r="AB72" s="98"/>
      <c r="AC72" s="98"/>
    </row>
    <row r="73" spans="1:29" ht="24" customHeight="1">
      <c r="A73" s="583"/>
      <c r="B73" t="s" s="240">
        <v>184</v>
      </c>
      <c r="C73" s="241"/>
      <c r="D73" s="244"/>
      <c r="E73" s="225"/>
      <c r="F73" s="244"/>
      <c r="G73" s="244"/>
      <c r="H73" s="244"/>
      <c r="I73" s="272">
        <f t="array" ref="I73">(F73*6.88*2*2.7)*(1790-1000)/(1.7*1790)</f>
      </c>
      <c r="J73" s="213">
        <f t="array" ref="J73">(G73*2.21*5*2.7)*(1550-1000)/(1.7*1550)</f>
      </c>
      <c r="K73" s="213">
        <f t="array" ref="K73">(H73*2.21*5*2.7)*(1300-1000)/(1.7*1300)</f>
      </c>
      <c r="L73" s="59">
        <f t="array" ref="L73">L70</f>
      </c>
      <c r="M73" s="59">
        <f t="array" ref="M73">M70</f>
      </c>
      <c r="N73" s="59">
        <f t="array" ref="N73">N70</f>
      </c>
      <c r="O73" s="243"/>
      <c r="P73" s="243"/>
      <c r="Q73" s="243"/>
      <c r="R73" s="589"/>
      <c r="S73" s="242">
        <f t="array" ref="S73">(C73*I73*L73/1000)+(C73*J73*M73/1000)+(C73*K73*N73/1000)+(((C73*I73*L73/1000)+(C73*J73*M73/1000)+(C73*K73*N73/1000))*2%)</f>
      </c>
      <c r="T73" s="596"/>
      <c r="U73" s="602"/>
      <c r="V73" s="612"/>
      <c r="W73" s="615"/>
      <c r="X73" s="245">
        <f t="array" ref="X73">(C73*I73*L73)/1000</f>
      </c>
      <c r="Y73" s="243">
        <f t="array" ref="Y73">(C73*J73*M73)/1000</f>
      </c>
      <c r="Z73" s="246">
        <f t="array" ref="Z73">(C73*K73*N73)/1000</f>
      </c>
      <c r="AA73" s="145"/>
      <c r="AB73" s="98"/>
      <c r="AC73" s="98"/>
    </row>
    <row r="74" spans="1:29" ht="24" customHeight="1">
      <c r="A74" s="580">
        <v>23</v>
      </c>
      <c r="B74" t="s" s="209">
        <v>182</v>
      </c>
      <c r="C74" s="248">
        <f t="array" ref="C74">99.5%*'Data Entry'!K28</f>
      </c>
      <c r="D74" s="284"/>
      <c r="E74" s="211">
        <f t="array" ref="E74">'Data Entry'!X28</f>
      </c>
      <c r="F74" s="212">
        <f t="array" ref="F74">F8</f>
      </c>
      <c r="G74" s="212">
        <f t="array" ref="G74">G8</f>
      </c>
      <c r="H74" s="212">
        <f t="array" ref="H74">H8</f>
      </c>
      <c r="I74" s="213">
        <f t="array" ref="I74">(F74*6.88*2*2.7)*(1790-1000)/(1.7*1790)</f>
      </c>
      <c r="J74" s="213">
        <f t="array" ref="J74">(G74*2.21*5*2.7)*(1550-1000)/(1.7*1550)</f>
      </c>
      <c r="K74" s="213">
        <f t="array" ref="K74">(H74*2.21*5*2.7)*(1300-1000)/(1.7*1300)</f>
      </c>
      <c r="L74" s="42">
        <f t="array" ref="L74">L71</f>
      </c>
      <c r="M74" s="42">
        <f t="array" ref="M74">M71</f>
      </c>
      <c r="N74" s="42">
        <f t="array" ref="N74">N71</f>
      </c>
      <c r="O74" s="214">
        <f t="array" ref="O74">(C74-E74)*I74*L74/1000</f>
      </c>
      <c r="P74" s="214">
        <f t="array" ref="P74">(C74-E74)*J74*M74/1000</f>
      </c>
      <c r="Q74" s="214">
        <f t="array" ref="Q74">(C74-E74)*K74*N74/1000</f>
      </c>
      <c r="R74" s="584">
        <f t="array" ref="R74">SUM(O74:Q76)</f>
      </c>
      <c r="S74" s="249">
        <f t="array" ref="S74">(C74*I74*L74/1000)+(C74*J74*M74/1000)+(C74*K74*N74/1000)+(((C74*I74*L74/1000)+(C74*J74*M74/1000)+(C74*K74*N74/1000))*2%)</f>
      </c>
      <c r="T74" s="597">
        <f t="array" ref="T74">SUM(S74:S76)</f>
      </c>
      <c r="U74" s="603">
        <f t="array" ref="U74">(C74*I74/1000)+(C75*I75/1000)+(C76*I76/1000)+(((C74*I74/1000)+(C75*I75/1000)+(C76*I76/1000))*2%)</f>
      </c>
      <c r="V74" s="584">
        <f t="array" ref="V74">(C74*J74/1000)+(C75*J75/1000)+(C76*J76/1000)+(((C74*J74/1000)+(C75*J75/1000)+(C76*J76/1000))*2%)</f>
      </c>
      <c r="W74" s="608">
        <f t="array" ref="W74">(C74*K74/1000)+(C75*K75/1000)+(C76*K76/1000)</f>
      </c>
      <c r="X74" s="215">
        <f t="array" ref="X74">(C74*I74*L74)/1000</f>
      </c>
      <c r="Y74" s="214">
        <f t="array" ref="Y74">(C74*J74*M74)/1000</f>
      </c>
      <c r="Z74" s="216">
        <f t="array" ref="Z74">(C74*K74*N74)/1000</f>
      </c>
      <c r="AA74" s="145"/>
      <c r="AB74" s="98"/>
      <c r="AC74" s="98"/>
    </row>
    <row r="75" spans="1:29" ht="24" customHeight="1">
      <c r="A75" s="581"/>
      <c r="B75" t="s" s="217">
        <v>183</v>
      </c>
      <c r="C75" s="85"/>
      <c r="D75" s="237"/>
      <c r="E75" s="219"/>
      <c r="F75" s="220"/>
      <c r="G75" s="220"/>
      <c r="H75" s="220"/>
      <c r="I75" s="213">
        <f t="array" ref="I75">(F75*6.88*2*2.7)*(1790-1000)/(1.7*1790)</f>
      </c>
      <c r="J75" s="213">
        <f t="array" ref="J75">(G75*2.21*5*2.7)*(1550-1000)/(1.7*1550)</f>
      </c>
      <c r="K75" s="213">
        <f t="array" ref="K75">(H75*2.21*5*2.7)*(1300-1000)/(1.7*1300)</f>
      </c>
      <c r="L75" s="220"/>
      <c r="M75" s="220"/>
      <c r="N75" s="220"/>
      <c r="O75" s="190">
        <f t="array" ref="O75">(C75-E75)*I75*L75/1000</f>
      </c>
      <c r="P75" s="190">
        <f t="array" ref="P75">(C75-E75)*J75*M75/1000</f>
      </c>
      <c r="Q75" s="190">
        <f t="array" ref="Q75">(C75-E75)*K75*N75/1000</f>
      </c>
      <c r="R75" s="585"/>
      <c r="S75" s="42">
        <f t="array" ref="S75">(C75*I75*L75/1000)+(C75*J75*M75/1000)+(C75*K75*N75/1000)+(((C75*I75*L75/1000)+(C75*J75*M75/1000)+(C75*K75*N75/1000))*2%)</f>
      </c>
      <c r="T75" s="598"/>
      <c r="U75" s="604"/>
      <c r="V75" s="606"/>
      <c r="W75" s="609"/>
      <c r="X75" s="221">
        <f t="array" ref="X75">(C75*I75*L75)/1000</f>
      </c>
      <c r="Y75" s="190">
        <f t="array" ref="Y75">(C75*J75*M75)/1000</f>
      </c>
      <c r="Z75" s="222">
        <f t="array" ref="Z75">(C75*K75*N75)/1000</f>
      </c>
      <c r="AA75" s="145"/>
      <c r="AB75" s="98"/>
      <c r="AC75" s="98"/>
    </row>
    <row r="76" spans="1:29" ht="24" customHeight="1">
      <c r="A76" s="581"/>
      <c r="B76" t="s" s="223">
        <v>184</v>
      </c>
      <c r="C76" s="241"/>
      <c r="D76" s="244"/>
      <c r="E76" s="225"/>
      <c r="F76" s="228"/>
      <c r="G76" s="228"/>
      <c r="H76" s="228"/>
      <c r="I76" s="213">
        <f t="array" ref="I76">(F76*6.88*2*2.7)*(1790-1000)/(1.7*1790)</f>
      </c>
      <c r="J76" s="213">
        <f t="array" ref="J76">(G76*2.21*5*2.7)*(1550-1000)/(1.7*1550)</f>
      </c>
      <c r="K76" s="213">
        <f t="array" ref="K76">(H76*2.21*5*2.7)*(1300-1000)/(1.7*1300)</f>
      </c>
      <c r="L76" s="42">
        <f t="array" ref="L76">L73</f>
      </c>
      <c r="M76" s="42">
        <f t="array" ref="M76">M73</f>
      </c>
      <c r="N76" s="42">
        <f t="array" ref="N76">N73</f>
      </c>
      <c r="O76" s="227"/>
      <c r="P76" s="227"/>
      <c r="Q76" s="227"/>
      <c r="R76" s="586"/>
      <c r="S76" s="226">
        <f t="array" ref="S76">(C76*I76*L76/1000)+(C76*J76*M76/1000)+(C76*K76*N76/1000)+(((C76*I76*L76/1000)+(C76*J76*M76/1000)+(C76*K76*N76/1000))*2%)</f>
      </c>
      <c r="T76" s="599"/>
      <c r="U76" s="605"/>
      <c r="V76" s="607"/>
      <c r="W76" s="610"/>
      <c r="X76" s="229">
        <f t="array" ref="X76">(C76*I76*L76)/1000</f>
      </c>
      <c r="Y76" s="227">
        <f t="array" ref="Y76">(C76*J76*M76)/1000</f>
      </c>
      <c r="Z76" s="230">
        <f t="array" ref="Z76">(C76*K76*N76)/1000</f>
      </c>
      <c r="AA76" s="145"/>
      <c r="AB76" s="98"/>
      <c r="AC76" s="98"/>
    </row>
    <row r="77" spans="1:29" ht="24" customHeight="1">
      <c r="A77" s="582">
        <v>24</v>
      </c>
      <c r="B77" t="s" s="231">
        <v>182</v>
      </c>
      <c r="C77" s="248">
        <f t="array" ref="C77">99.5%*'Data Entry'!K29</f>
      </c>
      <c r="D77" s="284"/>
      <c r="E77" s="211">
        <f t="array" ref="E77">'Data Entry'!X29</f>
      </c>
      <c r="F77" s="232">
        <f t="array" ref="F77">F8</f>
      </c>
      <c r="G77" s="232">
        <f t="array" ref="G77">G8</f>
      </c>
      <c r="H77" s="232">
        <f t="array" ref="H77">H8</f>
      </c>
      <c r="I77" s="272">
        <f t="array" ref="I77">(F77*6.88*2*2.7)*(1790-1000)/(1.7*1790)</f>
      </c>
      <c r="J77" s="213">
        <f t="array" ref="J77">(G77*2.21*5*2.7)*(1550-1000)/(1.7*1550)</f>
      </c>
      <c r="K77" s="213">
        <f t="array" ref="K77">(H77*2.21*5*2.7)*(1300-1000)/(1.7*1300)</f>
      </c>
      <c r="L77" s="59">
        <f t="array" ref="L77">L74</f>
      </c>
      <c r="M77" s="59">
        <f t="array" ref="M77">M74</f>
      </c>
      <c r="N77" s="59">
        <f t="array" ref="N77">N74</f>
      </c>
      <c r="O77" s="233">
        <f t="array" ref="O77">(C77-E77)*I77*L77/1000</f>
      </c>
      <c r="P77" s="233">
        <f t="array" ref="P77">(C77-E77)*J77*M77/1000</f>
      </c>
      <c r="Q77" s="233">
        <f t="array" ref="Q77">(C77-E77)*K77*N77/1000</f>
      </c>
      <c r="R77" s="587">
        <f t="array" ref="R77">SUM(O77:Q79)</f>
      </c>
      <c r="S77" s="283">
        <f t="array" ref="S77">(C77*I77*L77/1000)+(C77*J77*M77/1000)+(C77*K77*N77/1000)+(((C77*I77*L77/1000)+(C77*J77*M77/1000)+(C77*K77*N77/1000))*2%)</f>
      </c>
      <c r="T77" s="594">
        <f t="array" ref="T77">SUM(S77:S79)</f>
      </c>
      <c r="U77" s="600">
        <f t="array" ref="U77">(C77*I77/1000)+(C78*I78/1000)+(C79*I79/1000)+(((C77*I77/1000)+(C78*I78/1000)+(C79*I79/1000))*2%)</f>
      </c>
      <c r="V77" s="587">
        <f t="array" ref="V77">(C77*J77/1000)+(C78*J78/1000)+(C79*J79/1000)+(((C77*J77/1000)+(C78*J78/1000)+(C79*J79/1000))*2%)</f>
      </c>
      <c r="W77" s="613">
        <f t="array" ref="W77">(C77*K77/1000)+(C78*K78/1000)+(C79*K79/1000)</f>
      </c>
      <c r="X77" s="234">
        <f t="array" ref="X77">(C77*I77*L77)/1000</f>
      </c>
      <c r="Y77" s="233">
        <f t="array" ref="Y77">(C77*J77*M77)/1000</f>
      </c>
      <c r="Z77" s="235">
        <f t="array" ref="Z77">(C77*K77*N77)/1000</f>
      </c>
      <c r="AA77" s="145"/>
      <c r="AB77" s="98"/>
      <c r="AC77" s="98"/>
    </row>
    <row r="78" spans="1:29" ht="24" customHeight="1">
      <c r="A78" s="583"/>
      <c r="B78" t="s" s="236">
        <v>183</v>
      </c>
      <c r="C78" s="85"/>
      <c r="D78" s="237"/>
      <c r="E78" s="219"/>
      <c r="F78" s="237"/>
      <c r="G78" s="237"/>
      <c r="H78" s="237"/>
      <c r="I78" s="272">
        <f t="array" ref="I78">(F78*6.88*2*2.7)*(1790-1000)/(1.7*1790)</f>
      </c>
      <c r="J78" s="213">
        <f t="array" ref="J78">(G78*2.21*5*2.7)*(1550-1000)/(1.7*1550)</f>
      </c>
      <c r="K78" s="213">
        <f t="array" ref="K78">(H78*2.21*5*2.7)*(1300-1000)/(1.7*1300)</f>
      </c>
      <c r="L78" s="237"/>
      <c r="M78" s="237"/>
      <c r="N78" s="237"/>
      <c r="O78" s="192">
        <f t="array" ref="O78">(C78-E78)*I78*L78/1000</f>
      </c>
      <c r="P78" s="192">
        <f t="array" ref="P78">(C78-E78)*J78*M78/1000</f>
      </c>
      <c r="Q78" s="192">
        <f t="array" ref="Q78">(C78-E78)*K78*N78/1000</f>
      </c>
      <c r="R78" s="588"/>
      <c r="S78" s="59">
        <f t="array" ref="S78">(C78*I78*L78/1000)+(C78*J78*M78/1000)+(C78*K78*N78/1000)+(((C78*I78*L78/1000)+(C78*J78*M78/1000)+(C78*K78*N78/1000))*2%)</f>
      </c>
      <c r="T78" s="595"/>
      <c r="U78" s="601"/>
      <c r="V78" s="611"/>
      <c r="W78" s="614"/>
      <c r="X78" s="238">
        <f t="array" ref="X78">(C78*I78*L78)/1000</f>
      </c>
      <c r="Y78" s="192">
        <f t="array" ref="Y78">(C78*J78*M78)/1000</f>
      </c>
      <c r="Z78" s="239">
        <f t="array" ref="Z78">(C78*K78*N78)/1000</f>
      </c>
      <c r="AA78" s="145"/>
      <c r="AB78" s="98"/>
      <c r="AC78" s="98"/>
    </row>
    <row r="79" spans="1:29" ht="24" customHeight="1">
      <c r="A79" s="583"/>
      <c r="B79" t="s" s="240">
        <v>184</v>
      </c>
      <c r="C79" s="241"/>
      <c r="D79" s="244"/>
      <c r="E79" s="225"/>
      <c r="F79" s="244"/>
      <c r="G79" s="244"/>
      <c r="H79" s="244"/>
      <c r="I79" s="272">
        <f t="array" ref="I79">(F79*6.88*2*2.7)*(1790-1000)/(1.7*1790)</f>
      </c>
      <c r="J79" s="213">
        <f t="array" ref="J79">(G79*2.21*5*2.7)*(1550-1000)/(1.7*1550)</f>
      </c>
      <c r="K79" s="213">
        <f t="array" ref="K79">(H79*2.21*5*2.7)*(1300-1000)/(1.7*1300)</f>
      </c>
      <c r="L79" s="59">
        <f t="array" ref="L79">L76</f>
      </c>
      <c r="M79" s="59">
        <f t="array" ref="M79">M76</f>
      </c>
      <c r="N79" s="59">
        <f t="array" ref="N79">N76</f>
      </c>
      <c r="O79" s="243"/>
      <c r="P79" s="243"/>
      <c r="Q79" s="243"/>
      <c r="R79" s="589"/>
      <c r="S79" s="242">
        <f t="array" ref="S79">(C79*I79*L79/1000)+(C79*J79*M79/1000)+(C79*K79*N79/1000)+(((C79*I79*L79/1000)+(C79*J79*M79/1000)+(C79*K79*N79/1000))*2%)</f>
      </c>
      <c r="T79" s="596"/>
      <c r="U79" s="602"/>
      <c r="V79" s="612"/>
      <c r="W79" s="615"/>
      <c r="X79" s="245">
        <f t="array" ref="X79">(C79*I79*L79)/1000</f>
      </c>
      <c r="Y79" s="243">
        <f t="array" ref="Y79">(C79*J79*M79)/1000</f>
      </c>
      <c r="Z79" s="246">
        <f t="array" ref="Z79">(C79*K79*N79)/1000</f>
      </c>
      <c r="AA79" s="145"/>
      <c r="AB79" s="98"/>
      <c r="AC79" s="98"/>
    </row>
    <row r="80" spans="1:29" ht="24" customHeight="1">
      <c r="A80" s="580">
        <v>25</v>
      </c>
      <c r="B80" t="s" s="209">
        <v>182</v>
      </c>
      <c r="C80" s="247">
        <f t="array" ref="C80">99.5%*'Data Entry'!K30</f>
      </c>
      <c r="D80" s="284"/>
      <c r="E80" s="211">
        <f t="array" ref="E80">'Data Entry'!X30</f>
      </c>
      <c r="F80" s="212">
        <f t="array" ref="F80">F8</f>
      </c>
      <c r="G80" s="212">
        <f t="array" ref="G80">G8</f>
      </c>
      <c r="H80" s="212">
        <f t="array" ref="H80">H8</f>
      </c>
      <c r="I80" s="213">
        <f t="array" ref="I80">(F80*6.88*2*2.7)*(1790-1000)/(1.7*1790)</f>
      </c>
      <c r="J80" s="213">
        <f t="array" ref="J80">(G80*2.21*5*2.7)*(1550-1000)/(1.7*1550)</f>
      </c>
      <c r="K80" s="213">
        <f t="array" ref="K80">(H80*2.21*5*2.7)*(1300-1000)/(1.7*1300)</f>
      </c>
      <c r="L80" s="42">
        <f t="array" ref="L80">L77</f>
      </c>
      <c r="M80" s="42">
        <f t="array" ref="M80">M77</f>
      </c>
      <c r="N80" s="42">
        <f t="array" ref="N80">N77</f>
      </c>
      <c r="O80" s="214">
        <f t="array" ref="O80">(C80-E80)*I80*L80/1000</f>
      </c>
      <c r="P80" s="214">
        <f t="array" ref="P80">(C80-E80)*J80*M80/1000</f>
      </c>
      <c r="Q80" s="214">
        <f t="array" ref="Q80">(C80-E80)*K80*N80/1000</f>
      </c>
      <c r="R80" s="584">
        <f t="array" ref="R80">SUM(O80:Q82)</f>
      </c>
      <c r="S80" s="212">
        <f t="array" ref="S80">(C80*I80*L80/1000)+(C80*J80*M80/1000)+(C80*K80*N80/1000)+(((C80*I80*L80/1000)+(C80*J80*M80/1000)+(C80*K80*N80/1000))*2%)</f>
      </c>
      <c r="T80" s="597">
        <f t="array" ref="T80">SUM(S80:S82)</f>
      </c>
      <c r="U80" s="603">
        <f t="array" ref="U80">(C80*I80/1000)+(C81*I81/1000)+(C82*I82/1000)+(((C80*I80/1000)+(C81*I81/1000)+(C82*I82/1000))*2%)</f>
      </c>
      <c r="V80" s="584">
        <f t="array" ref="V80">(C80*J80/1000)+(C81*J81/1000)+(C82*J82/1000)+(((C80*J80/1000)+(C81*J81/1000)+(C82*J82/1000))*2%)</f>
      </c>
      <c r="W80" s="608">
        <f t="array" ref="W80">(C80*K80/1000)+(C81*K81/1000)+(C82*K82/1000)</f>
      </c>
      <c r="X80" s="215">
        <f t="array" ref="X80">(C80*I80*L80)/1000</f>
      </c>
      <c r="Y80" s="214">
        <f t="array" ref="Y80">(C80*J80*M80)/1000</f>
      </c>
      <c r="Z80" s="216">
        <f t="array" ref="Z80">(C80*K80*N80)/1000</f>
      </c>
      <c r="AA80" s="145"/>
      <c r="AB80" s="98"/>
      <c r="AC80" s="98"/>
    </row>
    <row r="81" spans="1:29" ht="24" customHeight="1">
      <c r="A81" s="581"/>
      <c r="B81" t="s" s="217">
        <v>183</v>
      </c>
      <c r="C81" s="85"/>
      <c r="D81" s="237"/>
      <c r="E81" s="219"/>
      <c r="F81" s="220"/>
      <c r="G81" s="220"/>
      <c r="H81" s="220"/>
      <c r="I81" s="213">
        <f t="array" ref="I81">(F81*6.88*2*2.7)*(1790-1000)/(1.7*1790)</f>
      </c>
      <c r="J81" s="213">
        <f t="array" ref="J81">(G81*2.21*5*2.7)*(1550-1000)/(1.7*1550)</f>
      </c>
      <c r="K81" s="213">
        <f t="array" ref="K81">(H81*2.21*5*2.7)*(1300-1000)/(1.7*1300)</f>
      </c>
      <c r="L81" s="220"/>
      <c r="M81" s="220"/>
      <c r="N81" s="220"/>
      <c r="O81" s="190">
        <f t="array" ref="O81">(C81-E81)*I81*L81/1000</f>
      </c>
      <c r="P81" s="190">
        <f t="array" ref="P81">(C81-E81)*J81*M81/1000</f>
      </c>
      <c r="Q81" s="190">
        <f t="array" ref="Q81">(C81-E81)*K81*N81/1000</f>
      </c>
      <c r="R81" s="585"/>
      <c r="S81" s="42">
        <f t="array" ref="S81">(C81*I81*L81/1000)+(C81*J81*M81/1000)+(C81*K81*N81/1000)+(((C81*I81*L81/1000)+(C81*J81*M81/1000)+(C81*K81*N81/1000))*2%)</f>
      </c>
      <c r="T81" s="598"/>
      <c r="U81" s="604"/>
      <c r="V81" s="606"/>
      <c r="W81" s="609"/>
      <c r="X81" s="221">
        <f t="array" ref="X81">(C81*I81*L81)/1000</f>
      </c>
      <c r="Y81" s="190">
        <f t="array" ref="Y81">(C81*J81*M81)/1000</f>
      </c>
      <c r="Z81" s="222">
        <f t="array" ref="Z81">(C81*K81*N81)/1000</f>
      </c>
      <c r="AA81" s="145"/>
      <c r="AB81" s="98"/>
      <c r="AC81" s="98"/>
    </row>
    <row r="82" spans="1:29" ht="24" customHeight="1">
      <c r="A82" s="581"/>
      <c r="B82" t="s" s="223">
        <v>184</v>
      </c>
      <c r="C82" s="241"/>
      <c r="D82" s="244"/>
      <c r="E82" s="225"/>
      <c r="F82" s="228"/>
      <c r="G82" s="228"/>
      <c r="H82" s="228"/>
      <c r="I82" s="213">
        <f t="array" ref="I82">(F82*6.88*2*2.7)*(1790-1000)/(1.7*1790)</f>
      </c>
      <c r="J82" s="213">
        <f t="array" ref="J82">(G82*2.21*5*2.7)*(1550-1000)/(1.7*1550)</f>
      </c>
      <c r="K82" s="213">
        <f t="array" ref="K82">(H82*2.21*5*2.7)*(1300-1000)/(1.7*1300)</f>
      </c>
      <c r="L82" s="42">
        <f t="array" ref="L82">L79</f>
      </c>
      <c r="M82" s="42">
        <f t="array" ref="M82">M79</f>
      </c>
      <c r="N82" s="42">
        <f t="array" ref="N82">N79</f>
      </c>
      <c r="O82" s="227"/>
      <c r="P82" s="227"/>
      <c r="Q82" s="227"/>
      <c r="R82" s="586"/>
      <c r="S82" s="226">
        <f t="array" ref="S82">(C82*I82*L82/1000)+(C82*J82*M82/1000)+(C82*K82*N82/1000)+(((C82*I82*L82/1000)+(C82*J82*M82/1000)+(C82*K82*N82/1000))*2%)</f>
      </c>
      <c r="T82" s="599"/>
      <c r="U82" s="605"/>
      <c r="V82" s="607"/>
      <c r="W82" s="610"/>
      <c r="X82" s="229">
        <f t="array" ref="X82">(C82*I82*L82)/1000</f>
      </c>
      <c r="Y82" s="227">
        <f t="array" ref="Y82">(C82*J82*M82)/1000</f>
      </c>
      <c r="Z82" s="230">
        <f t="array" ref="Z82">(C82*K82*N82)/1000</f>
      </c>
      <c r="AA82" s="145"/>
      <c r="AB82" s="98"/>
      <c r="AC82" s="98"/>
    </row>
    <row r="83" spans="1:29" ht="24" customHeight="1">
      <c r="A83" s="582">
        <v>26</v>
      </c>
      <c r="B83" t="s" s="231">
        <v>182</v>
      </c>
      <c r="C83" s="247">
        <f t="array" ref="C83">99.5%*'Data Entry'!K31</f>
      </c>
      <c r="D83" s="284"/>
      <c r="E83" s="211">
        <f t="array" ref="E83">'Data Entry'!X31</f>
      </c>
      <c r="F83" s="232">
        <f t="array" ref="F83">F8</f>
      </c>
      <c r="G83" s="232">
        <f t="array" ref="G83">G8</f>
      </c>
      <c r="H83" s="232">
        <f t="array" ref="H83">H8</f>
      </c>
      <c r="I83" s="272">
        <f t="array" ref="I83">(F83*6.88*2*2.7)*(1790-1000)/(1.7*1790)</f>
      </c>
      <c r="J83" s="213">
        <f t="array" ref="J83">(G83*2.21*5*2.7)*(1550-1000)/(1.7*1550)</f>
      </c>
      <c r="K83" s="213">
        <f t="array" ref="K83">(H83*2.21*5*2.7)*(1300-1000)/(1.7*1300)</f>
      </c>
      <c r="L83" s="59">
        <f t="array" ref="L83">L80</f>
      </c>
      <c r="M83" s="59">
        <f t="array" ref="M83">M80</f>
      </c>
      <c r="N83" s="59">
        <f t="array" ref="N83">N80</f>
      </c>
      <c r="O83" s="233">
        <f t="array" ref="O83">(C83-E83)*I83*L83/1000</f>
      </c>
      <c r="P83" s="233">
        <f t="array" ref="P83">(C83-E83)*J83*M83/1000</f>
      </c>
      <c r="Q83" s="233">
        <f t="array" ref="Q83">(C83-E83)*K83*N83/1000</f>
      </c>
      <c r="R83" s="587">
        <f t="array" ref="R83">SUM(O83:Q85)</f>
      </c>
      <c r="S83" s="232">
        <f t="array" ref="S83">(C83*I83*L83/1000)+(C83*J83*M83/1000)+(C83*K83*N83/1000)+(((C83*I83*L83/1000)+(C83*J83*M83/1000)+(C83*K83*N83/1000))*2%)</f>
      </c>
      <c r="T83" s="594">
        <f t="array" ref="T83">SUM(S83:S85)</f>
      </c>
      <c r="U83" s="600">
        <f t="array" ref="U83">(C83*I83/1000)+(C84*I84/1000)+(C85*I85/1000)+(((C83*I83/1000)+(C84*I84/1000)+(C85*I85/1000))*2%)</f>
      </c>
      <c r="V83" s="587">
        <f t="array" ref="V83">(C83*J83/1000)+(C84*J84/1000)+(C85*J85/1000)+(((C83*J83/1000)+(C84*J84/1000)+(C85*J85/1000))*2%)</f>
      </c>
      <c r="W83" s="613">
        <f t="array" ref="W83">(C83*K83/1000)+(C84*K84/1000)+(C85*K85/1000)</f>
      </c>
      <c r="X83" s="234">
        <f t="array" ref="X83">(C83*I83*L83)/1000</f>
      </c>
      <c r="Y83" s="233">
        <f t="array" ref="Y83">(C83*J83*M83)/1000</f>
      </c>
      <c r="Z83" s="235">
        <f t="array" ref="Z83">(C83*K83*N83)/1000</f>
      </c>
      <c r="AA83" s="145"/>
      <c r="AB83" s="98"/>
      <c r="AC83" s="98"/>
    </row>
    <row r="84" spans="1:29" ht="24" customHeight="1">
      <c r="A84" s="583"/>
      <c r="B84" t="s" s="236">
        <v>183</v>
      </c>
      <c r="C84" s="85"/>
      <c r="D84" s="237"/>
      <c r="E84" s="219"/>
      <c r="F84" s="237"/>
      <c r="G84" s="237"/>
      <c r="H84" s="237"/>
      <c r="I84" s="272">
        <f t="array" ref="I84">(F84*6.88*2*2.7)*(1790-1000)/(1.7*1790)</f>
      </c>
      <c r="J84" s="213">
        <f t="array" ref="J84">(G84*2.21*5*2.7)*(1550-1000)/(1.7*1550)</f>
      </c>
      <c r="K84" s="213">
        <f t="array" ref="K84">(H84*2.21*5*2.7)*(1300-1000)/(1.7*1300)</f>
      </c>
      <c r="L84" s="237"/>
      <c r="M84" s="237"/>
      <c r="N84" s="237"/>
      <c r="O84" s="192">
        <f t="array" ref="O84">(C84-E84)*I84*L84/1000</f>
      </c>
      <c r="P84" s="192">
        <f t="array" ref="P84">(C84-E84)*J84*M84/1000</f>
      </c>
      <c r="Q84" s="192">
        <f t="array" ref="Q84">(C84-E84)*K84*N84/1000</f>
      </c>
      <c r="R84" s="588"/>
      <c r="S84" s="59">
        <f t="array" ref="S84">(C84*I84*L84/1000)+(C84*J84*M84/1000)+(C84*K84*N84/1000)+(((C84*I84*L84/1000)+(C84*J84*M84/1000)+(C84*K84*N84/1000))*2%)</f>
      </c>
      <c r="T84" s="595"/>
      <c r="U84" s="601"/>
      <c r="V84" s="611"/>
      <c r="W84" s="614"/>
      <c r="X84" s="238">
        <f t="array" ref="X84">(C84*I84*L84)/1000</f>
      </c>
      <c r="Y84" s="192">
        <f t="array" ref="Y84">(C84*J84*M84)/1000</f>
      </c>
      <c r="Z84" s="239">
        <f t="array" ref="Z84">(C84*K84*N84)/1000</f>
      </c>
      <c r="AA84" s="145"/>
      <c r="AB84" s="98"/>
      <c r="AC84" s="98"/>
    </row>
    <row r="85" spans="1:29" ht="24" customHeight="1">
      <c r="A85" s="583"/>
      <c r="B85" t="s" s="240">
        <v>184</v>
      </c>
      <c r="C85" s="241"/>
      <c r="D85" s="244"/>
      <c r="E85" s="225"/>
      <c r="F85" s="244"/>
      <c r="G85" s="244"/>
      <c r="H85" s="244"/>
      <c r="I85" s="272">
        <f t="array" ref="I85">(F85*6.88*2*2.7)*(1790-1000)/(1.7*1790)</f>
      </c>
      <c r="J85" s="213">
        <f t="array" ref="J85">(G85*2.21*5*2.7)*(1550-1000)/(1.7*1550)</f>
      </c>
      <c r="K85" s="213">
        <f t="array" ref="K85">(H85*2.21*5*2.7)*(1300-1000)/(1.7*1300)</f>
      </c>
      <c r="L85" s="59">
        <f t="array" ref="L85">L82</f>
      </c>
      <c r="M85" s="59">
        <f t="array" ref="M85">M82</f>
      </c>
      <c r="N85" s="59">
        <f t="array" ref="N85">N82</f>
      </c>
      <c r="O85" s="243"/>
      <c r="P85" s="243"/>
      <c r="Q85" s="243"/>
      <c r="R85" s="589"/>
      <c r="S85" s="242">
        <f t="array" ref="S85">(C85*I85*L85/1000)+(C85*J85*M85/1000)+(C85*K85*N85/1000)+(((C85*I85*L85/1000)+(C85*J85*M85/1000)+(C85*K85*N85/1000))*2%)</f>
      </c>
      <c r="T85" s="596"/>
      <c r="U85" s="602"/>
      <c r="V85" s="612"/>
      <c r="W85" s="615"/>
      <c r="X85" s="245">
        <f t="array" ref="X85">(C85*I85*L85)/1000</f>
      </c>
      <c r="Y85" s="243">
        <f t="array" ref="Y85">(C85*J85*M85)/1000</f>
      </c>
      <c r="Z85" s="246">
        <f t="array" ref="Z85">(C85*K85*N85)/1000</f>
      </c>
      <c r="AA85" s="145"/>
      <c r="AB85" s="98"/>
      <c r="AC85" s="98"/>
    </row>
    <row r="86" spans="1:29" ht="24" customHeight="1">
      <c r="A86" s="580">
        <v>27</v>
      </c>
      <c r="B86" t="s" s="209">
        <v>182</v>
      </c>
      <c r="C86" s="247">
        <f t="array" ref="C86">99.5%*'Data Entry'!K32</f>
      </c>
      <c r="D86" s="284"/>
      <c r="E86" s="211">
        <f t="array" ref="E86">'Data Entry'!X32</f>
      </c>
      <c r="F86" s="212">
        <f t="array" ref="F86">F8</f>
      </c>
      <c r="G86" s="212">
        <f t="array" ref="G86">G8</f>
      </c>
      <c r="H86" s="212">
        <f t="array" ref="H86">H8</f>
      </c>
      <c r="I86" s="213">
        <f t="array" ref="I86">(F86*6.88*2*2.7)*(1790-1000)/(1.7*1790)</f>
      </c>
      <c r="J86" s="213">
        <f t="array" ref="J86">(G86*2.21*5*2.7)*(1550-1000)/(1.7*1550)</f>
      </c>
      <c r="K86" s="213">
        <f t="array" ref="K86">(H86*2.21*5*2.7)*(1300-1000)/(1.7*1300)</f>
      </c>
      <c r="L86" s="42">
        <f t="array" ref="L86">L83</f>
      </c>
      <c r="M86" s="42">
        <f t="array" ref="M86">M83</f>
      </c>
      <c r="N86" s="42">
        <f t="array" ref="N86">N83</f>
      </c>
      <c r="O86" s="214">
        <f t="array" ref="O86">(C86-E86)*I86*L86/1000</f>
      </c>
      <c r="P86" s="214">
        <f t="array" ref="P86">(C86-E86)*J86*M86/1000</f>
      </c>
      <c r="Q86" s="214">
        <f t="array" ref="Q86">(C86-E86)*K86*N86/1000</f>
      </c>
      <c r="R86" s="584">
        <f t="array" ref="R86">SUM(O86:Q88)</f>
      </c>
      <c r="S86" s="212">
        <f t="array" ref="S86">(C86*I86*L86/1000)+(C86*J86*M86/1000)+(C86*K86*N86/1000)+(((C86*I86*L86/1000)+(C86*J86*M86/1000)+(C86*K86*N86/1000))*2%)</f>
      </c>
      <c r="T86" s="597">
        <f t="array" ref="T86">SUM(S86:S88)</f>
      </c>
      <c r="U86" s="603">
        <f t="array" ref="U86">(C86*I86/1000)+(C87*I87/1000)+(C88*I88/1000)+(((C86*I86/1000)+(C87*I87/1000)+(C88*I88/1000))*2%)</f>
      </c>
      <c r="V86" s="584">
        <f t="array" ref="V86">(C86*J86/1000)+(C87*J87/1000)+(C88*J88/1000)+(((C86*J86/1000)+(C87*J87/1000)+(C88*J88/1000))*2%)</f>
      </c>
      <c r="W86" s="584">
        <f t="array" ref="W86">(C86*K86/1000)+(C87*K87/1000)+(C88*K88/1000)</f>
      </c>
      <c r="X86" s="214">
        <f t="array" ref="X86">(C86*I86*L86)/1000</f>
      </c>
      <c r="Y86" s="214">
        <f t="array" ref="Y86">(C86*J86*M86)/1000</f>
      </c>
      <c r="Z86" s="214">
        <f t="array" ref="Z86">(C86*K86*N86)/1000</f>
      </c>
      <c r="AA86" s="127"/>
      <c r="AB86" s="98"/>
      <c r="AC86" s="98"/>
    </row>
    <row r="87" spans="1:29" ht="24" customHeight="1">
      <c r="A87" s="581"/>
      <c r="B87" t="s" s="217">
        <v>183</v>
      </c>
      <c r="C87" s="85"/>
      <c r="D87" s="237"/>
      <c r="E87" s="219"/>
      <c r="F87" s="220"/>
      <c r="G87" s="220"/>
      <c r="H87" s="220"/>
      <c r="I87" s="213">
        <f t="array" ref="I87">(F87*6.88*2*2.7)*(1790-1000)/(1.7*1790)</f>
      </c>
      <c r="J87" s="213">
        <f t="array" ref="J87">(G87*2.21*5*2.7)*(1550-1000)/(1.7*1550)</f>
      </c>
      <c r="K87" s="213">
        <f t="array" ref="K87">(H87*2.21*5*2.7)*(1300-1000)/(1.7*1300)</f>
      </c>
      <c r="L87" s="220"/>
      <c r="M87" s="220"/>
      <c r="N87" s="220"/>
      <c r="O87" s="190">
        <f t="array" ref="O87">(C87-E87)*I87*L87/1000</f>
      </c>
      <c r="P87" s="190">
        <f t="array" ref="P87">(C87-E87)*J87*M87/1000</f>
      </c>
      <c r="Q87" s="190">
        <f t="array" ref="Q87">(C87-E87)*K87*N87/1000</f>
      </c>
      <c r="R87" s="585"/>
      <c r="S87" s="42">
        <f t="array" ref="S87">(C87*I87*L87/1000)+(C87*J87*M87/1000)+(C87*K87*N87/1000)+(((C87*I87*L87/1000)+(C87*J87*M87/1000)+(C87*K87*N87/1000))*2%)</f>
      </c>
      <c r="T87" s="598"/>
      <c r="U87" s="604"/>
      <c r="V87" s="606"/>
      <c r="W87" s="606"/>
      <c r="X87" s="190">
        <f t="array" ref="X87">(C87*I87*L87)/1000</f>
      </c>
      <c r="Y87" s="190">
        <f t="array" ref="Y87">(C87*J87*M87)/1000</f>
      </c>
      <c r="Z87" s="190">
        <f t="array" ref="Z87">(C87*K87*N87)/1000</f>
      </c>
      <c r="AA87" s="127"/>
      <c r="AB87" s="98"/>
      <c r="AC87" s="98"/>
    </row>
    <row r="88" spans="1:29" ht="24" customHeight="1">
      <c r="A88" s="581"/>
      <c r="B88" t="s" s="223">
        <v>184</v>
      </c>
      <c r="C88" s="241"/>
      <c r="D88" s="244"/>
      <c r="E88" s="225"/>
      <c r="F88" s="228"/>
      <c r="G88" s="228"/>
      <c r="H88" s="228"/>
      <c r="I88" s="213">
        <f t="array" ref="I88">(F88*6.88*2*2.7)*(1790-1000)/(1.7*1790)</f>
      </c>
      <c r="J88" s="213">
        <f t="array" ref="J88">(G88*2.21*5*2.7)*(1550-1000)/(1.7*1550)</f>
      </c>
      <c r="K88" s="213">
        <f t="array" ref="K88">(H88*2.21*5*2.7)*(1300-1000)/(1.7*1300)</f>
      </c>
      <c r="L88" s="42">
        <f t="array" ref="L88">L85</f>
      </c>
      <c r="M88" s="42">
        <f t="array" ref="M88">M85</f>
      </c>
      <c r="N88" s="42">
        <f t="array" ref="N88">N85</f>
      </c>
      <c r="O88" s="227"/>
      <c r="P88" s="227"/>
      <c r="Q88" s="227"/>
      <c r="R88" s="586"/>
      <c r="S88" s="226">
        <f t="array" ref="S88">(C88*I88*L88/1000)+(C88*J88*M88/1000)+(C88*K88*N88/1000)+(((C88*I88*L88/1000)+(C88*J88*M88/1000)+(C88*K88*N88/1000))*2%)</f>
      </c>
      <c r="T88" s="599"/>
      <c r="U88" s="605"/>
      <c r="V88" s="607"/>
      <c r="W88" s="607"/>
      <c r="X88" s="227">
        <f t="array" ref="X88">(C88*I88*L88)/1000</f>
      </c>
      <c r="Y88" s="227">
        <f t="array" ref="Y88">(C88*J88*M88)/1000</f>
      </c>
      <c r="Z88" s="227">
        <f t="array" ref="Z88">(C88*K88*N88)/1000</f>
      </c>
      <c r="AA88" s="127"/>
      <c r="AB88" s="98"/>
      <c r="AC88" s="98"/>
    </row>
    <row r="89" spans="1:29" ht="24" customHeight="1">
      <c r="A89" s="582">
        <v>28</v>
      </c>
      <c r="B89" t="s" s="231">
        <v>182</v>
      </c>
      <c r="C89" s="247">
        <f t="array" ref="C89">99.5%*'Data Entry'!K33</f>
      </c>
      <c r="D89" s="284"/>
      <c r="E89" s="211">
        <f t="array" ref="E89">'Data Entry'!X33</f>
      </c>
      <c r="F89" s="232">
        <f t="array" ref="F89">F8</f>
      </c>
      <c r="G89" s="232">
        <f t="array" ref="G89">G8</f>
      </c>
      <c r="H89" s="232">
        <f t="array" ref="H89">H8</f>
      </c>
      <c r="I89" s="272">
        <f t="array" ref="I89">(F89*6.88*2*2.7)*(1790-1000)/(1.7*1790)</f>
      </c>
      <c r="J89" s="213">
        <f t="array" ref="J89">(G89*2.21*5*2.7)*(1550-1000)/(1.7*1550)</f>
      </c>
      <c r="K89" s="213">
        <f t="array" ref="K89">(H89*2.21*5*2.7)*(1300-1000)/(1.7*1300)</f>
      </c>
      <c r="L89" s="59">
        <f t="array" ref="L89">L86</f>
      </c>
      <c r="M89" s="59">
        <f t="array" ref="M89">M86</f>
      </c>
      <c r="N89" s="59">
        <f t="array" ref="N89">N86</f>
      </c>
      <c r="O89" s="233">
        <f t="array" ref="O89">(C89-E89)*I89*L89/1000</f>
      </c>
      <c r="P89" s="233">
        <f t="array" ref="P89">(C89-E89)*J89*M89/1000</f>
      </c>
      <c r="Q89" s="233">
        <f t="array" ref="Q89">(C89-E89)*K89*N89/1000</f>
      </c>
      <c r="R89" s="587">
        <f t="array" ref="R89">SUM(O89:Q91)</f>
      </c>
      <c r="S89" s="232">
        <f t="array" ref="S89">(C89*I89*L89/1000)+(C89*J89*M89/1000)+(C89*K89*N89/1000)+(((C89*I89*L89/1000)+(C89*J89*M89/1000)+(C89*K89*N89/1000))*2%)</f>
      </c>
      <c r="T89" s="594">
        <f t="array" ref="T89">SUM(S89:S91)</f>
      </c>
      <c r="U89" s="600">
        <f t="array" ref="U89">(C89*I89/1000)+(C90*I90/1000)+(C91*I91/1000)+(((C89*I89/1000)+(C90*I90/1000)+(C91*I91/1000))*2%)</f>
      </c>
      <c r="V89" s="587">
        <f t="array" ref="V89">(C89*J89/1000)+(C90*J90/1000)+(C91*J91/1000)+(((C89*J89/1000)+(C90*J90/1000)+(C91*J91/1000))*2%)</f>
      </c>
      <c r="W89" s="613">
        <f t="array" ref="W89">(C89*K89/1000)+(C90*K90/1000)+(C91*K91/1000)</f>
      </c>
      <c r="X89" s="234">
        <f t="array" ref="X89">(C89*I89*L89)/1000</f>
      </c>
      <c r="Y89" s="233">
        <f t="array" ref="Y89">(C89*J89*M89)/1000</f>
      </c>
      <c r="Z89" s="235">
        <f t="array" ref="Z89">(C89*K89*N89)/1000</f>
      </c>
      <c r="AA89" s="145"/>
      <c r="AB89" s="98"/>
      <c r="AC89" s="98"/>
    </row>
    <row r="90" spans="1:29" ht="24" customHeight="1">
      <c r="A90" s="583"/>
      <c r="B90" t="s" s="236">
        <v>183</v>
      </c>
      <c r="C90" s="85"/>
      <c r="D90" s="237"/>
      <c r="E90" s="219"/>
      <c r="F90" s="237"/>
      <c r="G90" s="237"/>
      <c r="H90" s="237"/>
      <c r="I90" s="272">
        <f t="array" ref="I90">(F90*6.88*2*2.7)*(1790-1000)/(1.7*1790)</f>
      </c>
      <c r="J90" s="213">
        <f t="array" ref="J90">(G90*2.21*5*2.7)*(1550-1000)/(1.7*1550)</f>
      </c>
      <c r="K90" s="213">
        <f t="array" ref="K90">(H90*2.21*5*2.7)*(1300-1000)/(1.7*1300)</f>
      </c>
      <c r="L90" s="237"/>
      <c r="M90" s="237"/>
      <c r="N90" s="237"/>
      <c r="O90" s="192">
        <f t="array" ref="O90">(C90-E90)*I90*L90/1000</f>
      </c>
      <c r="P90" s="192">
        <f t="array" ref="P90">(C90-E90)*J90*M90/1000</f>
      </c>
      <c r="Q90" s="192">
        <f t="array" ref="Q90">(C90-E90)*K90*N90/1000</f>
      </c>
      <c r="R90" s="588"/>
      <c r="S90" s="59">
        <f t="array" ref="S90">(C90*I90*L90/1000)+(C90*J90*M90/1000)+(C90*K90*N90/1000)+(((C90*I90*L90/1000)+(C90*J90*M90/1000)+(C90*K90*N90/1000))*2%)</f>
      </c>
      <c r="T90" s="595"/>
      <c r="U90" s="601"/>
      <c r="V90" s="611"/>
      <c r="W90" s="614"/>
      <c r="X90" s="238">
        <f t="array" ref="X90">(C90*I90*L90)/1000</f>
      </c>
      <c r="Y90" s="192">
        <f t="array" ref="Y90">(C90*J90*M90)/1000</f>
      </c>
      <c r="Z90" s="239">
        <f t="array" ref="Z90">(C90*K90*N90)/1000</f>
      </c>
      <c r="AA90" s="145"/>
      <c r="AB90" s="98"/>
      <c r="AC90" s="98"/>
    </row>
    <row r="91" spans="1:29" ht="24" customHeight="1">
      <c r="A91" s="583"/>
      <c r="B91" t="s" s="240">
        <v>184</v>
      </c>
      <c r="C91" s="241"/>
      <c r="D91" s="244"/>
      <c r="E91" s="225"/>
      <c r="F91" s="244"/>
      <c r="G91" s="244"/>
      <c r="H91" s="244"/>
      <c r="I91" s="272">
        <f t="array" ref="I91">(F91*6.88*2*2.7)*(1790-1000)/(1.7*1790)</f>
      </c>
      <c r="J91" s="213">
        <f t="array" ref="J91">(G91*2.21*5*2.7)*(1550-1000)/(1.7*1550)</f>
      </c>
      <c r="K91" s="213">
        <f t="array" ref="K91">(H91*2.21*5*2.7)*(1300-1000)/(1.7*1300)</f>
      </c>
      <c r="L91" s="59">
        <f t="array" ref="L91">L88</f>
      </c>
      <c r="M91" s="59">
        <f t="array" ref="M91">M88</f>
      </c>
      <c r="N91" s="59">
        <f t="array" ref="N91">N88</f>
      </c>
      <c r="O91" s="243"/>
      <c r="P91" s="243"/>
      <c r="Q91" s="243"/>
      <c r="R91" s="589"/>
      <c r="S91" s="242">
        <f t="array" ref="S91">(C91*I91*L91/1000)+(C91*J91*M91/1000)+(C91*K91*N91/1000)+(((C91*I91*L91/1000)+(C91*J91*M91/1000)+(C91*K91*N91/1000))*2%)</f>
      </c>
      <c r="T91" s="596"/>
      <c r="U91" s="602"/>
      <c r="V91" s="612"/>
      <c r="W91" s="615"/>
      <c r="X91" s="245">
        <f t="array" ref="X91">(C91*I91*L91)/1000</f>
      </c>
      <c r="Y91" s="243">
        <f t="array" ref="Y91">(C91*J91*M91)/1000</f>
      </c>
      <c r="Z91" s="246">
        <f t="array" ref="Z91">(C91*K91*N91)/1000</f>
      </c>
      <c r="AA91" s="145"/>
      <c r="AB91" s="98"/>
      <c r="AC91" s="98"/>
    </row>
    <row r="92" spans="1:29" ht="24" customHeight="1">
      <c r="A92" s="580">
        <v>29</v>
      </c>
      <c r="B92" t="s" s="209">
        <v>182</v>
      </c>
      <c r="C92" s="247">
        <f t="array" ref="C92">99.5%*'Data Entry'!K34</f>
      </c>
      <c r="D92" s="284"/>
      <c r="E92" s="211">
        <f t="array" ref="E92">'Data Entry'!X34</f>
      </c>
      <c r="F92" s="212">
        <f t="array" ref="F92">F8</f>
      </c>
      <c r="G92" s="212">
        <f t="array" ref="G92">G8</f>
      </c>
      <c r="H92" s="212">
        <f t="array" ref="H92">H8</f>
      </c>
      <c r="I92" s="213">
        <f t="array" ref="I92">(F92*6.88*2*2.7)*(1790-1000)/(1.7*1790)</f>
      </c>
      <c r="J92" s="213">
        <f t="array" ref="J92">(G92*2.21*5*2.7)*(1550-1000)/(1.7*1550)</f>
      </c>
      <c r="K92" s="213">
        <f t="array" ref="K92">(H92*2.21*5*2.7)*(1300-1000)/(1.7*1300)</f>
      </c>
      <c r="L92" s="42">
        <f t="array" ref="L92">L89</f>
      </c>
      <c r="M92" s="42">
        <f t="array" ref="M92">M89</f>
      </c>
      <c r="N92" s="42">
        <f t="array" ref="N92">N89</f>
      </c>
      <c r="O92" s="214">
        <f t="array" ref="O92">(C92-E92)*I92*L92/1000</f>
      </c>
      <c r="P92" s="214">
        <f t="array" ref="P92">(C92-E92)*J92*M92/1000</f>
      </c>
      <c r="Q92" s="214">
        <f t="array" ref="Q92">(C92-E92)*K92*N92/1000</f>
      </c>
      <c r="R92" s="584">
        <f t="array" ref="R92">SUM(O92:Q94)</f>
      </c>
      <c r="S92" s="212">
        <f t="array" ref="S92">(C92*I92*L92/1000)+(C92*J92*M92/1000)+(C92*K92*N92/1000)+(((C92*I92*L92/1000)+(C92*J92*M92/1000)+(C92*K92*N92/1000))*2%)</f>
      </c>
      <c r="T92" s="597">
        <f t="array" ref="T92">SUM(S92:S94)</f>
      </c>
      <c r="U92" s="603">
        <f t="array" ref="U92">(C92*I92/1000)+(C93*I93/1000)+(C94*I94/1000)+(((C92*I92/1000)+(C93*I93/1000)+(C94*I94/1000))*2%)</f>
      </c>
      <c r="V92" s="584">
        <f t="array" ref="V92">(C92*J92/1000)+(C93*J93/1000)+(C94*J94/1000)+(((C92*J92/1000)+(C93*J93/1000)+(C94*J94/1000))*2%)</f>
      </c>
      <c r="W92" s="608">
        <f t="array" ref="W92">(C92*K92/1000)+(C93*K93/1000)+(C94*K94/1000)</f>
      </c>
      <c r="X92" s="215">
        <f t="array" ref="X92">(C92*I92*L92)/1000</f>
      </c>
      <c r="Y92" s="214">
        <f t="array" ref="Y92">(C92*J92*M92)/1000</f>
      </c>
      <c r="Z92" s="216">
        <f t="array" ref="Z92">(C92*K92*N92)/1000</f>
      </c>
      <c r="AA92" s="145"/>
      <c r="AB92" s="98"/>
      <c r="AC92" s="98"/>
    </row>
    <row r="93" spans="1:29" ht="24" customHeight="1">
      <c r="A93" s="581"/>
      <c r="B93" t="s" s="217">
        <v>183</v>
      </c>
      <c r="C93" s="85"/>
      <c r="D93" s="237"/>
      <c r="E93" s="219"/>
      <c r="F93" s="220"/>
      <c r="G93" s="220"/>
      <c r="H93" s="220"/>
      <c r="I93" s="213">
        <f t="array" ref="I93">(F93*6.88*2*2.7)*(1790-1000)/(1.7*1790)</f>
      </c>
      <c r="J93" s="213">
        <f t="array" ref="J93">(G93*2.21*5*2.7)*(1550-1000)/(1.7*1550)</f>
      </c>
      <c r="K93" s="213">
        <f t="array" ref="K93">(H93*2.21*5*2.7)*(1300-1000)/(1.7*1300)</f>
      </c>
      <c r="L93" s="220"/>
      <c r="M93" s="220"/>
      <c r="N93" s="220"/>
      <c r="O93" s="190">
        <f t="array" ref="O93">(C93-E93)*I93*L93/1000</f>
      </c>
      <c r="P93" s="190">
        <f t="array" ref="P93">(C93-E93)*J93*M93/1000</f>
      </c>
      <c r="Q93" s="190">
        <f t="array" ref="Q93">(C93-E93)*K93*N93/1000</f>
      </c>
      <c r="R93" s="585"/>
      <c r="S93" s="42">
        <f t="array" ref="S93">(C93*I93*L93/1000)+(C93*J93*M93/1000)+(C93*K93*N93/1000)+(((C93*I93*L93/1000)+(C93*J93*M93/1000)+(C93*K93*N93/1000))*2%)</f>
      </c>
      <c r="T93" s="598"/>
      <c r="U93" s="604"/>
      <c r="V93" s="606"/>
      <c r="W93" s="609"/>
      <c r="X93" s="221">
        <f t="array" ref="X93">(C93*I93*L93)/1000</f>
      </c>
      <c r="Y93" s="190">
        <f t="array" ref="Y93">(C93*J93*M93)/1000</f>
      </c>
      <c r="Z93" s="222">
        <f t="array" ref="Z93">(C93*K93*N93)/1000</f>
      </c>
      <c r="AA93" s="145"/>
      <c r="AB93" s="98"/>
      <c r="AC93" s="98"/>
    </row>
    <row r="94" spans="1:29" ht="24" customHeight="1">
      <c r="A94" s="581"/>
      <c r="B94" t="s" s="223">
        <v>184</v>
      </c>
      <c r="C94" s="241"/>
      <c r="D94" s="244"/>
      <c r="E94" s="225"/>
      <c r="F94" s="228"/>
      <c r="G94" s="228"/>
      <c r="H94" s="228"/>
      <c r="I94" s="213">
        <f t="array" ref="I94">(F94*6.88*2*2.7)*(1790-1000)/(1.7*1790)</f>
      </c>
      <c r="J94" s="213">
        <f t="array" ref="J94">(G94*2.21*5*2.7)*(1550-1000)/(1.7*1550)</f>
      </c>
      <c r="K94" s="213">
        <f t="array" ref="K94">(H94*2.21*5*2.7)*(1300-1000)/(1.7*1300)</f>
      </c>
      <c r="L94" s="42">
        <f t="array" ref="L94">L91</f>
      </c>
      <c r="M94" s="42">
        <f t="array" ref="M94">M91</f>
      </c>
      <c r="N94" s="42">
        <f t="array" ref="N94">N91</f>
      </c>
      <c r="O94" s="227"/>
      <c r="P94" s="227"/>
      <c r="Q94" s="227"/>
      <c r="R94" s="586"/>
      <c r="S94" s="226">
        <f t="array" ref="S94">(C94*I94*L94/1000)+(C94*J94*M94/1000)+(C94*K94*N94/1000)+(((C94*I94*L94/1000)+(C94*J94*M94/1000)+(C94*K94*N94/1000))*2%)</f>
      </c>
      <c r="T94" s="599"/>
      <c r="U94" s="605"/>
      <c r="V94" s="607"/>
      <c r="W94" s="610"/>
      <c r="X94" s="229">
        <f t="array" ref="X94">(C94*I94*L94)/1000</f>
      </c>
      <c r="Y94" s="227">
        <f t="array" ref="Y94">(C94*J94*M94)/1000</f>
      </c>
      <c r="Z94" s="230">
        <f t="array" ref="Z94">(C94*K94*N94)/1000</f>
      </c>
      <c r="AA94" s="145"/>
      <c r="AB94" s="98"/>
      <c r="AC94" s="98"/>
    </row>
    <row r="95" spans="1:29" ht="24" customHeight="1">
      <c r="A95" s="582">
        <v>30</v>
      </c>
      <c r="B95" t="s" s="231">
        <v>182</v>
      </c>
      <c r="C95" s="247">
        <f t="array" ref="C95">99.5%*'Data Entry'!K35</f>
      </c>
      <c r="D95" s="284"/>
      <c r="E95" s="211">
        <f t="array" ref="E95">'Data Entry'!X35</f>
      </c>
      <c r="F95" s="232">
        <f t="array" ref="F95">F8</f>
      </c>
      <c r="G95" s="232">
        <f t="array" ref="G95">G8</f>
      </c>
      <c r="H95" s="232">
        <f t="array" ref="H95">H8</f>
      </c>
      <c r="I95" s="272">
        <f t="array" ref="I95">(F95*6.88*2*2.7)*(1790-1000)/(1.7*1790)</f>
      </c>
      <c r="J95" s="213">
        <f t="array" ref="J95">(G95*2.21*5*2.7)*(1550-1000)/(1.7*1550)</f>
      </c>
      <c r="K95" s="213">
        <f t="array" ref="K95">(H95*2.21*5*2.7)*(1300-1000)/(1.7*1300)</f>
      </c>
      <c r="L95" s="59">
        <f t="array" ref="L95">L92</f>
      </c>
      <c r="M95" s="59">
        <f t="array" ref="M95">M92</f>
      </c>
      <c r="N95" s="59">
        <f t="array" ref="N95">N92</f>
      </c>
      <c r="O95" s="233">
        <f t="array" ref="O95">(C95-E95)*I95*L95/1000</f>
      </c>
      <c r="P95" s="233">
        <f t="array" ref="P95">(C95-E95)*J95*M95/1000</f>
      </c>
      <c r="Q95" s="233">
        <f t="array" ref="Q95">(C95-E95)*K95*N95/1000</f>
      </c>
      <c r="R95" s="587">
        <f t="array" ref="R95">SUM(O95:Q97)</f>
      </c>
      <c r="S95" s="232">
        <f t="array" ref="S95">(C95*I95*L95/1000)+(C95*J95*M95/1000)+(C95*K95*N95/1000)+(((C95*I95*L95/1000)+(C95*J95*M95/1000)+(C95*K95*N95/1000))*2%)</f>
      </c>
      <c r="T95" s="594">
        <f t="array" ref="T95">SUM(S95:S97)</f>
      </c>
      <c r="U95" s="600">
        <f t="array" ref="U95">(C95*I95/1000)+(C96*I96/1000)+(C97*I97/1000)+(((C95*I95/1000)+(C96*I96/1000)+(C97*I97/1000))*2%)</f>
      </c>
      <c r="V95" s="587">
        <f t="array" ref="V95">(C95*J95/1000)+(C96*J96/1000)+(C97*J97/1000)+(((C95*J95/1000)+(C96*J96/1000)+(C97*J97/1000))*2%)</f>
      </c>
      <c r="W95" s="613">
        <f t="array" ref="W95">(C95*K95/1000)+(C96*K96/1000)+(C97*K97/1000)</f>
      </c>
      <c r="X95" s="234">
        <f t="array" ref="X95">(C95*I95*L95)/1000</f>
      </c>
      <c r="Y95" s="233">
        <f t="array" ref="Y95">(C95*J95*M95)/1000</f>
      </c>
      <c r="Z95" s="235">
        <f t="array" ref="Z95">(C95*K95*N95)/1000</f>
      </c>
      <c r="AA95" s="145"/>
      <c r="AB95" s="98"/>
      <c r="AC95" s="98"/>
    </row>
    <row r="96" spans="1:29" ht="24" customHeight="1">
      <c r="A96" s="583"/>
      <c r="B96" t="s" s="236">
        <v>183</v>
      </c>
      <c r="C96" s="85"/>
      <c r="D96" s="237"/>
      <c r="E96" s="219"/>
      <c r="F96" s="237"/>
      <c r="G96" s="237"/>
      <c r="H96" s="237"/>
      <c r="I96" s="272">
        <f t="array" ref="I96">(F96*6.88*2*2.7)*(1790-1000)/(1.7*1790)</f>
      </c>
      <c r="J96" s="213">
        <f t="array" ref="J96">(G96*2.21*5*2.7)*(1550-1000)/(1.7*1550)</f>
      </c>
      <c r="K96" s="213">
        <f t="array" ref="K96">(H96*2.21*5*2.7)*(1300-1000)/(1.7*1300)</f>
      </c>
      <c r="L96" s="237"/>
      <c r="M96" s="237"/>
      <c r="N96" s="237"/>
      <c r="O96" s="192">
        <f t="array" ref="O96">(C96-E96)*I96*L96/1000</f>
      </c>
      <c r="P96" s="192">
        <f t="array" ref="P96">(C96-E96)*J96*M96/1000</f>
      </c>
      <c r="Q96" s="192">
        <f t="array" ref="Q96">(C96-E96)*K96*N96/1000</f>
      </c>
      <c r="R96" s="588"/>
      <c r="S96" s="59">
        <f t="array" ref="S96">(C96*I96*L96/1000)+(C96*J96*M96/1000)+(C96*K96*N96/1000)+(((C96*I96*L96/1000)+(C96*J96*M96/1000)+(C96*K96*N96/1000))*2%)</f>
      </c>
      <c r="T96" s="595"/>
      <c r="U96" s="601"/>
      <c r="V96" s="611"/>
      <c r="W96" s="614"/>
      <c r="X96" s="238">
        <f t="array" ref="X96">(C96*I96*L96)/1000</f>
      </c>
      <c r="Y96" s="192">
        <f t="array" ref="Y96">(C96*J96*M96)/1000</f>
      </c>
      <c r="Z96" s="239">
        <f t="array" ref="Z96">(C96*K96*N96)/1000</f>
      </c>
      <c r="AA96" s="145"/>
      <c r="AB96" s="98"/>
      <c r="AC96" s="98"/>
    </row>
    <row r="97" spans="1:29" ht="24" customHeight="1">
      <c r="A97" s="583"/>
      <c r="B97" t="s" s="240">
        <v>184</v>
      </c>
      <c r="C97" s="241"/>
      <c r="D97" s="244"/>
      <c r="E97" s="225"/>
      <c r="F97" s="244"/>
      <c r="G97" s="244"/>
      <c r="H97" s="244"/>
      <c r="I97" s="272">
        <f t="array" ref="I97">(F97*6.88*2*2.7)*(1790-1000)/(1.7*1790)</f>
      </c>
      <c r="J97" s="213">
        <f t="array" ref="J97">(G97*2.21*5*2.7)*(1550-1000)/(1.7*1550)</f>
      </c>
      <c r="K97" s="213">
        <f t="array" ref="K97">(H97*2.21*5*2.7)*(1300-1000)/(1.7*1300)</f>
      </c>
      <c r="L97" s="59">
        <f t="array" ref="L97">L94</f>
      </c>
      <c r="M97" s="59">
        <f t="array" ref="M97">M94</f>
      </c>
      <c r="N97" s="59">
        <f t="array" ref="N97">N94</f>
      </c>
      <c r="O97" s="243"/>
      <c r="P97" s="243"/>
      <c r="Q97" s="243"/>
      <c r="R97" s="589"/>
      <c r="S97" s="242">
        <f t="array" ref="S97">(C97*I97*L97/1000)+(C97*J97*M97/1000)+(C97*K97*N97/1000)+(((C97*I97*L97/1000)+(C97*J97*M97/1000)+(C97*K97*N97/1000))*2%)</f>
      </c>
      <c r="T97" s="596"/>
      <c r="U97" s="602"/>
      <c r="V97" s="612"/>
      <c r="W97" s="615"/>
      <c r="X97" s="245">
        <f t="array" ref="X97">(C97*I97*L97)/1000</f>
      </c>
      <c r="Y97" s="243">
        <f t="array" ref="Y97">(C97*J97*M97)/1000</f>
      </c>
      <c r="Z97" s="246">
        <f t="array" ref="Z97">(C97*K97*N97)/1000</f>
      </c>
      <c r="AA97" s="145"/>
      <c r="AB97" s="98"/>
      <c r="AC97" s="98"/>
    </row>
    <row r="98" spans="1:29" ht="24" customHeight="1">
      <c r="A98" s="580">
        <v>31</v>
      </c>
      <c r="B98" t="s" s="209">
        <v>182</v>
      </c>
      <c r="C98" s="247">
        <f t="array" ref="C98">99.5%*'Data Entry'!K36</f>
      </c>
      <c r="D98" s="284"/>
      <c r="E98" s="211">
        <f t="array" ref="E98">'Data Entry'!X36</f>
      </c>
      <c r="F98" s="212">
        <f t="array" ref="F98">F8</f>
      </c>
      <c r="G98" s="212">
        <f t="array" ref="G98">G8</f>
      </c>
      <c r="H98" s="212">
        <f t="array" ref="H98">H8</f>
      </c>
      <c r="I98" s="213">
        <f t="array" ref="I98">(F98*6.88*2*2.7)*(1790-1000)/(1.7*1790)</f>
      </c>
      <c r="J98" s="213">
        <f t="array" ref="J98">(G98*2.21*5*2.7)*(1550-1000)/(1.7*1550)</f>
      </c>
      <c r="K98" s="213">
        <f t="array" ref="K98">(H98*2.21*5*2.7)*(1300-1000)/(1.7*1300)</f>
      </c>
      <c r="L98" s="42">
        <f t="array" ref="L98">L95</f>
      </c>
      <c r="M98" s="42">
        <f t="array" ref="M98">M95</f>
      </c>
      <c r="N98" s="42">
        <f t="array" ref="N98">N95</f>
      </c>
      <c r="O98" s="214">
        <f t="array" ref="O98">(C98-E98)*I98*L98/1000</f>
      </c>
      <c r="P98" s="214">
        <f t="array" ref="P98">(C98-E98)*J98*M98/1000</f>
      </c>
      <c r="Q98" s="214">
        <f t="array" ref="Q98">(C98-E98)*K98*N98/1000</f>
      </c>
      <c r="R98" s="584">
        <f t="array" ref="R98">SUM(O98:Q100)</f>
      </c>
      <c r="S98" s="212">
        <f t="array" ref="S98">(C98*I98*L98/1000)+(C98*J98*M98/1000)+(C98*K98*N98/1000)+(((C98*I98*L98/1000)+(C98*J98*M98/1000)+(C98*K98*N98/1000))*2%)</f>
      </c>
      <c r="T98" s="597">
        <f t="array" ref="T98">SUM(S98:S100)</f>
      </c>
      <c r="U98" s="603">
        <f t="array" ref="U98">(C98*I98/1000)+(C99*I99/1000)+(C100*I100/1000)+(((C98*I98/1000)+(C99*I99/1000)+(C100*I100/1000))*2%)</f>
      </c>
      <c r="V98" s="584">
        <f t="array" ref="V98">(C98*J98/1000)+(C99*J99/1000)+(C100*J100/1000)+(((C98*J98/1000)+(C99*J99/1000)+(C100*J100/1000))*2%)</f>
      </c>
      <c r="W98" s="608">
        <f t="array" ref="W98">(C98*K98/1000)+(C99*K99/1000)+(C100*K100/1000)</f>
      </c>
      <c r="X98" s="215">
        <f t="array" ref="X98">(C98*I98*L98)/1000</f>
      </c>
      <c r="Y98" s="214">
        <f t="array" ref="Y98">(C98*J98*M98)/1000</f>
      </c>
      <c r="Z98" s="216">
        <f t="array" ref="Z98">(C98*K98*N98)/1000</f>
      </c>
      <c r="AA98" s="145"/>
      <c r="AB98" s="98"/>
      <c r="AC98" s="98"/>
    </row>
    <row r="99" spans="1:29" ht="24" customHeight="1">
      <c r="A99" s="581"/>
      <c r="B99" t="s" s="217">
        <v>183</v>
      </c>
      <c r="C99" s="85"/>
      <c r="D99" s="237"/>
      <c r="E99" s="219"/>
      <c r="F99" s="220"/>
      <c r="G99" s="220"/>
      <c r="H99" s="220"/>
      <c r="I99" s="213">
        <f t="array" ref="I99">(F99*6.88*2*2.7)*(1790-1000)/(1.7*1790)</f>
      </c>
      <c r="J99" s="213">
        <f t="array" ref="J99">(G99*2.21*5*2.7)*(1550-1000)/(1.7*1550)</f>
      </c>
      <c r="K99" s="213">
        <f t="array" ref="K99">(H99*2.21*5*2.7)*(1300-1000)/(1.7*1300)</f>
      </c>
      <c r="L99" s="220"/>
      <c r="M99" s="220"/>
      <c r="N99" s="220"/>
      <c r="O99" s="190">
        <f t="array" ref="O99">(C99-E99)*I99*L99/1000</f>
      </c>
      <c r="P99" s="190">
        <f t="array" ref="P99">(C99-E99)*J99*M99/1000</f>
      </c>
      <c r="Q99" s="190">
        <f t="array" ref="Q99">(C99-E99)*K99*N99/1000</f>
      </c>
      <c r="R99" s="585"/>
      <c r="S99" s="42">
        <f t="array" ref="S99">(C99*I99*L99/1000)+(C99*J99*M99/1000)+(C99*K99*N99/1000)+(((C99*I99*L99/1000)+(C99*J99*M99/1000)+(C99*K99*N99/1000))*2%)</f>
      </c>
      <c r="T99" s="598"/>
      <c r="U99" s="604"/>
      <c r="V99" s="606"/>
      <c r="W99" s="609"/>
      <c r="X99" s="221">
        <f t="array" ref="X99">(C99*I99*L99)/1000</f>
      </c>
      <c r="Y99" s="190">
        <f t="array" ref="Y99">(C99*J99*M99)/1000</f>
      </c>
      <c r="Z99" s="222">
        <f t="array" ref="Z99">(C99*K99*N99)/1000</f>
      </c>
      <c r="AA99" s="145"/>
      <c r="AB99" s="98"/>
      <c r="AC99" s="98"/>
    </row>
    <row r="100" spans="1:29" ht="24" customHeight="1">
      <c r="A100" s="581"/>
      <c r="B100" t="s" s="223">
        <v>184</v>
      </c>
      <c r="C100" s="241"/>
      <c r="D100" s="244"/>
      <c r="E100" s="225"/>
      <c r="F100" s="228"/>
      <c r="G100" s="228"/>
      <c r="H100" s="228"/>
      <c r="I100" s="249">
        <f t="array" ref="I100">(F100*6.88*2*2.7)*(1790-1000)/(1.7*1790)</f>
      </c>
      <c r="J100" s="249">
        <f t="array" ref="J100">(G100*2.21*5*2.7)*(1550-1000)/(1.7*1550)</f>
      </c>
      <c r="K100" s="249">
        <f t="array" ref="K100">(H100*2.21*5*2.7)*(1300-1000)/(1.7*1300)</f>
      </c>
      <c r="L100" s="42">
        <f t="array" ref="L100">L97</f>
      </c>
      <c r="M100" s="42">
        <f t="array" ref="M100">M97</f>
      </c>
      <c r="N100" s="42">
        <f t="array" ref="N100">N97</f>
      </c>
      <c r="O100" s="227"/>
      <c r="P100" s="227"/>
      <c r="Q100" s="227"/>
      <c r="R100" s="586"/>
      <c r="S100" s="226">
        <f t="array" ref="S100">(C100*I100*L100/1000)+(C100*J100*M100/1000)+(C100*K100*N100/1000)+(((C100*I100*L100/1000)+(C100*J100*M100/1000)+(C100*K100*N100/1000))*2%)</f>
      </c>
      <c r="T100" s="599"/>
      <c r="U100" s="605"/>
      <c r="V100" s="607"/>
      <c r="W100" s="610"/>
      <c r="X100" s="229">
        <f t="array" ref="X100">(C100*I100*L100)/1000</f>
      </c>
      <c r="Y100" s="227">
        <f t="array" ref="Y100">(C100*J100*M100)/1000</f>
      </c>
      <c r="Z100" s="230">
        <f t="array" ref="Z100">(C100*K100*N100)/1000</f>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c>
      <c r="V101" s="276">
        <f t="array" ref="V101">SUM(V8:V100)</f>
      </c>
      <c r="W101" s="276">
        <f t="array" ref="W101">SUM(W8:W100)</f>
      </c>
      <c r="X101" s="251">
        <f t="array" ref="X101">SUM(X8:X100)</f>
      </c>
      <c r="Y101" s="251">
        <f t="array" ref="Y101">SUM(Y8:Y100)</f>
      </c>
      <c r="Z101" s="251">
        <f t="array" ref="Z101">SUM(Z8:Z100)</f>
      </c>
      <c r="AA101" s="98"/>
      <c r="AB101" s="98"/>
      <c r="AC101" s="98"/>
    </row>
    <row r="102" spans="1:29" ht="23.25" customHeight="1">
      <c r="A102" s="98"/>
      <c r="B102" s="98"/>
      <c r="C102" s="98"/>
      <c r="D102" s="98"/>
      <c r="E102" s="98"/>
      <c r="F102" s="98"/>
      <c r="G102" s="98"/>
      <c r="H102" s="98"/>
      <c r="I102" s="98"/>
      <c r="J102" s="98"/>
      <c r="K102" s="98"/>
      <c r="L102" s="98"/>
      <c r="M102" s="98"/>
      <c r="N102" s="98"/>
      <c r="O102" s="140"/>
      <c r="P102" t="s" s="554">
        <v>185</v>
      </c>
      <c r="Q102" s="555"/>
      <c r="R102" s="558">
        <f t="array" ref="R102">SUM(R8:R100)</f>
      </c>
      <c r="S102" t="s" s="616">
        <v>186</v>
      </c>
      <c r="T102" s="197">
        <f t="array" ref="T102">SUM(T8:T100)</f>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56"/>
      <c r="Q103" s="557"/>
      <c r="R103" s="618"/>
      <c r="S103" s="617"/>
      <c r="T103" s="253"/>
      <c r="U103" s="145"/>
      <c r="V103" s="98"/>
      <c r="W103" s="140"/>
      <c r="X103" s="254">
        <f t="array" ref="X103">X101/(Production!E38+Production!K38)</f>
      </c>
      <c r="Y103" s="255">
        <f t="array" ref="Y103">Y101/(Production!E38+Production!K38)</f>
      </c>
      <c r="Z103" s="256">
        <f t="array" ref="Z103">Z101/(Production!E38+Production!K38)</f>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t="s" s="591">
        <v>187</v>
      </c>
      <c r="Y104" t="s" s="592">
        <v>188</v>
      </c>
      <c r="Z104" t="s" s="590">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56"/>
      <c r="Y105" s="593"/>
      <c r="Z105" s="563"/>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sheetPr/>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t="s" s="161">
        <v>212</v>
      </c>
      <c r="E1" t="s" s="161">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1">
        <v>45017</v>
      </c>
      <c r="C2" s="527"/>
      <c r="D2" s="98"/>
      <c r="E2" t="s" s="528">
        <v>214</v>
      </c>
      <c r="F2" s="527"/>
      <c r="G2" s="527"/>
      <c r="H2" s="527"/>
      <c r="I2" s="527"/>
      <c r="J2" s="527"/>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27"/>
      <c r="C3" s="527"/>
      <c r="D3" s="98"/>
      <c r="E3" s="527"/>
      <c r="F3" s="527"/>
      <c r="G3" s="527"/>
      <c r="H3" s="527"/>
      <c r="I3" s="527"/>
      <c r="J3" s="527"/>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t="s" s="26">
        <v>20</v>
      </c>
      <c r="B5" t="s" s="32">
        <v>215</v>
      </c>
      <c r="C5" t="s" s="32">
        <v>216</v>
      </c>
      <c r="D5" t="s" s="32">
        <v>55</v>
      </c>
      <c r="E5" t="s" s="32">
        <v>217</v>
      </c>
      <c r="F5" t="s" s="32">
        <v>218</v>
      </c>
      <c r="G5" t="s" s="32">
        <v>219</v>
      </c>
      <c r="H5" t="s" s="32">
        <v>220</v>
      </c>
      <c r="I5" t="s" s="32">
        <v>221</v>
      </c>
      <c r="J5" t="s" s="32">
        <v>222</v>
      </c>
      <c r="K5" t="s" s="32">
        <v>223</v>
      </c>
      <c r="L5" t="s" s="32">
        <v>224</v>
      </c>
      <c r="M5" t="s" s="32">
        <v>225</v>
      </c>
      <c r="N5" t="s" s="32">
        <v>226</v>
      </c>
      <c r="O5" t="s" s="285">
        <v>227</v>
      </c>
      <c r="P5" t="s" s="161">
        <v>228</v>
      </c>
      <c r="Q5" t="s" s="161">
        <v>229</v>
      </c>
      <c r="R5" t="s" s="161">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c>
      <c r="C6" s="42">
        <f t="array" ref="C6">B6</f>
      </c>
      <c r="D6" s="42">
        <f t="array" ref="D6">'Data Entry'!AJ6</f>
      </c>
      <c r="E6" s="42">
        <f t="array" ref="E6">D6</f>
      </c>
      <c r="F6" s="190">
        <f t="array" ref="F6">IFERROR(((D6/B6)*1000),"0")</f>
      </c>
      <c r="G6" s="190">
        <f t="array" ref="G6">IFERROR((E6/C6*1000),"0")</f>
      </c>
      <c r="H6" s="59">
        <v>5.9</v>
      </c>
      <c r="I6" s="190">
        <f t="array" ref="I6">G6*H6</f>
      </c>
      <c r="J6" s="190">
        <f t="array" ref="J6">Body!D4*I6/1000</f>
      </c>
      <c r="K6" s="192">
        <f t="array" ref="K6">Body!N4*I6/1000</f>
      </c>
      <c r="L6" s="192">
        <f t="array" ref="L6">Body!W4*I6/1000</f>
      </c>
      <c r="M6" s="192">
        <f t="array" ref="M6">Body!AG4*I6/1000</f>
      </c>
      <c r="N6" s="192">
        <f t="array" ref="N6">Body!AQ4*I6/1000</f>
      </c>
      <c r="O6" s="286">
        <f t="array" ref="O6">F1</f>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c>
      <c r="C7" s="59">
        <f t="array" ref="C7">B7+C6</f>
      </c>
      <c r="D7" s="59">
        <f t="array" ref="D7">'Data Entry'!AJ7</f>
      </c>
      <c r="E7" s="59">
        <f t="array" ref="E7">D7+E6</f>
      </c>
      <c r="F7" s="220">
        <f t="array" ref="F7">IFERROR(((D7/B7)*1000),"0")</f>
      </c>
      <c r="G7" s="190">
        <f t="array" ref="G7">IFERROR((E7/C7*1000),"0")</f>
      </c>
      <c r="H7" s="59">
        <f t="array" ref="H7">H6</f>
      </c>
      <c r="I7" s="192">
        <f t="array" ref="I7">G7*H7</f>
      </c>
      <c r="J7" s="192">
        <f t="array" ref="J7">Body!D5*I7/1000</f>
      </c>
      <c r="K7" s="192">
        <f t="array" ref="K7">Body!N5*I7/1000</f>
      </c>
      <c r="L7" s="192">
        <f t="array" ref="L7">Body!W5*I7/1000</f>
      </c>
      <c r="M7" s="192">
        <f t="array" ref="M7">Body!AG5*I7/1000</f>
      </c>
      <c r="N7" s="192">
        <f t="array" ref="N7">Body!AQ5*I7/1000</f>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c>
      <c r="C8" s="42">
        <f t="array" ref="C8">B8+C7</f>
      </c>
      <c r="D8" s="42">
        <f t="array" ref="D8">'Data Entry'!AJ8</f>
      </c>
      <c r="E8" s="42">
        <f t="array" ref="E8">D8+E7</f>
      </c>
      <c r="F8" s="190">
        <f t="array" ref="F8">IFERROR(((D8/B8)*1000),"0")</f>
      </c>
      <c r="G8" s="190">
        <f t="array" ref="G8">IFERROR((E8/C8*1000),"0")</f>
      </c>
      <c r="H8" s="59">
        <f t="array" ref="H8">H7</f>
      </c>
      <c r="I8" s="190">
        <f t="array" ref="I8">G8*H8</f>
      </c>
      <c r="J8" s="190">
        <f t="array" ref="J8">Body!D6*I8/1000</f>
      </c>
      <c r="K8" s="192">
        <f t="array" ref="K8">Body!N6*I8/1000</f>
      </c>
      <c r="L8" s="192">
        <f t="array" ref="L8">Body!W6*I8/1000</f>
      </c>
      <c r="M8" s="192">
        <f t="array" ref="M8">Body!AG6*I8/1000</f>
      </c>
      <c r="N8" s="192">
        <f t="array" ref="N8">Body!AQ6*I8/1000</f>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c>
      <c r="C9" s="59">
        <f t="array" ref="C9">B9+C8</f>
      </c>
      <c r="D9" s="59">
        <f t="array" ref="D9">'Data Entry'!AJ9</f>
      </c>
      <c r="E9" s="59">
        <f t="array" ref="E9">D9+E8</f>
      </c>
      <c r="F9" s="190">
        <f t="array" ref="F9">IFERROR(((D9/B9)*1000),"0")</f>
      </c>
      <c r="G9" s="190">
        <f t="array" ref="G9">IFERROR((E9/C9*1000),"0")</f>
      </c>
      <c r="H9" s="59">
        <f t="array" ref="H9">H8</f>
      </c>
      <c r="I9" s="192">
        <f t="array" ref="I9">G9*H9</f>
      </c>
      <c r="J9" s="192">
        <f t="array" ref="J9">Body!D7*I9/1000</f>
      </c>
      <c r="K9" s="192">
        <f t="array" ref="K9">Body!N7*I9/1000</f>
      </c>
      <c r="L9" s="192">
        <f t="array" ref="L9">Body!W7*I9/1000</f>
      </c>
      <c r="M9" s="192">
        <f t="array" ref="M9">Body!AG7*I9/1000</f>
      </c>
      <c r="N9" s="192">
        <f t="array" ref="N9">Body!AQ7*I9/1000</f>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c>
      <c r="C10" s="42">
        <f t="array" ref="C10">B10+C9</f>
      </c>
      <c r="D10" s="42">
        <f t="array" ref="D10">'Data Entry'!AJ10</f>
      </c>
      <c r="E10" s="42">
        <f t="array" ref="E10">D10+E9</f>
      </c>
      <c r="F10" s="190">
        <f t="array" ref="F10">IFERROR(((D10/B10)*1000),"0")</f>
      </c>
      <c r="G10" s="190">
        <f t="array" ref="G10">IFERROR((E10/C10*1000),"0")</f>
      </c>
      <c r="H10" s="59">
        <f t="array" ref="H10">H9</f>
      </c>
      <c r="I10" s="190">
        <f t="array" ref="I10">G10*H10</f>
      </c>
      <c r="J10" s="190">
        <f t="array" ref="J10">Body!D8*I10/1000</f>
      </c>
      <c r="K10" s="192">
        <f t="array" ref="K10">Body!N8*I10/1000</f>
      </c>
      <c r="L10" s="192">
        <f t="array" ref="L10">Body!W8*I10/1000</f>
      </c>
      <c r="M10" s="192">
        <f t="array" ref="M10">Body!AG8*I10/1000</f>
      </c>
      <c r="N10" s="192">
        <f t="array" ref="N10">Body!AQ8*I10/1000</f>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c>
      <c r="C11" s="59">
        <f t="array" ref="C11">B11+C10</f>
      </c>
      <c r="D11" s="59">
        <f t="array" ref="D11">'Data Entry'!AJ11</f>
      </c>
      <c r="E11" s="59">
        <f t="array" ref="E11">D11+E10</f>
      </c>
      <c r="F11" s="190">
        <f t="array" ref="F11">IFERROR(((D11/B11)*1000),"0")</f>
      </c>
      <c r="G11" s="190">
        <f t="array" ref="G11">IFERROR((E11/C11*1000),"0")</f>
      </c>
      <c r="H11" s="59">
        <f t="array" ref="H11">H10</f>
      </c>
      <c r="I11" s="192">
        <f t="array" ref="I11">G11*H11</f>
      </c>
      <c r="J11" s="192">
        <f t="array" ref="J11">Body!D9*I11/1000</f>
      </c>
      <c r="K11" s="192">
        <f t="array" ref="K11">Body!N9*I11/1000</f>
      </c>
      <c r="L11" s="192">
        <f t="array" ref="L11">Body!W9*I11/1000</f>
      </c>
      <c r="M11" s="192">
        <f t="array" ref="M11">Body!AG9*I11/1000</f>
      </c>
      <c r="N11" s="192">
        <f t="array" ref="N11">Body!AQ9*I11/1000</f>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c>
      <c r="C12" s="42">
        <f t="array" ref="C12">B12+C11</f>
      </c>
      <c r="D12" s="42">
        <f t="array" ref="D12">'Data Entry'!AJ12</f>
      </c>
      <c r="E12" s="42">
        <f t="array" ref="E12">D12+E11</f>
      </c>
      <c r="F12" s="190">
        <f t="array" ref="F12">IFERROR(((D12/B12)*1000),"0")</f>
      </c>
      <c r="G12" s="190">
        <f t="array" ref="G12">IFERROR((E12/C12*1000),"0")</f>
      </c>
      <c r="H12" s="59">
        <f t="array" ref="H12">H11</f>
      </c>
      <c r="I12" s="190">
        <f t="array" ref="I12">G12*H12</f>
      </c>
      <c r="J12" s="190">
        <f t="array" ref="J12">Body!D10*I12/1000</f>
      </c>
      <c r="K12" s="192">
        <f t="array" ref="K12">Body!N10*I12/1000</f>
      </c>
      <c r="L12" s="192">
        <f t="array" ref="L12">Body!W10*I12/1000</f>
      </c>
      <c r="M12" s="192">
        <f t="array" ref="M12">Body!AG10*I12/1000</f>
      </c>
      <c r="N12" s="192">
        <f t="array" ref="N12">Body!AQ10*I12/1000</f>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c>
      <c r="C13" s="59">
        <f t="array" ref="C13">B13+C12</f>
      </c>
      <c r="D13" s="59">
        <f t="array" ref="D13">'Data Entry'!AJ13</f>
      </c>
      <c r="E13" s="59">
        <f t="array" ref="E13">D13+E12</f>
      </c>
      <c r="F13" s="190">
        <f t="array" ref="F13">IFERROR(((D13/B13)*1000),"0")</f>
      </c>
      <c r="G13" s="190">
        <f t="array" ref="G13">IFERROR((E13/C13*1000),"0")</f>
      </c>
      <c r="H13" s="59">
        <f t="array" ref="H13">H12</f>
      </c>
      <c r="I13" s="192">
        <f t="array" ref="I13">G13*H13</f>
      </c>
      <c r="J13" s="192">
        <f t="array" ref="J13">Body!D11*I13/1000</f>
      </c>
      <c r="K13" s="192">
        <f t="array" ref="K13">Body!N11*I13/1000</f>
      </c>
      <c r="L13" s="192">
        <f t="array" ref="L13">Body!W11*I13/1000</f>
      </c>
      <c r="M13" s="192">
        <f t="array" ref="M13">Body!AG11*I13/1000</f>
      </c>
      <c r="N13" s="192">
        <f t="array" ref="N13">Body!AQ11*I13/1000</f>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c>
      <c r="C14" s="42">
        <f t="array" ref="C14">B14+C13</f>
      </c>
      <c r="D14" s="42">
        <f t="array" ref="D14">'Data Entry'!AJ14</f>
      </c>
      <c r="E14" s="42">
        <f t="array" ref="E14">D14+E13</f>
      </c>
      <c r="F14" s="190">
        <f t="array" ref="F14">IFERROR(((D14/B14)*1000),"0")</f>
      </c>
      <c r="G14" s="190">
        <f t="array" ref="G14">IFERROR((E14/C14*1000),"0")</f>
      </c>
      <c r="H14" s="59">
        <f t="array" ref="H14">H13</f>
      </c>
      <c r="I14" s="190">
        <f t="array" ref="I14">G14*H14</f>
      </c>
      <c r="J14" s="190">
        <f t="array" ref="J14">Body!D12*I14/1000</f>
      </c>
      <c r="K14" s="192">
        <f t="array" ref="K14">Body!N12*I14/1000</f>
      </c>
      <c r="L14" s="192">
        <f t="array" ref="L14">Body!W12*I14/1000</f>
      </c>
      <c r="M14" s="192">
        <f t="array" ref="M14">Body!AG12*I14/1000</f>
      </c>
      <c r="N14" s="192">
        <f t="array" ref="N14">Body!AQ12*I14/1000</f>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c>
      <c r="C15" s="59">
        <f t="array" ref="C15">B15+C14</f>
      </c>
      <c r="D15" s="59">
        <f t="array" ref="D15">'Data Entry'!AJ15</f>
      </c>
      <c r="E15" s="59">
        <f t="array" ref="E15">D15+E14</f>
      </c>
      <c r="F15" s="190">
        <f t="array" ref="F15">IFERROR(((D15/B15)*1000),"0")</f>
      </c>
      <c r="G15" s="190">
        <f t="array" ref="G15">IFERROR((E15/C15*1000),"0")</f>
      </c>
      <c r="H15" s="59">
        <f t="array" ref="H15">H14</f>
      </c>
      <c r="I15" s="192">
        <f t="array" ref="I15">G15*H15</f>
      </c>
      <c r="J15" s="192">
        <f t="array" ref="J15">Body!D13*I15/1000</f>
      </c>
      <c r="K15" s="192">
        <f t="array" ref="K15">Body!N13*I15/1000</f>
      </c>
      <c r="L15" s="192">
        <f t="array" ref="L15">Body!W13*I15/1000</f>
      </c>
      <c r="M15" s="192">
        <f t="array" ref="M15">Body!AG13*I15/1000</f>
      </c>
      <c r="N15" s="192">
        <f t="array" ref="N15">Body!AQ13*I15/1000</f>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c>
      <c r="C16" s="42">
        <f t="array" ref="C16">B16+C15</f>
      </c>
      <c r="D16" s="42">
        <f t="array" ref="D16">'Data Entry'!AJ16</f>
      </c>
      <c r="E16" s="42">
        <f t="array" ref="E16">D16+E15</f>
      </c>
      <c r="F16" s="190">
        <f t="array" ref="F16">IFERROR(((D16/B16)*1000),"0")</f>
      </c>
      <c r="G16" s="190">
        <f t="array" ref="G16">IFERROR((E16/C16*1000),"0")</f>
      </c>
      <c r="H16" s="59">
        <f t="array" ref="H16">H15</f>
      </c>
      <c r="I16" s="190">
        <f t="array" ref="I16">G16*H16</f>
      </c>
      <c r="J16" s="190">
        <f t="array" ref="J16">Body!D14*I16/1000</f>
      </c>
      <c r="K16" s="192">
        <f t="array" ref="K16">Body!N14*I16/1000</f>
      </c>
      <c r="L16" s="192">
        <f t="array" ref="L16">Body!W14*I16/1000</f>
      </c>
      <c r="M16" s="192">
        <f t="array" ref="M16">Body!AG14*I16/1000</f>
      </c>
      <c r="N16" s="192">
        <f t="array" ref="N16">Body!AQ14*I16/1000</f>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c>
      <c r="C17" s="59">
        <f t="array" ref="C17">B17+C16</f>
      </c>
      <c r="D17" s="59">
        <f t="array" ref="D17">'Data Entry'!AJ17</f>
      </c>
      <c r="E17" s="59">
        <f t="array" ref="E17">D17+E16</f>
      </c>
      <c r="F17" s="190">
        <f t="array" ref="F17">IFERROR(((D17/B17)*1000),"0")</f>
      </c>
      <c r="G17" s="190">
        <f t="array" ref="G17">IFERROR((E17/C17*1000),"0")</f>
      </c>
      <c r="H17" s="59">
        <f t="array" ref="H17">H16</f>
      </c>
      <c r="I17" s="192">
        <f t="array" ref="I17">G17*H17</f>
      </c>
      <c r="J17" s="192">
        <f t="array" ref="J17">Body!D15*I17/1000</f>
      </c>
      <c r="K17" s="192">
        <f t="array" ref="K17">Body!N15*I17/1000</f>
      </c>
      <c r="L17" s="192">
        <f t="array" ref="L17">Body!W15*I17/1000</f>
      </c>
      <c r="M17" s="192">
        <f t="array" ref="M17">Body!AG15*I17/1000</f>
      </c>
      <c r="N17" s="192">
        <f t="array" ref="N17">Body!AQ15*I17/1000</f>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c>
      <c r="C18" s="42">
        <f t="array" ref="C18">B18+C17</f>
      </c>
      <c r="D18" s="42">
        <f t="array" ref="D18">'Data Entry'!AJ18</f>
      </c>
      <c r="E18" s="42">
        <f t="array" ref="E18">D18+E17</f>
      </c>
      <c r="F18" s="190">
        <f t="array" ref="F18">IFERROR(((D18/B18)*1000),"0")</f>
      </c>
      <c r="G18" s="190">
        <f t="array" ref="G18">IFERROR((E18/C18*1000),"0")</f>
      </c>
      <c r="H18" s="59">
        <f t="array" ref="H18">H17</f>
      </c>
      <c r="I18" s="190">
        <f t="array" ref="I18">G18*H18</f>
      </c>
      <c r="J18" s="190">
        <f t="array" ref="J18">Body!D16*I18/1000</f>
      </c>
      <c r="K18" s="192">
        <f t="array" ref="K18">Body!N16*I18/1000</f>
      </c>
      <c r="L18" s="192">
        <f t="array" ref="L18">Body!W16*I18/1000</f>
      </c>
      <c r="M18" s="192">
        <f t="array" ref="M18">Body!AG16*I18/1000</f>
      </c>
      <c r="N18" s="192">
        <f t="array" ref="N18">Body!AQ16*I18/1000</f>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c>
      <c r="C19" s="59">
        <f t="array" ref="C19">B19+C18</f>
      </c>
      <c r="D19" s="59">
        <f t="array" ref="D19">'Data Entry'!AJ19</f>
      </c>
      <c r="E19" s="59">
        <f t="array" ref="E19">D19+E18</f>
      </c>
      <c r="F19" s="190">
        <f t="array" ref="F19">IFERROR(((D19/B19)*1000),"0")</f>
      </c>
      <c r="G19" s="190">
        <f t="array" ref="G19">IFERROR((E19/C19*1000),"0")</f>
      </c>
      <c r="H19" s="59">
        <f t="array" ref="H19">H18</f>
      </c>
      <c r="I19" s="192">
        <f t="array" ref="I19">G19*H19</f>
      </c>
      <c r="J19" s="192">
        <f t="array" ref="J19">Body!D17*I19/1000</f>
      </c>
      <c r="K19" s="192">
        <f t="array" ref="K19">Body!N17*I19/1000</f>
      </c>
      <c r="L19" s="192">
        <f t="array" ref="L19">Body!W17*I19/1000</f>
      </c>
      <c r="M19" s="192">
        <f t="array" ref="M19">Body!AG17*I19/1000</f>
      </c>
      <c r="N19" s="192">
        <f t="array" ref="N19">Body!AQ17*I19/1000</f>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c>
      <c r="C20" s="42">
        <f t="array" ref="C20">B20+C19</f>
      </c>
      <c r="D20" s="42">
        <f t="array" ref="D20">'Data Entry'!AJ20</f>
      </c>
      <c r="E20" s="42">
        <f t="array" ref="E20">D20+E19</f>
      </c>
      <c r="F20" s="220">
        <f t="array" ref="F20">IFERROR(((D20/B20)*1000),"0")</f>
      </c>
      <c r="G20" s="190">
        <f t="array" ref="G20">IFERROR((E20/C20*1000),"0")</f>
      </c>
      <c r="H20" s="59">
        <f t="array" ref="H20">H19</f>
      </c>
      <c r="I20" s="190">
        <f t="array" ref="I20">G20*H20</f>
      </c>
      <c r="J20" s="190">
        <f t="array" ref="J20">Body!D18*I20/1000</f>
      </c>
      <c r="K20" s="192">
        <f t="array" ref="K20">Body!N18*I20/1000</f>
      </c>
      <c r="L20" s="192">
        <f t="array" ref="L20">Body!W18*I20/1000</f>
      </c>
      <c r="M20" s="192">
        <f t="array" ref="M20">Body!AG18*I20/1000</f>
      </c>
      <c r="N20" s="192">
        <f t="array" ref="N20">Body!AQ18*I20/1000</f>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c>
      <c r="C21" s="59">
        <f t="array" ref="C21">B21+C20</f>
      </c>
      <c r="D21" s="59">
        <f t="array" ref="D21">'Data Entry'!AJ21</f>
      </c>
      <c r="E21" s="59">
        <f t="array" ref="E21">D21+E20</f>
      </c>
      <c r="F21" s="190">
        <f t="array" ref="F21">IFERROR(((D21/B21)*1000),"0")</f>
      </c>
      <c r="G21" s="190">
        <f t="array" ref="G21">IFERROR((E21/C21*1000),"0")</f>
      </c>
      <c r="H21" s="59">
        <f t="array" ref="H21">H20</f>
      </c>
      <c r="I21" s="192">
        <f t="array" ref="I21">G21*H21</f>
      </c>
      <c r="J21" s="192">
        <f t="array" ref="J21">Body!D19*I21/1000</f>
      </c>
      <c r="K21" s="192">
        <f t="array" ref="K21">Body!N19*I21/1000</f>
      </c>
      <c r="L21" s="192">
        <f t="array" ref="L21">Body!W19*I21/1000</f>
      </c>
      <c r="M21" s="192">
        <f t="array" ref="M21">Body!AG19*I21/1000</f>
      </c>
      <c r="N21" s="192">
        <f t="array" ref="N21">Body!AQ19*I21/1000</f>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c>
      <c r="C22" s="42">
        <f t="array" ref="C22">B22+C21</f>
      </c>
      <c r="D22" s="42">
        <f t="array" ref="D22">'Data Entry'!AJ22</f>
      </c>
      <c r="E22" s="42">
        <f t="array" ref="E22">D22+E21</f>
      </c>
      <c r="F22" s="190">
        <f t="array" ref="F22">IFERROR(((D22/B22)*1000),"0")</f>
      </c>
      <c r="G22" s="190">
        <f t="array" ref="G22">IFERROR((E22/C22*1000),"0")</f>
      </c>
      <c r="H22" s="59">
        <f t="array" ref="H22">H21</f>
      </c>
      <c r="I22" s="190">
        <f t="array" ref="I22">G22*H22</f>
      </c>
      <c r="J22" s="190">
        <f t="array" ref="J22">Body!D20*I22/1000</f>
      </c>
      <c r="K22" s="192">
        <f t="array" ref="K22">Body!N20*I22/1000</f>
      </c>
      <c r="L22" s="192">
        <f t="array" ref="L22">Body!W20*I22/1000</f>
      </c>
      <c r="M22" s="192">
        <f t="array" ref="M22">Body!AG20*I22/1000</f>
      </c>
      <c r="N22" s="192">
        <f t="array" ref="N22">Body!AQ20*I22/1000</f>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c>
      <c r="C23" s="59">
        <f t="array" ref="C23">B23+C22</f>
      </c>
      <c r="D23" s="59">
        <f t="array" ref="D23">'Data Entry'!AJ23</f>
      </c>
      <c r="E23" s="59">
        <f t="array" ref="E23">D23+E22</f>
      </c>
      <c r="F23" s="190">
        <f t="array" ref="F23">IFERROR(((D23/B23)*1000),"0")</f>
      </c>
      <c r="G23" s="190">
        <f t="array" ref="G23">IFERROR((E23/C23*1000),"0")</f>
      </c>
      <c r="H23" s="59">
        <f t="array" ref="H23">H22</f>
      </c>
      <c r="I23" s="192">
        <f t="array" ref="I23">G23*H23</f>
      </c>
      <c r="J23" s="192">
        <f t="array" ref="J23">Body!D21*I23/1000</f>
      </c>
      <c r="K23" s="192">
        <f t="array" ref="K23">Body!N21*I23/1000</f>
      </c>
      <c r="L23" s="192">
        <f t="array" ref="L23">Body!W21*I23/1000</f>
      </c>
      <c r="M23" s="192">
        <f t="array" ref="M23">Body!AG21*I23/1000</f>
      </c>
      <c r="N23" s="192">
        <f t="array" ref="N23">Body!AQ21*I23/1000</f>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c>
      <c r="C24" s="42">
        <f t="array" ref="C24">B24+C23</f>
      </c>
      <c r="D24" s="42">
        <f t="array" ref="D24">'Data Entry'!AJ24</f>
      </c>
      <c r="E24" s="42">
        <f t="array" ref="E24">D24+E23</f>
      </c>
      <c r="F24" s="220">
        <f t="array" ref="F24">IFERROR(((D24/B24)*1000),"0")</f>
      </c>
      <c r="G24" s="190">
        <f t="array" ref="G24">IFERROR((E24/C24*1000),"0")</f>
      </c>
      <c r="H24" s="59">
        <f t="array" ref="H24">H23</f>
      </c>
      <c r="I24" s="190">
        <f t="array" ref="I24">G24*H24</f>
      </c>
      <c r="J24" s="190">
        <f t="array" ref="J24">Body!D22*I24/1000</f>
      </c>
      <c r="K24" s="192">
        <f t="array" ref="K24">Body!N22*I24/1000</f>
      </c>
      <c r="L24" s="192">
        <f t="array" ref="L24">Body!W22*I24/1000</f>
      </c>
      <c r="M24" s="192">
        <f t="array" ref="M24">Body!AG22*I24/1000</f>
      </c>
      <c r="N24" s="192">
        <f t="array" ref="N24">Body!AQ22*I24/1000</f>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c>
      <c r="C25" s="59">
        <f t="array" ref="C25">B25+C24</f>
      </c>
      <c r="D25" s="59">
        <f t="array" ref="D25">'Data Entry'!AJ25</f>
      </c>
      <c r="E25" s="59">
        <f t="array" ref="E25">D25+E24</f>
      </c>
      <c r="F25" s="190">
        <f t="array" ref="F25">IFERROR(((D25/B25)*1000),"0")</f>
      </c>
      <c r="G25" s="190">
        <f t="array" ref="G25">IFERROR((E25/C25*1000),"0")</f>
      </c>
      <c r="H25" s="59">
        <f t="array" ref="H25">H24</f>
      </c>
      <c r="I25" s="192">
        <f t="array" ref="I25">G25*H25</f>
      </c>
      <c r="J25" s="192">
        <f t="array" ref="J25">Body!D23*I25/1000</f>
      </c>
      <c r="K25" s="192">
        <f t="array" ref="K25">Body!N23*I25/1000</f>
      </c>
      <c r="L25" s="192">
        <f t="array" ref="L25">Body!W23*I25/1000</f>
      </c>
      <c r="M25" s="192">
        <f t="array" ref="M25">Body!AG23*I25/1000</f>
      </c>
      <c r="N25" s="192">
        <f t="array" ref="N25">Body!AQ23*I25/1000</f>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c>
      <c r="C26" s="42">
        <f t="array" ref="C26">B26+C25</f>
      </c>
      <c r="D26" s="42">
        <f t="array" ref="D26">'Data Entry'!AJ26</f>
      </c>
      <c r="E26" s="42">
        <f t="array" ref="E26">D26+E25</f>
      </c>
      <c r="F26" s="190">
        <f t="array" ref="F26">IFERROR(((D26/B26)*1000),"0")</f>
      </c>
      <c r="G26" s="190">
        <f t="array" ref="G26">IFERROR((E26/C26*1000),"0")</f>
      </c>
      <c r="H26" s="59">
        <f t="array" ref="H26">H25</f>
      </c>
      <c r="I26" s="190">
        <f t="array" ref="I26">G26*H26</f>
      </c>
      <c r="J26" s="190">
        <f t="array" ref="J26">Body!D24*I26/1000</f>
      </c>
      <c r="K26" s="192">
        <f t="array" ref="K26">Body!N24*I26/1000</f>
      </c>
      <c r="L26" s="192">
        <f t="array" ref="L26">Body!W24*I26/1000</f>
      </c>
      <c r="M26" s="192">
        <f t="array" ref="M26">Body!AG24*I26/1000</f>
      </c>
      <c r="N26" s="192">
        <f t="array" ref="N26">Body!AQ24*I26/1000</f>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c>
      <c r="C27" s="59">
        <f t="array" ref="C27">B27+C26</f>
      </c>
      <c r="D27" s="59">
        <f t="array" ref="D27">'Data Entry'!AJ27</f>
      </c>
      <c r="E27" s="59">
        <f t="array" ref="E27">D27+E26</f>
      </c>
      <c r="F27" s="190">
        <f t="array" ref="F27">IFERROR(((D27/B27)*1000),"0")</f>
      </c>
      <c r="G27" s="190">
        <f t="array" ref="G27">IFERROR((E27/C27*1000),"0")</f>
      </c>
      <c r="H27" s="59">
        <f t="array" ref="H27">H26</f>
      </c>
      <c r="I27" s="192">
        <f t="array" ref="I27">G27*H27</f>
      </c>
      <c r="J27" s="192">
        <f t="array" ref="J27">Body!D25*I27/1000</f>
      </c>
      <c r="K27" s="192">
        <f t="array" ref="K27">Body!N25*I27/1000</f>
      </c>
      <c r="L27" s="192">
        <f t="array" ref="L27">Body!W25*I27/1000</f>
      </c>
      <c r="M27" s="192">
        <f t="array" ref="M27">Body!AG25*I27/1000</f>
      </c>
      <c r="N27" s="192">
        <f t="array" ref="N27">Body!AQ25*I27/1000</f>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c>
      <c r="C28" s="42">
        <f t="array" ref="C28">B28+C27</f>
      </c>
      <c r="D28" s="42">
        <f t="array" ref="D28">'Data Entry'!AJ28</f>
      </c>
      <c r="E28" s="42">
        <f t="array" ref="E28">D28+E27</f>
      </c>
      <c r="F28" s="190">
        <f t="array" ref="F28">IFERROR(((D28/B28)*1000),"0")</f>
      </c>
      <c r="G28" s="190">
        <f t="array" ref="G28">IFERROR((E28/C28*1000),"0")</f>
      </c>
      <c r="H28" s="59">
        <f t="array" ref="H28">H27</f>
      </c>
      <c r="I28" s="190">
        <f t="array" ref="I28">G28*H28</f>
      </c>
      <c r="J28" s="190">
        <f t="array" ref="J28">Body!D26*I28/1000</f>
      </c>
      <c r="K28" s="192">
        <f t="array" ref="K28">Body!N26*I28/1000</f>
      </c>
      <c r="L28" s="192">
        <f t="array" ref="L28">Body!W26*I28/1000</f>
      </c>
      <c r="M28" s="192">
        <f t="array" ref="M28">Body!AG26*I28/1000</f>
      </c>
      <c r="N28" s="192">
        <f t="array" ref="N28">Body!AQ26*I28/1000</f>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c>
      <c r="C29" s="59">
        <f t="array" ref="C29">B29+C28</f>
      </c>
      <c r="D29" s="59">
        <f t="array" ref="D29">'Data Entry'!AJ29</f>
      </c>
      <c r="E29" s="59">
        <f t="array" ref="E29">D29+E28</f>
      </c>
      <c r="F29" s="190">
        <f t="array" ref="F29">IFERROR(((D29/B29)*1000),"0")</f>
      </c>
      <c r="G29" s="190">
        <f t="array" ref="G29">IFERROR((E29/C29*1000),"0")</f>
      </c>
      <c r="H29" s="59">
        <f t="array" ref="H29">H28</f>
      </c>
      <c r="I29" s="192">
        <f t="array" ref="I29">G29*H29</f>
      </c>
      <c r="J29" s="192">
        <f t="array" ref="J29">Body!D27*I29/1000</f>
      </c>
      <c r="K29" s="192">
        <f t="array" ref="K29">Body!N27*I29/1000</f>
      </c>
      <c r="L29" s="192">
        <f t="array" ref="L29">Body!W27*I29/1000</f>
      </c>
      <c r="M29" s="192">
        <f t="array" ref="M29">Body!AG27*I29/1000</f>
      </c>
      <c r="N29" s="192">
        <f t="array" ref="N29">Body!AQ27*I29/1000</f>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c>
      <c r="C30" s="42">
        <f t="array" ref="C30">B30+C29</f>
      </c>
      <c r="D30" s="42">
        <f t="array" ref="D30">'Data Entry'!AJ30</f>
      </c>
      <c r="E30" s="42">
        <f t="array" ref="E30">D30+E29</f>
      </c>
      <c r="F30" s="220">
        <f t="array" ref="F30">IFERROR(((D30/B30)*1000),"0")</f>
      </c>
      <c r="G30" s="190">
        <f t="array" ref="G30">IFERROR((E30/C30*1000),"0")</f>
      </c>
      <c r="H30" s="59">
        <f t="array" ref="H30">H29</f>
      </c>
      <c r="I30" s="190">
        <f t="array" ref="I30">G30*H30</f>
      </c>
      <c r="J30" s="190">
        <f t="array" ref="J30">Body!D28*I30/1000</f>
      </c>
      <c r="K30" s="192">
        <f t="array" ref="K30">Body!N28*I30/1000</f>
      </c>
      <c r="L30" s="192">
        <f t="array" ref="L30">Body!W28*I30/1000</f>
      </c>
      <c r="M30" s="192">
        <f t="array" ref="M30">Body!AG28*I30/1000</f>
      </c>
      <c r="N30" s="59">
        <f t="array" ref="N30">Body!AQ28*I30/1000</f>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c>
      <c r="C31" s="59">
        <f>B31+C30</f>
      </c>
      <c r="D31" s="59">
        <f t="array" ref="D31">'Data Entry'!AJ31</f>
      </c>
      <c r="E31" s="59">
        <f t="array" ref="E31">D31+E30</f>
      </c>
      <c r="F31" s="220">
        <f t="array" ref="F31">IFERROR(((D31/B31)*1000),"0")</f>
      </c>
      <c r="G31" s="190">
        <f t="array" ref="G31">IFERROR((E31/C31*1000),"0")</f>
      </c>
      <c r="H31" s="59">
        <f t="array" ref="H31">H30</f>
      </c>
      <c r="I31" s="192">
        <f>G31*F31</f>
      </c>
      <c r="J31" s="192">
        <f t="array" ref="J31">Body!D29*I31/1000</f>
      </c>
      <c r="K31" s="192">
        <f t="array" ref="K31">Body!N29*I31/1000</f>
      </c>
      <c r="L31" s="192">
        <f t="array" ref="L31">Body!W29*I31/1000</f>
      </c>
      <c r="M31" s="192">
        <f t="array" ref="M31">Body!AG29*I31/1000</f>
      </c>
      <c r="N31" s="59">
        <f t="array" ref="N31">Body!AQ29*I31/1000</f>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c>
      <c r="C32" s="42">
        <f t="array" ref="C32">B32+C31</f>
      </c>
      <c r="D32" s="42">
        <f t="array" ref="D32">'Data Entry'!AJ32</f>
      </c>
      <c r="E32" s="42">
        <f t="array" ref="E32">D32+E31</f>
      </c>
      <c r="F32" s="220">
        <f t="array" ref="F32">IFERROR(((D32/B32)*1000),"0")</f>
      </c>
      <c r="G32" s="190">
        <f t="array" ref="G32">IFERROR((E32/C32*1000),"0")</f>
      </c>
      <c r="H32" s="59">
        <f t="array" ref="H32">H31</f>
      </c>
      <c r="I32" s="190">
        <f t="array" ref="I32">G32*H32</f>
      </c>
      <c r="J32" s="190">
        <f t="array" ref="J32">Body!D30*I32/1000</f>
      </c>
      <c r="K32" s="192">
        <f t="array" ref="K32">Body!N30*I32/1000</f>
      </c>
      <c r="L32" s="192">
        <f t="array" ref="L32">Body!W30*I32/1000</f>
      </c>
      <c r="M32" s="192">
        <f t="array" ref="M32">Body!AG30*I32/1000</f>
      </c>
      <c r="N32" s="59">
        <f t="array" ref="N32">Body!AQ30*I32/1000</f>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c>
      <c r="C33" s="59">
        <f t="array" ref="C33">B33+C32</f>
      </c>
      <c r="D33" s="59">
        <f t="array" ref="D33">'Data Entry'!AJ33</f>
      </c>
      <c r="E33" s="59">
        <f t="array" ref="E33">D33+E32</f>
      </c>
      <c r="F33" s="220">
        <f t="array" ref="F33">IFERROR(((D33/B33)*1000),"0")</f>
      </c>
      <c r="G33" s="190">
        <f t="array" ref="G33">IFERROR((E33/C33*1000),"0")</f>
      </c>
      <c r="H33" s="59">
        <f t="array" ref="H33">H32</f>
      </c>
      <c r="I33" s="192">
        <f t="array" ref="I33">G33*H33</f>
      </c>
      <c r="J33" s="192">
        <f t="array" ref="J33">Body!D31*I33/1000</f>
      </c>
      <c r="K33" s="192">
        <f t="array" ref="K33">Body!N31*I33/1000</f>
      </c>
      <c r="L33" s="192">
        <f t="array" ref="L33">Body!W31*I33/1000</f>
      </c>
      <c r="M33" s="192">
        <f t="array" ref="M33">Body!AG31*I33/1000</f>
      </c>
      <c r="N33" s="59">
        <f t="array" ref="N33">Body!AQ31*I33/1000</f>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c>
      <c r="C34" s="42">
        <f t="array" ref="C34">B34+C33</f>
      </c>
      <c r="D34" s="42">
        <f t="array" ref="D34">'Data Entry'!AJ34</f>
      </c>
      <c r="E34" s="42">
        <f t="array" ref="E34">D34+E33</f>
      </c>
      <c r="F34" s="220">
        <f t="array" ref="F34">IFERROR(((D34/B34)*1000),"0")</f>
      </c>
      <c r="G34" s="190">
        <f t="array" ref="G34">IFERROR((E34/C34*1000),"0")</f>
      </c>
      <c r="H34" s="59">
        <f t="array" ref="H34">H33</f>
      </c>
      <c r="I34" s="190">
        <f t="array" ref="I34">G34*H34</f>
      </c>
      <c r="J34" s="190">
        <f t="array" ref="J34">Body!D32*I34/1000</f>
      </c>
      <c r="K34" s="192">
        <f t="array" ref="K34">Body!N32*I34/1000</f>
      </c>
      <c r="L34" s="192">
        <f t="array" ref="L34">Body!W32*I34/1000</f>
      </c>
      <c r="M34" s="192">
        <f t="array" ref="M34">Body!AG32*I34/1000</f>
      </c>
      <c r="N34" s="59">
        <f t="array" ref="N34">Body!AQ32*I34/1000</f>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c>
      <c r="C35" s="59">
        <f t="array" ref="C35">B35+C34</f>
      </c>
      <c r="D35" s="59">
        <f t="array" ref="D35">'Data Entry'!AJ35</f>
      </c>
      <c r="E35" s="59">
        <f t="array" ref="E35">D35+E34</f>
      </c>
      <c r="F35" s="220">
        <f t="array" ref="F35">IFERROR(((D35/B35)*1000),"0")</f>
      </c>
      <c r="G35" s="190">
        <f t="array" ref="G35">IFERROR((E35/C35*1000),"0")</f>
      </c>
      <c r="H35" s="59">
        <f t="array" ref="H35">H34</f>
      </c>
      <c r="I35" s="192">
        <f t="array" ref="I35">G35*H35</f>
      </c>
      <c r="J35" s="192">
        <f t="array" ref="J35">Body!D33*I35/1000</f>
      </c>
      <c r="K35" s="192">
        <f t="array" ref="K35">Body!N33*I35/1000</f>
      </c>
      <c r="L35" s="192">
        <f t="array" ref="L35">Body!W33*I35/1000</f>
      </c>
      <c r="M35" s="192">
        <f t="array" ref="M35">Body!AG33*I35/1000</f>
      </c>
      <c r="N35" s="59">
        <f t="array" ref="N35">Body!AQ33*I35/1000</f>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c>
      <c r="C36" s="42">
        <f t="array" ref="C36">B36+C35</f>
      </c>
      <c r="D36" s="42">
        <f t="array" ref="D36">'Data Entry'!AJ36</f>
      </c>
      <c r="E36" s="42">
        <f t="array" ref="E36">D36+E35</f>
      </c>
      <c r="F36" s="220">
        <f t="array" ref="F36">IFERROR(((D36/B36)*1000),"0")</f>
      </c>
      <c r="G36" s="190">
        <f t="array" ref="G36">IFERROR((E36/C36*1000),"0")</f>
      </c>
      <c r="H36" s="59">
        <f t="array" ref="H36">H35</f>
      </c>
      <c r="I36" s="190">
        <f t="array" ref="I36">G36*H36</f>
      </c>
      <c r="J36" s="190">
        <f t="array" ref="J36">Body!D34*I36/1000</f>
      </c>
      <c r="K36" s="192">
        <f t="array" ref="K36">Body!N34*I36/1000</f>
      </c>
      <c r="L36" s="192">
        <f t="array" ref="L36">Body!W34*I36/1000</f>
      </c>
      <c r="M36" s="192">
        <f t="array" ref="M36">Body!AG34*I36/1000</f>
      </c>
      <c r="N36" s="59">
        <f t="array" ref="N36">Body!AQ34*I36/1000</f>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c>
      <c r="F38" t="s" s="298">
        <v>231</v>
      </c>
      <c r="G38" s="299"/>
      <c r="H38" t="s" s="554">
        <v>214</v>
      </c>
      <c r="I38" s="555"/>
      <c r="J38" s="632">
        <f t="array" ref="J38">SUM(J6:J36)</f>
      </c>
      <c r="K38" s="634">
        <f t="array" ref="K38">SUM(K6:K36)</f>
      </c>
      <c r="L38" s="628">
        <f t="array" ref="L38">SUM(L6:L36)</f>
      </c>
      <c r="M38" s="630">
        <f t="array" ref="M38">SUM(M6:M36)</f>
      </c>
      <c r="N38" s="626">
        <f t="array" ref="N38">SUM(N6:N36)</f>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t="s" s="300">
        <v>232</v>
      </c>
      <c r="D39" s="301">
        <f t="array" ref="D39">E38/C36*1000</f>
      </c>
      <c r="E39" s="302">
        <v>130</v>
      </c>
      <c r="F39" t="s" s="303">
        <v>233</v>
      </c>
      <c r="G39" s="299"/>
      <c r="H39" s="556"/>
      <c r="I39" s="557"/>
      <c r="J39" s="633"/>
      <c r="K39" s="635"/>
      <c r="L39" s="629"/>
      <c r="M39" s="630"/>
      <c r="N39" s="627"/>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t="s" s="300">
        <v>234</v>
      </c>
      <c r="D40" s="302">
        <v>877.39</v>
      </c>
      <c r="E40" s="302">
        <v>75</v>
      </c>
      <c r="F40" t="s" s="303">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t="s" s="566">
        <v>236</v>
      </c>
      <c r="J42" s="567"/>
      <c r="K42" s="308">
        <f t="array" ref="K42">J38+K38+L38+M38+N38</f>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sheetPr/>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27">
        <f t="array" ref="B2">'Data Entry'!A2</f>
      </c>
      <c r="C2" s="527"/>
      <c r="D2" s="13"/>
      <c r="E2" s="13"/>
      <c r="F2" s="13"/>
      <c r="G2" s="98"/>
      <c r="H2" t="s" s="528">
        <v>238</v>
      </c>
      <c r="I2" s="527"/>
      <c r="J2" s="527"/>
      <c r="K2" s="527"/>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30"/>
      <c r="C3" s="530"/>
      <c r="D3" s="125"/>
      <c r="E3" s="125"/>
      <c r="F3" s="125"/>
      <c r="G3" s="12"/>
      <c r="H3" s="530"/>
      <c r="I3" s="530"/>
      <c r="J3" s="530"/>
      <c r="K3" s="530"/>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t="s" s="26">
        <v>20</v>
      </c>
      <c r="B6" t="s" s="32">
        <v>239</v>
      </c>
      <c r="C6" t="s" s="32">
        <v>240</v>
      </c>
      <c r="D6" t="s" s="32">
        <v>241</v>
      </c>
      <c r="E6" t="s" s="32">
        <v>242</v>
      </c>
      <c r="F6" t="s" s="32">
        <v>243</v>
      </c>
      <c r="G6" t="s" s="32">
        <v>57</v>
      </c>
      <c r="H6" t="s" s="32">
        <v>244</v>
      </c>
      <c r="I6" t="s" s="32">
        <v>245</v>
      </c>
      <c r="J6" t="s" s="32">
        <v>246</v>
      </c>
      <c r="K6" t="s" s="32">
        <v>247</v>
      </c>
      <c r="L6" t="s" s="32">
        <v>248</v>
      </c>
      <c r="M6" t="s" s="32">
        <v>249</v>
      </c>
      <c r="N6" t="s" s="32">
        <v>250</v>
      </c>
      <c r="O6" t="s" s="32">
        <v>251</v>
      </c>
      <c r="P6" t="s" s="32">
        <v>252</v>
      </c>
      <c r="Q6" t="s" s="32">
        <v>253</v>
      </c>
      <c r="R6" t="s" s="32">
        <v>254</v>
      </c>
      <c r="S6" t="s" s="32">
        <v>255</v>
      </c>
      <c r="T6" t="s" s="32">
        <v>256</v>
      </c>
      <c r="U6" t="s" s="32">
        <v>257</v>
      </c>
      <c r="V6" t="s" s="32">
        <v>258</v>
      </c>
      <c r="W6" t="s" s="32">
        <v>259</v>
      </c>
      <c r="X6" t="s" s="32">
        <v>260</v>
      </c>
      <c r="Y6" t="s" s="32">
        <v>261</v>
      </c>
      <c r="Z6" t="s" s="32">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c>
      <c r="C7" s="59">
        <f t="array" ref="C7">'Data Entry'!U6</f>
      </c>
      <c r="D7" s="59">
        <f t="array" ref="D7">'Data Entry'!V6</f>
      </c>
      <c r="E7" s="59">
        <f t="array" ref="E7">'Data Entry'!W6</f>
      </c>
      <c r="F7" s="59">
        <f t="array" ref="F7">'Data Entry'!X6</f>
      </c>
      <c r="G7" s="59">
        <f t="array" ref="G7">'Data Entry'!AL6</f>
      </c>
      <c r="H7" s="310">
        <f t="array" ref="H7">IFERROR((G7/(((B7*1.44)+(C7*1)+(D7*1.08)+(E7*0.96)+(F7*0.8)))),"0")</f>
      </c>
      <c r="I7" s="310">
        <f t="array" ref="I7">(G7*8600)/((B7*'Data Entry'!B6)+(C7*'Data Entry'!C6)+(D7*'Data Entry'!D6)+(E7*'Data Entry'!E6)+(F7*'Data Entry'!F6)+1)</f>
      </c>
      <c r="J7" s="192">
        <f t="array" ref="J7">(B7*'Data Entry'!B6*I7)/10800</f>
      </c>
      <c r="K7" s="192">
        <f t="array" ref="K7">(C7*I7*'Data Entry'!C6)/10800</f>
      </c>
      <c r="L7" s="192">
        <f t="array" ref="L7">D7*I7*'Data Entry'!D6/10800</f>
      </c>
      <c r="M7" s="192">
        <f t="array" ref="M7">E7*I7*'Data Entry'!E6/10800</f>
      </c>
      <c r="N7" s="192">
        <f t="array" ref="N7">F7*I7*'Data Entry'!F6/8600</f>
      </c>
      <c r="O7" s="237">
        <f t="array" ref="O7">IFERROR((J7/B7),"0")</f>
      </c>
      <c r="P7" s="237">
        <f t="array" ref="P7">IFERROR((K7/C7),"0")</f>
      </c>
      <c r="Q7" s="237">
        <f t="array" ref="Q7">IFERROR((L7/D7),"0")</f>
      </c>
      <c r="R7" s="237">
        <f t="array" ref="R7">IFERROR((M7/E7),"0")</f>
      </c>
      <c r="S7" s="310">
        <f t="array" ref="S7">IFERROR((N7/F7),"0")</f>
      </c>
      <c r="T7" s="59">
        <v>45.5</v>
      </c>
      <c r="U7" s="192">
        <f t="array" ref="U7">J7*T7</f>
      </c>
      <c r="V7" s="192">
        <f t="array" ref="V7">K7*T7</f>
      </c>
      <c r="W7" s="192">
        <f t="array" ref="W7">L7*T7</f>
      </c>
      <c r="X7" s="192">
        <f t="array" ref="X7">M7*T7</f>
      </c>
      <c r="Y7" s="192">
        <f t="array" ref="Y7">N7*T7</f>
      </c>
      <c r="Z7" s="192">
        <f t="array" ref="Z7">G7*T7</f>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c>
      <c r="C8" s="59">
        <f t="array" ref="C8">'Data Entry'!U7</f>
      </c>
      <c r="D8" s="59">
        <f t="array" ref="D8">'Data Entry'!V7</f>
      </c>
      <c r="E8" s="59">
        <f t="array" ref="E8">'Data Entry'!W7</f>
      </c>
      <c r="F8" s="59">
        <f t="array" ref="F8">'Data Entry'!X7</f>
      </c>
      <c r="G8" s="59">
        <f t="array" ref="G8">'Data Entry'!AL7</f>
      </c>
      <c r="H8" s="310">
        <f t="array" ref="H8">IFERROR((G8/(((B8*1.44)+(C8*1)+(D8*1.08)+(E8*0.96)+(F8*0.8)))),"0")</f>
      </c>
      <c r="I8" s="310">
        <f t="array" ref="I8">(G8*8600)/((B8*'Data Entry'!B7)+(C8*'Data Entry'!C7)+(D8*'Data Entry'!D7)+(E8*'Data Entry'!E7)+(F8*'Data Entry'!F7)+1)</f>
      </c>
      <c r="J8" s="192">
        <f t="array" ref="J8">(B8*'Data Entry'!B7*I8)/10800</f>
      </c>
      <c r="K8" s="192">
        <f t="array" ref="K8">(C8*I8*'Data Entry'!C7)/10800</f>
      </c>
      <c r="L8" s="192">
        <f t="array" ref="L8">D8*I8*'Data Entry'!D7/10800</f>
      </c>
      <c r="M8" s="192">
        <f t="array" ref="M8">E8*I8*'Data Entry'!E7/10800</f>
      </c>
      <c r="N8" s="192">
        <f t="array" ref="N8">F8*I8*'Data Entry'!F7/8600</f>
      </c>
      <c r="O8" s="237">
        <f t="array" ref="O8">IFERROR((J8/B8),"0")</f>
      </c>
      <c r="P8" s="237">
        <f t="array" ref="P8">IFERROR((K8/C8),"0")</f>
      </c>
      <c r="Q8" s="237">
        <f t="array" ref="Q8">IFERROR((L8/D8),"0")</f>
      </c>
      <c r="R8" s="237">
        <f t="array" ref="R8">IFERROR((M8/E8),"0")</f>
      </c>
      <c r="S8" s="310">
        <f t="array" ref="S8">IFERROR((N8/F8),"0")</f>
      </c>
      <c r="T8" s="59">
        <f t="array" ref="T8">T7</f>
      </c>
      <c r="U8" s="192">
        <f t="array" ref="U8">J8*T8</f>
      </c>
      <c r="V8" s="192">
        <f t="array" ref="V8">K8*T8</f>
      </c>
      <c r="W8" s="192">
        <f t="array" ref="W8">L8*T8</f>
      </c>
      <c r="X8" s="192">
        <f t="array" ref="X8">M8*T8</f>
      </c>
      <c r="Y8" s="192">
        <f t="array" ref="Y8">N8*T8</f>
      </c>
      <c r="Z8" s="192">
        <f t="array" ref="Z8">G8*T8</f>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c>
      <c r="C9" s="59">
        <f t="array" ref="C9">'Data Entry'!U8</f>
      </c>
      <c r="D9" s="59">
        <f t="array" ref="D9">'Data Entry'!V8</f>
      </c>
      <c r="E9" s="59">
        <f t="array" ref="E9">'Data Entry'!W8</f>
      </c>
      <c r="F9" s="59">
        <f t="array" ref="F9">'Data Entry'!X8</f>
      </c>
      <c r="G9" s="59">
        <f t="array" ref="G9">'Data Entry'!AL8</f>
      </c>
      <c r="H9" s="310">
        <f t="array" ref="H9">IFERROR((G9/(((B9*1.44)+(C9*1)+(D9*1.08)+(E9*0.96)+(F9*0.8)))),"0")</f>
      </c>
      <c r="I9" s="310">
        <f t="array" ref="I9">(G9*8600)/((B9*'Data Entry'!B8)+(C9*'Data Entry'!C8)+(D9*'Data Entry'!D8)+(E9*'Data Entry'!E8)+(F9*'Data Entry'!F8)+1)</f>
      </c>
      <c r="J9" s="192">
        <f t="array" ref="J9">(B9*'Data Entry'!B8*I9)/10800</f>
      </c>
      <c r="K9" s="192">
        <f t="array" ref="K9">(C9*I9*'Data Entry'!C8)/10800</f>
      </c>
      <c r="L9" s="192">
        <f t="array" ref="L9">D9*I9*'Data Entry'!D8/10800</f>
      </c>
      <c r="M9" s="192">
        <f t="array" ref="M9">E9*I9*'Data Entry'!E8/10800</f>
      </c>
      <c r="N9" s="192">
        <f t="array" ref="N9">F9*I9*'Data Entry'!F8/8600</f>
      </c>
      <c r="O9" s="237">
        <f t="array" ref="O9">IFERROR((J9/B9),"0")</f>
      </c>
      <c r="P9" s="237">
        <f t="array" ref="P9">IFERROR((K9/C9),"0")</f>
      </c>
      <c r="Q9" s="237">
        <f t="array" ref="Q9">IFERROR((L9/D9),"0")</f>
      </c>
      <c r="R9" s="237">
        <f t="array" ref="R9">IFERROR((M9/E9),"0")</f>
      </c>
      <c r="S9" s="310">
        <f t="array" ref="S9">IFERROR((N9/F9),"0")</f>
      </c>
      <c r="T9" s="59">
        <f t="array" ref="T9">T8</f>
      </c>
      <c r="U9" s="192">
        <f t="array" ref="U9">J9*T9</f>
      </c>
      <c r="V9" s="192">
        <f t="array" ref="V9">K9*T9</f>
      </c>
      <c r="W9" s="192">
        <f t="array" ref="W9">L9*T9</f>
      </c>
      <c r="X9" s="192">
        <f t="array" ref="X9">M9*T9</f>
      </c>
      <c r="Y9" s="192">
        <f t="array" ref="Y9">N9*T9</f>
      </c>
      <c r="Z9" s="192">
        <f t="array" ref="Z9">G9*T9</f>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c>
      <c r="C10" s="59">
        <f t="array" ref="C10">'Data Entry'!U9</f>
      </c>
      <c r="D10" s="59">
        <f t="array" ref="D10">'Data Entry'!V9</f>
      </c>
      <c r="E10" s="59">
        <f t="array" ref="E10">'Data Entry'!W9</f>
      </c>
      <c r="F10" s="59">
        <f t="array" ref="F10">'Data Entry'!X9</f>
      </c>
      <c r="G10" s="59">
        <f t="array" ref="G10">'Data Entry'!AL9</f>
      </c>
      <c r="H10" s="310">
        <f t="array" ref="H10">IFERROR((G10/(((B10*1.44)+(C10*1)+(D10*1.08)+(E10*0.96)+(F10*0.8)))),"0")</f>
      </c>
      <c r="I10" s="310">
        <f t="array" ref="I10">(G10*8600)/((B10*'Data Entry'!B9)+(C10*'Data Entry'!C9)+(D10*'Data Entry'!D9)+(E10*'Data Entry'!E9)+(F10*'Data Entry'!F9)+1)</f>
      </c>
      <c r="J10" s="192">
        <f t="array" ref="J10">(B10*'Data Entry'!B9*I10)/10800</f>
      </c>
      <c r="K10" s="192">
        <f t="array" ref="K10">(C10*I10*'Data Entry'!C9)/10800</f>
      </c>
      <c r="L10" s="192">
        <f t="array" ref="L10">D10*I10*'Data Entry'!D9/10800</f>
      </c>
      <c r="M10" s="192">
        <f t="array" ref="M10">E10*I10*'Data Entry'!E9/10800</f>
      </c>
      <c r="N10" s="192">
        <f t="array" ref="N10">F10*I10*'Data Entry'!F9/8600</f>
      </c>
      <c r="O10" s="237">
        <f t="array" ref="O10">IFERROR((J10/B10),"0")</f>
      </c>
      <c r="P10" s="237">
        <f t="array" ref="P10">IFERROR((K10/C10),"0")</f>
      </c>
      <c r="Q10" s="237">
        <f t="array" ref="Q10">IFERROR((L10/D10),"0")</f>
      </c>
      <c r="R10" s="237">
        <f t="array" ref="R10">IFERROR((M10/E10),"0")</f>
      </c>
      <c r="S10" s="310">
        <f t="array" ref="S10">IFERROR((N10/F10),"0")</f>
      </c>
      <c r="T10" s="59">
        <f t="array" ref="T10">T9</f>
      </c>
      <c r="U10" s="192">
        <f t="array" ref="U10">J10*T10</f>
      </c>
      <c r="V10" s="192">
        <f t="array" ref="V10">K10*T10</f>
      </c>
      <c r="W10" s="192">
        <f t="array" ref="W10">L10*T10</f>
      </c>
      <c r="X10" s="192">
        <f t="array" ref="X10">M10*T10</f>
      </c>
      <c r="Y10" s="192">
        <f t="array" ref="Y10">N10*T10</f>
      </c>
      <c r="Z10" s="192">
        <f t="array" ref="Z10">G10*T10</f>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c>
      <c r="C11" s="59">
        <f t="array" ref="C11">'Data Entry'!U10</f>
      </c>
      <c r="D11" s="59">
        <f t="array" ref="D11">'Data Entry'!V10</f>
      </c>
      <c r="E11" s="59">
        <f t="array" ref="E11">'Data Entry'!W10</f>
      </c>
      <c r="F11" s="59">
        <f t="array" ref="F11">'Data Entry'!X10</f>
      </c>
      <c r="G11" s="59">
        <f t="array" ref="G11">'Data Entry'!AL10</f>
      </c>
      <c r="H11" s="310">
        <f t="array" ref="H11">IFERROR((G11/(((B11*1.44)+(C11*1)+(D11*1.08)+(E11*0.96)+(F11*0.8)))),"0")</f>
      </c>
      <c r="I11" s="310">
        <f t="array" ref="I11">(G11*8600)/((B11*'Data Entry'!B10)+(C11*'Data Entry'!C10)+(D11*'Data Entry'!D10)+(E11*'Data Entry'!E10)+(F11*'Data Entry'!F10)+1)</f>
      </c>
      <c r="J11" s="192">
        <f t="array" ref="J11">(B11*'Data Entry'!B10*I11)/10800</f>
      </c>
      <c r="K11" s="192">
        <f t="array" ref="K11">(C11*I11*'Data Entry'!C10)/10800</f>
      </c>
      <c r="L11" s="192">
        <f t="array" ref="L11">D11*I11*'Data Entry'!D10/10800</f>
      </c>
      <c r="M11" s="192">
        <f t="array" ref="M11">E11*I11*'Data Entry'!E10/10800</f>
      </c>
      <c r="N11" s="192">
        <f t="array" ref="N11">F11*I11*'Data Entry'!F10/8600</f>
      </c>
      <c r="O11" s="237">
        <f t="array" ref="O11">IFERROR((J11/B11),"0")</f>
      </c>
      <c r="P11" s="237">
        <f t="array" ref="P11">IFERROR((K11/C11),"0")</f>
      </c>
      <c r="Q11" s="237">
        <f t="array" ref="Q11">IFERROR((L11/D11),"0")</f>
      </c>
      <c r="R11" s="237">
        <f t="array" ref="R11">IFERROR((M11/E11),"0")</f>
      </c>
      <c r="S11" s="310">
        <f t="array" ref="S11">IFERROR((N11/F11),"0")</f>
      </c>
      <c r="T11" s="59">
        <f t="array" ref="T11">T10</f>
      </c>
      <c r="U11" s="192">
        <f t="array" ref="U11">J11*T11</f>
      </c>
      <c r="V11" s="192">
        <f t="array" ref="V11">K11*T11</f>
      </c>
      <c r="W11" s="192">
        <f t="array" ref="W11">L11*T11</f>
      </c>
      <c r="X11" s="192">
        <f t="array" ref="X11">M11*T11</f>
      </c>
      <c r="Y11" s="192">
        <f t="array" ref="Y11">N11*T11</f>
      </c>
      <c r="Z11" s="192">
        <f t="array" ref="Z11">G11*T11</f>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c>
      <c r="C12" s="59">
        <f t="array" ref="C12">'Data Entry'!U11</f>
      </c>
      <c r="D12" s="59">
        <f t="array" ref="D12">'Data Entry'!V11</f>
      </c>
      <c r="E12" s="59">
        <f t="array" ref="E12">'Data Entry'!W11</f>
      </c>
      <c r="F12" s="59">
        <f t="array" ref="F12">'Data Entry'!X11</f>
      </c>
      <c r="G12" s="59">
        <f t="array" ref="G12">'Data Entry'!AL11</f>
      </c>
      <c r="H12" s="310">
        <f t="array" ref="H12">IFERROR((G12/(((B12*1.44)+(C12*1)+(D12*1.08)+(E12*0.96)+(F12*0.8)))),"0")</f>
      </c>
      <c r="I12" s="310">
        <f t="array" ref="I12">(G12*8600)/((B12*'Data Entry'!B11)+(C12*'Data Entry'!C11)+(D12*'Data Entry'!D11)+(E12*'Data Entry'!E11)+(F12*'Data Entry'!F11)+1)</f>
      </c>
      <c r="J12" s="192">
        <f t="array" ref="J12">(B12*'Data Entry'!B11*I12)/10800</f>
      </c>
      <c r="K12" s="192">
        <f t="array" ref="K12">(C12*I12*'Data Entry'!C11)/10800</f>
      </c>
      <c r="L12" s="192">
        <f t="array" ref="L12">D12*I12*'Data Entry'!D11/10800</f>
      </c>
      <c r="M12" s="192">
        <f t="array" ref="M12">E12*I12*'Data Entry'!E11/10800</f>
      </c>
      <c r="N12" s="192">
        <f t="array" ref="N12">F12*I12*'Data Entry'!F11/8600</f>
      </c>
      <c r="O12" s="237">
        <f t="array" ref="O12">IFERROR((J12/B12),"0")</f>
      </c>
      <c r="P12" s="237">
        <f t="array" ref="P12">IFERROR((K12/C12),"0")</f>
      </c>
      <c r="Q12" s="237">
        <f t="array" ref="Q12">IFERROR((L12/D12),"0")</f>
      </c>
      <c r="R12" s="237">
        <f t="array" ref="R12">IFERROR((M12/E12),"0")</f>
      </c>
      <c r="S12" s="310">
        <f t="array" ref="S12">IFERROR((N12/F12),"0")</f>
      </c>
      <c r="T12" s="59">
        <f t="array" ref="T12">T11</f>
      </c>
      <c r="U12" s="192">
        <f t="array" ref="U12">J12*T12</f>
      </c>
      <c r="V12" s="192">
        <f t="array" ref="V12">K12*T12</f>
      </c>
      <c r="W12" s="192">
        <f t="array" ref="W12">L12*T12</f>
      </c>
      <c r="X12" s="192">
        <f t="array" ref="X12">M12*T12</f>
      </c>
      <c r="Y12" s="192">
        <f t="array" ref="Y12">N12*T12</f>
      </c>
      <c r="Z12" s="192">
        <f t="array" ref="Z12">G12*T12</f>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c>
      <c r="C13" s="59">
        <f t="array" ref="C13">'Data Entry'!U12</f>
      </c>
      <c r="D13" s="59">
        <f t="array" ref="D13">'Data Entry'!V12</f>
      </c>
      <c r="E13" s="59">
        <f t="array" ref="E13">'Data Entry'!W12</f>
      </c>
      <c r="F13" s="59">
        <f t="array" ref="F13">'Data Entry'!X12</f>
      </c>
      <c r="G13" s="59">
        <f t="array" ref="G13">'Data Entry'!AL12</f>
      </c>
      <c r="H13" s="310">
        <f t="array" ref="H13">IFERROR((G13/(((B13*1.44)+(C13*1)+(D13*1.08)+(E13*0.96)+(F13*0.8)))),"0")</f>
      </c>
      <c r="I13" s="310">
        <f t="array" ref="I13">(G13*8600)/((B13*'Data Entry'!B12)+(C13*'Data Entry'!C12)+(D13*'Data Entry'!D12)+(E13*'Data Entry'!E12)+(F13*'Data Entry'!F12)+1)</f>
      </c>
      <c r="J13" s="192">
        <f t="array" ref="J13">(B13*'Data Entry'!B12*I13)/10800</f>
      </c>
      <c r="K13" s="192">
        <f t="array" ref="K13">(C13*I13*'Data Entry'!C12)/10800</f>
      </c>
      <c r="L13" s="192">
        <f t="array" ref="L13">D13*I13*'Data Entry'!D12/10800</f>
      </c>
      <c r="M13" s="192">
        <f t="array" ref="M13">E13*I13*'Data Entry'!E12/10800</f>
      </c>
      <c r="N13" s="192">
        <f t="array" ref="N13">F13*I13*'Data Entry'!F12/8600</f>
      </c>
      <c r="O13" s="237">
        <f t="array" ref="O13">IFERROR((J13/B13),"0")</f>
      </c>
      <c r="P13" s="237">
        <f t="array" ref="P13">IFERROR((K13/C13),"0")</f>
      </c>
      <c r="Q13" s="237">
        <f t="array" ref="Q13">IFERROR((L13/D13),"0")</f>
      </c>
      <c r="R13" s="237">
        <f t="array" ref="R13">IFERROR((M13/E13),"0")</f>
      </c>
      <c r="S13" s="310">
        <f t="array" ref="S13">IFERROR((N13/F13),"0")</f>
      </c>
      <c r="T13" s="59">
        <f t="array" ref="T13">T12</f>
      </c>
      <c r="U13" s="192">
        <f t="array" ref="U13">J13*T13</f>
      </c>
      <c r="V13" s="192">
        <f t="array" ref="V13">K13*T13</f>
      </c>
      <c r="W13" s="192">
        <f t="array" ref="W13">L13*T13</f>
      </c>
      <c r="X13" s="192">
        <f t="array" ref="X13">M13*T13</f>
      </c>
      <c r="Y13" s="192">
        <f t="array" ref="Y13">N13*T13</f>
      </c>
      <c r="Z13" s="192">
        <f t="array" ref="Z13">G13*T13</f>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c>
      <c r="C14" s="59">
        <f t="array" ref="C14">'Data Entry'!U13</f>
      </c>
      <c r="D14" s="59">
        <f t="array" ref="D14">'Data Entry'!V13</f>
      </c>
      <c r="E14" s="59">
        <f t="array" ref="E14">'Data Entry'!W13</f>
      </c>
      <c r="F14" s="59">
        <f t="array" ref="F14">'Data Entry'!X13</f>
      </c>
      <c r="G14" s="59">
        <f t="array" ref="G14">'Data Entry'!AL13</f>
      </c>
      <c r="H14" s="310">
        <f t="array" ref="H14">IFERROR((G14/(((B14*1.44)+(C14*1)+(D14*1.08)+(E14*0.96)+(F14*0.8)))),"0")</f>
      </c>
      <c r="I14" s="310">
        <f t="array" ref="I14">(G14*8600)/((B14*'Data Entry'!B13)+(C14*'Data Entry'!C13)+(D14*'Data Entry'!D13)+(E14*'Data Entry'!E13)+(F14*'Data Entry'!F13)+1)</f>
      </c>
      <c r="J14" s="192">
        <f t="array" ref="J14">(B14*'Data Entry'!B13*I14)/10800</f>
      </c>
      <c r="K14" s="192">
        <f t="array" ref="K14">(C14*I14*'Data Entry'!C13)/10800</f>
      </c>
      <c r="L14" s="192">
        <f t="array" ref="L14">D14*I14*'Data Entry'!D13/10800</f>
      </c>
      <c r="M14" s="192">
        <f t="array" ref="M14">E14*I14*'Data Entry'!E13/10800</f>
      </c>
      <c r="N14" s="192">
        <f t="array" ref="N14">F14*I14*'Data Entry'!F13/8600</f>
      </c>
      <c r="O14" s="237">
        <f t="array" ref="O14">IFERROR((J14/B14),"0")</f>
      </c>
      <c r="P14" s="237">
        <f t="array" ref="P14">IFERROR((K14/C14),"0")</f>
      </c>
      <c r="Q14" s="237">
        <f t="array" ref="Q14">IFERROR((L14/D14),"0")</f>
      </c>
      <c r="R14" s="237">
        <f t="array" ref="R14">IFERROR((M14/E14),"0")</f>
      </c>
      <c r="S14" s="310">
        <f t="array" ref="S14">IFERROR((N14/F14),"0")</f>
      </c>
      <c r="T14" s="59">
        <f t="array" ref="T14">T13</f>
      </c>
      <c r="U14" s="192">
        <f t="array" ref="U14">J14*T14</f>
      </c>
      <c r="V14" s="192">
        <f t="array" ref="V14">K14*T14</f>
      </c>
      <c r="W14" s="192">
        <f t="array" ref="W14">L14*T14</f>
      </c>
      <c r="X14" s="192">
        <f t="array" ref="X14">M14*T14</f>
      </c>
      <c r="Y14" s="192">
        <f t="array" ref="Y14">N14*T14</f>
      </c>
      <c r="Z14" s="192">
        <f t="array" ref="Z14">G14*T14</f>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c>
      <c r="C15" s="59">
        <f t="array" ref="C15">'Data Entry'!U14</f>
      </c>
      <c r="D15" s="59">
        <f t="array" ref="D15">'Data Entry'!V14</f>
      </c>
      <c r="E15" s="59">
        <f t="array" ref="E15">'Data Entry'!W14</f>
      </c>
      <c r="F15" s="59">
        <f t="array" ref="F15">'Data Entry'!X14</f>
      </c>
      <c r="G15" s="59">
        <f t="array" ref="G15">'Data Entry'!AL14</f>
      </c>
      <c r="H15" s="310">
        <f t="array" ref="H15">IFERROR((G15/(((B15*1.44)+(C15*1)+(D15*1.08)+(E15*0.96)+(F15*0.8)))),"0")</f>
      </c>
      <c r="I15" s="310">
        <f t="array" ref="I15">(G15*8600)/((B15*'Data Entry'!B14)+(C15*'Data Entry'!C14)+(D15*'Data Entry'!D14)+(E15*'Data Entry'!E14)+(F15*'Data Entry'!F14)+1)</f>
      </c>
      <c r="J15" s="192">
        <f t="array" ref="J15">(B15*'Data Entry'!B14*I15)/10800</f>
      </c>
      <c r="K15" s="192">
        <f t="array" ref="K15">(C15*I15*'Data Entry'!C14)/10800</f>
      </c>
      <c r="L15" s="192">
        <f t="array" ref="L15">D15*I15*'Data Entry'!D14/10800</f>
      </c>
      <c r="M15" s="192">
        <f t="array" ref="M15">E15*I15*'Data Entry'!E14/10800</f>
      </c>
      <c r="N15" s="192">
        <f t="array" ref="N15">F15*I15*'Data Entry'!F14/8600</f>
      </c>
      <c r="O15" s="237">
        <f t="array" ref="O15">IFERROR((J15/B15),"0")</f>
      </c>
      <c r="P15" s="237">
        <f t="array" ref="P15">IFERROR((K15/C15),"0")</f>
      </c>
      <c r="Q15" s="237">
        <f t="array" ref="Q15">IFERROR((L15/D15),"0")</f>
      </c>
      <c r="R15" s="237">
        <f t="array" ref="R15">IFERROR((M15/E15),"0")</f>
      </c>
      <c r="S15" s="310">
        <f t="array" ref="S15">IFERROR((N15/F15),"0")</f>
      </c>
      <c r="T15" s="59">
        <f t="array" ref="T15">T14</f>
      </c>
      <c r="U15" s="192">
        <f t="array" ref="U15">J15*T15</f>
      </c>
      <c r="V15" s="192">
        <f t="array" ref="V15">K15*T15</f>
      </c>
      <c r="W15" s="192">
        <f t="array" ref="W15">L15*T15</f>
      </c>
      <c r="X15" s="192">
        <f t="array" ref="X15">M15*T15</f>
      </c>
      <c r="Y15" s="192">
        <f t="array" ref="Y15">N15*T15</f>
      </c>
      <c r="Z15" s="192">
        <f t="array" ref="Z15">G15*T15</f>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c>
      <c r="C16" s="59">
        <f t="array" ref="C16">'Data Entry'!U15</f>
      </c>
      <c r="D16" s="59">
        <f t="array" ref="D16">'Data Entry'!V15</f>
      </c>
      <c r="E16" s="59">
        <f t="array" ref="E16">'Data Entry'!W15</f>
      </c>
      <c r="F16" s="59">
        <f t="array" ref="F16">'Data Entry'!X15</f>
      </c>
      <c r="G16" s="59">
        <f t="array" ref="G16">'Data Entry'!AL15</f>
      </c>
      <c r="H16" s="310">
        <f t="array" ref="H16">IFERROR((G16/(((B16*1.44)+(C16*1)+(D16*1.08)+(E16*0.96)+(F16*0.8)))),"0")</f>
      </c>
      <c r="I16" s="310">
        <f t="array" ref="I16">(G16*8600)/((B16*'Data Entry'!B15)+(C16*'Data Entry'!C15)+(D16*'Data Entry'!D15)+(E16*'Data Entry'!E15)+(F16*'Data Entry'!F15)+1)</f>
      </c>
      <c r="J16" s="192">
        <f t="array" ref="J16">(B16*'Data Entry'!B15*I16)/10800</f>
      </c>
      <c r="K16" s="192">
        <f t="array" ref="K16">(C16*I16*'Data Entry'!C15)/10800</f>
      </c>
      <c r="L16" s="192">
        <f t="array" ref="L16">D16*I16*'Data Entry'!D15/10800</f>
      </c>
      <c r="M16" s="192">
        <f t="array" ref="M16">E16*I16*'Data Entry'!E15/10800</f>
      </c>
      <c r="N16" s="192">
        <f t="array" ref="N16">F16*I16*'Data Entry'!F15/8600</f>
      </c>
      <c r="O16" s="237">
        <f t="array" ref="O16">IFERROR((J16/B16),"0")</f>
      </c>
      <c r="P16" s="237">
        <f t="array" ref="P16">IFERROR((K16/C16),"0")</f>
      </c>
      <c r="Q16" s="237">
        <f t="array" ref="Q16">IFERROR((L16/D16),"0")</f>
      </c>
      <c r="R16" s="237">
        <f t="array" ref="R16">IFERROR((M16/E16),"0")</f>
      </c>
      <c r="S16" s="310">
        <f t="array" ref="S16">IFERROR((N16/F16),"0")</f>
      </c>
      <c r="T16" s="59">
        <f t="array" ref="T16">T15</f>
      </c>
      <c r="U16" s="192">
        <f t="array" ref="U16">J16*T16</f>
      </c>
      <c r="V16" s="192">
        <f t="array" ref="V16">K16*T16</f>
      </c>
      <c r="W16" s="192">
        <f t="array" ref="W16">L16*T16</f>
      </c>
      <c r="X16" s="192">
        <f t="array" ref="X16">M16*T16</f>
      </c>
      <c r="Y16" s="192">
        <f t="array" ref="Y16">N16*T16</f>
      </c>
      <c r="Z16" s="192">
        <f t="array" ref="Z16">G16*T16</f>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c>
      <c r="C17" s="59">
        <f t="array" ref="C17">'Data Entry'!U16</f>
      </c>
      <c r="D17" s="59">
        <f t="array" ref="D17">'Data Entry'!V16</f>
      </c>
      <c r="E17" s="59">
        <f t="array" ref="E17">'Data Entry'!W16</f>
      </c>
      <c r="F17" s="59">
        <f t="array" ref="F17">'Data Entry'!X16</f>
      </c>
      <c r="G17" s="59">
        <f t="array" ref="G17">'Data Entry'!AL16</f>
      </c>
      <c r="H17" s="310">
        <f t="array" ref="H17">IFERROR((G17/(((B17*1.44)+(C17*1)+(D17*1.08)+(E17*0.96)+(F17*0.8)))),"0")</f>
      </c>
      <c r="I17" s="310">
        <f t="array" ref="I17">(G17*8600)/((B17*'Data Entry'!B16)+(C17*'Data Entry'!C16)+(D17*'Data Entry'!D16)+(E17*'Data Entry'!E16)+(F17*'Data Entry'!F16)+1)</f>
      </c>
      <c r="J17" s="192">
        <f t="array" ref="J17">(B17*'Data Entry'!B16*I17)/10800</f>
      </c>
      <c r="K17" s="192">
        <f t="array" ref="K17">(C17*I17*'Data Entry'!C16)/10800</f>
      </c>
      <c r="L17" s="192">
        <f t="array" ref="L17">D17*I17*'Data Entry'!D16/10800</f>
      </c>
      <c r="M17" s="192">
        <f t="array" ref="M17">E17*I17*'Data Entry'!E16/10800</f>
      </c>
      <c r="N17" s="192">
        <f t="array" ref="N17">F17*I17*'Data Entry'!F16/8600</f>
      </c>
      <c r="O17" s="237">
        <f t="array" ref="O17">IFERROR((J17/B17),"0")</f>
      </c>
      <c r="P17" s="237">
        <f t="array" ref="P17">IFERROR((K17/C17),"0")</f>
      </c>
      <c r="Q17" s="237">
        <f t="array" ref="Q17">IFERROR((L17/D17),"0")</f>
      </c>
      <c r="R17" s="237">
        <f t="array" ref="R17">IFERROR((M17/E17),"0")</f>
      </c>
      <c r="S17" s="310">
        <f t="array" ref="S17">IFERROR((N17/F17),"0")</f>
      </c>
      <c r="T17" s="59">
        <f t="array" ref="T17">T16</f>
      </c>
      <c r="U17" s="192">
        <f t="array" ref="U17">J17*T17</f>
      </c>
      <c r="V17" s="192">
        <f t="array" ref="V17">K17*T17</f>
      </c>
      <c r="W17" s="192">
        <f t="array" ref="W17">L17*T17</f>
      </c>
      <c r="X17" s="192">
        <f t="array" ref="X17">M17*T17</f>
      </c>
      <c r="Y17" s="192">
        <f t="array" ref="Y17">N17*T17</f>
      </c>
      <c r="Z17" s="192">
        <f t="array" ref="Z17">G17*T17</f>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c>
      <c r="C18" s="59">
        <f t="array" ref="C18">'Data Entry'!U17</f>
      </c>
      <c r="D18" s="59">
        <f t="array" ref="D18">'Data Entry'!V17</f>
      </c>
      <c r="E18" s="59">
        <f t="array" ref="E18">'Data Entry'!W17</f>
      </c>
      <c r="F18" s="59">
        <f t="array" ref="F18">'Data Entry'!X17</f>
      </c>
      <c r="G18" s="59">
        <f t="array" ref="G18">'Data Entry'!AL17</f>
      </c>
      <c r="H18" s="310">
        <f t="array" ref="H18">IFERROR((G18/(((B18*1.44)+(C18*1)+(D18*1.08)+(E18*0.96)+(F18*0.8)))),"0")</f>
      </c>
      <c r="I18" s="310">
        <f t="array" ref="I18">(G18*8600)/((B18*'Data Entry'!B17)+(C18*'Data Entry'!C17)+(D18*'Data Entry'!D17)+(E18*'Data Entry'!E17)+(F18*'Data Entry'!F17)+1)</f>
      </c>
      <c r="J18" s="192">
        <f t="array" ref="J18">(B18*'Data Entry'!B17*I18)/10800</f>
      </c>
      <c r="K18" s="192">
        <f t="array" ref="K18">(C18*I18*'Data Entry'!C17)/10800</f>
      </c>
      <c r="L18" s="192">
        <f t="array" ref="L18">D18*I18*'Data Entry'!D17/10800</f>
      </c>
      <c r="M18" s="192">
        <f t="array" ref="M18">E18*I18*'Data Entry'!E17/10800</f>
      </c>
      <c r="N18" s="192">
        <f t="array" ref="N18">F18*I18*'Data Entry'!F17/8600</f>
      </c>
      <c r="O18" s="237">
        <f t="array" ref="O18">IFERROR((J18/B18),"0")</f>
      </c>
      <c r="P18" s="237">
        <f t="array" ref="P18">IFERROR((K18/C18),"0")</f>
      </c>
      <c r="Q18" s="237">
        <f t="array" ref="Q18">IFERROR((L18/D18),"0")</f>
      </c>
      <c r="R18" s="237">
        <f t="array" ref="R18">IFERROR((M18/E18),"0")</f>
      </c>
      <c r="S18" s="310">
        <f t="array" ref="S18">IFERROR((N18/F18),"0")</f>
      </c>
      <c r="T18" s="59">
        <f t="array" ref="T18">T17</f>
      </c>
      <c r="U18" s="192">
        <f t="array" ref="U18">J18*T18</f>
      </c>
      <c r="V18" s="192">
        <f t="array" ref="V18">K18*T18</f>
      </c>
      <c r="W18" s="192">
        <f t="array" ref="W18">L18*T18</f>
      </c>
      <c r="X18" s="192">
        <f t="array" ref="X18">M18*T18</f>
      </c>
      <c r="Y18" s="192">
        <f t="array" ref="Y18">N18*T18</f>
      </c>
      <c r="Z18" s="192">
        <f t="array" ref="Z18">G18*T18</f>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c>
      <c r="C19" s="59">
        <f t="array" ref="C19">'Data Entry'!U18</f>
      </c>
      <c r="D19" s="59">
        <f t="array" ref="D19">'Data Entry'!V18</f>
      </c>
      <c r="E19" s="59">
        <f t="array" ref="E19">'Data Entry'!W18</f>
      </c>
      <c r="F19" s="59">
        <f t="array" ref="F19">'Data Entry'!X18</f>
      </c>
      <c r="G19" s="59">
        <f t="array" ref="G19">'Data Entry'!AL18</f>
      </c>
      <c r="H19" s="310">
        <f t="array" ref="H19">IFERROR((G19/(((B19*1.44)+(C19*1)+(D19*1.08)+(E19*0.96)+(F19*0.8)))),"0")</f>
      </c>
      <c r="I19" s="310">
        <f t="array" ref="I19">(G19*8600)/((B19*'Data Entry'!B18)+(C19*'Data Entry'!C18)+(D19*'Data Entry'!D18)+(E19*'Data Entry'!E18)+(F19*'Data Entry'!F18)+1)</f>
      </c>
      <c r="J19" s="192">
        <f t="array" ref="J19">(B19*'Data Entry'!B18*I19)/10800</f>
      </c>
      <c r="K19" s="192">
        <f t="array" ref="K19">(C19*I19*'Data Entry'!C18)/10800</f>
      </c>
      <c r="L19" s="192">
        <f t="array" ref="L19">D19*I19*'Data Entry'!D18/10800</f>
      </c>
      <c r="M19" s="192">
        <f t="array" ref="M19">E19*I19*'Data Entry'!E18/10800</f>
      </c>
      <c r="N19" s="192">
        <f t="array" ref="N19">F19*I19*'Data Entry'!F18/8600</f>
      </c>
      <c r="O19" s="237">
        <f t="array" ref="O19">IFERROR((J19/B19),"0")</f>
      </c>
      <c r="P19" s="237">
        <f t="array" ref="P19">IFERROR((K19/C19),"0")</f>
      </c>
      <c r="Q19" s="237">
        <f t="array" ref="Q19">IFERROR((L19/D19),"0")</f>
      </c>
      <c r="R19" s="310">
        <f t="array" ref="R19">IFERROR((M19/E19),"0")</f>
      </c>
      <c r="S19" s="310">
        <f t="array" ref="S19">IFERROR((N19/F19),"0")</f>
      </c>
      <c r="T19" s="59">
        <f t="array" ref="T19">T18</f>
      </c>
      <c r="U19" s="192">
        <f t="array" ref="U19">J19*T19</f>
      </c>
      <c r="V19" s="192">
        <f t="array" ref="V19">K19*T19</f>
      </c>
      <c r="W19" s="192">
        <f t="array" ref="W19">L19*T19</f>
      </c>
      <c r="X19" s="192">
        <f t="array" ref="X19">M19*T19</f>
      </c>
      <c r="Y19" s="192">
        <f t="array" ref="Y19">N19*T19</f>
      </c>
      <c r="Z19" s="192">
        <f t="array" ref="Z19">G19*T19</f>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c>
      <c r="C20" s="59">
        <f t="array" ref="C20">'Data Entry'!U19</f>
      </c>
      <c r="D20" s="59">
        <f t="array" ref="D20">'Data Entry'!V19</f>
      </c>
      <c r="E20" s="59">
        <f t="array" ref="E20">'Data Entry'!W19</f>
      </c>
      <c r="F20" s="59">
        <f t="array" ref="F20">'Data Entry'!X19</f>
      </c>
      <c r="G20" s="59">
        <f t="array" ref="G20">'Data Entry'!AL19</f>
      </c>
      <c r="H20" s="310">
        <f t="array" ref="H20">IFERROR((G20/(((B20*1.44)+(C20*1)+(D20*1.08)+(E20*0.96)+(F20*0.8)))),"0")</f>
      </c>
      <c r="I20" s="310">
        <f t="array" ref="I20">(G20*8600)/((B20*'Data Entry'!B19)+(C20*'Data Entry'!C19)+(D20*'Data Entry'!D19)+(E20*'Data Entry'!E19)+(F20*'Data Entry'!F19)+1)</f>
      </c>
      <c r="J20" s="192">
        <f t="array" ref="J20">(B20*'Data Entry'!B19*I20)/10800</f>
      </c>
      <c r="K20" s="192">
        <f t="array" ref="K20">(C20*I20*'Data Entry'!C19)/10800</f>
      </c>
      <c r="L20" s="192">
        <f t="array" ref="L20">D20*I20*'Data Entry'!D19/10800</f>
      </c>
      <c r="M20" s="192">
        <f t="array" ref="M20">E20*I20*'Data Entry'!E19/10800</f>
      </c>
      <c r="N20" s="192">
        <f t="array" ref="N20">F20*I20*'Data Entry'!F19/8600</f>
      </c>
      <c r="O20" s="237">
        <f t="array" ref="O20">IFERROR((J20/B20),"0")</f>
      </c>
      <c r="P20" s="237">
        <f t="array" ref="P20">IFERROR((K20/C20),"0")</f>
      </c>
      <c r="Q20" s="237">
        <f t="array" ref="Q20">IFERROR((L20/D20),"0")</f>
      </c>
      <c r="R20" s="310">
        <f t="array" ref="R20">IFERROR((M20/E20),"0")</f>
      </c>
      <c r="S20" s="310">
        <f t="array" ref="S20">IFERROR((N20/F20),"0")</f>
      </c>
      <c r="T20" s="59">
        <f t="array" ref="T20">T19</f>
      </c>
      <c r="U20" s="192">
        <f t="array" ref="U20">J20*T20</f>
      </c>
      <c r="V20" s="192">
        <f t="array" ref="V20">K20*T20</f>
      </c>
      <c r="W20" s="192">
        <f t="array" ref="W20">L20*T20</f>
      </c>
      <c r="X20" s="192">
        <f t="array" ref="X20">M20*T20</f>
      </c>
      <c r="Y20" s="192">
        <f t="array" ref="Y20">N20*T20</f>
      </c>
      <c r="Z20" s="192">
        <f t="array" ref="Z20">G20*T20</f>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c>
      <c r="C21" s="59">
        <f t="array" ref="C21">'Data Entry'!U20</f>
      </c>
      <c r="D21" s="59">
        <f t="array" ref="D21">'Data Entry'!V20</f>
      </c>
      <c r="E21" s="59">
        <f t="array" ref="E21">'Data Entry'!W20</f>
      </c>
      <c r="F21" s="59">
        <f t="array" ref="F21">'Data Entry'!X20</f>
      </c>
      <c r="G21" s="59">
        <f t="array" ref="G21">'Data Entry'!AL20</f>
      </c>
      <c r="H21" s="310">
        <f t="array" ref="H21">IFERROR((G21/(((B21*1.44)+(C21*1)+(D21*1.08)+(E21*0.96)+(F21*0.8)))),"0")</f>
      </c>
      <c r="I21" s="310">
        <f t="array" ref="I21">(G21*8600)/((B21*'Data Entry'!B20)+(C21*'Data Entry'!C20)+(D21*'Data Entry'!D20)+(E21*'Data Entry'!E20)+(F21*'Data Entry'!F20)+1)</f>
      </c>
      <c r="J21" s="192">
        <f t="array" ref="J21">(B21*'Data Entry'!B20*I21)/10800</f>
      </c>
      <c r="K21" s="192">
        <f t="array" ref="K21">(C21*I21*'Data Entry'!C20)/10800</f>
      </c>
      <c r="L21" s="192">
        <f t="array" ref="L21">D21*I21*'Data Entry'!D20/10800</f>
      </c>
      <c r="M21" s="192">
        <f t="array" ref="M21">E21*I21*'Data Entry'!E20/10800</f>
      </c>
      <c r="N21" s="192">
        <f t="array" ref="N21">F21*I21*'Data Entry'!F20/8600</f>
      </c>
      <c r="O21" s="237">
        <f t="array" ref="O21">IFERROR((J21/B21),"0")</f>
      </c>
      <c r="P21" s="237">
        <f t="array" ref="P21">IFERROR((K21/C21),"0")</f>
      </c>
      <c r="Q21" s="237">
        <f t="array" ref="Q21">IFERROR((L21/D21),"0")</f>
      </c>
      <c r="R21" s="310">
        <f t="array" ref="R21">IFERROR((M21/E21),"0")</f>
      </c>
      <c r="S21" s="310">
        <f t="array" ref="S21">IFERROR((N21/F21),"0")</f>
      </c>
      <c r="T21" s="59">
        <f t="array" ref="T21">T20</f>
      </c>
      <c r="U21" s="192">
        <f t="array" ref="U21">J21*T21</f>
      </c>
      <c r="V21" s="192">
        <f t="array" ref="V21">K21*T21</f>
      </c>
      <c r="W21" s="192">
        <f t="array" ref="W21">L21*T21</f>
      </c>
      <c r="X21" s="192">
        <f t="array" ref="X21">M21*T21</f>
      </c>
      <c r="Y21" s="192">
        <f t="array" ref="Y21">N21*T21</f>
      </c>
      <c r="Z21" s="192">
        <f t="array" ref="Z21">G21*T21</f>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c>
      <c r="C22" s="59">
        <f t="array" ref="C22">'Data Entry'!U21</f>
      </c>
      <c r="D22" s="59">
        <f t="array" ref="D22">'Data Entry'!V21</f>
      </c>
      <c r="E22" s="59">
        <f t="array" ref="E22">'Data Entry'!W21</f>
      </c>
      <c r="F22" s="59">
        <f t="array" ref="F22">'Data Entry'!X21</f>
      </c>
      <c r="G22" s="59">
        <f t="array" ref="G22">'Data Entry'!AL21</f>
      </c>
      <c r="H22" s="310">
        <f t="array" ref="H22">IFERROR((G22/(((B22*1.44)+(C22*1)+(D22*1.08)+(E22*0.96)+(F22*0.8)))),"0")</f>
      </c>
      <c r="I22" s="310">
        <f t="array" ref="I22">(G22*8600)/((B22*'Data Entry'!B21)+(C22*'Data Entry'!C21)+(D22*'Data Entry'!D21)+(E22*'Data Entry'!E21)+(F22*'Data Entry'!F21)+1)</f>
      </c>
      <c r="J22" s="192">
        <f t="array" ref="J22">(B22*'Data Entry'!B21*I22)/10800</f>
      </c>
      <c r="K22" s="192">
        <f t="array" ref="K22">(C22*I22*'Data Entry'!C21)/10800</f>
      </c>
      <c r="L22" s="192">
        <f t="array" ref="L22">D22*I22*'Data Entry'!D21/10800</f>
      </c>
      <c r="M22" s="192">
        <f t="array" ref="M22">E22*I22*'Data Entry'!E21/10800</f>
      </c>
      <c r="N22" s="192">
        <f t="array" ref="N22">F22*I22*'Data Entry'!F21/8600</f>
      </c>
      <c r="O22" s="237">
        <f t="array" ref="O22">IFERROR((J22/B22),"0")</f>
      </c>
      <c r="P22" s="237">
        <f t="array" ref="P22">IFERROR((K22/C22),"0")</f>
      </c>
      <c r="Q22" s="237">
        <f t="array" ref="Q22">IFERROR((L22/D22),"0")</f>
      </c>
      <c r="R22" s="310">
        <f t="array" ref="R22">IFERROR((M22/E22),"0")</f>
      </c>
      <c r="S22" s="310">
        <f t="array" ref="S22">IFERROR((N22/F22),"0")</f>
      </c>
      <c r="T22" s="59">
        <f t="array" ref="T22">T21</f>
      </c>
      <c r="U22" s="192">
        <f t="array" ref="U22">J22*T22</f>
      </c>
      <c r="V22" s="192">
        <f t="array" ref="V22">K22*T22</f>
      </c>
      <c r="W22" s="192">
        <f t="array" ref="W22">L22*T22</f>
      </c>
      <c r="X22" s="192">
        <f t="array" ref="X22">M22*T22</f>
      </c>
      <c r="Y22" s="192">
        <f t="array" ref="Y22">N22*T22</f>
      </c>
      <c r="Z22" s="192">
        <f t="array" ref="Z22">G22*T22</f>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c>
      <c r="C23" s="59">
        <f t="array" ref="C23">'Data Entry'!U22</f>
      </c>
      <c r="D23" s="59">
        <f t="array" ref="D23">'Data Entry'!V22</f>
      </c>
      <c r="E23" s="59">
        <f t="array" ref="E23">'Data Entry'!W22</f>
      </c>
      <c r="F23" s="59">
        <f t="array" ref="F23">'Data Entry'!X22</f>
      </c>
      <c r="G23" s="59">
        <f t="array" ref="G23">'Data Entry'!AL22</f>
      </c>
      <c r="H23" s="310">
        <f t="array" ref="H23">IFERROR((G23/(((B23*1.44)+(C23*1)+(D23*1.08)+(E23*0.96)+(F23*0.8)))),"0")</f>
      </c>
      <c r="I23" s="310">
        <f t="array" ref="I23">(G23*8600)/((B23*'Data Entry'!B22)+(C23*'Data Entry'!C22)+(D23*'Data Entry'!D22)+(E23*'Data Entry'!E22)+(F23*'Data Entry'!F22)+1)</f>
      </c>
      <c r="J23" s="192">
        <f t="array" ref="J23">(B23*'Data Entry'!B22*I23)/10800</f>
      </c>
      <c r="K23" s="192">
        <f t="array" ref="K23">(C23*I23*'Data Entry'!C22)/10800</f>
      </c>
      <c r="L23" s="192">
        <f t="array" ref="L23">D23*I23*'Data Entry'!D22/10800</f>
      </c>
      <c r="M23" s="192">
        <f t="array" ref="M23">E23*I23*'Data Entry'!E22/10800</f>
      </c>
      <c r="N23" s="192">
        <f t="array" ref="N23">F23*I23*'Data Entry'!F22/8600</f>
      </c>
      <c r="O23" s="237">
        <f t="array" ref="O23">IFERROR((J23/B23),"0")</f>
      </c>
      <c r="P23" s="237">
        <f t="array" ref="P23">IFERROR((K23/C23),"0")</f>
      </c>
      <c r="Q23" s="237">
        <f t="array" ref="Q23">IFERROR((L23/D23),"0")</f>
      </c>
      <c r="R23" s="310">
        <f t="array" ref="R23">IFERROR((M23/E23),"0")</f>
      </c>
      <c r="S23" s="310">
        <f t="array" ref="S23">IFERROR((N23/F23),"0")</f>
      </c>
      <c r="T23" s="59">
        <f t="array" ref="T23">T22</f>
      </c>
      <c r="U23" s="192">
        <f t="array" ref="U23">J23*T23</f>
      </c>
      <c r="V23" s="192">
        <f t="array" ref="V23">K23*T23</f>
      </c>
      <c r="W23" s="192">
        <f t="array" ref="W23">L23*T23</f>
      </c>
      <c r="X23" s="192">
        <f t="array" ref="X23">M23*T23</f>
      </c>
      <c r="Y23" s="192">
        <f t="array" ref="Y23">N23*T23</f>
      </c>
      <c r="Z23" s="192">
        <f t="array" ref="Z23">G23*T23</f>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c>
      <c r="C24" s="59">
        <f t="array" ref="C24">'Data Entry'!U23</f>
      </c>
      <c r="D24" s="59">
        <f t="array" ref="D24">'Data Entry'!V23</f>
      </c>
      <c r="E24" s="59">
        <f t="array" ref="E24">'Data Entry'!W23</f>
      </c>
      <c r="F24" s="59">
        <f t="array" ref="F24">'Data Entry'!X23</f>
      </c>
      <c r="G24" s="59">
        <f t="array" ref="G24">'Data Entry'!AL23</f>
      </c>
      <c r="H24" s="310">
        <f t="array" ref="H24">IFERROR((G24/(((B24*1.44)+(C24*1)+(D24*1.08)+(E24*0.96)+(F24*0.8)))),"0")</f>
      </c>
      <c r="I24" s="310">
        <f t="array" ref="I24">(G24*8600)/((B24*'Data Entry'!B23)+(C24*'Data Entry'!C23)+(D24*'Data Entry'!D23)+(E24*'Data Entry'!E23)+(F24*'Data Entry'!F23)+1)</f>
      </c>
      <c r="J24" s="192">
        <f t="array" ref="J24">(B24*'Data Entry'!B23*I24)/10800</f>
      </c>
      <c r="K24" s="192">
        <f t="array" ref="K24">(C24*I24*'Data Entry'!C23)/10800</f>
      </c>
      <c r="L24" s="192">
        <f t="array" ref="L24">D24*I24*'Data Entry'!D23/10800</f>
      </c>
      <c r="M24" s="192">
        <f t="array" ref="M24">E24*I24*'Data Entry'!E23/10800</f>
      </c>
      <c r="N24" s="192">
        <f t="array" ref="N24">F24*I24*'Data Entry'!F23/8600</f>
      </c>
      <c r="O24" s="237">
        <f t="array" ref="O24">IFERROR((J24/B24),"0")</f>
      </c>
      <c r="P24" s="237">
        <f t="array" ref="P24">IFERROR((K24/C24),"0")</f>
      </c>
      <c r="Q24" s="237">
        <f t="array" ref="Q24">IFERROR((L24/D24),"0")</f>
      </c>
      <c r="R24" s="310">
        <f t="array" ref="R24">IFERROR((M24/E24),"0")</f>
      </c>
      <c r="S24" s="310">
        <f t="array" ref="S24">IFERROR((N24/F24),"0")</f>
      </c>
      <c r="T24" s="59">
        <f t="array" ref="T24">T23</f>
      </c>
      <c r="U24" s="192">
        <f t="array" ref="U24">J24*T24</f>
      </c>
      <c r="V24" s="192">
        <f t="array" ref="V24">K24*T24</f>
      </c>
      <c r="W24" s="192">
        <f t="array" ref="W24">L24*T24</f>
      </c>
      <c r="X24" s="192">
        <f t="array" ref="X24">M24*T24</f>
      </c>
      <c r="Y24" s="192">
        <f t="array" ref="Y24">N24*T24</f>
      </c>
      <c r="Z24" s="192">
        <f t="array" ref="Z24">G24*T24</f>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c>
      <c r="C25" s="59">
        <f t="array" ref="C25">'Data Entry'!U24</f>
      </c>
      <c r="D25" s="59">
        <f t="array" ref="D25">'Data Entry'!V24</f>
      </c>
      <c r="E25" s="59">
        <f t="array" ref="E25">'Data Entry'!W24</f>
      </c>
      <c r="F25" s="59">
        <f t="array" ref="F25">'Data Entry'!X24</f>
      </c>
      <c r="G25" s="59">
        <f t="array" ref="G25">'Data Entry'!AL24</f>
      </c>
      <c r="H25" s="310">
        <f t="array" ref="H25">IFERROR((G25/(((B25*1.44)+(C25*1)+(D25*1.08)+(E25*0.96)+(F25*0.8)))),"0")</f>
      </c>
      <c r="I25" s="310">
        <f t="array" ref="I25">(G25*8600)/((B25*'Data Entry'!B24)+(C25*'Data Entry'!C24)+(D25*'Data Entry'!D24)+(E25*'Data Entry'!E24)+(F25*'Data Entry'!F24)+1)</f>
      </c>
      <c r="J25" s="192">
        <f t="array" ref="J25">(B25*'Data Entry'!B24*I25)/10800</f>
      </c>
      <c r="K25" s="192">
        <f t="array" ref="K25">(C25*I25*'Data Entry'!C24)/10800</f>
      </c>
      <c r="L25" s="192">
        <f t="array" ref="L25">D25*I25*'Data Entry'!D24/10800</f>
      </c>
      <c r="M25" s="192">
        <f t="array" ref="M25">E25*I25*'Data Entry'!E24/10800</f>
      </c>
      <c r="N25" s="192">
        <f t="array" ref="N25">F25*I25*'Data Entry'!F24/8600</f>
      </c>
      <c r="O25" s="237">
        <f t="array" ref="O25">IFERROR((J25/B25),"0")</f>
      </c>
      <c r="P25" s="237">
        <f t="array" ref="P25">IFERROR((K25/C25),"0")</f>
      </c>
      <c r="Q25" s="237">
        <f t="array" ref="Q25">IFERROR((L25/D25),"0")</f>
      </c>
      <c r="R25" s="310">
        <f t="array" ref="R25">IFERROR((M25/E25),"0")</f>
      </c>
      <c r="S25" s="310">
        <f t="array" ref="S25">IFERROR((N25/F25),"0")</f>
      </c>
      <c r="T25" s="59">
        <f t="array" ref="T25">T24</f>
      </c>
      <c r="U25" s="192">
        <f t="array" ref="U25">J25*T25</f>
      </c>
      <c r="V25" s="192">
        <f t="array" ref="V25">K25*T25</f>
      </c>
      <c r="W25" s="192">
        <f t="array" ref="W25">L25*T25</f>
      </c>
      <c r="X25" s="192">
        <f t="array" ref="X25">M25*T25</f>
      </c>
      <c r="Y25" s="192">
        <f t="array" ref="Y25">N25*T25</f>
      </c>
      <c r="Z25" s="192">
        <f t="array" ref="Z25">G25*T25</f>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c>
      <c r="C26" s="59">
        <f t="array" ref="C26">'Data Entry'!U25</f>
      </c>
      <c r="D26" s="59">
        <f t="array" ref="D26">'Data Entry'!V25</f>
      </c>
      <c r="E26" s="59">
        <f t="array" ref="E26">'Data Entry'!W25</f>
      </c>
      <c r="F26" s="59">
        <f t="array" ref="F26">'Data Entry'!X25</f>
      </c>
      <c r="G26" s="59">
        <f t="array" ref="G26">'Data Entry'!AL25</f>
      </c>
      <c r="H26" s="310">
        <f t="array" ref="H26">IFERROR((G26/(((B26*1.44)+(C26*1)+(D26*1.08)+(E26*0.96)+(F26*0.8)))),"0")</f>
      </c>
      <c r="I26" s="310">
        <f t="array" ref="I26">(G26*8600)/((B26*'Data Entry'!B25)+(C26*'Data Entry'!C25)+(D26*'Data Entry'!D25)+(E26*'Data Entry'!E25)+(F26*'Data Entry'!F25)+1)</f>
      </c>
      <c r="J26" s="192">
        <f t="array" ref="J26">(B26*'Data Entry'!B25*I26)/10800</f>
      </c>
      <c r="K26" s="192">
        <f t="array" ref="K26">(C26*I26*'Data Entry'!C25)/10800</f>
      </c>
      <c r="L26" s="192">
        <f t="array" ref="L26">D26*I26*'Data Entry'!D25/10800</f>
      </c>
      <c r="M26" s="192">
        <f t="array" ref="M26">E26*I26*'Data Entry'!E25/10800</f>
      </c>
      <c r="N26" s="192">
        <f t="array" ref="N26">F26*I26*'Data Entry'!F25/8600</f>
      </c>
      <c r="O26" s="237">
        <f t="array" ref="O26">IFERROR((J26/B26),"0")</f>
      </c>
      <c r="P26" s="237">
        <f t="array" ref="P26">IFERROR((K26/C26),"0")</f>
      </c>
      <c r="Q26" s="237">
        <f t="array" ref="Q26">IFERROR((L26/D26),"0")</f>
      </c>
      <c r="R26" s="310">
        <f t="array" ref="R26">IFERROR((M26/E26),"0")</f>
      </c>
      <c r="S26" s="310">
        <f t="array" ref="S26">IFERROR((N26/F26),"0")</f>
      </c>
      <c r="T26" s="59">
        <f t="array" ref="T26">T25</f>
      </c>
      <c r="U26" s="192">
        <f t="array" ref="U26">J26*T26</f>
      </c>
      <c r="V26" s="192">
        <f t="array" ref="V26">K26*T26</f>
      </c>
      <c r="W26" s="192">
        <f t="array" ref="W26">L26*T26</f>
      </c>
      <c r="X26" s="192">
        <f t="array" ref="X26">M26*T26</f>
      </c>
      <c r="Y26" s="192">
        <f t="array" ref="Y26">N26*T26</f>
      </c>
      <c r="Z26" s="192">
        <f t="array" ref="Z26">G26*T26</f>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c>
      <c r="C27" s="59">
        <f t="array" ref="C27">'Data Entry'!U26</f>
      </c>
      <c r="D27" s="59">
        <f t="array" ref="D27">'Data Entry'!V26</f>
      </c>
      <c r="E27" s="59">
        <f t="array" ref="E27">'Data Entry'!W26</f>
      </c>
      <c r="F27" s="59">
        <f t="array" ref="F27">'Data Entry'!X26</f>
      </c>
      <c r="G27" s="59">
        <f t="array" ref="G27">'Data Entry'!AL26</f>
      </c>
      <c r="H27" s="310">
        <f t="array" ref="H27">IFERROR((G27/(((B27*1.44)+(C27*1)+(D27*1.08)+(E27*0.96)+(F27*0.8)))),"0")</f>
      </c>
      <c r="I27" s="310">
        <f t="array" ref="I27">(G27*8600)/((B27*'Data Entry'!B26)+(C27*'Data Entry'!C26)+(D27*'Data Entry'!D26)+(E27*'Data Entry'!E26)+(F27*'Data Entry'!F26)+1)</f>
      </c>
      <c r="J27" s="192">
        <f t="array" ref="J27">(B27*'Data Entry'!B26*I27)/10800</f>
      </c>
      <c r="K27" s="192">
        <f t="array" ref="K27">(C27*I27*'Data Entry'!C26)/10800</f>
      </c>
      <c r="L27" s="192">
        <f t="array" ref="L27">D27*I27*'Data Entry'!D26/10800</f>
      </c>
      <c r="M27" s="192">
        <f t="array" ref="M27">E27*I27*'Data Entry'!E26/10800</f>
      </c>
      <c r="N27" s="192">
        <f t="array" ref="N27">F27*I27*'Data Entry'!F26/8600</f>
      </c>
      <c r="O27" s="237">
        <f t="array" ref="O27">IFERROR((J27/B27),"0")</f>
      </c>
      <c r="P27" s="237">
        <f t="array" ref="P27">IFERROR((K27/C27),"0")</f>
      </c>
      <c r="Q27" s="237">
        <f t="array" ref="Q27">IFERROR((L27/D27),"0")</f>
      </c>
      <c r="R27" s="310">
        <f t="array" ref="R27">IFERROR((M27/E27),"0")</f>
      </c>
      <c r="S27" s="310">
        <f t="array" ref="S27">IFERROR((N27/F27),"0")</f>
      </c>
      <c r="T27" s="59">
        <f t="array" ref="T27">T26</f>
      </c>
      <c r="U27" s="192">
        <f t="array" ref="U27">J27*T27</f>
      </c>
      <c r="V27" s="192">
        <f t="array" ref="V27">K27*T27</f>
      </c>
      <c r="W27" s="192">
        <f t="array" ref="W27">L27*T27</f>
      </c>
      <c r="X27" s="192">
        <f t="array" ref="X27">M27*T27</f>
      </c>
      <c r="Y27" s="192">
        <f t="array" ref="Y27">N27*T27</f>
      </c>
      <c r="Z27" s="192">
        <f t="array" ref="Z27">G27*T27</f>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c>
      <c r="C28" s="59">
        <f t="array" ref="C28">'Data Entry'!U27</f>
      </c>
      <c r="D28" s="59">
        <f t="array" ref="D28">'Data Entry'!V27</f>
      </c>
      <c r="E28" s="59">
        <f t="array" ref="E28">'Data Entry'!W27</f>
      </c>
      <c r="F28" s="59">
        <f t="array" ref="F28">'Data Entry'!X27</f>
      </c>
      <c r="G28" s="59">
        <f t="array" ref="G28">'Data Entry'!AL27</f>
      </c>
      <c r="H28" s="310">
        <f t="array" ref="H28">IFERROR((G28/(((B28*1.44)+(C28*1)+(D28*1.08)+(E28*0.96)+(F28*0.8)))),"0")</f>
      </c>
      <c r="I28" s="310">
        <f t="array" ref="I28">(G28*8600)/((B28*'Data Entry'!B27)+(C28*'Data Entry'!C27)+(D28*'Data Entry'!D27)+(E28*'Data Entry'!E27)+(F28*'Data Entry'!F27)+1)</f>
      </c>
      <c r="J28" s="192">
        <f t="array" ref="J28">(B28*'Data Entry'!B27*I28)/10800</f>
      </c>
      <c r="K28" s="192">
        <f t="array" ref="K28">(C28*I28*'Data Entry'!C27)/10800</f>
      </c>
      <c r="L28" s="192">
        <f t="array" ref="L28">D28*I28*'Data Entry'!D27/10800</f>
      </c>
      <c r="M28" s="192">
        <f t="array" ref="M28">E28*I28*'Data Entry'!E27/10800</f>
      </c>
      <c r="N28" s="192">
        <f t="array" ref="N28">F28*I28*'Data Entry'!F27/8600</f>
      </c>
      <c r="O28" s="237">
        <f t="array" ref="O28">IFERROR((J28/B28),"0")</f>
      </c>
      <c r="P28" s="237">
        <f t="array" ref="P28">IFERROR((K28/C28),"0")</f>
      </c>
      <c r="Q28" s="237">
        <f t="array" ref="Q28">IFERROR((L28/D28),"0")</f>
      </c>
      <c r="R28" s="310">
        <f t="array" ref="R28">IFERROR((M28/E28),"0")</f>
      </c>
      <c r="S28" s="310">
        <f t="array" ref="S28">IFERROR((N28/F28),"0")</f>
      </c>
      <c r="T28" s="59">
        <f t="array" ref="T28">T27</f>
      </c>
      <c r="U28" s="192">
        <f t="array" ref="U28">J28*T28</f>
      </c>
      <c r="V28" s="192">
        <f t="array" ref="V28">K28*T28</f>
      </c>
      <c r="W28" s="192">
        <f t="array" ref="W28">L28*T28</f>
      </c>
      <c r="X28" s="192">
        <f t="array" ref="X28">M28*T28</f>
      </c>
      <c r="Y28" s="192">
        <f t="array" ref="Y28">N28*T28</f>
      </c>
      <c r="Z28" s="192">
        <f t="array" ref="Z28">G28*T28</f>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c>
      <c r="C29" s="59">
        <f t="array" ref="C29">'Data Entry'!U28</f>
      </c>
      <c r="D29" s="59">
        <f t="array" ref="D29">'Data Entry'!V28</f>
      </c>
      <c r="E29" s="59">
        <f t="array" ref="E29">'Data Entry'!W28</f>
      </c>
      <c r="F29" s="59">
        <f t="array" ref="F29">'Data Entry'!X28</f>
      </c>
      <c r="G29" s="59">
        <f t="array" ref="G29">'Data Entry'!AL28</f>
      </c>
      <c r="H29" s="310">
        <f t="array" ref="H29">IFERROR((G29/(((B29*1.44)+(C29*1)+(D29*1.08)+(E29*0.96)+(F29*0.8)))),"0")</f>
      </c>
      <c r="I29" s="310">
        <f t="array" ref="I29">(G29*8600)/((B29*'Data Entry'!B28)+(C29*'Data Entry'!C28)+(D29*'Data Entry'!D28)+(E29*'Data Entry'!E28)+(F29*'Data Entry'!F28)+1)</f>
      </c>
      <c r="J29" s="192">
        <f t="array" ref="J29">(B29*'Data Entry'!B28*I29)/10800</f>
      </c>
      <c r="K29" s="192">
        <f t="array" ref="K29">(C29*I29*'Data Entry'!C28)/10800</f>
      </c>
      <c r="L29" s="192">
        <f t="array" ref="L29">D29*I29*'Data Entry'!D28/10800</f>
      </c>
      <c r="M29" s="192">
        <f t="array" ref="M29">E29*I29*'Data Entry'!E28/10800</f>
      </c>
      <c r="N29" s="192">
        <f t="array" ref="N29">F29*I29*'Data Entry'!F28/8600</f>
      </c>
      <c r="O29" s="237">
        <f t="array" ref="O29">IFERROR((J29/B29),"0")</f>
      </c>
      <c r="P29" s="237">
        <f t="array" ref="P29">IFERROR((K29/C29),"0")</f>
      </c>
      <c r="Q29" s="237">
        <f t="array" ref="Q29">IFERROR((L29/D29),"0")</f>
      </c>
      <c r="R29" s="310">
        <f t="array" ref="R29">IFERROR((M29/E29),"0")</f>
      </c>
      <c r="S29" s="310">
        <f t="array" ref="S29">IFERROR((N29/F29),"0")</f>
      </c>
      <c r="T29" s="59">
        <f t="array" ref="T29">T28</f>
      </c>
      <c r="U29" s="192">
        <f t="array" ref="U29">J29*T29</f>
      </c>
      <c r="V29" s="192">
        <f t="array" ref="V29">K29*T29</f>
      </c>
      <c r="W29" s="192">
        <f t="array" ref="W29">L29*T29</f>
      </c>
      <c r="X29" s="192">
        <f t="array" ref="X29">M29*T29</f>
      </c>
      <c r="Y29" s="192">
        <f t="array" ref="Y29">N29*T29</f>
      </c>
      <c r="Z29" s="192">
        <f t="array" ref="Z29">G29*T29</f>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c>
      <c r="C30" s="59">
        <f t="array" ref="C30">'Data Entry'!U29</f>
      </c>
      <c r="D30" s="59">
        <f t="array" ref="D30">'Data Entry'!V29</f>
      </c>
      <c r="E30" s="59">
        <f t="array" ref="E30">'Data Entry'!W29</f>
      </c>
      <c r="F30" s="59">
        <f t="array" ref="F30">'Data Entry'!X29</f>
      </c>
      <c r="G30" s="59">
        <f t="array" ref="G30">'Data Entry'!AL29</f>
      </c>
      <c r="H30" s="310">
        <f t="array" ref="H30">IFERROR((G30/(((B30*1.44)+(C30*1)+(D30*1.08)+(E30*0.96)+(F30*0.8)))),"0")</f>
      </c>
      <c r="I30" s="310">
        <f t="array" ref="I30">(G30*8600)/((B30*'Data Entry'!B29)+(C30*'Data Entry'!C29)+(D30*'Data Entry'!D29)+(E30*'Data Entry'!E29)+(F30*'Data Entry'!F29)+1)</f>
      </c>
      <c r="J30" s="192">
        <f t="array" ref="J30">(B30*'Data Entry'!B29*I30)/10800</f>
      </c>
      <c r="K30" s="192">
        <f t="array" ref="K30">(C30*I30*'Data Entry'!C29)/10800</f>
      </c>
      <c r="L30" s="192">
        <f t="array" ref="L30">D30*I30*'Data Entry'!D29/10800</f>
      </c>
      <c r="M30" s="192">
        <f t="array" ref="M30">E30*I30*'Data Entry'!E29/10800</f>
      </c>
      <c r="N30" s="192">
        <f t="array" ref="N30">F30*I30*'Data Entry'!F29/8600</f>
      </c>
      <c r="O30" s="237">
        <f t="array" ref="O30">IFERROR((J30/B30),"0")</f>
      </c>
      <c r="P30" s="237">
        <f t="array" ref="P30">IFERROR((K30/C30),"0")</f>
      </c>
      <c r="Q30" s="237">
        <f t="array" ref="Q30">IFERROR((L30/D30),"0")</f>
      </c>
      <c r="R30" s="310">
        <f t="array" ref="R30">IFERROR((M30/E30),"0")</f>
      </c>
      <c r="S30" s="310">
        <f t="array" ref="S30">IFERROR((N30/F30),"0")</f>
      </c>
      <c r="T30" s="59">
        <f t="array" ref="T30">T29</f>
      </c>
      <c r="U30" s="192">
        <f t="array" ref="U30">J30*T30</f>
      </c>
      <c r="V30" s="192">
        <f t="array" ref="V30">K30*T30</f>
      </c>
      <c r="W30" s="192">
        <f t="array" ref="W30">L30*T30</f>
      </c>
      <c r="X30" s="192">
        <f t="array" ref="X30">M30*T30</f>
      </c>
      <c r="Y30" s="192">
        <f t="array" ref="Y30">N30*T30</f>
      </c>
      <c r="Z30" s="192">
        <f t="array" ref="Z30">G30*T30</f>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c>
      <c r="C31" s="59">
        <f t="array" ref="C31">'Data Entry'!U30</f>
      </c>
      <c r="D31" s="59">
        <f t="array" ref="D31">'Data Entry'!V30</f>
      </c>
      <c r="E31" s="59">
        <f t="array" ref="E31">'Data Entry'!W30</f>
      </c>
      <c r="F31" s="59">
        <f t="array" ref="F31">'Data Entry'!X30</f>
      </c>
      <c r="G31" s="59">
        <f t="array" ref="G31">'Data Entry'!AL30</f>
      </c>
      <c r="H31" s="237">
        <f t="array" ref="H31">IFERROR((G31/(((B31*1.44)+(C31*1)+(D31*1.08)+(E31*0.96)+(F31*0.8)))),"0")</f>
      </c>
      <c r="I31" s="310">
        <f t="array" ref="I31">(G31*8600)/((B31*'Data Entry'!B30)+(C31*'Data Entry'!C30)+(D31*'Data Entry'!D30)+(E31*'Data Entry'!E30)+(F31*'Data Entry'!F30)+1)</f>
      </c>
      <c r="J31" s="192">
        <f t="array" ref="J31">(B31*'Data Entry'!B30*I31)/10800</f>
      </c>
      <c r="K31" s="192">
        <f t="array" ref="K31">(C31*I31*'Data Entry'!C30)/10800</f>
      </c>
      <c r="L31" s="192">
        <f t="array" ref="L31">D31*I31*'Data Entry'!D30/10800</f>
      </c>
      <c r="M31" s="192">
        <f t="array" ref="M31">E31*I31*'Data Entry'!E30/10800</f>
      </c>
      <c r="N31" s="192">
        <f t="array" ref="N31">F31*I31*'Data Entry'!F30/8600</f>
      </c>
      <c r="O31" s="237">
        <f t="array" ref="O31">IFERROR((J31/B31),"0")</f>
      </c>
      <c r="P31" s="237">
        <f t="array" ref="P31">IFERROR((K31/C31),"0")</f>
      </c>
      <c r="Q31" s="237">
        <f t="array" ref="Q31">IFERROR((L31/D31),"0")</f>
      </c>
      <c r="R31" s="237">
        <f t="array" ref="R31">IFERROR((M31/E31),"0")</f>
      </c>
      <c r="S31" s="237">
        <f t="array" ref="S31">IFERROR((N31/F31),"0")</f>
      </c>
      <c r="T31" s="59">
        <f t="array" ref="T31">T30</f>
      </c>
      <c r="U31" s="192">
        <f t="array" ref="U31">J31*T31</f>
      </c>
      <c r="V31" s="192">
        <f t="array" ref="V31">K31*T31</f>
      </c>
      <c r="W31" s="192">
        <f t="array" ref="W31">L31*T31</f>
      </c>
      <c r="X31" s="192">
        <f t="array" ref="X31">M31*T31</f>
      </c>
      <c r="Y31" s="192">
        <f t="array" ref="Y31">N31*T31</f>
      </c>
      <c r="Z31" s="192">
        <f t="array" ref="Z31">G31*T31</f>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c>
      <c r="C32" s="59">
        <f t="array" ref="C32">'Data Entry'!U31</f>
      </c>
      <c r="D32" s="59">
        <f t="array" ref="D32">'Data Entry'!V31</f>
      </c>
      <c r="E32" s="59">
        <f t="array" ref="E32">'Data Entry'!W31</f>
      </c>
      <c r="F32" s="59">
        <f t="array" ref="F32">'Data Entry'!X31</f>
      </c>
      <c r="G32" s="59">
        <f t="array" ref="G32">'Data Entry'!AL31</f>
      </c>
      <c r="H32" s="237">
        <f t="array" ref="H32">IFERROR((G32/(((B32*1.44)+(C32*1)+(D32*1.08)+(E32*0.96)+(F32*0.8)))),"0")</f>
      </c>
      <c r="I32" s="310">
        <f t="array" ref="I32">(G32*8600)/((B32*'Data Entry'!B31)+(C32*'Data Entry'!C31)+(D32*'Data Entry'!D31)+(E32*'Data Entry'!E31)+(F32*'Data Entry'!F31)+1)</f>
      </c>
      <c r="J32" s="192">
        <f t="array" ref="J32">(B32*'Data Entry'!B31*I32)/10800</f>
      </c>
      <c r="K32" s="192">
        <f t="array" ref="K32">(C32*I32*'Data Entry'!C31)/10800</f>
      </c>
      <c r="L32" s="192">
        <f t="array" ref="L32">D32*I32*'Data Entry'!D31/10800</f>
      </c>
      <c r="M32" s="192">
        <f t="array" ref="M32">E32*I32*'Data Entry'!E31/10800</f>
      </c>
      <c r="N32" s="192">
        <f t="array" ref="N32">F32*I32*'Data Entry'!F31/8600</f>
      </c>
      <c r="O32" s="237">
        <f t="array" ref="O32">IFERROR((J32/B32),"0")</f>
      </c>
      <c r="P32" s="237">
        <f t="array" ref="P32">IFERROR((K32/C32),"0")</f>
      </c>
      <c r="Q32" s="237">
        <f t="array" ref="Q32">IFERROR((L32/D32),"0")</f>
      </c>
      <c r="R32" s="237">
        <f t="array" ref="R32">IFERROR((M32/E32),"0")</f>
      </c>
      <c r="S32" s="237">
        <f t="array" ref="S32">IFERROR((N32/F32),"0")</f>
      </c>
      <c r="T32" s="59">
        <f t="array" ref="T32">T31</f>
      </c>
      <c r="U32" s="192">
        <f t="array" ref="U32">J32*T32</f>
      </c>
      <c r="V32" s="192">
        <f t="array" ref="V32">K32*T32</f>
      </c>
      <c r="W32" s="192">
        <f t="array" ref="W32">L32*T32</f>
      </c>
      <c r="X32" s="192">
        <f t="array" ref="X32">M32*T32</f>
      </c>
      <c r="Y32" s="192">
        <f t="array" ref="Y32">N32*T32</f>
      </c>
      <c r="Z32" s="192">
        <f t="array" ref="Z32">G32*T32</f>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c>
      <c r="C33" s="59">
        <f t="array" ref="C33">'Data Entry'!U32</f>
      </c>
      <c r="D33" s="59">
        <f t="array" ref="D33">'Data Entry'!V32</f>
      </c>
      <c r="E33" s="59">
        <f t="array" ref="E33">'Data Entry'!W32</f>
      </c>
      <c r="F33" s="59">
        <f t="array" ref="F33">'Data Entry'!X32</f>
      </c>
      <c r="G33" s="59">
        <f t="array" ref="G33">'Data Entry'!AL32</f>
      </c>
      <c r="H33" s="237">
        <f t="array" ref="H33">IFERROR((G33/(((B33*1.44)+(C33*1)+(D33*1.08)+(E33*0.96)+(F33*0.8)))),"0")</f>
      </c>
      <c r="I33" s="310">
        <f t="array" ref="I33">(G33*8600)/((B33*'Data Entry'!B32)+(C33*'Data Entry'!C32)+(D33*'Data Entry'!D32)+(E33*'Data Entry'!E32)+(F33*'Data Entry'!F32)+1)</f>
      </c>
      <c r="J33" s="192">
        <f t="array" ref="J33">(B33*'Data Entry'!B32*I33)/10800</f>
      </c>
      <c r="K33" s="192">
        <f t="array" ref="K33">(C33*I33*'Data Entry'!C32)/10800</f>
      </c>
      <c r="L33" s="192">
        <f t="array" ref="L33">D33*I33*'Data Entry'!D32/10800</f>
      </c>
      <c r="M33" s="192">
        <f t="array" ref="M33">E33*I33*'Data Entry'!E32/10800</f>
      </c>
      <c r="N33" s="192">
        <f t="array" ref="N33">F33*I33*'Data Entry'!F32/8600</f>
      </c>
      <c r="O33" s="237">
        <f t="array" ref="O33">IFERROR((J33/B33),"0")</f>
      </c>
      <c r="P33" s="237">
        <f t="array" ref="P33">IFERROR((K33/C33),"0")</f>
      </c>
      <c r="Q33" s="237">
        <f t="array" ref="Q33">IFERROR((L33/D33),"0")</f>
      </c>
      <c r="R33" s="237">
        <f t="array" ref="R33">IFERROR((M33/E33),"0")</f>
      </c>
      <c r="S33" s="237">
        <f t="array" ref="S33">IFERROR((N33/F33),"0")</f>
      </c>
      <c r="T33" s="59">
        <f t="array" ref="T33">T32</f>
      </c>
      <c r="U33" s="192">
        <f t="array" ref="U33">J33*T33</f>
      </c>
      <c r="V33" s="192">
        <f t="array" ref="V33">K33*T33</f>
      </c>
      <c r="W33" s="192">
        <f t="array" ref="W33">L33*T33</f>
      </c>
      <c r="X33" s="192">
        <f t="array" ref="X33">M33*T33</f>
      </c>
      <c r="Y33" s="192">
        <f t="array" ref="Y33">N33*T33</f>
      </c>
      <c r="Z33" s="192">
        <f t="array" ref="Z33">G33*T33</f>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c>
      <c r="C34" s="59">
        <f t="array" ref="C34">'Data Entry'!U33</f>
      </c>
      <c r="D34" s="59">
        <f t="array" ref="D34">'Data Entry'!V33</f>
      </c>
      <c r="E34" s="59">
        <f t="array" ref="E34">'Data Entry'!W33</f>
      </c>
      <c r="F34" s="59">
        <f t="array" ref="F34">'Data Entry'!X33</f>
      </c>
      <c r="G34" s="59">
        <f t="array" ref="G34">'Data Entry'!AL33</f>
      </c>
      <c r="H34" s="237">
        <f t="array" ref="H34">IFERROR((G34/(((B34*1.44)+(C34*1)+(D34*1.08)+(E34*0.96)+(F34*0.8)))),"0")</f>
      </c>
      <c r="I34" s="310">
        <f t="array" ref="I34">(G34*8600)/((B34*'Data Entry'!B33)+(C34*'Data Entry'!C33)+(D34*'Data Entry'!D33)+(E34*'Data Entry'!E33)+(F34*'Data Entry'!F33)+1)</f>
      </c>
      <c r="J34" s="192">
        <f t="array" ref="J34">(B34*'Data Entry'!B33*I34)/10800</f>
      </c>
      <c r="K34" s="192">
        <f t="array" ref="K34">(C34*I34*'Data Entry'!C33)/10800</f>
      </c>
      <c r="L34" s="192">
        <f t="array" ref="L34">D34*I34*'Data Entry'!D33/10800</f>
      </c>
      <c r="M34" s="192">
        <f t="array" ref="M34">E34*I34*'Data Entry'!E33/10800</f>
      </c>
      <c r="N34" s="192">
        <f t="array" ref="N34">F34*I34*'Data Entry'!F33/8600</f>
      </c>
      <c r="O34" s="237">
        <f t="array" ref="O34">IFERROR((J34/B34),"0")</f>
      </c>
      <c r="P34" s="237">
        <f t="array" ref="P34">IFERROR((K34/C34),"0")</f>
      </c>
      <c r="Q34" s="237">
        <f t="array" ref="Q34">IFERROR((L34/D34),"0")</f>
      </c>
      <c r="R34" s="237">
        <f t="array" ref="R34">IFERROR((M34/E34),"0")</f>
      </c>
      <c r="S34" s="237">
        <f t="array" ref="S34">IFERROR((N34/F34),"0")</f>
      </c>
      <c r="T34" s="59">
        <f t="array" ref="T34">T33</f>
      </c>
      <c r="U34" s="192">
        <f t="array" ref="U34">J34*T34</f>
      </c>
      <c r="V34" s="192">
        <f t="array" ref="V34">K34*T34</f>
      </c>
      <c r="W34" s="192">
        <f t="array" ref="W34">L34*T34</f>
      </c>
      <c r="X34" s="192">
        <f t="array" ref="X34">M34*T34</f>
      </c>
      <c r="Y34" s="192">
        <f t="array" ref="Y34">N34*T34</f>
      </c>
      <c r="Z34" s="192">
        <f t="array" ref="Z34">G34*T34</f>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c>
      <c r="C35" s="59">
        <f t="array" ref="C35">'Data Entry'!U34</f>
      </c>
      <c r="D35" s="59">
        <f t="array" ref="D35">'Data Entry'!V34</f>
      </c>
      <c r="E35" s="59">
        <f t="array" ref="E35">'Data Entry'!W34</f>
      </c>
      <c r="F35" s="59">
        <f t="array" ref="F35">'Data Entry'!X34</f>
      </c>
      <c r="G35" s="59">
        <f t="array" ref="G35">'Data Entry'!AL34</f>
      </c>
      <c r="H35" s="237">
        <f t="array" ref="H35">IFERROR((G35/(((B35*1.44)+(C35*1)+(D35*1.08)+(E35*0.96)+(F35*0.8)))),"0")</f>
      </c>
      <c r="I35" s="310">
        <f t="array" ref="I35">(G35*8600)/((B35*'Data Entry'!B34)+(C35*'Data Entry'!C34)+(D35*'Data Entry'!D34)+(E35*'Data Entry'!E34)+(F35*'Data Entry'!F34)+1)</f>
      </c>
      <c r="J35" s="192">
        <f t="array" ref="J35">(B35*'Data Entry'!B34*I35)/10800</f>
      </c>
      <c r="K35" s="192">
        <f t="array" ref="K35">(C35*I35*'Data Entry'!C34)/10800</f>
      </c>
      <c r="L35" s="192">
        <f t="array" ref="L35">D35*I35*'Data Entry'!D34/10800</f>
      </c>
      <c r="M35" s="192">
        <f t="array" ref="M35">E35*I35*'Data Entry'!E34/10800</f>
      </c>
      <c r="N35" s="192">
        <f t="array" ref="N35">F35*I35*'Data Entry'!F34/8600</f>
      </c>
      <c r="O35" s="237">
        <f t="array" ref="O35">IFERROR((J35/B35),"0")</f>
      </c>
      <c r="P35" s="237">
        <f t="array" ref="P35">IFERROR((K35/C35),"0")</f>
      </c>
      <c r="Q35" s="237">
        <f t="array" ref="Q35">IFERROR((L35/D35),"0")</f>
      </c>
      <c r="R35" s="237">
        <f t="array" ref="R35">IFERROR((M35/E35),"0")</f>
      </c>
      <c r="S35" s="237">
        <f t="array" ref="S35">IFERROR((N35/F35),"0")</f>
      </c>
      <c r="T35" s="59">
        <f t="array" ref="T35">T34</f>
      </c>
      <c r="U35" s="192">
        <f t="array" ref="U35">J35*T35</f>
      </c>
      <c r="V35" s="192">
        <f t="array" ref="V35">K35*T35</f>
      </c>
      <c r="W35" s="192">
        <f t="array" ref="W35">L35*T35</f>
      </c>
      <c r="X35" s="192">
        <f t="array" ref="X35">M35*T35</f>
      </c>
      <c r="Y35" s="192">
        <f t="array" ref="Y35">N35*T35</f>
      </c>
      <c r="Z35" s="192">
        <f t="array" ref="Z35">G35*T35</f>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c>
      <c r="C36" s="59">
        <f t="array" ref="C36">'Data Entry'!U35</f>
      </c>
      <c r="D36" s="59">
        <f t="array" ref="D36">'Data Entry'!V35</f>
      </c>
      <c r="E36" s="59">
        <f t="array" ref="E36">'Data Entry'!W35</f>
      </c>
      <c r="F36" s="59">
        <f t="array" ref="F36">'Data Entry'!X35</f>
      </c>
      <c r="G36" s="59">
        <f t="array" ref="G36">'Data Entry'!AL35</f>
      </c>
      <c r="H36" s="237">
        <f t="array" ref="H36">IFERROR((G36/(((B36*1.44)+(C36*1)+(D36*1.08)+(E36*0.96)+(F36*0.8)))),"0")</f>
      </c>
      <c r="I36" s="310">
        <f t="array" ref="I36">(G36*8600)/((B36*'Data Entry'!B35)+(C36*'Data Entry'!C35)+(D36*'Data Entry'!D35)+(E36*'Data Entry'!E35)+(F36*'Data Entry'!F35)+1)</f>
      </c>
      <c r="J36" s="192">
        <f t="array" ref="J36">(B36*'Data Entry'!B35*I36)/10800</f>
      </c>
      <c r="K36" s="192">
        <f t="array" ref="K36">(C36*I36*'Data Entry'!C35)/10800</f>
      </c>
      <c r="L36" s="192">
        <f t="array" ref="L36">D36*I36*'Data Entry'!D35/10800</f>
      </c>
      <c r="M36" s="192">
        <f t="array" ref="M36">E36*I36*'Data Entry'!E35/10800</f>
      </c>
      <c r="N36" s="192">
        <f t="array" ref="N36">F36*I36*'Data Entry'!F35/8600</f>
      </c>
      <c r="O36" s="237">
        <f t="array" ref="O36">IFERROR((J36/B36),"0")</f>
      </c>
      <c r="P36" s="237">
        <f t="array" ref="P36">IFERROR((K36/C36),"0")</f>
      </c>
      <c r="Q36" s="237">
        <f t="array" ref="Q36">IFERROR((L36/D36),"0")</f>
      </c>
      <c r="R36" s="237">
        <f t="array" ref="R36">IFERROR((M36/E36),"0")</f>
      </c>
      <c r="S36" s="237">
        <f t="array" ref="S36">IFERROR((N36/F36),"0")</f>
      </c>
      <c r="T36" s="59">
        <f t="array" ref="T36">T35</f>
      </c>
      <c r="U36" s="192">
        <f t="array" ref="U36">J36*T36</f>
      </c>
      <c r="V36" s="192">
        <f t="array" ref="V36">K36*T36</f>
      </c>
      <c r="W36" s="192">
        <f t="array" ref="W36">L36*T36</f>
      </c>
      <c r="X36" s="192">
        <f t="array" ref="X36">M36*T36</f>
      </c>
      <c r="Y36" s="192">
        <f t="array" ref="Y36">N36*T36</f>
      </c>
      <c r="Z36" s="192">
        <f t="array" ref="Z36">G36*T36</f>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c>
      <c r="C37" s="59">
        <f t="array" ref="C37">'Data Entry'!U36</f>
      </c>
      <c r="D37" s="59">
        <f t="array" ref="D37">'Data Entry'!V36</f>
      </c>
      <c r="E37" s="59">
        <f t="array" ref="E37">'Data Entry'!W36</f>
      </c>
      <c r="F37" s="59">
        <f t="array" ref="F37">'Data Entry'!X36</f>
      </c>
      <c r="G37" s="59">
        <f t="array" ref="G37">'Data Entry'!AL36</f>
      </c>
      <c r="H37" s="237">
        <f t="array" ref="H37">IFERROR((G37/(((B37*1.44)+(C37*1)+(D37*1.08)+(E37*0.96)+(F37*0.8)))),"0")</f>
      </c>
      <c r="I37" s="310">
        <f t="array" ref="I37">(G37*8600)/((B37*'Data Entry'!B36)+(C37*'Data Entry'!C36)+(D37*'Data Entry'!D36)+(E37*'Data Entry'!E36)+(F37*'Data Entry'!F36)+1)</f>
      </c>
      <c r="J37" s="192">
        <f t="array" ref="J37">(B37*'Data Entry'!B36*I37)/10800</f>
      </c>
      <c r="K37" s="192">
        <f t="array" ref="K37">(C37*I37*'Data Entry'!C36)/10800</f>
      </c>
      <c r="L37" s="192">
        <f t="array" ref="L37">D37*I37*'Data Entry'!D36/10800</f>
      </c>
      <c r="M37" s="192">
        <f t="array" ref="M37">E37*I37*'Data Entry'!E36/10800</f>
      </c>
      <c r="N37" s="192">
        <f t="array" ref="N37">F37*I37*'Data Entry'!F36/8600</f>
      </c>
      <c r="O37" s="237">
        <f t="array" ref="O37">IFERROR((J37/B37),"0")</f>
      </c>
      <c r="P37" s="237">
        <f t="array" ref="P37">IFERROR((K37/C37),"0")</f>
      </c>
      <c r="Q37" s="237">
        <f t="array" ref="Q37">IFERROR((L37/D37),"0")</f>
      </c>
      <c r="R37" s="237">
        <f t="array" ref="R37">IFERROR((M37/E37),"0")</f>
      </c>
      <c r="S37" s="237">
        <f t="array" ref="S37">IFERROR((N37/F37),"0")</f>
      </c>
      <c r="T37" s="59">
        <f t="array" ref="T37">T36</f>
      </c>
      <c r="U37" s="192">
        <f t="array" ref="U37">J37*T37</f>
      </c>
      <c r="V37" s="192">
        <f t="array" ref="V37">K37*T37</f>
      </c>
      <c r="W37" s="192">
        <f t="array" ref="W37">L37*T37</f>
      </c>
      <c r="X37" s="192">
        <f t="array" ref="X37">M37*T37</f>
      </c>
      <c r="Y37" s="192">
        <f t="array" ref="Y37">N37*T37</f>
      </c>
      <c r="Z37" s="192">
        <f t="array" ref="Z37">G37*T37</f>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f t="array" ref="H38">IFERROR((G38/(((B38*1.44)+(C38*1)+(D38*1.44)+(E38*0.96)+(F38*1.08)))),"0")</f>
      </c>
      <c r="I38" s="312"/>
      <c r="J38" s="313">
        <f t="array" ref="J38">SUM(J7:J37)</f>
      </c>
      <c r="K38" s="313">
        <f t="array" ref="K38">SUM(K7:K37)</f>
      </c>
      <c r="L38" s="313">
        <f t="array" ref="L38">SUM(L7:L37)</f>
      </c>
      <c r="M38" s="313">
        <f t="array" ref="M38">SUM(M7:M37)</f>
      </c>
      <c r="N38" s="313">
        <f t="array" ref="N38">SUM(N7:N37)</f>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c>
      <c r="D39" s="136">
        <f t="array" ref="D39">SUM(D7:D38)</f>
      </c>
      <c r="E39" s="136">
        <f t="array" ref="E39">SUM(E7:E38)</f>
      </c>
      <c r="F39" s="136">
        <f t="array" ref="F39">SUM(F7:F38)</f>
      </c>
      <c r="G39" s="314">
        <f t="array" ref="G39">SUM(G7:G38)</f>
      </c>
      <c r="H39" s="310">
        <f t="array" ref="H39">IFERROR((G39/(((B39*1.44)+(C39*1)+(D39*1.44)+(E39*0.96)+(F39*1.08)))),"0")</f>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50">
        <f t="array" ref="U40">SUM(U7:U37)</f>
      </c>
      <c r="V40" s="638">
        <f t="array" ref="V40">SUM(V7:V37)</f>
      </c>
      <c r="W40" s="640">
        <f t="array" ref="W40">SUM(W7:W37)</f>
      </c>
      <c r="X40" s="642">
        <f t="array" ref="X40">SUM(X7:X37)</f>
      </c>
      <c r="Y40" s="648">
        <f t="array" ref="Y40">SUM(Y7:Y37)</f>
      </c>
      <c r="Z40" s="636">
        <f t="array" ref="Z40">SUM(Z7:Z37)</f>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51"/>
      <c r="V41" s="639"/>
      <c r="W41" s="641"/>
      <c r="X41" s="643"/>
      <c r="Y41" s="649"/>
      <c r="Z41" s="637"/>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t="s" s="644">
        <v>15</v>
      </c>
      <c r="V42" t="s" s="644">
        <v>16</v>
      </c>
      <c r="W42" t="s" s="644">
        <v>17</v>
      </c>
      <c r="X42" t="s" s="644">
        <v>18</v>
      </c>
      <c r="Y42" t="s" s="644">
        <v>263</v>
      </c>
      <c r="Z42" t="s" s="646">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45"/>
      <c r="V43" s="645"/>
      <c r="W43" s="645"/>
      <c r="X43" s="645"/>
      <c r="Y43" s="645"/>
      <c r="Z43" s="647"/>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B2:C3"/>
    <mergeCell ref="Y42:Y43"/>
    <mergeCell ref="Y40:Y41"/>
    <mergeCell ref="V42:V43"/>
    <mergeCell ref="U40:U41"/>
    <mergeCell ref="U42:U43"/>
    <mergeCell ref="H2:K3"/>
    <mergeCell ref="Z40:Z41"/>
    <mergeCell ref="V40:V41"/>
    <mergeCell ref="W40:W41"/>
    <mergeCell ref="X40:X41"/>
    <mergeCell ref="W42:W43"/>
    <mergeCell ref="X42:X43"/>
    <mergeCell ref="Z42:Z4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sheetPr/>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1">
        <v>45017</v>
      </c>
      <c r="B2" s="527"/>
      <c r="C2" t="s" s="528">
        <v>264</v>
      </c>
      <c r="D2" s="527"/>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27"/>
      <c r="B3" s="527"/>
      <c r="C3" s="527"/>
      <c r="D3" s="527"/>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t="s" s="528">
        <v>265</v>
      </c>
      <c r="C4" s="527"/>
      <c r="D4" s="98"/>
      <c r="E4" t="s" s="528">
        <v>266</v>
      </c>
      <c r="F4" s="527"/>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t="s" s="26">
        <v>20</v>
      </c>
      <c r="B6" t="s" s="32">
        <v>267</v>
      </c>
      <c r="C6" t="s" s="26">
        <v>268</v>
      </c>
      <c r="D6" t="s" s="32">
        <v>269</v>
      </c>
      <c r="E6" t="s" s="32">
        <v>270</v>
      </c>
      <c r="F6" t="s" s="32">
        <v>271</v>
      </c>
      <c r="G6" t="s" s="32">
        <v>272</v>
      </c>
      <c r="H6" t="s" s="32">
        <v>273</v>
      </c>
      <c r="I6" t="s" s="32">
        <v>274</v>
      </c>
      <c r="J6" t="s" s="32">
        <v>275</v>
      </c>
      <c r="K6" t="s" s="32">
        <v>276</v>
      </c>
      <c r="L6" t="s" s="317">
        <v>277</v>
      </c>
      <c r="M6" t="s" s="318">
        <v>278</v>
      </c>
      <c r="N6" t="s" s="318">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c>
      <c r="C7" s="59">
        <v>8.4</v>
      </c>
      <c r="D7" s="192">
        <f t="array" ref="D7">B7*$C$7</f>
      </c>
      <c r="E7" s="192">
        <f t="array" ref="E7">IFERROR((((Production!E6+Production!K6)*1.44)+((Production!S6+Production!Y6)*1)+((Production!AG6+Production!AM6)*1.08)+((Production!AU6+Production!BA6)*1.2)+((Production!BH6+Production!BN6)*0.8)),"0")</f>
      </c>
      <c r="F7" s="310">
        <f t="array" ref="F7">IFERROR((D7/E7),"0")</f>
      </c>
      <c r="G7" s="192">
        <f t="array" ref="G7">(Production!E6+Production!K6)*1.44*F7</f>
      </c>
      <c r="H7" s="192">
        <f t="array" ref="H7">(Production!S6+Production!Y6)*1*F7</f>
      </c>
      <c r="I7" s="192">
        <f t="array" ref="I7">(Production!AG6+Production!AM6)*1.08*F7</f>
      </c>
      <c r="J7" s="192">
        <f t="array" ref="J7">(Production!AU6+Production!BA6)*0.96*F7</f>
      </c>
      <c r="K7" s="192">
        <f t="array" ref="K7">(Production!BH6+Production!BN6)*0.8*F7</f>
      </c>
      <c r="L7" s="319">
        <f t="array" ref="L7">F7/8.46</f>
      </c>
      <c r="M7" s="136">
        <f t="array" ref="M7">(Production!S6+Production!Y6)*1</f>
      </c>
      <c r="N7" s="136">
        <f t="array" ref="N7">(Production!T6+Production!Z6)*1</f>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c>
      <c r="C8" s="237"/>
      <c r="D8" s="192">
        <f t="array" ref="D8">B8*$C$7</f>
      </c>
      <c r="E8" s="190">
        <f t="array" ref="E8">IFERROR((((Production!E7+Production!K7)*1.44)+((Production!S7+Production!Y7)*1)+((Production!AG7+Production!AM7)*1.08)+((Production!AU7+Production!BA7)*1.2)+((Production!BH7+Production!BN7)*0.8)),"0")</f>
      </c>
      <c r="F8" s="310">
        <f t="array" ref="F8">IFERROR((D8/E8),"0")</f>
      </c>
      <c r="G8" s="192">
        <f t="array" ref="G8">(Production!E7+Production!K7)*1.44*F8</f>
      </c>
      <c r="H8" s="192">
        <f t="array" ref="H8">(Production!S7+Production!Y7)*1*F8</f>
      </c>
      <c r="I8" s="190">
        <f t="array" ref="I8">(Production!AG7+Production!AM7)*1.08*F8</f>
      </c>
      <c r="J8" s="192">
        <f t="array" ref="J8">(Production!AU7+Production!BA7)*0.96*F8</f>
      </c>
      <c r="K8" s="190">
        <f t="array" ref="K8">(Production!BH7+Production!BN7)*0.8*F8</f>
      </c>
      <c r="L8" s="319">
        <f t="array" ref="L8">F8/8.46</f>
      </c>
      <c r="M8" s="136">
        <f t="array" ref="M8">(Production!S7+Production!Y7)*1</f>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c>
      <c r="C9" s="237"/>
      <c r="D9" s="192">
        <f t="array" ref="D9">B9*$C$7</f>
      </c>
      <c r="E9" s="192">
        <f t="array" ref="E9">IFERROR((((Production!E8+Production!K8)*1.44)+((Production!S8+Production!Y8)*1)+((Production!AG8+Production!AM8)*1.08)+((Production!AU8+Production!BA8)*1.2)+((Production!BH8+Production!BN8)*0.8)),"0")</f>
      </c>
      <c r="F9" s="310">
        <f t="array" ref="F9">IFERROR((D9/E9),"0")</f>
      </c>
      <c r="G9" s="192">
        <f t="array" ref="G9">(Production!E8+Production!K8)*1.44*F9</f>
      </c>
      <c r="H9" s="192">
        <f t="array" ref="H9">(Production!S8+Production!Y8)*1*F9</f>
      </c>
      <c r="I9" s="192">
        <f t="array" ref="I9">(Production!AG8+Production!AM8)*1.08*F9</f>
      </c>
      <c r="J9" s="192">
        <f t="array" ref="J9">(Production!AU8+Production!BA8)*0.96*F9</f>
      </c>
      <c r="K9" s="192">
        <f t="array" ref="K9">(Production!BH8+Production!BN8)*0.8*F9</f>
      </c>
      <c r="L9" s="319">
        <f t="array" ref="L9">F9/8.46</f>
      </c>
      <c r="M9" s="136">
        <f t="array" ref="M9">(Production!S8+Production!Y8)*1</f>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c>
      <c r="C10" s="237"/>
      <c r="D10" s="192">
        <f t="array" ref="D10">B10*$C$7</f>
      </c>
      <c r="E10" s="190">
        <f t="array" ref="E10">IFERROR((((Production!E9+Production!K9)*1.44)+((Production!S9+Production!Y9)*1)+((Production!AG9+Production!AM9)*1.08)+((Production!AU9+Production!BA9)*1.2)+((Production!BH9+Production!BN9)*0.8)),"0")</f>
      </c>
      <c r="F10" s="310">
        <f t="array" ref="F10">IFERROR((D10/E10),"0")</f>
      </c>
      <c r="G10" s="192">
        <f t="array" ref="G10">(Production!E9+Production!K9)*1.44*F10</f>
      </c>
      <c r="H10" s="192">
        <f t="array" ref="H10">(Production!S9+Production!Y9)*1*F10</f>
      </c>
      <c r="I10" s="190">
        <f t="array" ref="I10">(Production!AG9+Production!AM9)*1.08*F10</f>
      </c>
      <c r="J10" s="192">
        <f t="array" ref="J10">(Production!AU9+Production!BA9)*0.96*F10</f>
      </c>
      <c r="K10" s="190">
        <f t="array" ref="K10">(Production!BH9+Production!BN9)*0.8*F10</f>
      </c>
      <c r="L10" s="319">
        <f t="array" ref="L10">F10/8.46</f>
      </c>
      <c r="M10" s="136">
        <f t="array" ref="M10">(Production!S9+Production!Y9)*1</f>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c>
      <c r="C11" s="237"/>
      <c r="D11" s="192">
        <f t="array" ref="D11">B11*$C$7</f>
      </c>
      <c r="E11" s="192">
        <f t="array" ref="E11">IFERROR((((Production!E10+Production!K10)*1.44)+((Production!S10+Production!Y10)*1)+((Production!AG10+Production!AM10)*1.08)+((Production!AU10+Production!BA10)*1.2)+((Production!BH10+Production!BN10)*0.8)),"0")</f>
      </c>
      <c r="F11" s="310">
        <f t="array" ref="F11">IFERROR((D11/E11),"0")</f>
      </c>
      <c r="G11" s="192">
        <f t="array" ref="G11">(Production!E10+Production!K10)*1.44*F11</f>
      </c>
      <c r="H11" s="192">
        <f t="array" ref="H11">(Production!S10+Production!Y10)*1*F11</f>
      </c>
      <c r="I11" s="192">
        <f t="array" ref="I11">(Production!AG10+Production!AM10)*1.08*F11</f>
      </c>
      <c r="J11" s="192">
        <f t="array" ref="J11">(Production!AU10+Production!BA10)*0.96*F11</f>
      </c>
      <c r="K11" s="192">
        <f t="array" ref="K11">(Production!BH10+Production!BN10)*0.8*F11</f>
      </c>
      <c r="L11" s="319">
        <f t="array" ref="L11">F11/8.46</f>
      </c>
      <c r="M11" s="136">
        <f t="array" ref="M11">(Production!S10+Production!Y10)*1</f>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c>
      <c r="C12" s="237"/>
      <c r="D12" s="192">
        <f t="array" ref="D12">B12*$C$7</f>
      </c>
      <c r="E12" s="190">
        <f t="array" ref="E12">IFERROR((((Production!E11+Production!K11)*1.44)+((Production!S11+Production!Y11)*1)+((Production!AG11+Production!AM11)*1.08)+((Production!AU11+Production!BA11)*1.2)+((Production!BH11+Production!BN11)*0.8)),"0")</f>
      </c>
      <c r="F12" s="310">
        <f t="array" ref="F12">IFERROR((D12/E12),"0")</f>
      </c>
      <c r="G12" s="192">
        <f t="array" ref="G12">(Production!E11+Production!K11)*1.44*F12</f>
      </c>
      <c r="H12" s="192">
        <f t="array" ref="H12">(Production!S11+Production!Y11)*1*F12</f>
      </c>
      <c r="I12" s="190">
        <f t="array" ref="I12">(Production!AG11+Production!AM11)*1.08*F12</f>
      </c>
      <c r="J12" s="192">
        <f t="array" ref="J12">(Production!AU11+Production!BA11)*0.96*F12</f>
      </c>
      <c r="K12" s="190">
        <f t="array" ref="K12">(Production!BH11+Production!BN11)*0.8*F12</f>
      </c>
      <c r="L12" s="319">
        <f t="array" ref="L12">F12/8.46</f>
      </c>
      <c r="M12" s="136">
        <f t="array" ref="M12">(Production!S11+Production!Y11)*1</f>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c>
      <c r="C13" s="237"/>
      <c r="D13" s="192">
        <f t="array" ref="D13">B13*$C$7</f>
      </c>
      <c r="E13" s="192">
        <f t="array" ref="E13">IFERROR((((Production!E12+Production!K12)*1.44)+((Production!S12+Production!Y12)*1)+((Production!AG12+Production!AM12)*1.08)+((Production!AU12+Production!BA12)*1.2)+((Production!BH12+Production!BN12)*0.8)),"0")</f>
      </c>
      <c r="F13" s="310">
        <f t="array" ref="F13">IFERROR((D13/E13),"0")</f>
      </c>
      <c r="G13" s="192">
        <f t="array" ref="G13">(Production!E12+Production!K12)*1.44*F13</f>
      </c>
      <c r="H13" s="192">
        <f t="array" ref="H13">(Production!S12+Production!Y12)*1*F13</f>
      </c>
      <c r="I13" s="192">
        <f t="array" ref="I13">(Production!AG12+Production!AM12)*1.08*F13</f>
      </c>
      <c r="J13" s="192">
        <f t="array" ref="J13">(Production!AU12+Production!BA12)*0.96*F13</f>
      </c>
      <c r="K13" s="192">
        <f t="array" ref="K13">(Production!BH12+Production!BN12)*0.8*F13</f>
      </c>
      <c r="L13" s="319">
        <f t="array" ref="L13">F13/8.46</f>
      </c>
      <c r="M13" s="136">
        <f t="array" ref="M13">(Production!S12+Production!Y12)*1</f>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c>
      <c r="C14" s="237"/>
      <c r="D14" s="192">
        <f t="array" ref="D14">B14*$C$7</f>
      </c>
      <c r="E14" s="190">
        <f t="array" ref="E14">IFERROR((((Production!E13+Production!K13)*1.44)+((Production!S13+Production!Y13)*1)+((Production!AG13+Production!AM13)*1.08)+((Production!AU13+Production!BA13)*1.2)+((Production!BH13+Production!BN13)*0.8)),"0")</f>
      </c>
      <c r="F14" s="310">
        <f t="array" ref="F14">IFERROR((D14/E14),"0")</f>
      </c>
      <c r="G14" s="192">
        <f t="array" ref="G14">(Production!E13+Production!K13)*1.44*F14</f>
      </c>
      <c r="H14" s="192">
        <f t="array" ref="H14">(Production!S13+Production!Y13)*1*F14</f>
      </c>
      <c r="I14" s="190">
        <f t="array" ref="I14">(Production!AG13+Production!AM13)*1.08*F14</f>
      </c>
      <c r="J14" s="192">
        <f t="array" ref="J14">(Production!AU13+Production!BA13)*0.96*F14</f>
      </c>
      <c r="K14" s="190">
        <f t="array" ref="K14">(Production!BH13+Production!BN13)*0.8*F14</f>
      </c>
      <c r="L14" s="319">
        <f t="array" ref="L14">F14/8.46</f>
      </c>
      <c r="M14" s="136">
        <f t="array" ref="M14">(Production!S13+Production!Y13)*1</f>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c>
      <c r="C15" s="237"/>
      <c r="D15" s="192">
        <f t="array" ref="D15">B15*$C$7</f>
      </c>
      <c r="E15" s="192">
        <f t="array" ref="E15">IFERROR((((Production!E14+Production!K14)*1.44)+((Production!S14+Production!Y14)*1)+((Production!AG14+Production!AM14)*1.08)+((Production!AU14+Production!BA14)*1.2)+((Production!BH14+Production!BN14)*0.8)),"0")</f>
      </c>
      <c r="F15" s="310">
        <f t="array" ref="F15">IFERROR((D15/E15),"0")</f>
      </c>
      <c r="G15" s="192">
        <f t="array" ref="G15">(Production!E14+Production!K14)*1.44*F15</f>
      </c>
      <c r="H15" s="192">
        <f t="array" ref="H15">(Production!S14+Production!Y14)*1*F15</f>
      </c>
      <c r="I15" s="192">
        <f t="array" ref="I15">(Production!AG14+Production!AM14)*1.08*F15</f>
      </c>
      <c r="J15" s="192">
        <f t="array" ref="J15">(Production!AU14+Production!BA14)*0.96*F15</f>
      </c>
      <c r="K15" s="192">
        <f t="array" ref="K15">(Production!BH14+Production!BN14)*0.8*F15</f>
      </c>
      <c r="L15" s="319">
        <f t="array" ref="L15">F15/8.46</f>
      </c>
      <c r="M15" s="136">
        <f t="array" ref="M15">(Production!S14+Production!Y14)*1</f>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c>
      <c r="C16" s="237"/>
      <c r="D16" s="192">
        <f t="array" ref="D16">B16*$C$7</f>
      </c>
      <c r="E16" s="190">
        <f t="array" ref="E16">IFERROR((((Production!E15+Production!K15)*1.44)+((Production!S15+Production!Y15)*1)+((Production!AG15+Production!AM15)*1.08)+((Production!AU15+Production!BA15)*1.2)+((Production!BH15+Production!BN15)*0.8)),"0")</f>
      </c>
      <c r="F16" s="310">
        <f t="array" ref="F16">IFERROR((D16/E16),"0")</f>
      </c>
      <c r="G16" s="192">
        <f t="array" ref="G16">(Production!E15+Production!K15)*1.44*F16</f>
      </c>
      <c r="H16" s="192">
        <f t="array" ref="H16">(Production!S15+Production!Y15)*1*F16</f>
      </c>
      <c r="I16" s="190">
        <f t="array" ref="I16">(Production!AG15+Production!AM15)*1.08*F16</f>
      </c>
      <c r="J16" s="192">
        <f t="array" ref="J16">(Production!AU15+Production!BA15)*0.96*F16</f>
      </c>
      <c r="K16" s="190">
        <f t="array" ref="K16">(Production!BH15+Production!BN15)*0.8*F16</f>
      </c>
      <c r="L16" s="319">
        <f t="array" ref="L16">F16/8.46</f>
      </c>
      <c r="M16" s="136">
        <f t="array" ref="M16">(Production!S15+Production!Y15)*1</f>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c>
      <c r="C17" s="237"/>
      <c r="D17" s="192">
        <f t="array" ref="D17">B17*$C$7</f>
      </c>
      <c r="E17" s="192">
        <f t="array" ref="E17">IFERROR((((Production!E16+Production!K16)*1.44)+((Production!S16+Production!Y16)*1)+((Production!AG16+Production!AM16)*1.08)+((Production!AU16+Production!BA16)*1.2)+((Production!BH16+Production!BN16)*0.8)),"0")</f>
      </c>
      <c r="F17" s="310">
        <f t="array" ref="F17">IFERROR((D17/E17),"0")</f>
      </c>
      <c r="G17" s="192">
        <f t="array" ref="G17">(Production!E16+Production!K16)*1.44*F17</f>
      </c>
      <c r="H17" s="192">
        <f t="array" ref="H17">(Production!S16+Production!Y16)*1*F17</f>
      </c>
      <c r="I17" s="192">
        <f t="array" ref="I17">(Production!AG16+Production!AM16)*1.08*F17</f>
      </c>
      <c r="J17" s="192">
        <f t="array" ref="J17">(Production!AU16+Production!BA16)*0.96*F17</f>
      </c>
      <c r="K17" s="192">
        <f t="array" ref="K17">(Production!BH16+Production!BN16)*0.8*F17</f>
      </c>
      <c r="L17" s="319">
        <f t="array" ref="L17">F17/8.46</f>
      </c>
      <c r="M17" s="136">
        <f t="array" ref="M17">(Production!S16+Production!Y16)*1</f>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c>
      <c r="C18" s="237"/>
      <c r="D18" s="192">
        <f t="array" ref="D18">B18*$C$7</f>
      </c>
      <c r="E18" s="190">
        <f t="array" ref="E18">IFERROR((((Production!E17+Production!K17)*1.44)+((Production!S17+Production!Y17)*1)+((Production!AG17+Production!AM17)*1.08)+((Production!AU17+Production!BA17)*1.2)+((Production!BH17+Production!BN17)*0.8)),"0")</f>
      </c>
      <c r="F18" s="310">
        <f t="array" ref="F18">IFERROR((D18/E18),"0")</f>
      </c>
      <c r="G18" s="192">
        <f t="array" ref="G18">(Production!E17+Production!K17)*1.44*F18</f>
      </c>
      <c r="H18" s="192">
        <f t="array" ref="H18">(Production!S17+Production!Y17)*1*F18</f>
      </c>
      <c r="I18" s="190">
        <f t="array" ref="I18">(Production!AG17+Production!AM17)*1.08*F18</f>
      </c>
      <c r="J18" s="192">
        <f t="array" ref="J18">(Production!AU17+Production!BA17)*0.96*F18</f>
      </c>
      <c r="K18" s="190">
        <f t="array" ref="K18">(Production!BH17+Production!BN17)*0.8*F18</f>
      </c>
      <c r="L18" s="319">
        <f t="array" ref="L18">F18/8.46</f>
      </c>
      <c r="M18" s="136">
        <f t="array" ref="M18">(Production!S17+Production!Y17)*1</f>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c>
      <c r="C19" s="237"/>
      <c r="D19" s="192">
        <f t="array" ref="D19">B19*$C$7</f>
      </c>
      <c r="E19" s="192">
        <f t="array" ref="E19">IFERROR((((Production!E18+Production!K18)*1.44)+((Production!S18+Production!Y18)*1)+((Production!AG18+Production!AM18)*1.08)+((Production!AU18+Production!BA18)*1.2)+((Production!BH18+Production!BN18)*0.8)),"0")</f>
      </c>
      <c r="F19" s="310">
        <f t="array" ref="F19">IFERROR((D19/E19),"0")</f>
      </c>
      <c r="G19" s="192">
        <f t="array" ref="G19">(Production!E18+Production!K18)*1.44*F19</f>
      </c>
      <c r="H19" s="192">
        <f t="array" ref="H19">(Production!S18+Production!Y18)*1*F19</f>
      </c>
      <c r="I19" s="192">
        <f t="array" ref="I19">(Production!AG18+Production!AM18)*1.08*F19</f>
      </c>
      <c r="J19" s="192">
        <f t="array" ref="J19">(Production!AU18+Production!BA18)*0.96*F19</f>
      </c>
      <c r="K19" s="192">
        <f t="array" ref="K19">(Production!BH18+Production!BN18)*0.8*F19</f>
      </c>
      <c r="L19" s="319">
        <f t="array" ref="L19">F19/8.46</f>
      </c>
      <c r="M19" s="136">
        <f t="array" ref="M19">(Production!S18+Production!Y18)*1</f>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c>
      <c r="C20" s="237"/>
      <c r="D20" s="192">
        <f t="array" ref="D20">B20*$C$7</f>
      </c>
      <c r="E20" s="190">
        <f t="array" ref="E20">IFERROR((((Production!E19+Production!K19)*1.44)+((Production!S19+Production!Y19)*1)+((Production!AG19+Production!AM19)*1.08)+((Production!AU19+Production!BA19)*1.2)+((Production!BH19+Production!BN19)*0.8)),"0")</f>
      </c>
      <c r="F20" s="310">
        <f t="array" ref="F20">IFERROR((D20/E20),"0")</f>
      </c>
      <c r="G20" s="192">
        <f t="array" ref="G20">(Production!E19+Production!K19)*1.44*F20</f>
      </c>
      <c r="H20" s="192">
        <f t="array" ref="H20">(Production!S19+Production!Y19)*1*F20</f>
      </c>
      <c r="I20" s="190">
        <f t="array" ref="I20">(Production!AG19+Production!AM19)*1.08*F20</f>
      </c>
      <c r="J20" s="192">
        <f t="array" ref="J20">(Production!AU19+Production!BA19)*0.96*F20</f>
      </c>
      <c r="K20" s="190">
        <f t="array" ref="K20">(Production!BH19+Production!BN19)*0.8*F20</f>
      </c>
      <c r="L20" s="319">
        <f t="array" ref="L20">F20/8.46</f>
      </c>
      <c r="M20" s="136">
        <f t="array" ref="M20">(Production!S19+Production!Y19)*1</f>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c>
      <c r="C21" s="237"/>
      <c r="D21" s="192">
        <f t="array" ref="D21">B21*$C$7</f>
      </c>
      <c r="E21" s="192">
        <f t="array" ref="E21">IFERROR((((Production!E20+Production!K20)*1.44)+((Production!S20+Production!Y20)*1)+((Production!AG20+Production!AM20)*1.08)+((Production!AU20+Production!BA20)*1.2)+((Production!BH20+Production!BN20)*0.8)),"0")</f>
      </c>
      <c r="F21" s="310">
        <f t="array" ref="F21">IFERROR((D21/E21),"0")</f>
      </c>
      <c r="G21" s="192">
        <f t="array" ref="G21">(Production!E20+Production!K20)*1.44*F21</f>
      </c>
      <c r="H21" s="192">
        <f t="array" ref="H21">(Production!S20+Production!Y20)*1*F21</f>
      </c>
      <c r="I21" s="192">
        <f t="array" ref="I21">(Production!AG20+Production!AM20)*1.08*F21</f>
      </c>
      <c r="J21" s="192">
        <f t="array" ref="J21">(Production!AU20+Production!BA20)*0.96*F21</f>
      </c>
      <c r="K21" s="192">
        <f t="array" ref="K21">(Production!BH20+Production!BN20)*0.8*F21</f>
      </c>
      <c r="L21" s="319">
        <f t="array" ref="L21">F21/8.46</f>
      </c>
      <c r="M21" s="136">
        <f t="array" ref="M21">(Production!S20+Production!Y20)*1</f>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c>
      <c r="C22" s="237"/>
      <c r="D22" s="192">
        <f t="array" ref="D22">B22*$C$7</f>
      </c>
      <c r="E22" s="190">
        <f t="array" ref="E22">IFERROR((((Production!E21+Production!K21)*1.44)+((Production!S21+Production!Y21)*1)+((Production!AG21+Production!AM21)*1.08)+((Production!AU21+Production!BA21)*1.2)+((Production!BH21+Production!BN21)*0.8)),"0")</f>
      </c>
      <c r="F22" s="310">
        <f t="array" ref="F22">IFERROR((D22/E22),"0")</f>
      </c>
      <c r="G22" s="192">
        <f t="array" ref="G22">(Production!E21+Production!K21)*1.44*F22</f>
      </c>
      <c r="H22" s="192">
        <f t="array" ref="H22">(Production!S21+Production!Y21)*1*F22</f>
      </c>
      <c r="I22" s="190">
        <f t="array" ref="I22">(Production!AG21+Production!AM21)*1.08*F22</f>
      </c>
      <c r="J22" s="192">
        <f t="array" ref="J22">(Production!AU21+Production!BA21)*0.96*F22</f>
      </c>
      <c r="K22" s="190">
        <f t="array" ref="K22">(Production!BH21+Production!BN21)*0.8*F22</f>
      </c>
      <c r="L22" s="319">
        <f t="array" ref="L22">F22/8.46</f>
      </c>
      <c r="M22" s="136">
        <f t="array" ref="M22">(Production!S21+Production!Y21)*1</f>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c>
      <c r="C23" s="237"/>
      <c r="D23" s="192">
        <f t="array" ref="D23">B23*$C$7</f>
      </c>
      <c r="E23" s="192">
        <f t="array" ref="E23">IFERROR((((Production!E22+Production!K22)*1.44)+((Production!S22+Production!Y22)*1)+((Production!AG22+Production!AM22)*1.08)+((Production!AU22+Production!BA22)*1.2)+((Production!BH22+Production!BN22)*0.8)),"0")</f>
      </c>
      <c r="F23" s="310">
        <f t="array" ref="F23">IFERROR((D23/E23),"0")</f>
      </c>
      <c r="G23" s="192">
        <f t="array" ref="G23">(Production!E22+Production!K22)*1.44*F23</f>
      </c>
      <c r="H23" s="192">
        <f t="array" ref="H23">(Production!S22+Production!Y22)*1*F23</f>
      </c>
      <c r="I23" s="192">
        <f t="array" ref="I23">(Production!AG22+Production!AM22)*1.08*F23</f>
      </c>
      <c r="J23" s="192">
        <f t="array" ref="J23">(Production!AU22+Production!BA22)*0.96*F23</f>
      </c>
      <c r="K23" s="192">
        <f t="array" ref="K23">(Production!BH22+Production!BN22)*0.8*F23</f>
      </c>
      <c r="L23" s="319">
        <f t="array" ref="L23">F23/8.46</f>
      </c>
      <c r="M23" s="136">
        <f t="array" ref="M23">(Production!S22+Production!Y22)*1</f>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c>
      <c r="C24" s="237"/>
      <c r="D24" s="192">
        <f t="array" ref="D24">B24*$C$7</f>
      </c>
      <c r="E24" s="190">
        <f t="array" ref="E24">IFERROR((((Production!E23+Production!K23)*1.44)+((Production!S23+Production!Y23)*1)+((Production!AG23+Production!AM23)*1.08)+((Production!AU23+Production!BA23)*1.2)+((Production!BH23+Production!BN23)*0.8)),"0")</f>
      </c>
      <c r="F24" s="310">
        <f t="array" ref="F24">IFERROR((D24/E24),"0")</f>
      </c>
      <c r="G24" s="192">
        <f t="array" ref="G24">(Production!E23+Production!K23)*1.44*F24</f>
      </c>
      <c r="H24" s="192">
        <f t="array" ref="H24">(Production!S23+Production!Y23)*1*F24</f>
      </c>
      <c r="I24" s="190">
        <f t="array" ref="I24">(Production!AG23+Production!AM23)*1.08*F24</f>
      </c>
      <c r="J24" s="192">
        <f t="array" ref="J24">(Production!AU23+Production!BA23)*0.96*F24</f>
      </c>
      <c r="K24" s="190">
        <f t="array" ref="K24">(Production!BH23+Production!BN23)*0.8*F24</f>
      </c>
      <c r="L24" s="319">
        <f t="array" ref="L24">F24/8.46</f>
      </c>
      <c r="M24" s="136">
        <f t="array" ref="M24">(Production!S23+Production!Y23)*1</f>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c>
      <c r="C25" s="237"/>
      <c r="D25" s="192">
        <f t="array" ref="D25">B25*$C$7</f>
      </c>
      <c r="E25" s="192">
        <f t="array" ref="E25">IFERROR((((Production!E24+Production!K24)*1.44)+((Production!S24+Production!Y24)*1)+((Production!AG24+Production!AM24)*1.08)+((Production!AU24+Production!BA24)*1.2)+((Production!BH24+Production!BN24)*0.8)),"0")</f>
      </c>
      <c r="F25" s="310">
        <f t="array" ref="F25">IFERROR((D25/E25),"0")</f>
      </c>
      <c r="G25" s="192">
        <f t="array" ref="G25">(Production!E24+Production!K24)*1.44*F25</f>
      </c>
      <c r="H25" s="192">
        <f t="array" ref="H25">(Production!S24+Production!Y24)*1*F25</f>
      </c>
      <c r="I25" s="192">
        <f t="array" ref="I25">(Production!AG24+Production!AM24)*1.08*F25</f>
      </c>
      <c r="J25" s="192">
        <f t="array" ref="J25">(Production!AU24+Production!BA24)*0.96*F25</f>
      </c>
      <c r="K25" s="192">
        <f t="array" ref="K25">(Production!BH24+Production!BN24)*0.8*F25</f>
      </c>
      <c r="L25" s="319">
        <f t="array" ref="L25">F25/8.46</f>
      </c>
      <c r="M25" s="136">
        <f t="array" ref="M25">(Production!S24+Production!Y24)*1</f>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c>
      <c r="C26" s="237"/>
      <c r="D26" s="192">
        <f t="array" ref="D26">B26*$C$7</f>
      </c>
      <c r="E26" s="190">
        <f t="array" ref="E26">IFERROR((((Production!E25+Production!K25)*1.44)+((Production!S25+Production!Y25)*1)+((Production!AG25+Production!AM25)*1.08)+((Production!AU25+Production!BA25)*1.2)+((Production!BH25+Production!BN25)*0.8)),"0")</f>
      </c>
      <c r="F26" s="310">
        <f t="array" ref="F26">IFERROR((D26/E26),"0")</f>
      </c>
      <c r="G26" s="192">
        <f t="array" ref="G26">(Production!E25+Production!K25)*1.44*F26</f>
      </c>
      <c r="H26" s="192">
        <f t="array" ref="H26">(Production!S25+Production!Y25)*1*F26</f>
      </c>
      <c r="I26" s="192">
        <f t="array" ref="I26">(Production!AG25+Production!AM25)*1.08*F26</f>
      </c>
      <c r="J26" s="192">
        <f t="array" ref="J26">(Production!AU25+Production!BA25)*0.96*F26</f>
      </c>
      <c r="K26" s="190">
        <f t="array" ref="K26">(Production!BH25+Production!BN25)*0.8*F26</f>
      </c>
      <c r="L26" s="319">
        <f t="array" ref="L26">F26/8.46</f>
      </c>
      <c r="M26" s="136">
        <f t="array" ref="M26">(Production!S25+Production!Y25)*1</f>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c>
      <c r="C27" s="237"/>
      <c r="D27" s="192">
        <f t="array" ref="D27">B27*$C$7</f>
      </c>
      <c r="E27" s="192">
        <f t="array" ref="E27">IFERROR((((Production!E26+Production!K26)*1.44)+((Production!S26+Production!Y26)*1)+((Production!AG26+Production!AM26)*1.08)+((Production!AU26+Production!BA26)*1.2)+((Production!BH26+Production!BN26)*0.8)),"0")</f>
      </c>
      <c r="F27" s="310">
        <f t="array" ref="F27">IFERROR((D27/E27),"0")</f>
      </c>
      <c r="G27" s="192">
        <f t="array" ref="G27">(Production!E26+Production!K26)*1.44*F27</f>
      </c>
      <c r="H27" s="192">
        <f t="array" ref="H27">(Production!S26+Production!Y26)*1*F27</f>
      </c>
      <c r="I27" s="192">
        <f t="array" ref="I27">(Production!AG26+Production!AM26)*1.08*F27</f>
      </c>
      <c r="J27" s="192">
        <f t="array" ref="J27">(Production!AU26+Production!BA26)*0.96*F27</f>
      </c>
      <c r="K27" s="192">
        <f t="array" ref="K27">(Production!BH26+Production!BN26)*0.8*F27</f>
      </c>
      <c r="L27" s="319">
        <f t="array" ref="L27">F27/8.46</f>
      </c>
      <c r="M27" s="136">
        <f t="array" ref="M27">(Production!S26+Production!Y26)*1</f>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c>
      <c r="C28" s="237"/>
      <c r="D28" s="192">
        <f t="array" ref="D28">B28*$C$7</f>
      </c>
      <c r="E28" s="190">
        <f t="array" ref="E28">IFERROR((((Production!E27+Production!K27)*1.44)+((Production!S27+Production!Y27)*1)+((Production!AG27+Production!AM27)*1.08)+((Production!AU27+Production!BA27)*1.2)+((Production!BH27+Production!BN27)*0.8)),"0")</f>
      </c>
      <c r="F28" s="310">
        <f t="array" ref="F28">IFERROR((D28/E28),"0")</f>
      </c>
      <c r="G28" s="192">
        <f t="array" ref="G28">(Production!E27+Production!K27)*1.44*F28</f>
      </c>
      <c r="H28" s="192">
        <f t="array" ref="H28">(Production!S27+Production!Y27)*1*F28</f>
      </c>
      <c r="I28" s="192">
        <f t="array" ref="I28">(Production!AG27+Production!AM27)*1.08*F28</f>
      </c>
      <c r="J28" s="192">
        <f t="array" ref="J28">(Production!AU27+Production!BA27)*0.96*F28</f>
      </c>
      <c r="K28" s="190">
        <f t="array" ref="K28">(Production!BH27+Production!BN27)*0.8*F28</f>
      </c>
      <c r="L28" s="319">
        <f t="array" ref="L28">F28/8.46</f>
      </c>
      <c r="M28" s="136">
        <f t="array" ref="M28">(Production!S27+Production!Y27)*1</f>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c>
      <c r="C29" s="237"/>
      <c r="D29" s="192">
        <f t="array" ref="D29">B29*$C$7</f>
      </c>
      <c r="E29" s="192">
        <f t="array" ref="E29">IFERROR((((Production!E28+Production!K28)*1.44)+((Production!S28+Production!Y28)*1)+((Production!AG28+Production!AM28)*1.08)+((Production!AU28+Production!BA28)*1.2)+((Production!BH28+Production!BN28)*0.8)),"0")</f>
      </c>
      <c r="F29" s="310">
        <f t="array" ref="F29">IFERROR((D29/E29),"0")</f>
      </c>
      <c r="G29" s="192">
        <f t="array" ref="G29">(Production!E28+Production!K28)*1.44*F29</f>
      </c>
      <c r="H29" s="192">
        <f t="array" ref="H29">(Production!S28+Production!Y28)*1*F29</f>
      </c>
      <c r="I29" s="192">
        <f t="array" ref="I29">(Production!AG28+Production!AM28)*1.08*F29</f>
      </c>
      <c r="J29" s="192">
        <f t="array" ref="J29">(Production!AU28+Production!BA28)*0.96*F29</f>
      </c>
      <c r="K29" s="192">
        <f t="array" ref="K29">(Production!BH28+Production!BN28)*0.8*F29</f>
      </c>
      <c r="L29" s="319">
        <f t="array" ref="L29">F29/8.46</f>
      </c>
      <c r="M29" s="136">
        <f t="array" ref="M29">(Production!S28+Production!Y28)*1</f>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c>
      <c r="C30" s="237"/>
      <c r="D30" s="192">
        <f t="array" ref="D30">B30*$C$7</f>
      </c>
      <c r="E30" s="190">
        <f t="array" ref="E30">IFERROR((((Production!E29+Production!K29)*1.44)+((Production!S29+Production!Y29)*1)+((Production!AG29+Production!AM29)*1.08)+((Production!AU29+Production!BA29)*1.2)+((Production!BH29+Production!BN29)*0.8)),"0")</f>
      </c>
      <c r="F30" s="310">
        <f t="array" ref="F30">IFERROR((D30/E30),"0")</f>
      </c>
      <c r="G30" s="192">
        <f t="array" ref="G30">(Production!E29+Production!K29)*1.44*F30</f>
      </c>
      <c r="H30" s="192">
        <f t="array" ref="H30">(Production!S29+Production!Y29)*1*F30</f>
      </c>
      <c r="I30" s="192">
        <f t="array" ref="I30">(Production!AG29+Production!AM29)*1.08*F30</f>
      </c>
      <c r="J30" s="192">
        <f t="array" ref="J30">(Production!AU29+Production!BA29)*0.96*F30</f>
      </c>
      <c r="K30" s="190">
        <f t="array" ref="K30">(Production!BH29+Production!BN29)*0.8*F30</f>
      </c>
      <c r="L30" s="319">
        <f t="array" ref="L30">F30/8.46</f>
      </c>
      <c r="M30" s="136">
        <f t="array" ref="M30">(Production!S29+Production!Y29)*1</f>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c>
      <c r="C31" s="237"/>
      <c r="D31" s="192">
        <f t="array" ref="D31">B31*$C$7</f>
      </c>
      <c r="E31" s="192">
        <f t="array" ref="E31">IFERROR((((Production!E30+Production!K30)*1.44)+((Production!S30+Production!Y30)*1)+((Production!AG30+Production!AM30)*1.08)+((Production!AU30+Production!BA30)*1.2)+((Production!BH30+Production!BN30)*0.8)),"0")</f>
      </c>
      <c r="F31" s="237">
        <f t="array" ref="F31">IFERROR((D31/E31),"0")</f>
      </c>
      <c r="G31" s="192">
        <f t="array" ref="G31">(Production!E30+Production!K30)*1.44*F31</f>
      </c>
      <c r="H31" s="192">
        <f t="array" ref="H31">(Production!S30+Production!Y30)*1*F31</f>
      </c>
      <c r="I31" s="192">
        <f t="array" ref="I31">(Production!AG30+Production!AM30)*1.08*F31</f>
      </c>
      <c r="J31" s="192">
        <f t="array" ref="J31">(Production!AU30+Production!BA30)*0.96*F31</f>
      </c>
      <c r="K31" s="192">
        <f t="array" ref="K31">(Production!BH30+Production!BN30)*0.8*F31</f>
      </c>
      <c r="L31" s="319">
        <f t="array" ref="L31">F31/8.46</f>
      </c>
      <c r="M31" s="136">
        <f t="array" ref="M31">(Production!S30+Production!Y30)*1</f>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c>
      <c r="C32" s="237"/>
      <c r="D32" s="192">
        <f t="array" ref="D32">B32*$C$7</f>
      </c>
      <c r="E32" s="190">
        <f t="array" ref="E32">IFERROR((((Production!E31+Production!K31)*1.44)+((Production!S31+Production!Y31)*1)+((Production!AG31+Production!AM31)*1.08)+((Production!AU31+Production!BA31)*1.2)+((Production!BH31+Production!BN31)*0.8)),"0")</f>
      </c>
      <c r="F32" s="237">
        <f t="array" ref="F32">IFERROR((D32/E32),"0")</f>
      </c>
      <c r="G32" s="192">
        <f t="array" ref="G32">(Production!E31+Production!K31)*1.44*F32</f>
      </c>
      <c r="H32" s="192">
        <f t="array" ref="H32">(Production!S31+Production!Y31)*1*F32</f>
      </c>
      <c r="I32" s="192">
        <f t="array" ref="I32">(Production!AG31+Production!AM31)*1.08*F32</f>
      </c>
      <c r="J32" s="192">
        <f t="array" ref="J32">(Production!AU31+Production!BA31)*0.96*F32</f>
      </c>
      <c r="K32" s="190">
        <f t="array" ref="K32">(Production!BH31+Production!BN31)*0.8*F32</f>
      </c>
      <c r="L32" s="319">
        <f t="array" ref="L32">F32/8.46</f>
      </c>
      <c r="M32" s="136">
        <f t="array" ref="M32">(Production!S31+Production!Y31)*1</f>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c>
      <c r="C33" s="237"/>
      <c r="D33" s="192">
        <f t="array" ref="D33">B33*$C$7</f>
      </c>
      <c r="E33" s="192">
        <f t="array" ref="E33">IFERROR((((Production!E32+Production!K32)*1.44)+((Production!S32+Production!Y32)*1)+((Production!AG32+Production!AM32)*1.08)+((Production!AU32+Production!BA32)*1.2)+((Production!BH32+Production!BN32)*0.8)),"0")</f>
      </c>
      <c r="F33" s="237">
        <f t="array" ref="F33">IFERROR((D33/E33),"0")</f>
      </c>
      <c r="G33" s="192">
        <f t="array" ref="G33">(Production!E32+Production!K32)*1.44*F33</f>
      </c>
      <c r="H33" s="192">
        <f t="array" ref="H33">(Production!S32+Production!Y32)*1*F33</f>
      </c>
      <c r="I33" s="192">
        <f t="array" ref="I33">(Production!AG32+Production!AM32)*1.08*F33</f>
      </c>
      <c r="J33" s="192">
        <f t="array" ref="J33">(Production!AU32+Production!BA32)*0.96*F33</f>
      </c>
      <c r="K33" s="192">
        <f t="array" ref="K33">(Production!BH32+Production!BN32)*0.8*F33</f>
      </c>
      <c r="L33" s="319">
        <f t="array" ref="L33">F33/8.46</f>
      </c>
      <c r="M33" s="136">
        <f t="array" ref="M33">(Production!S32+Production!Y32)*1</f>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c>
      <c r="C34" s="237"/>
      <c r="D34" s="192">
        <f t="array" ref="D34">B34*$C$7</f>
      </c>
      <c r="E34" s="190">
        <f t="array" ref="E34">IFERROR((((Production!E33+Production!K33)*1.44)+((Production!S33+Production!Y33)*1)+((Production!AG33+Production!AM33)*1.08)+((Production!AU33+Production!BA33)*1.2)+((Production!BH33+Production!BN33)*0.8)),"0")</f>
      </c>
      <c r="F34" s="237">
        <f t="array" ref="F34">IFERROR((D34/E34),"0")</f>
      </c>
      <c r="G34" s="192">
        <f t="array" ref="G34">(Production!E33+Production!K33)*1.44*F34</f>
      </c>
      <c r="H34" s="192">
        <f t="array" ref="H34">(Production!S33+Production!Y33)*1*F34</f>
      </c>
      <c r="I34" s="192">
        <f t="array" ref="I34">(Production!AG33+Production!AM33)*1.08*F34</f>
      </c>
      <c r="J34" s="192">
        <f t="array" ref="J34">(Production!AU33+Production!BA33)*0.96*F34</f>
      </c>
      <c r="K34" s="190">
        <f t="array" ref="K34">(Production!BH33+Production!BN33)*0.8*F34</f>
      </c>
      <c r="L34" s="319">
        <f t="array" ref="L34">F34/8.46</f>
      </c>
      <c r="M34" s="136">
        <f t="array" ref="M34">(Production!S33+Production!Y33)*1</f>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c>
      <c r="C35" s="237"/>
      <c r="D35" s="192">
        <f t="array" ref="D35">B35*$C$7</f>
      </c>
      <c r="E35" s="192">
        <f t="array" ref="E35">IFERROR((((Production!E34+Production!K34)*1.44)+((Production!S34+Production!Y34)*1)+((Production!AG34+Production!AM34)*1.08)+((Production!AU34+Production!BA34)*1.2)+((Production!BH34+Production!BN34)*0.8)),"0")</f>
      </c>
      <c r="F35" s="237">
        <f t="array" ref="F35">IFERROR((D35/E35),"0")</f>
      </c>
      <c r="G35" s="192">
        <f t="array" ref="G35">(Production!E34+Production!K34)*1.44*F35</f>
      </c>
      <c r="H35" s="192">
        <f t="array" ref="H35">(Production!S34+Production!Y34)*1*F35</f>
      </c>
      <c r="I35" s="192">
        <f t="array" ref="I35">(Production!AG34+Production!AM34)*1.08*F35</f>
      </c>
      <c r="J35" s="192">
        <f t="array" ref="J35">(Production!AU34+Production!BA34)*0.96*F35</f>
      </c>
      <c r="K35" s="192">
        <f t="array" ref="K35">(Production!BH34+Production!BN34)*0.8*F35</f>
      </c>
      <c r="L35" s="319">
        <f t="array" ref="L35">F35/8.46</f>
      </c>
      <c r="M35" s="136">
        <f t="array" ref="M35">(Production!S34+Production!Y34)*1</f>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c>
      <c r="C36" s="237"/>
      <c r="D36" s="192">
        <f t="array" ref="D36">B36*$C$7</f>
      </c>
      <c r="E36" s="190">
        <f t="array" ref="E36">IFERROR((((Production!E35+Production!K35)*1.44)+((Production!S35+Production!Y35)*1)+((Production!AG35+Production!AM35)*1.08)+((Production!AU35+Production!BA35)*1.2)+((Production!BH35+Production!BN35)*0.8)),"0")</f>
      </c>
      <c r="F36" s="237">
        <f t="array" ref="F36">IFERROR((D36/E36),"0")</f>
      </c>
      <c r="G36" s="192">
        <f t="array" ref="G36">(Production!E35+Production!K35)*1.44*F36</f>
      </c>
      <c r="H36" s="192">
        <f t="array" ref="H36">(Production!S35+Production!Y35)*1*F36</f>
      </c>
      <c r="I36" s="192">
        <f t="array" ref="I36">(Production!AG35+Production!AM35)*1.08*F36</f>
      </c>
      <c r="J36" s="192">
        <f t="array" ref="J36">(Production!AU35+Production!BA35)*0.96*F36</f>
      </c>
      <c r="K36" s="190">
        <f t="array" ref="K36">(Production!BH35+Production!BN35)*0.8*F36</f>
      </c>
      <c r="L36" s="319">
        <f t="array" ref="L36">F36/8.46</f>
      </c>
      <c r="M36" s="136">
        <f t="array" ref="M36">(Production!S35+Production!Y35)*1</f>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c>
      <c r="C37" s="237"/>
      <c r="D37" s="192">
        <f t="array" ref="D37">B37*$C$7</f>
      </c>
      <c r="E37" s="192">
        <f t="array" ref="E37">IFERROR((((Production!E36+Production!K36)*1.44)+((Production!S36+Production!Y36)*1)+((Production!AG36+Production!AM36)*1.08)+((Production!AU36+Production!BA36)*1.2)+((Production!BH36+Production!BN36)*0.8)),"0")</f>
      </c>
      <c r="F37" s="237">
        <f t="array" ref="F37">IFERROR((D37/E37),"0")</f>
      </c>
      <c r="G37" s="192">
        <f t="array" ref="G37">(Production!E36+Production!K36)*1.44*F37</f>
      </c>
      <c r="H37" s="192">
        <f t="array" ref="H37">(Production!S36+Production!Y36)*1*F37</f>
      </c>
      <c r="I37" s="192">
        <f t="array" ref="I37">(Production!AG36+Production!AM36)*1.08*F37</f>
      </c>
      <c r="J37" s="192">
        <f t="array" ref="J37">(Production!AU36+Production!BA36)*0.96*F37</f>
      </c>
      <c r="K37" s="192">
        <f t="array" ref="K37">(Production!BH36+Production!BN36)*0.8*F37</f>
      </c>
      <c r="L37" s="319">
        <f t="array" ref="L37">F37/8.46</f>
      </c>
      <c r="M37" s="136">
        <f t="array" ref="M37">(Production!S36+Production!Y36)*1</f>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c>
      <c r="C38" s="134"/>
      <c r="D38" s="313">
        <f t="array" ref="D38">SUM(D7:D37)</f>
      </c>
      <c r="E38" s="313">
        <f t="array" ref="E38">SUM(E7:E37)</f>
      </c>
      <c r="F38" s="134"/>
      <c r="G38" s="134"/>
      <c r="H38" s="134"/>
      <c r="I38" s="134"/>
      <c r="J38" s="134"/>
      <c r="K38" s="134"/>
      <c r="L38" s="136">
        <f t="array" ref="L38">D38/E38</f>
      </c>
      <c r="M38" s="136">
        <f t="array" ref="M38">L38/8.46</f>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t="s" s="554">
        <v>186</v>
      </c>
      <c r="C40" s="555"/>
      <c r="D40" s="197">
        <f t="array" ref="D40">SUM(D7:D37)</f>
      </c>
      <c r="E40" s="323"/>
      <c r="F40" s="324"/>
      <c r="G40" s="656">
        <f t="array" ref="G40">SUM(G7:G37)</f>
      </c>
      <c r="H40" s="652">
        <f t="array" ref="H40">SUM(H7:H37)</f>
      </c>
      <c r="I40" s="662">
        <f t="array" ref="I40">SUM(I7:I37)</f>
      </c>
      <c r="J40" s="664">
        <f t="array" ref="J40">SUM(J7:J37)</f>
      </c>
      <c r="K40" s="658">
        <f t="array" ref="K40">SUM(K7:K37)</f>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56"/>
      <c r="C41" s="557"/>
      <c r="D41" s="200"/>
      <c r="E41" s="323"/>
      <c r="F41" s="324"/>
      <c r="G41" s="657"/>
      <c r="H41" s="653"/>
      <c r="I41" s="663"/>
      <c r="J41" s="665"/>
      <c r="K41" s="659"/>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t="s" s="654">
        <v>15</v>
      </c>
      <c r="H42" t="s" s="654">
        <v>16</v>
      </c>
      <c r="I42" t="s" s="654">
        <v>280</v>
      </c>
      <c r="J42" t="s" s="654">
        <v>18</v>
      </c>
      <c r="K42" t="s" s="660">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55"/>
      <c r="H43" s="655"/>
      <c r="I43" s="655"/>
      <c r="J43" s="655"/>
      <c r="K43" s="661"/>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K40:K41"/>
    <mergeCell ref="K42:K43"/>
    <mergeCell ref="I40:I41"/>
    <mergeCell ref="J40:J41"/>
    <mergeCell ref="I42:I43"/>
    <mergeCell ref="J42:J43"/>
    <mergeCell ref="H40:H41"/>
    <mergeCell ref="G42:G43"/>
    <mergeCell ref="H42:H43"/>
    <mergeCell ref="A2:B3"/>
    <mergeCell ref="C2:D3"/>
    <mergeCell ref="B40:C41"/>
    <mergeCell ref="G40:G41"/>
    <mergeCell ref="E4:F4"/>
    <mergeCell ref="B4:C4"/>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sheetPr/>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27">
        <f t="array" ref="A2">'Data Entry'!A2</f>
      </c>
      <c r="B2" s="527"/>
      <c r="C2" s="98"/>
      <c r="D2" t="s" s="528">
        <v>282</v>
      </c>
      <c r="E2" s="527"/>
      <c r="F2" s="527"/>
      <c r="G2" s="527"/>
      <c r="H2" s="527"/>
      <c r="I2" s="527"/>
      <c r="J2" s="98"/>
      <c r="K2" s="98"/>
      <c r="L2" s="527">
        <f t="array" ref="L2">'Data Entry'!A2</f>
      </c>
      <c r="M2" s="527"/>
      <c r="N2" s="14"/>
      <c r="O2" t="s" s="528">
        <v>283</v>
      </c>
      <c r="P2" s="527"/>
      <c r="Q2" s="527"/>
      <c r="R2" s="527"/>
      <c r="S2" s="527"/>
      <c r="T2" s="98"/>
      <c r="U2" s="98"/>
      <c r="V2" s="98"/>
      <c r="W2" s="527">
        <f t="array" ref="W2">'Data Entry'!A2</f>
      </c>
      <c r="X2" s="527"/>
      <c r="Y2" s="98"/>
      <c r="Z2" t="s" s="528">
        <v>284</v>
      </c>
      <c r="AA2" s="527"/>
      <c r="AB2" s="527"/>
      <c r="AC2" s="527"/>
      <c r="AD2" s="527"/>
      <c r="AE2" s="527"/>
      <c r="AF2" s="98"/>
      <c r="AG2" s="98"/>
      <c r="AH2" s="527">
        <f t="array" ref="AH2">'Data Entry'!A2</f>
      </c>
      <c r="AI2" s="527"/>
      <c r="AJ2" s="98"/>
      <c r="AK2" t="s" s="528">
        <v>285</v>
      </c>
      <c r="AL2" s="527"/>
      <c r="AM2" s="527"/>
      <c r="AN2" s="527"/>
      <c r="AO2" s="527"/>
      <c r="AP2" s="527"/>
      <c r="AQ2" s="98"/>
      <c r="AR2" s="98"/>
      <c r="AS2" t="s" s="528">
        <v>286</v>
      </c>
      <c r="AT2" s="527"/>
      <c r="AU2" s="98"/>
      <c r="AV2" t="s" s="528">
        <v>287</v>
      </c>
      <c r="AW2" s="527"/>
      <c r="AX2" s="527"/>
      <c r="AY2" s="527"/>
      <c r="AZ2" s="527"/>
      <c r="BA2" s="527"/>
      <c r="BB2" s="98"/>
      <c r="BC2" s="98"/>
      <c r="BD2" s="98"/>
      <c r="BE2" s="98"/>
      <c r="BF2" s="98"/>
    </row>
    <row r="3" spans="1:58" ht="15" customHeight="1">
      <c r="A3" s="527"/>
      <c r="B3" s="527"/>
      <c r="C3" s="98"/>
      <c r="D3" s="527"/>
      <c r="E3" s="527"/>
      <c r="F3" s="527"/>
      <c r="G3" s="527"/>
      <c r="H3" s="527"/>
      <c r="I3" s="527"/>
      <c r="J3" s="98"/>
      <c r="K3" s="98"/>
      <c r="L3" s="527"/>
      <c r="M3" s="527"/>
      <c r="N3" s="14"/>
      <c r="O3" s="527"/>
      <c r="P3" s="527"/>
      <c r="Q3" s="527"/>
      <c r="R3" s="527"/>
      <c r="S3" s="527"/>
      <c r="T3" s="98"/>
      <c r="U3" s="98"/>
      <c r="V3" s="98"/>
      <c r="W3" s="527"/>
      <c r="X3" s="527"/>
      <c r="Y3" s="98"/>
      <c r="Z3" s="527"/>
      <c r="AA3" s="527"/>
      <c r="AB3" s="527"/>
      <c r="AC3" s="527"/>
      <c r="AD3" s="527"/>
      <c r="AE3" s="527"/>
      <c r="AF3" s="98"/>
      <c r="AG3" s="98"/>
      <c r="AH3" s="527"/>
      <c r="AI3" s="527"/>
      <c r="AJ3" s="98"/>
      <c r="AK3" s="527"/>
      <c r="AL3" s="527"/>
      <c r="AM3" s="527"/>
      <c r="AN3" s="527"/>
      <c r="AO3" s="527"/>
      <c r="AP3" s="527"/>
      <c r="AQ3" s="98"/>
      <c r="AR3" s="98"/>
      <c r="AS3" s="527"/>
      <c r="AT3" s="527"/>
      <c r="AU3" s="98"/>
      <c r="AV3" s="527"/>
      <c r="AW3" s="527"/>
      <c r="AX3" s="527"/>
      <c r="AY3" s="527"/>
      <c r="AZ3" s="527"/>
      <c r="BA3" s="527"/>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t="s" s="26">
        <v>20</v>
      </c>
      <c r="B6" t="s" s="32">
        <v>106</v>
      </c>
      <c r="C6" t="s" s="32">
        <v>288</v>
      </c>
      <c r="D6" t="s" s="32">
        <v>289</v>
      </c>
      <c r="E6" t="s" s="32">
        <v>290</v>
      </c>
      <c r="F6" t="s" s="32">
        <v>291</v>
      </c>
      <c r="G6" t="s" s="32">
        <v>292</v>
      </c>
      <c r="H6" t="s" s="32">
        <v>293</v>
      </c>
      <c r="I6" t="s" s="32">
        <v>294</v>
      </c>
      <c r="J6" s="327"/>
      <c r="K6" s="327"/>
      <c r="L6" t="s" s="26">
        <v>20</v>
      </c>
      <c r="M6" t="s" s="32">
        <v>106</v>
      </c>
      <c r="N6" t="s" s="32">
        <v>288</v>
      </c>
      <c r="O6" t="s" s="32">
        <v>289</v>
      </c>
      <c r="P6" t="s" s="32">
        <v>290</v>
      </c>
      <c r="Q6" t="s" s="32">
        <v>291</v>
      </c>
      <c r="R6" t="s" s="32">
        <v>292</v>
      </c>
      <c r="S6" t="s" s="32">
        <v>293</v>
      </c>
      <c r="T6" t="s" s="32">
        <v>294</v>
      </c>
      <c r="U6" s="113"/>
      <c r="V6" s="113"/>
      <c r="W6" t="s" s="26">
        <v>20</v>
      </c>
      <c r="X6" t="s" s="32">
        <v>106</v>
      </c>
      <c r="Y6" t="s" s="32">
        <v>288</v>
      </c>
      <c r="Z6" t="s" s="32">
        <v>289</v>
      </c>
      <c r="AA6" t="s" s="32">
        <v>290</v>
      </c>
      <c r="AB6" t="s" s="32">
        <v>295</v>
      </c>
      <c r="AC6" t="s" s="32">
        <v>292</v>
      </c>
      <c r="AD6" t="s" s="32">
        <v>293</v>
      </c>
      <c r="AE6" t="s" s="32">
        <v>294</v>
      </c>
      <c r="AF6" s="113"/>
      <c r="AG6" s="113"/>
      <c r="AH6" t="s" s="26">
        <v>20</v>
      </c>
      <c r="AI6" t="s" s="32">
        <v>106</v>
      </c>
      <c r="AJ6" t="s" s="32">
        <v>288</v>
      </c>
      <c r="AK6" t="s" s="32">
        <v>289</v>
      </c>
      <c r="AL6" t="s" s="32">
        <v>290</v>
      </c>
      <c r="AM6" t="s" s="32">
        <v>295</v>
      </c>
      <c r="AN6" t="s" s="32">
        <v>292</v>
      </c>
      <c r="AO6" t="s" s="32">
        <v>293</v>
      </c>
      <c r="AP6" t="s" s="32">
        <v>294</v>
      </c>
      <c r="AQ6" s="113"/>
      <c r="AR6" s="113"/>
      <c r="AS6" t="s" s="26">
        <v>20</v>
      </c>
      <c r="AT6" t="s" s="32">
        <v>106</v>
      </c>
      <c r="AU6" t="s" s="32">
        <v>288</v>
      </c>
      <c r="AV6" t="s" s="32">
        <v>289</v>
      </c>
      <c r="AW6" t="s" s="32">
        <v>290</v>
      </c>
      <c r="AX6" t="s" s="32">
        <v>295</v>
      </c>
      <c r="AY6" t="s" s="32">
        <v>292</v>
      </c>
      <c r="AZ6" t="s" s="32">
        <v>293</v>
      </c>
      <c r="BA6" t="s" s="32">
        <v>294</v>
      </c>
      <c r="BB6" s="127"/>
      <c r="BC6" s="98"/>
      <c r="BD6" s="98"/>
      <c r="BE6" s="98"/>
      <c r="BF6" s="98"/>
    </row>
    <row r="7" spans="1:58" ht="24" customHeight="1">
      <c r="A7" s="328">
        <v>1</v>
      </c>
      <c r="B7" s="328">
        <f t="array" ref="B7">'Data Entry'!Y6</f>
      </c>
      <c r="C7" s="328">
        <f t="array" ref="C7">'Data Entry'!AM6</f>
      </c>
      <c r="D7" s="328">
        <f t="array" ref="D7">'Data Entry'!AN6</f>
      </c>
      <c r="E7" s="328">
        <f t="array" ref="E7">'Data Entry'!AO6</f>
      </c>
      <c r="F7" s="329">
        <v>9.1</v>
      </c>
      <c r="G7" s="329">
        <v>8.7</v>
      </c>
      <c r="H7" s="328">
        <f t="array" ref="H7">0.55+0+1.15+0.05</f>
      </c>
      <c r="I7" s="330">
        <f t="array" ref="I7">((C7*F7)+((D7+E7)*G7)+(B7*H7))*103%</f>
      </c>
      <c r="J7" s="113"/>
      <c r="K7" s="113"/>
      <c r="L7" s="328">
        <v>1</v>
      </c>
      <c r="M7" s="328">
        <f t="array" ref="M7">'Data Entry'!Z6</f>
      </c>
      <c r="N7" s="328">
        <f t="array" ref="N7">'Data Entry'!AP6</f>
      </c>
      <c r="O7" s="328">
        <f t="array" ref="O7">'Data Entry'!AQ6</f>
      </c>
      <c r="P7" s="328">
        <f t="array" ref="P7">'Data Entry'!AR6</f>
      </c>
      <c r="Q7" s="329">
        <v>10</v>
      </c>
      <c r="R7" s="329">
        <v>9.8</v>
      </c>
      <c r="S7" s="328">
        <f t="array" ref="S7">0.7+0+1.15+0.05</f>
      </c>
      <c r="T7" s="330">
        <f t="array" ref="T7">((N7*Q7)+((O7+P7)*R7)+(M7*S7))*103%</f>
      </c>
      <c r="U7" s="113"/>
      <c r="V7" s="113"/>
      <c r="W7" s="328">
        <v>1</v>
      </c>
      <c r="X7" s="328">
        <f t="array" ref="X7">'Data Entry'!AA6</f>
      </c>
      <c r="Y7" s="328">
        <f t="array" ref="Y7">'Data Entry'!AS6</f>
      </c>
      <c r="Z7" s="328">
        <f t="array" ref="Z7">'Data Entry'!AT6</f>
      </c>
      <c r="AA7" s="328">
        <f t="array" ref="AA7">'Data Entry'!AU6</f>
      </c>
      <c r="AB7" s="329">
        <v>7.1</v>
      </c>
      <c r="AC7" s="329">
        <v>7</v>
      </c>
      <c r="AD7" s="328">
        <f t="array" ref="AD7">0.55+0+1.15+0.05</f>
      </c>
      <c r="AE7" s="328">
        <f t="array" ref="AE7">((Y7*AB7)+((Z7+AA7)*AC7)+(X7*AD7))*103%</f>
      </c>
      <c r="AF7" s="113"/>
      <c r="AG7" s="113"/>
      <c r="AH7" s="328">
        <v>1</v>
      </c>
      <c r="AI7" s="328">
        <f t="array" ref="AI7">'Data Entry'!AB6</f>
      </c>
      <c r="AJ7" s="328">
        <f t="array" ref="AJ7">'Data Entry'!AV6</f>
      </c>
      <c r="AK7" s="328">
        <f t="array" ref="AK7">'Data Entry'!AW6</f>
      </c>
      <c r="AL7" s="328">
        <f t="array" ref="AL7">'Data Entry'!AX6</f>
      </c>
      <c r="AM7" s="329">
        <f t="array" ref="AM7">8.9*102%</f>
      </c>
      <c r="AN7" s="329">
        <f t="array" ref="AN7">8.8*102%</f>
      </c>
      <c r="AO7" s="328">
        <f t="array" ref="AO7">0.55+0+1.15+0.05</f>
      </c>
      <c r="AP7" s="330">
        <f t="array" ref="AP7">((AJ7*AM7)+((AK7+AL7)*AN7)+(AI7*AO7))*103%</f>
      </c>
      <c r="AQ7" s="113"/>
      <c r="AR7" s="113"/>
      <c r="AS7" s="328">
        <v>1</v>
      </c>
      <c r="AT7" s="328">
        <f t="array" ref="AT7">'Data Entry'!AC6</f>
      </c>
      <c r="AU7" s="328">
        <f t="array" ref="AU7">'Data Entry'!AY6</f>
      </c>
      <c r="AV7" s="328">
        <f t="array" ref="AV7">'Data Entry'!AZ6</f>
      </c>
      <c r="AW7" s="328">
        <f t="array" ref="AW7">'Data Entry'!BA6</f>
      </c>
      <c r="AX7" s="329">
        <v>5.7</v>
      </c>
      <c r="AY7" s="329">
        <v>5.7</v>
      </c>
      <c r="AZ7" s="328">
        <v>1</v>
      </c>
      <c r="BA7" s="330">
        <f t="array" ref="BA7">((AU7*AX7)+((AV7+AW7)*AY7)+(AT7*AZ7))*103%</f>
      </c>
      <c r="BB7" s="127"/>
      <c r="BC7" s="98"/>
      <c r="BD7" s="98"/>
      <c r="BE7" s="98"/>
      <c r="BF7" s="98"/>
    </row>
    <row r="8" spans="1:58" ht="24" customHeight="1">
      <c r="A8" s="328">
        <v>2</v>
      </c>
      <c r="B8" s="328">
        <f t="array" ref="B8">'Data Entry'!Y7</f>
      </c>
      <c r="C8" s="328">
        <f t="array" ref="C8">'Data Entry'!AM7</f>
      </c>
      <c r="D8" s="328">
        <f t="array" ref="D8">'Data Entry'!AN7</f>
      </c>
      <c r="E8" s="328">
        <f t="array" ref="E8">'Data Entry'!AO7</f>
      </c>
      <c r="F8" s="329">
        <f t="array" ref="F8">8.9*102%</f>
      </c>
      <c r="G8" s="329">
        <f t="array" ref="G8">8.8*102%</f>
      </c>
      <c r="H8" s="328">
        <f t="array" ref="H8">0.55+0+1.15+0.05</f>
      </c>
      <c r="I8" s="330">
        <f t="array" ref="I8">((C8*F8)+((D8+E8)*G8)+(B8*H8))*103%</f>
      </c>
      <c r="J8" s="113"/>
      <c r="K8" s="113"/>
      <c r="L8" s="328">
        <v>2</v>
      </c>
      <c r="M8" s="328">
        <f t="array" ref="M8">'Data Entry'!Z7</f>
      </c>
      <c r="N8" s="328">
        <f t="array" ref="N8">'Data Entry'!AP7</f>
      </c>
      <c r="O8" s="328">
        <f t="array" ref="O8">'Data Entry'!AQ7</f>
      </c>
      <c r="P8" s="328">
        <f t="array" ref="P8">'Data Entry'!AR7</f>
      </c>
      <c r="Q8" s="329">
        <f t="array" ref="Q8">10.15*102%</f>
      </c>
      <c r="R8" s="329">
        <f t="array" ref="R8">10.1*102%</f>
      </c>
      <c r="S8" s="328">
        <f t="array" ref="S8">0.7+0+1.15+0.05</f>
      </c>
      <c r="T8" s="330">
        <f t="array" ref="T8">((N8*Q8)+((O8+P8)*R8)+(M8*S8))*103%</f>
      </c>
      <c r="U8" s="113"/>
      <c r="V8" s="113"/>
      <c r="W8" s="328">
        <v>2</v>
      </c>
      <c r="X8" s="328">
        <f t="array" ref="X8">'Data Entry'!AA7</f>
      </c>
      <c r="Y8" s="328">
        <f t="array" ref="Y8">'Data Entry'!AS7</f>
      </c>
      <c r="Z8" s="328">
        <f t="array" ref="Z8">'Data Entry'!AT7</f>
      </c>
      <c r="AA8" s="328">
        <f t="array" ref="AA8">'Data Entry'!AU7</f>
      </c>
      <c r="AB8" s="329">
        <v>7.1</v>
      </c>
      <c r="AC8" s="329">
        <v>7</v>
      </c>
      <c r="AD8" s="328">
        <f t="array" ref="AD8">0.55+0+1.15+0.05</f>
      </c>
      <c r="AE8" s="328">
        <f t="array" ref="AE8">((Y8*AB8)+((Z8+AA8)*AC8)+(X8*AD8))*103%</f>
      </c>
      <c r="AF8" s="113"/>
      <c r="AG8" s="113"/>
      <c r="AH8" s="328">
        <v>2</v>
      </c>
      <c r="AI8" s="328">
        <f t="array" ref="AI8">'Data Entry'!AB7</f>
      </c>
      <c r="AJ8" s="328">
        <f t="array" ref="AJ8">'Data Entry'!AV7</f>
      </c>
      <c r="AK8" s="328">
        <f t="array" ref="AK8">'Data Entry'!AW7</f>
      </c>
      <c r="AL8" s="328">
        <f t="array" ref="AL8">'Data Entry'!AX7</f>
      </c>
      <c r="AM8" s="329">
        <f t="array" ref="AM8">8.9*102%</f>
      </c>
      <c r="AN8" s="329">
        <f t="array" ref="AN8">8.8*102%</f>
      </c>
      <c r="AO8" s="328">
        <f t="array" ref="AO8">0.55+0+1.15+0.05</f>
      </c>
      <c r="AP8" s="330">
        <f t="array" ref="AP8">((AJ8*AM8)+((AK8+AL8)*AN8)+(AI8*AO8))*103%</f>
      </c>
      <c r="AQ8" s="113"/>
      <c r="AR8" s="113"/>
      <c r="AS8" s="328">
        <v>2</v>
      </c>
      <c r="AT8" s="328">
        <f t="array" ref="AT8">'Data Entry'!AC7</f>
      </c>
      <c r="AU8" s="328">
        <f t="array" ref="AU8">'Data Entry'!AY7</f>
      </c>
      <c r="AV8" s="328">
        <f t="array" ref="AV8">'Data Entry'!AZ7</f>
      </c>
      <c r="AW8" s="328">
        <f t="array" ref="AW8">'Data Entry'!BA7</f>
      </c>
      <c r="AX8" s="329">
        <f t="array" ref="AX8">AX7</f>
      </c>
      <c r="AY8" s="329">
        <f t="array" ref="AY8">AY7</f>
      </c>
      <c r="AZ8" s="328">
        <v>1</v>
      </c>
      <c r="BA8" s="330">
        <f t="array" ref="BA8">((AU8*AX8)+((AV8+AW8)*AY8)+(AT8*AZ8))*103%</f>
      </c>
      <c r="BB8" s="127"/>
      <c r="BC8" s="98"/>
      <c r="BD8" s="98"/>
      <c r="BE8" s="98"/>
      <c r="BF8" s="98"/>
    </row>
    <row r="9" spans="1:58" ht="24" customHeight="1">
      <c r="A9" s="328">
        <v>3</v>
      </c>
      <c r="B9" s="328">
        <f t="array" ref="B9">'Data Entry'!Y8</f>
      </c>
      <c r="C9" s="328">
        <f t="array" ref="C9">'Data Entry'!AM8</f>
      </c>
      <c r="D9" s="328">
        <f t="array" ref="D9">'Data Entry'!AN8</f>
      </c>
      <c r="E9" s="328">
        <f t="array" ref="E9">'Data Entry'!AO8</f>
      </c>
      <c r="F9" s="329">
        <f t="array" ref="F9">8.9*102%</f>
      </c>
      <c r="G9" s="329">
        <f t="array" ref="G9">8.8*102%</f>
      </c>
      <c r="H9" s="328">
        <f t="array" ref="H9">0.55+0+1.15+0.05</f>
      </c>
      <c r="I9" s="330">
        <f t="array" ref="I9">((C9*F9)+((D9+E9)*G9)+(B9*H9))*103%</f>
      </c>
      <c r="J9" s="113"/>
      <c r="K9" s="113"/>
      <c r="L9" s="328">
        <v>3</v>
      </c>
      <c r="M9" s="328">
        <f t="array" ref="M9">'Data Entry'!Z8</f>
      </c>
      <c r="N9" s="328">
        <f t="array" ref="N9">'Data Entry'!AP8</f>
      </c>
      <c r="O9" s="328">
        <f t="array" ref="O9">'Data Entry'!AQ8</f>
      </c>
      <c r="P9" s="328">
        <f t="array" ref="P9">'Data Entry'!AR8</f>
      </c>
      <c r="Q9" s="329">
        <f t="array" ref="Q9">10.15*102%</f>
      </c>
      <c r="R9" s="329">
        <f t="array" ref="R9">10.1*102%</f>
      </c>
      <c r="S9" s="328">
        <f t="array" ref="S9">0.7+0+1.15+0.05</f>
      </c>
      <c r="T9" s="330">
        <f t="array" ref="T9">((N9*Q9)+((O9+P9)*R9)+(M9*S9))*103%</f>
      </c>
      <c r="U9" s="113"/>
      <c r="V9" s="113"/>
      <c r="W9" s="328">
        <v>3</v>
      </c>
      <c r="X9" s="328">
        <f t="array" ref="X9">'Data Entry'!AA8</f>
      </c>
      <c r="Y9" s="328">
        <f t="array" ref="Y9">'Data Entry'!AS8</f>
      </c>
      <c r="Z9" s="328">
        <f t="array" ref="Z9">'Data Entry'!AT8</f>
      </c>
      <c r="AA9" s="328">
        <f t="array" ref="AA9">'Data Entry'!AU8</f>
      </c>
      <c r="AB9" s="329">
        <v>7.1</v>
      </c>
      <c r="AC9" s="329">
        <v>7</v>
      </c>
      <c r="AD9" s="328">
        <f t="array" ref="AD9">0.55+0+1.15+0.05</f>
      </c>
      <c r="AE9" s="328">
        <f t="array" ref="AE9">((Y9*AB9)+((Z9+AA9)*AC9)+(X9*AD9))*103%</f>
      </c>
      <c r="AF9" s="113"/>
      <c r="AG9" s="113"/>
      <c r="AH9" s="328">
        <v>3</v>
      </c>
      <c r="AI9" s="328">
        <f t="array" ref="AI9">'Data Entry'!AB8</f>
      </c>
      <c r="AJ9" s="328">
        <f t="array" ref="AJ9">'Data Entry'!AV8</f>
      </c>
      <c r="AK9" s="328">
        <f t="array" ref="AK9">'Data Entry'!AW8</f>
      </c>
      <c r="AL9" s="328">
        <f t="array" ref="AL9">'Data Entry'!AX8</f>
      </c>
      <c r="AM9" s="329">
        <f t="array" ref="AM9">8.9*102%</f>
      </c>
      <c r="AN9" s="329">
        <f t="array" ref="AN9">8.8*102%</f>
      </c>
      <c r="AO9" s="328">
        <f t="array" ref="AO9">0.55+0+1.15+0.05</f>
      </c>
      <c r="AP9" s="330">
        <f t="array" ref="AP9">((AJ9*AM9)+((AK9+AL9)*AN9)+(AI9*AO9))*103%</f>
      </c>
      <c r="AQ9" s="113"/>
      <c r="AR9" s="113"/>
      <c r="AS9" s="328">
        <v>3</v>
      </c>
      <c r="AT9" s="328">
        <f t="array" ref="AT9">'Data Entry'!AC8</f>
      </c>
      <c r="AU9" s="328">
        <f t="array" ref="AU9">'Data Entry'!AY8</f>
      </c>
      <c r="AV9" s="328">
        <f t="array" ref="AV9">'Data Entry'!AZ8</f>
      </c>
      <c r="AW9" s="328">
        <f t="array" ref="AW9">'Data Entry'!BA8</f>
      </c>
      <c r="AX9" s="329">
        <f t="array" ref="AX9">AX8</f>
      </c>
      <c r="AY9" s="329">
        <f t="array" ref="AY9">AY8</f>
      </c>
      <c r="AZ9" s="328">
        <v>1</v>
      </c>
      <c r="BA9" s="330">
        <f t="array" ref="BA9">((AU9*AX9)+((AV9+AW9)*AY9)+(AT9*AZ9))*103%</f>
      </c>
      <c r="BB9" s="127"/>
      <c r="BC9" s="98"/>
      <c r="BD9" s="98"/>
      <c r="BE9" s="98"/>
      <c r="BF9" s="98"/>
    </row>
    <row r="10" spans="1:58" ht="24" customHeight="1">
      <c r="A10" s="328">
        <v>4</v>
      </c>
      <c r="B10" s="328">
        <f t="array" ref="B10">'Data Entry'!Y9</f>
      </c>
      <c r="C10" s="328">
        <f t="array" ref="C10">'Data Entry'!AM9</f>
      </c>
      <c r="D10" s="328">
        <f t="array" ref="D10">'Data Entry'!AN9</f>
      </c>
      <c r="E10" s="328">
        <f t="array" ref="E10">'Data Entry'!AO9</f>
      </c>
      <c r="F10" s="329">
        <f t="array" ref="F10">8.9*102%</f>
      </c>
      <c r="G10" s="329">
        <f t="array" ref="G10">8.8*102%</f>
      </c>
      <c r="H10" s="328">
        <f t="array" ref="H10">0.55+0+1.15+0.05</f>
      </c>
      <c r="I10" s="330">
        <f t="array" ref="I10">((C10*F10)+((D10+E10)*G10)+(B10*H10))*103%</f>
      </c>
      <c r="J10" s="113"/>
      <c r="K10" s="113"/>
      <c r="L10" s="328">
        <v>4</v>
      </c>
      <c r="M10" s="328">
        <f t="array" ref="M10">'Data Entry'!Z9</f>
      </c>
      <c r="N10" s="328">
        <f t="array" ref="N10">'Data Entry'!AP9</f>
      </c>
      <c r="O10" s="328">
        <f t="array" ref="O10">'Data Entry'!AQ9</f>
      </c>
      <c r="P10" s="328">
        <f t="array" ref="P10">'Data Entry'!AR9</f>
      </c>
      <c r="Q10" s="329">
        <f t="array" ref="Q10">10.15*102%</f>
      </c>
      <c r="R10" s="329">
        <f t="array" ref="R10">10.1*102%</f>
      </c>
      <c r="S10" s="328">
        <f t="array" ref="S10">0.7+0+1.15+0.05</f>
      </c>
      <c r="T10" s="330">
        <f t="array" ref="T10">((N10*Q10)+((O10+P10)*R10)+(M10*S10))*103%</f>
      </c>
      <c r="U10" s="113"/>
      <c r="V10" s="113"/>
      <c r="W10" s="328">
        <v>4</v>
      </c>
      <c r="X10" s="328">
        <f t="array" ref="X10">'Data Entry'!AA9</f>
      </c>
      <c r="Y10" s="328">
        <f t="array" ref="Y10">'Data Entry'!AS9</f>
      </c>
      <c r="Z10" s="328">
        <f t="array" ref="Z10">'Data Entry'!AT9</f>
      </c>
      <c r="AA10" s="328">
        <f t="array" ref="AA10">'Data Entry'!AU9</f>
      </c>
      <c r="AB10" s="329">
        <v>7.1</v>
      </c>
      <c r="AC10" s="329">
        <v>7</v>
      </c>
      <c r="AD10" s="328">
        <f t="array" ref="AD10">0.55+0+1.15+0.05</f>
      </c>
      <c r="AE10" s="328">
        <f t="array" ref="AE10">((Y10*AB10)+((Z10+AA10)*AC10)+(X10*AD10))*103%</f>
      </c>
      <c r="AF10" s="113"/>
      <c r="AG10" s="113"/>
      <c r="AH10" s="328">
        <v>4</v>
      </c>
      <c r="AI10" s="328">
        <f t="array" ref="AI10">'Data Entry'!AB9</f>
      </c>
      <c r="AJ10" s="328">
        <f t="array" ref="AJ10">'Data Entry'!AV9</f>
      </c>
      <c r="AK10" s="328">
        <f t="array" ref="AK10">'Data Entry'!AW9</f>
      </c>
      <c r="AL10" s="328">
        <f t="array" ref="AL10">'Data Entry'!AX9</f>
      </c>
      <c r="AM10" s="329">
        <f t="array" ref="AM10">8.9*102%</f>
      </c>
      <c r="AN10" s="329">
        <f t="array" ref="AN10">8.8*102%</f>
      </c>
      <c r="AO10" s="328">
        <f t="array" ref="AO10">0.55+0+1.15+0.05</f>
      </c>
      <c r="AP10" s="330">
        <f t="array" ref="AP10">((AJ10*AM10)+((AK10+AL10)*AN10)+(AI10*AO10))*103%</f>
      </c>
      <c r="AQ10" s="113"/>
      <c r="AR10" s="113"/>
      <c r="AS10" s="328">
        <v>4</v>
      </c>
      <c r="AT10" s="328">
        <f t="array" ref="AT10">'Data Entry'!AC9</f>
      </c>
      <c r="AU10" s="328">
        <f t="array" ref="AU10">'Data Entry'!AY9</f>
      </c>
      <c r="AV10" s="328">
        <f t="array" ref="AV10">'Data Entry'!AZ9</f>
      </c>
      <c r="AW10" s="328">
        <f t="array" ref="AW10">'Data Entry'!BA9</f>
      </c>
      <c r="AX10" s="329">
        <f t="array" ref="AX10">AX9</f>
      </c>
      <c r="AY10" s="329">
        <f t="array" ref="AY10">AY9</f>
      </c>
      <c r="AZ10" s="328">
        <v>1</v>
      </c>
      <c r="BA10" s="330">
        <f t="array" ref="BA10">((AU10*AX10)+((AV10+AW10)*AY10)+(AT10*AZ10))*103%</f>
      </c>
      <c r="BB10" s="127"/>
      <c r="BC10" s="98"/>
      <c r="BD10" s="98"/>
      <c r="BE10" s="98"/>
      <c r="BF10" s="98"/>
    </row>
    <row r="11" spans="1:58" ht="24" customHeight="1">
      <c r="A11" s="328">
        <v>5</v>
      </c>
      <c r="B11" s="328">
        <f t="array" ref="B11">'Data Entry'!Y10</f>
      </c>
      <c r="C11" s="328">
        <f t="array" ref="C11">'Data Entry'!AM10</f>
      </c>
      <c r="D11" s="328">
        <f t="array" ref="D11">'Data Entry'!AN10</f>
      </c>
      <c r="E11" s="328">
        <f t="array" ref="E11">'Data Entry'!AO10</f>
      </c>
      <c r="F11" s="329">
        <f t="array" ref="F11">8.9*102%</f>
      </c>
      <c r="G11" s="329">
        <f t="array" ref="G11">8.8*102%</f>
      </c>
      <c r="H11" s="328">
        <f t="array" ref="H11">0.55+0+1.15+0.05</f>
      </c>
      <c r="I11" s="330">
        <f t="array" ref="I11">((C11*F11)+((D11+E11)*G11)+(B11*H11))*103%</f>
      </c>
      <c r="J11" s="113"/>
      <c r="K11" s="113"/>
      <c r="L11" s="328">
        <v>5</v>
      </c>
      <c r="M11" s="328">
        <f t="array" ref="M11">'Data Entry'!Z10</f>
      </c>
      <c r="N11" s="328">
        <f t="array" ref="N11">'Data Entry'!AP10</f>
      </c>
      <c r="O11" s="328">
        <f t="array" ref="O11">'Data Entry'!AQ10</f>
      </c>
      <c r="P11" s="328">
        <f t="array" ref="P11">'Data Entry'!AR10</f>
      </c>
      <c r="Q11" s="329">
        <f t="array" ref="Q11">10.15*102%</f>
      </c>
      <c r="R11" s="329">
        <f t="array" ref="R11">10.1*102%</f>
      </c>
      <c r="S11" s="328">
        <f t="array" ref="S11">0.7+0+1.15+0.05</f>
      </c>
      <c r="T11" s="330">
        <f t="array" ref="T11">((N11*Q11)+((O11+P11)*R11)+(M11*S11))*103%</f>
      </c>
      <c r="U11" s="113"/>
      <c r="V11" s="113"/>
      <c r="W11" s="328">
        <v>5</v>
      </c>
      <c r="X11" s="328">
        <f t="array" ref="X11">'Data Entry'!AA10</f>
      </c>
      <c r="Y11" s="328">
        <f t="array" ref="Y11">'Data Entry'!AS10</f>
      </c>
      <c r="Z11" s="328">
        <f t="array" ref="Z11">'Data Entry'!AT10</f>
      </c>
      <c r="AA11" s="328">
        <f t="array" ref="AA11">'Data Entry'!AU10</f>
      </c>
      <c r="AB11" s="329">
        <v>7.1</v>
      </c>
      <c r="AC11" s="329">
        <v>7</v>
      </c>
      <c r="AD11" s="328">
        <f t="array" ref="AD11">0.55+0+1.15+0.05</f>
      </c>
      <c r="AE11" s="328">
        <f t="array" ref="AE11">((Y11*AB11)+((Z11+AA11)*AC11)+(X11*AD11))*103%</f>
      </c>
      <c r="AF11" s="113"/>
      <c r="AG11" s="113"/>
      <c r="AH11" s="328">
        <v>5</v>
      </c>
      <c r="AI11" s="328">
        <f t="array" ref="AI11">'Data Entry'!AB10</f>
      </c>
      <c r="AJ11" s="328">
        <f t="array" ref="AJ11">'Data Entry'!AV10</f>
      </c>
      <c r="AK11" s="328">
        <f t="array" ref="AK11">'Data Entry'!AW10</f>
      </c>
      <c r="AL11" s="328">
        <f t="array" ref="AL11">'Data Entry'!AX10</f>
      </c>
      <c r="AM11" s="329">
        <f t="array" ref="AM11">8.9*102%</f>
      </c>
      <c r="AN11" s="329">
        <f t="array" ref="AN11">8.8*102%</f>
      </c>
      <c r="AO11" s="328">
        <f t="array" ref="AO11">0.55+0+1.15+0.05</f>
      </c>
      <c r="AP11" s="330">
        <f t="array" ref="AP11">((AJ11*AM11)+((AK11+AL11)*AN11)+(AI11*AO11))*103%</f>
      </c>
      <c r="AQ11" s="113"/>
      <c r="AR11" s="113"/>
      <c r="AS11" s="328">
        <v>5</v>
      </c>
      <c r="AT11" s="328">
        <f t="array" ref="AT11">'Data Entry'!AC10</f>
      </c>
      <c r="AU11" s="328">
        <f t="array" ref="AU11">'Data Entry'!AY10</f>
      </c>
      <c r="AV11" s="328">
        <f t="array" ref="AV11">'Data Entry'!AZ10</f>
      </c>
      <c r="AW11" s="328">
        <f t="array" ref="AW11">'Data Entry'!BA10</f>
      </c>
      <c r="AX11" s="329">
        <f t="array" ref="AX11">AX10</f>
      </c>
      <c r="AY11" s="329">
        <f t="array" ref="AY11">AY10</f>
      </c>
      <c r="AZ11" s="328">
        <v>1</v>
      </c>
      <c r="BA11" s="330">
        <f t="array" ref="BA11">((AU11*AX11)+((AV11+AW11)*AY11)+(AT11*AZ11))*103%</f>
      </c>
      <c r="BB11" s="127"/>
      <c r="BC11" s="98"/>
      <c r="BD11" s="98"/>
      <c r="BE11" s="98"/>
      <c r="BF11" s="98"/>
    </row>
    <row r="12" spans="1:58" ht="24" customHeight="1">
      <c r="A12" s="328">
        <v>6</v>
      </c>
      <c r="B12" s="328">
        <f t="array" ref="B12">'Data Entry'!Y11</f>
      </c>
      <c r="C12" s="328">
        <f t="array" ref="C12">'Data Entry'!AM11</f>
      </c>
      <c r="D12" s="328">
        <f t="array" ref="D12">'Data Entry'!AN11</f>
      </c>
      <c r="E12" s="328">
        <f t="array" ref="E12">'Data Entry'!AO11</f>
      </c>
      <c r="F12" s="329">
        <f t="array" ref="F12">8.9*102%</f>
      </c>
      <c r="G12" s="329">
        <f t="array" ref="G12">8.8*102%</f>
      </c>
      <c r="H12" s="328">
        <f t="array" ref="H12">0.55+0+1.15+0.05</f>
      </c>
      <c r="I12" s="330">
        <f t="array" ref="I12">((C12*F12)+((D12+E12)*G12)+(B12*H12))*103%</f>
      </c>
      <c r="J12" s="113"/>
      <c r="K12" s="113"/>
      <c r="L12" s="328">
        <v>6</v>
      </c>
      <c r="M12" s="328">
        <f t="array" ref="M12">'Data Entry'!Z11</f>
      </c>
      <c r="N12" s="328">
        <f t="array" ref="N12">'Data Entry'!AP11</f>
      </c>
      <c r="O12" s="328">
        <f t="array" ref="O12">'Data Entry'!AQ11</f>
      </c>
      <c r="P12" s="328">
        <f t="array" ref="P12">'Data Entry'!AR11</f>
      </c>
      <c r="Q12" s="329">
        <f t="array" ref="Q12">10.15*102%</f>
      </c>
      <c r="R12" s="329">
        <f t="array" ref="R12">10.1*102%</f>
      </c>
      <c r="S12" s="328">
        <f t="array" ref="S12">0.7+0+1.15+0.05</f>
      </c>
      <c r="T12" s="330">
        <f t="array" ref="T12">((N12*Q12)+((O12+P12)*R12)+(M12*S12))*103%</f>
      </c>
      <c r="U12" s="113"/>
      <c r="V12" s="113"/>
      <c r="W12" s="328">
        <v>6</v>
      </c>
      <c r="X12" s="328">
        <f t="array" ref="X12">'Data Entry'!AA11</f>
      </c>
      <c r="Y12" s="328">
        <f t="array" ref="Y12">'Data Entry'!AS11</f>
      </c>
      <c r="Z12" s="328">
        <f t="array" ref="Z12">'Data Entry'!AT11</f>
      </c>
      <c r="AA12" s="328">
        <f t="array" ref="AA12">'Data Entry'!AU11</f>
      </c>
      <c r="AB12" s="329">
        <v>7.1</v>
      </c>
      <c r="AC12" s="329">
        <v>7</v>
      </c>
      <c r="AD12" s="328">
        <f t="array" ref="AD12">0.55+0+1.15+0.05</f>
      </c>
      <c r="AE12" s="328">
        <f t="array" ref="AE12">((Y12*AB12)+((Z12+AA12)*AC12)+(X12*AD12))*103%</f>
      </c>
      <c r="AF12" s="113"/>
      <c r="AG12" s="113"/>
      <c r="AH12" s="328">
        <v>6</v>
      </c>
      <c r="AI12" s="328">
        <f t="array" ref="AI12">'Data Entry'!AB11</f>
      </c>
      <c r="AJ12" s="328">
        <f t="array" ref="AJ12">'Data Entry'!AV11</f>
      </c>
      <c r="AK12" s="328">
        <f t="array" ref="AK12">'Data Entry'!AW11</f>
      </c>
      <c r="AL12" s="328">
        <f t="array" ref="AL12">'Data Entry'!AX11</f>
      </c>
      <c r="AM12" s="329">
        <f t="array" ref="AM12">8.9*102%</f>
      </c>
      <c r="AN12" s="329">
        <f t="array" ref="AN12">8.8*102%</f>
      </c>
      <c r="AO12" s="328">
        <f t="array" ref="AO12">0.55+0+1.15+0.05</f>
      </c>
      <c r="AP12" s="330">
        <f t="array" ref="AP12">((AJ12*AM12)+((AK12+AL12)*AN12)+(AI12*AO12))*103%</f>
      </c>
      <c r="AQ12" s="113"/>
      <c r="AR12" s="113"/>
      <c r="AS12" s="328">
        <v>6</v>
      </c>
      <c r="AT12" s="328">
        <f t="array" ref="AT12">'Data Entry'!AC11</f>
      </c>
      <c r="AU12" s="328">
        <f t="array" ref="AU12">'Data Entry'!AY11</f>
      </c>
      <c r="AV12" s="328">
        <f t="array" ref="AV12">'Data Entry'!AZ11</f>
      </c>
      <c r="AW12" s="328">
        <f t="array" ref="AW12">'Data Entry'!BA11</f>
      </c>
      <c r="AX12" s="329">
        <f t="array" ref="AX12">AX11</f>
      </c>
      <c r="AY12" s="329">
        <f t="array" ref="AY12">AY11</f>
      </c>
      <c r="AZ12" s="328">
        <v>1</v>
      </c>
      <c r="BA12" s="330">
        <f t="array" ref="BA12">((AU12*AX12)+((AV12+AW12)*AY12)+(AT12*AZ12))*103%</f>
      </c>
      <c r="BB12" s="127"/>
      <c r="BC12" s="98"/>
      <c r="BD12" s="98"/>
      <c r="BE12" s="98"/>
      <c r="BF12" s="98"/>
    </row>
    <row r="13" spans="1:58" ht="24" customHeight="1">
      <c r="A13" s="328">
        <v>7</v>
      </c>
      <c r="B13" s="328">
        <f t="array" ref="B13">'Data Entry'!Y12</f>
      </c>
      <c r="C13" s="328">
        <f t="array" ref="C13">'Data Entry'!AM12</f>
      </c>
      <c r="D13" s="328">
        <f t="array" ref="D13">'Data Entry'!AN12</f>
      </c>
      <c r="E13" s="328">
        <f t="array" ref="E13">'Data Entry'!AO12</f>
      </c>
      <c r="F13" s="329">
        <f t="array" ref="F13">8.9*102%</f>
      </c>
      <c r="G13" s="329">
        <f t="array" ref="G13">8.8*102%</f>
      </c>
      <c r="H13" s="328">
        <f t="array" ref="H13">0.55+0+1.15+0.05</f>
      </c>
      <c r="I13" s="330">
        <f t="array" ref="I13">((C13*F13)+((D13+E13)*G13)+(B13*H13))*103%</f>
      </c>
      <c r="J13" s="113"/>
      <c r="K13" s="113"/>
      <c r="L13" s="328">
        <v>7</v>
      </c>
      <c r="M13" s="328">
        <f t="array" ref="M13">'Data Entry'!Z12</f>
      </c>
      <c r="N13" s="328">
        <f t="array" ref="N13">'Data Entry'!AP12</f>
      </c>
      <c r="O13" s="328">
        <f t="array" ref="O13">'Data Entry'!AQ12</f>
      </c>
      <c r="P13" s="328">
        <f t="array" ref="P13">'Data Entry'!AR12</f>
      </c>
      <c r="Q13" s="329">
        <f t="array" ref="Q13">10.15*102%</f>
      </c>
      <c r="R13" s="329">
        <f t="array" ref="R13">10.1*102%</f>
      </c>
      <c r="S13" s="328">
        <f t="array" ref="S13">0.7+0+1.15+0.05</f>
      </c>
      <c r="T13" s="330">
        <f t="array" ref="T13">((N13*Q13)+((O13+P13)*R13)+(M13*S13))*103%</f>
      </c>
      <c r="U13" s="113"/>
      <c r="V13" s="113"/>
      <c r="W13" s="328">
        <v>7</v>
      </c>
      <c r="X13" s="328">
        <f t="array" ref="X13">'Data Entry'!AA12</f>
      </c>
      <c r="Y13" s="328">
        <f t="array" ref="Y13">'Data Entry'!AS12</f>
      </c>
      <c r="Z13" s="328">
        <f t="array" ref="Z13">'Data Entry'!AT12</f>
      </c>
      <c r="AA13" s="328">
        <f t="array" ref="AA13">'Data Entry'!AU12</f>
      </c>
      <c r="AB13" s="329">
        <v>7.1</v>
      </c>
      <c r="AC13" s="329">
        <v>7</v>
      </c>
      <c r="AD13" s="328">
        <f t="array" ref="AD13">0.55+0+1.15+0.05</f>
      </c>
      <c r="AE13" s="328">
        <f t="array" ref="AE13">((Y13*AB13)+((Z13+AA13)*AC13)+(X13*AD13))*103%</f>
      </c>
      <c r="AF13" s="113"/>
      <c r="AG13" s="113"/>
      <c r="AH13" s="328">
        <v>7</v>
      </c>
      <c r="AI13" s="328">
        <f t="array" ref="AI13">'Data Entry'!AB12</f>
      </c>
      <c r="AJ13" s="328">
        <f t="array" ref="AJ13">'Data Entry'!AV12</f>
      </c>
      <c r="AK13" s="328">
        <f t="array" ref="AK13">'Data Entry'!AW12</f>
      </c>
      <c r="AL13" s="328">
        <f t="array" ref="AL13">'Data Entry'!AX12</f>
      </c>
      <c r="AM13" s="329">
        <f t="array" ref="AM13">8.9*102%</f>
      </c>
      <c r="AN13" s="329">
        <f t="array" ref="AN13">8.8*102%</f>
      </c>
      <c r="AO13" s="328">
        <f t="array" ref="AO13">0.55+0+1.15+0.05</f>
      </c>
      <c r="AP13" s="330">
        <f t="array" ref="AP13">((AJ13*AM13)+((AK13+AL13)*AN13)+(AI13*AO13))*103%</f>
      </c>
      <c r="AQ13" s="113"/>
      <c r="AR13" s="113"/>
      <c r="AS13" s="328">
        <v>7</v>
      </c>
      <c r="AT13" s="328">
        <f t="array" ref="AT13">'Data Entry'!AC12</f>
      </c>
      <c r="AU13" s="328">
        <f t="array" ref="AU13">'Data Entry'!AY12</f>
      </c>
      <c r="AV13" s="328">
        <f t="array" ref="AV13">'Data Entry'!AZ12</f>
      </c>
      <c r="AW13" s="328">
        <f t="array" ref="AW13">'Data Entry'!BA12</f>
      </c>
      <c r="AX13" s="329">
        <f t="array" ref="AX13">AX12</f>
      </c>
      <c r="AY13" s="329">
        <f t="array" ref="AY13">AY12</f>
      </c>
      <c r="AZ13" s="328">
        <v>1</v>
      </c>
      <c r="BA13" s="330">
        <f t="array" ref="BA13">((AU13*AX13)+((AV13+AW13)*AY13)+(AT13*AZ13))*103%</f>
      </c>
      <c r="BB13" s="127"/>
      <c r="BC13" s="98"/>
      <c r="BD13" s="98"/>
      <c r="BE13" s="98"/>
      <c r="BF13" s="98"/>
    </row>
    <row r="14" spans="1:58" ht="24" customHeight="1">
      <c r="A14" s="328">
        <v>8</v>
      </c>
      <c r="B14" s="328">
        <f t="array" ref="B14">'Data Entry'!Y13</f>
      </c>
      <c r="C14" s="328">
        <f t="array" ref="C14">'Data Entry'!AM13</f>
      </c>
      <c r="D14" s="328">
        <f t="array" ref="D14">'Data Entry'!AN13</f>
      </c>
      <c r="E14" s="328">
        <f t="array" ref="E14">'Data Entry'!AO13</f>
      </c>
      <c r="F14" s="329">
        <f t="array" ref="F14">8.9*102%</f>
      </c>
      <c r="G14" s="329">
        <f t="array" ref="G14">8.8*102%</f>
      </c>
      <c r="H14" s="328">
        <f t="array" ref="H14">0.55+0+1.15+0.05</f>
      </c>
      <c r="I14" s="330">
        <f t="array" ref="I14">((C14*F14)+((D14+E14)*G14)+(B14*H14))*103%</f>
      </c>
      <c r="J14" s="113"/>
      <c r="K14" s="113"/>
      <c r="L14" s="328">
        <v>8</v>
      </c>
      <c r="M14" s="328">
        <f t="array" ref="M14">'Data Entry'!Z13</f>
      </c>
      <c r="N14" s="328">
        <f t="array" ref="N14">'Data Entry'!AP13</f>
      </c>
      <c r="O14" s="328">
        <f t="array" ref="O14">'Data Entry'!AQ13</f>
      </c>
      <c r="P14" s="328">
        <f t="array" ref="P14">'Data Entry'!AR13</f>
      </c>
      <c r="Q14" s="329">
        <f t="array" ref="Q14">10.15*102%</f>
      </c>
      <c r="R14" s="329">
        <f t="array" ref="R14">10.1*102%</f>
      </c>
      <c r="S14" s="328">
        <f t="array" ref="S14">0.7+0+1.15+0.05</f>
      </c>
      <c r="T14" s="330">
        <f t="array" ref="T14">((N14*Q14)+((O14+P14)*R14)+(M14*S14))*103%</f>
      </c>
      <c r="U14" s="113"/>
      <c r="V14" s="113"/>
      <c r="W14" s="328">
        <v>8</v>
      </c>
      <c r="X14" s="328">
        <f t="array" ref="X14">'Data Entry'!AA13</f>
      </c>
      <c r="Y14" s="328">
        <f t="array" ref="Y14">'Data Entry'!AS13</f>
      </c>
      <c r="Z14" s="328">
        <f t="array" ref="Z14">'Data Entry'!AT13</f>
      </c>
      <c r="AA14" s="328">
        <f t="array" ref="AA14">'Data Entry'!AU13</f>
      </c>
      <c r="AB14" s="329">
        <v>7.1</v>
      </c>
      <c r="AC14" s="329">
        <v>7</v>
      </c>
      <c r="AD14" s="328">
        <f t="array" ref="AD14">0.55+0+1.15+0.05</f>
      </c>
      <c r="AE14" s="328">
        <f t="array" ref="AE14">((Y14*AB14)+((Z14+AA14)*AC14)+(X14*AD14))*103%</f>
      </c>
      <c r="AF14" s="113"/>
      <c r="AG14" s="113"/>
      <c r="AH14" s="328">
        <v>8</v>
      </c>
      <c r="AI14" s="328">
        <f t="array" ref="AI14">'Data Entry'!AB13</f>
      </c>
      <c r="AJ14" s="328">
        <f t="array" ref="AJ14">'Data Entry'!AV13</f>
      </c>
      <c r="AK14" s="328">
        <f t="array" ref="AK14">'Data Entry'!AW13</f>
      </c>
      <c r="AL14" s="328">
        <f t="array" ref="AL14">'Data Entry'!AX13</f>
      </c>
      <c r="AM14" s="329">
        <f t="array" ref="AM14">8.9*102%</f>
      </c>
      <c r="AN14" s="329">
        <f t="array" ref="AN14">8.8*102%</f>
      </c>
      <c r="AO14" s="328">
        <f t="array" ref="AO14">0.55+0+1.15+0.05</f>
      </c>
      <c r="AP14" s="330">
        <f t="array" ref="AP14">((AJ14*AM14)+((AK14+AL14)*AN14)+(AI14*AO14))*103%</f>
      </c>
      <c r="AQ14" s="113"/>
      <c r="AR14" s="113"/>
      <c r="AS14" s="328">
        <v>8</v>
      </c>
      <c r="AT14" s="328">
        <f t="array" ref="AT14">'Data Entry'!AC13</f>
      </c>
      <c r="AU14" s="328">
        <f t="array" ref="AU14">'Data Entry'!AY13</f>
      </c>
      <c r="AV14" s="328">
        <f t="array" ref="AV14">'Data Entry'!AZ13</f>
      </c>
      <c r="AW14" s="328">
        <f t="array" ref="AW14">'Data Entry'!BA13</f>
      </c>
      <c r="AX14" s="329">
        <f t="array" ref="AX14">AX13</f>
      </c>
      <c r="AY14" s="329">
        <f t="array" ref="AY14">AY13</f>
      </c>
      <c r="AZ14" s="328">
        <v>1</v>
      </c>
      <c r="BA14" s="330">
        <f t="array" ref="BA14">((AU14*AX14)+((AV14+AW14)*AY14)+(AT14*AZ14))*103%</f>
      </c>
      <c r="BB14" s="127"/>
      <c r="BC14" s="98"/>
      <c r="BD14" s="98"/>
      <c r="BE14" s="98"/>
      <c r="BF14" s="98"/>
    </row>
    <row r="15" spans="1:58" ht="24" customHeight="1">
      <c r="A15" s="328">
        <v>9</v>
      </c>
      <c r="B15" s="328">
        <f t="array" ref="B15">'Data Entry'!Y14</f>
      </c>
      <c r="C15" s="328">
        <f t="array" ref="C15">'Data Entry'!AM14</f>
      </c>
      <c r="D15" s="328">
        <f t="array" ref="D15">'Data Entry'!AN14</f>
      </c>
      <c r="E15" s="328">
        <f t="array" ref="E15">'Data Entry'!AO14</f>
      </c>
      <c r="F15" s="329">
        <f t="array" ref="F15">8.9*102%</f>
      </c>
      <c r="G15" s="329">
        <f t="array" ref="G15">8.8*102%</f>
      </c>
      <c r="H15" s="328">
        <f t="array" ref="H15">0.55+0+1.15+0.05</f>
      </c>
      <c r="I15" s="330">
        <f t="array" ref="I15">((C15*F15)+((D15+E15)*G15)+(B15*H15))*103%</f>
      </c>
      <c r="J15" s="113"/>
      <c r="K15" s="113"/>
      <c r="L15" s="328">
        <v>9</v>
      </c>
      <c r="M15" s="328">
        <f t="array" ref="M15">'Data Entry'!Z14</f>
      </c>
      <c r="N15" s="328">
        <f t="array" ref="N15">'Data Entry'!AP14</f>
      </c>
      <c r="O15" s="328">
        <f t="array" ref="O15">'Data Entry'!AQ14</f>
      </c>
      <c r="P15" s="328">
        <f t="array" ref="P15">'Data Entry'!AR14</f>
      </c>
      <c r="Q15" s="329">
        <f t="array" ref="Q15">10.15*102%</f>
      </c>
      <c r="R15" s="329">
        <f t="array" ref="R15">10.1*102%</f>
      </c>
      <c r="S15" s="328">
        <f t="array" ref="S15">0.7+0+1.15+0.05</f>
      </c>
      <c r="T15" s="330">
        <f t="array" ref="T15">((N15*Q15)+((O15+P15)*R15)+(M15*S15))*103%</f>
      </c>
      <c r="U15" s="113"/>
      <c r="V15" s="113"/>
      <c r="W15" s="328">
        <v>9</v>
      </c>
      <c r="X15" s="328">
        <f t="array" ref="X15">'Data Entry'!AA14</f>
      </c>
      <c r="Y15" s="328">
        <f t="array" ref="Y15">'Data Entry'!AS14</f>
      </c>
      <c r="Z15" s="328">
        <f t="array" ref="Z15">'Data Entry'!AT14</f>
      </c>
      <c r="AA15" s="328">
        <f t="array" ref="AA15">'Data Entry'!AU14</f>
      </c>
      <c r="AB15" s="329">
        <v>7.1</v>
      </c>
      <c r="AC15" s="329">
        <v>7</v>
      </c>
      <c r="AD15" s="328">
        <f t="array" ref="AD15">0.55+0+1.15+0.05</f>
      </c>
      <c r="AE15" s="328">
        <f t="array" ref="AE15">((Y15*AB15)+((Z15+AA15)*AC15)+(X15*AD15))*103%</f>
      </c>
      <c r="AF15" s="113"/>
      <c r="AG15" s="113"/>
      <c r="AH15" s="328">
        <v>9</v>
      </c>
      <c r="AI15" s="328">
        <f t="array" ref="AI15">'Data Entry'!AB14</f>
      </c>
      <c r="AJ15" s="328">
        <f t="array" ref="AJ15">'Data Entry'!AV14</f>
      </c>
      <c r="AK15" s="328">
        <f t="array" ref="AK15">'Data Entry'!AW14</f>
      </c>
      <c r="AL15" s="328">
        <f t="array" ref="AL15">'Data Entry'!AX14</f>
      </c>
      <c r="AM15" s="329">
        <f t="array" ref="AM15">8.9*102%</f>
      </c>
      <c r="AN15" s="329">
        <f t="array" ref="AN15">8.8*102%</f>
      </c>
      <c r="AO15" s="328">
        <f t="array" ref="AO15">0.55+0+1.15+0.05</f>
      </c>
      <c r="AP15" s="330">
        <f t="array" ref="AP15">((AJ15*AM15)+((AK15+AL15)*AN15)+(AI15*AO15))*103%</f>
      </c>
      <c r="AQ15" s="113"/>
      <c r="AR15" s="113"/>
      <c r="AS15" s="328">
        <v>9</v>
      </c>
      <c r="AT15" s="328">
        <f t="array" ref="AT15">'Data Entry'!AC14</f>
      </c>
      <c r="AU15" s="328">
        <f t="array" ref="AU15">'Data Entry'!AY14</f>
      </c>
      <c r="AV15" s="328">
        <f t="array" ref="AV15">'Data Entry'!AZ14</f>
      </c>
      <c r="AW15" s="328">
        <f t="array" ref="AW15">'Data Entry'!BA14</f>
      </c>
      <c r="AX15" s="329">
        <f t="array" ref="AX15">AX14</f>
      </c>
      <c r="AY15" s="329">
        <f t="array" ref="AY15">AY14</f>
      </c>
      <c r="AZ15" s="328">
        <v>1</v>
      </c>
      <c r="BA15" s="330">
        <f t="array" ref="BA15">((AU15*AX15)+((AV15+AW15)*AY15)+(AT15*AZ15))*103%</f>
      </c>
      <c r="BB15" s="127"/>
      <c r="BC15" s="98"/>
      <c r="BD15" s="98"/>
      <c r="BE15" s="98"/>
      <c r="BF15" s="98"/>
    </row>
    <row r="16" spans="1:58" ht="24" customHeight="1">
      <c r="A16" s="328">
        <v>10</v>
      </c>
      <c r="B16" s="328">
        <f t="array" ref="B16">'Data Entry'!Y15</f>
      </c>
      <c r="C16" s="328">
        <f t="array" ref="C16">'Data Entry'!AM15</f>
      </c>
      <c r="D16" s="328">
        <f t="array" ref="D16">'Data Entry'!AN15</f>
      </c>
      <c r="E16" s="328">
        <f t="array" ref="E16">'Data Entry'!AO15</f>
      </c>
      <c r="F16" s="329">
        <f t="array" ref="F16">8.9*102%</f>
      </c>
      <c r="G16" s="329">
        <f t="array" ref="G16">8.8*102%</f>
      </c>
      <c r="H16" s="328">
        <f t="array" ref="H16">0.55+0+1.15+0.05</f>
      </c>
      <c r="I16" s="330">
        <f t="array" ref="I16">((C16*F16)+((D16+E16)*G16)+(B16*H16))*103%</f>
      </c>
      <c r="J16" s="113"/>
      <c r="K16" s="113"/>
      <c r="L16" s="328">
        <v>10</v>
      </c>
      <c r="M16" s="328">
        <f t="array" ref="M16">'Data Entry'!Z15</f>
      </c>
      <c r="N16" s="328">
        <f t="array" ref="N16">'Data Entry'!AP15</f>
      </c>
      <c r="O16" s="328">
        <f t="array" ref="O16">'Data Entry'!AQ15</f>
      </c>
      <c r="P16" s="328">
        <f t="array" ref="P16">'Data Entry'!AR15</f>
      </c>
      <c r="Q16" s="329">
        <f t="array" ref="Q16">10.15*102%</f>
      </c>
      <c r="R16" s="329">
        <f t="array" ref="R16">10.1*102%</f>
      </c>
      <c r="S16" s="328">
        <f t="array" ref="S16">0.7+0+1.15+0.05</f>
      </c>
      <c r="T16" s="330">
        <f t="array" ref="T16">((N16*Q16)+((O16+P16)*R16)+(M16*S16))*103%</f>
      </c>
      <c r="U16" s="113"/>
      <c r="V16" s="113"/>
      <c r="W16" s="328">
        <v>10</v>
      </c>
      <c r="X16" s="328">
        <f t="array" ref="X16">'Data Entry'!AA15</f>
      </c>
      <c r="Y16" s="328">
        <f t="array" ref="Y16">'Data Entry'!AS15</f>
      </c>
      <c r="Z16" s="328">
        <f t="array" ref="Z16">'Data Entry'!AT15</f>
      </c>
      <c r="AA16" s="328">
        <f t="array" ref="AA16">'Data Entry'!AU15</f>
      </c>
      <c r="AB16" s="329">
        <v>7.1</v>
      </c>
      <c r="AC16" s="329">
        <v>7</v>
      </c>
      <c r="AD16" s="328">
        <f t="array" ref="AD16">0.55+0+1.15+0.05</f>
      </c>
      <c r="AE16" s="328">
        <f t="array" ref="AE16">((Y16*AB16)+((Z16+AA16)*AC16)+(X16*AD16))*103%</f>
      </c>
      <c r="AF16" s="113"/>
      <c r="AG16" s="113"/>
      <c r="AH16" s="328">
        <v>10</v>
      </c>
      <c r="AI16" s="328">
        <f t="array" ref="AI16">'Data Entry'!AB15</f>
      </c>
      <c r="AJ16" s="328">
        <f t="array" ref="AJ16">'Data Entry'!AV15</f>
      </c>
      <c r="AK16" s="328">
        <f t="array" ref="AK16">'Data Entry'!AW15</f>
      </c>
      <c r="AL16" s="328">
        <f t="array" ref="AL16">'Data Entry'!AX15</f>
      </c>
      <c r="AM16" s="329">
        <f t="array" ref="AM16">8.9*102%</f>
      </c>
      <c r="AN16" s="329">
        <f t="array" ref="AN16">8.8*102%</f>
      </c>
      <c r="AO16" s="328">
        <f t="array" ref="AO16">0.55+0+1.15+0.05</f>
      </c>
      <c r="AP16" s="330">
        <f t="array" ref="AP16">((AJ16*AM16)+((AK16+AL16)*AN16)+(AI16*AO16))*103%</f>
      </c>
      <c r="AQ16" s="113"/>
      <c r="AR16" s="113"/>
      <c r="AS16" s="328">
        <v>10</v>
      </c>
      <c r="AT16" s="328">
        <f t="array" ref="AT16">'Data Entry'!AC15</f>
      </c>
      <c r="AU16" s="328">
        <f t="array" ref="AU16">'Data Entry'!AY15</f>
      </c>
      <c r="AV16" s="328">
        <f t="array" ref="AV16">'Data Entry'!AZ15</f>
      </c>
      <c r="AW16" s="328">
        <f t="array" ref="AW16">'Data Entry'!BA15</f>
      </c>
      <c r="AX16" s="329">
        <f t="array" ref="AX16">AX15</f>
      </c>
      <c r="AY16" s="329">
        <f t="array" ref="AY16">AY15</f>
      </c>
      <c r="AZ16" s="328">
        <v>1</v>
      </c>
      <c r="BA16" s="330">
        <f t="array" ref="BA16">((AU16*AX16)+((AV16+AW16)*AY16)+(AT16*AZ16))*103%</f>
      </c>
      <c r="BB16" s="127"/>
      <c r="BC16" s="98"/>
      <c r="BD16" s="98"/>
      <c r="BE16" s="98"/>
      <c r="BF16" s="98"/>
    </row>
    <row r="17" spans="1:58" ht="24" customHeight="1">
      <c r="A17" s="328">
        <v>11</v>
      </c>
      <c r="B17" s="328">
        <f t="array" ref="B17">'Data Entry'!Y16</f>
      </c>
      <c r="C17" s="328">
        <f t="array" ref="C17">'Data Entry'!AM16</f>
      </c>
      <c r="D17" s="328">
        <f t="array" ref="D17">'Data Entry'!AN16</f>
      </c>
      <c r="E17" s="328">
        <f t="array" ref="E17">'Data Entry'!AO16</f>
      </c>
      <c r="F17" s="329">
        <f t="array" ref="F17">8.9*102%</f>
      </c>
      <c r="G17" s="329">
        <f t="array" ref="G17">8.8*102%</f>
      </c>
      <c r="H17" s="328">
        <f t="array" ref="H17">0.55+0+1.15+0.05</f>
      </c>
      <c r="I17" s="330">
        <f t="array" ref="I17">((C17*F17)+((D17+E17)*G17)+(B17*H17))*103%</f>
      </c>
      <c r="J17" s="113"/>
      <c r="K17" s="113"/>
      <c r="L17" s="328">
        <v>11</v>
      </c>
      <c r="M17" s="328">
        <f t="array" ref="M17">'Data Entry'!Z16</f>
      </c>
      <c r="N17" s="328">
        <f t="array" ref="N17">'Data Entry'!AP16</f>
      </c>
      <c r="O17" s="328">
        <f t="array" ref="O17">'Data Entry'!AQ16</f>
      </c>
      <c r="P17" s="328">
        <f t="array" ref="P17">'Data Entry'!AR16</f>
      </c>
      <c r="Q17" s="329">
        <f t="array" ref="Q17">10.15*102%</f>
      </c>
      <c r="R17" s="329">
        <f t="array" ref="R17">10.1*102%</f>
      </c>
      <c r="S17" s="328">
        <f t="array" ref="S17">0.7+0+1.15+0.05</f>
      </c>
      <c r="T17" s="330">
        <f t="array" ref="T17">((N17*Q17)+((O17+P17)*R17)+(M17*S17))*103%</f>
      </c>
      <c r="U17" s="113"/>
      <c r="V17" s="113"/>
      <c r="W17" s="328">
        <v>11</v>
      </c>
      <c r="X17" s="328">
        <f t="array" ref="X17">'Data Entry'!AA16</f>
      </c>
      <c r="Y17" s="328">
        <f t="array" ref="Y17">'Data Entry'!AS16</f>
      </c>
      <c r="Z17" s="328">
        <f t="array" ref="Z17">'Data Entry'!AT16</f>
      </c>
      <c r="AA17" s="328">
        <f t="array" ref="AA17">'Data Entry'!AU16</f>
      </c>
      <c r="AB17" s="329">
        <v>7.1</v>
      </c>
      <c r="AC17" s="329">
        <v>7</v>
      </c>
      <c r="AD17" s="328">
        <f t="array" ref="AD17">0.55+0+1.15+0.05</f>
      </c>
      <c r="AE17" s="328">
        <f t="array" ref="AE17">((Y17*AB17)+((Z17+AA17)*AC17)+(X17*AD17))*103%</f>
      </c>
      <c r="AF17" s="113"/>
      <c r="AG17" s="113"/>
      <c r="AH17" s="328">
        <v>11</v>
      </c>
      <c r="AI17" s="328">
        <f t="array" ref="AI17">'Data Entry'!AB16</f>
      </c>
      <c r="AJ17" s="328">
        <f t="array" ref="AJ17">'Data Entry'!AV16</f>
      </c>
      <c r="AK17" s="328">
        <f t="array" ref="AK17">'Data Entry'!AW16</f>
      </c>
      <c r="AL17" s="328">
        <f t="array" ref="AL17">'Data Entry'!AX16</f>
      </c>
      <c r="AM17" s="329">
        <f t="array" ref="AM17">8.9*102%</f>
      </c>
      <c r="AN17" s="329">
        <f t="array" ref="AN17">8.8*102%</f>
      </c>
      <c r="AO17" s="328">
        <f t="array" ref="AO17">0.55+0+1.15+0.05</f>
      </c>
      <c r="AP17" s="330">
        <f t="array" ref="AP17">((AJ17*AM17)+((AK17+AL17)*AN17)+(AI17*AO17))*103%</f>
      </c>
      <c r="AQ17" s="113"/>
      <c r="AR17" s="113"/>
      <c r="AS17" s="328">
        <v>11</v>
      </c>
      <c r="AT17" s="328">
        <f t="array" ref="AT17">'Data Entry'!AC16</f>
      </c>
      <c r="AU17" s="328">
        <f t="array" ref="AU17">'Data Entry'!AY16</f>
      </c>
      <c r="AV17" s="328">
        <f t="array" ref="AV17">'Data Entry'!AZ16</f>
      </c>
      <c r="AW17" s="328">
        <f t="array" ref="AW17">'Data Entry'!BA16</f>
      </c>
      <c r="AX17" s="329">
        <f t="array" ref="AX17">AX16</f>
      </c>
      <c r="AY17" s="329">
        <f t="array" ref="AY17">AY16</f>
      </c>
      <c r="AZ17" s="328">
        <v>1</v>
      </c>
      <c r="BA17" s="330">
        <f t="array" ref="BA17">((AU17*AX17)+((AV17+AW17)*AY17)+(AT17*AZ17))*103%</f>
      </c>
      <c r="BB17" s="127"/>
      <c r="BC17" s="98"/>
      <c r="BD17" s="98"/>
      <c r="BE17" s="98"/>
      <c r="BF17" s="98"/>
    </row>
    <row r="18" spans="1:58" ht="24" customHeight="1">
      <c r="A18" s="328">
        <v>12</v>
      </c>
      <c r="B18" s="328">
        <f t="array" ref="B18">'Data Entry'!Y17</f>
      </c>
      <c r="C18" s="328">
        <f t="array" ref="C18">'Data Entry'!AM17</f>
      </c>
      <c r="D18" s="328">
        <f t="array" ref="D18">'Data Entry'!AN17</f>
      </c>
      <c r="E18" s="328">
        <f t="array" ref="E18">'Data Entry'!AO17</f>
      </c>
      <c r="F18" s="329">
        <f t="array" ref="F18">8.9*102%</f>
      </c>
      <c r="G18" s="329">
        <f t="array" ref="G18">8.8*102%</f>
      </c>
      <c r="H18" s="328">
        <f t="array" ref="H18">0.55+0+1.15+0.05</f>
      </c>
      <c r="I18" s="330">
        <f t="array" ref="I18">((C18*F18)+((D18+E18)*G18)+(B18*H18))*103%</f>
      </c>
      <c r="J18" s="113"/>
      <c r="K18" s="113"/>
      <c r="L18" s="328">
        <v>12</v>
      </c>
      <c r="M18" s="328">
        <f t="array" ref="M18">'Data Entry'!Z17</f>
      </c>
      <c r="N18" s="328">
        <f t="array" ref="N18">'Data Entry'!AP17</f>
      </c>
      <c r="O18" s="328">
        <f t="array" ref="O18">'Data Entry'!AQ17</f>
      </c>
      <c r="P18" s="328">
        <f t="array" ref="P18">'Data Entry'!AR17</f>
      </c>
      <c r="Q18" s="329">
        <f t="array" ref="Q18">10.15*102%</f>
      </c>
      <c r="R18" s="329">
        <f t="array" ref="R18">10.1*102%</f>
      </c>
      <c r="S18" s="328">
        <f t="array" ref="S18">0.7+0+1.15+0.05</f>
      </c>
      <c r="T18" s="330">
        <f t="array" ref="T18">((N18*Q18)+((O18+P18)*R18)+(M18*S18))*103%</f>
      </c>
      <c r="U18" s="113"/>
      <c r="V18" s="113"/>
      <c r="W18" s="328">
        <v>12</v>
      </c>
      <c r="X18" s="328">
        <f t="array" ref="X18">'Data Entry'!AA17</f>
      </c>
      <c r="Y18" s="328">
        <f t="array" ref="Y18">'Data Entry'!AS17</f>
      </c>
      <c r="Z18" s="328">
        <f t="array" ref="Z18">'Data Entry'!AT17</f>
      </c>
      <c r="AA18" s="328">
        <f t="array" ref="AA18">'Data Entry'!AU17</f>
      </c>
      <c r="AB18" s="329">
        <v>7.1</v>
      </c>
      <c r="AC18" s="329">
        <v>7</v>
      </c>
      <c r="AD18" s="328">
        <f t="array" ref="AD18">0.55+0+1.15+0.05</f>
      </c>
      <c r="AE18" s="328">
        <f t="array" ref="AE18">((Y18*AB18)+((Z18+AA18)*AC18)+(X18*AD18))*103%</f>
      </c>
      <c r="AF18" s="113"/>
      <c r="AG18" s="113"/>
      <c r="AH18" s="328">
        <v>12</v>
      </c>
      <c r="AI18" s="328">
        <f t="array" ref="AI18">'Data Entry'!AB17</f>
      </c>
      <c r="AJ18" s="328">
        <f t="array" ref="AJ18">'Data Entry'!AV17</f>
      </c>
      <c r="AK18" s="328">
        <f t="array" ref="AK18">'Data Entry'!AW17</f>
      </c>
      <c r="AL18" s="328">
        <f t="array" ref="AL18">'Data Entry'!AX17</f>
      </c>
      <c r="AM18" s="329">
        <f t="array" ref="AM18">8.9*102%</f>
      </c>
      <c r="AN18" s="329">
        <f t="array" ref="AN18">8.8*102%</f>
      </c>
      <c r="AO18" s="328">
        <f t="array" ref="AO18">0.55+0+1.15+0.05</f>
      </c>
      <c r="AP18" s="330">
        <f t="array" ref="AP18">((AJ18*AM18)+((AK18+AL18)*AN18)+(AI18*AO18))*103%</f>
      </c>
      <c r="AQ18" s="113"/>
      <c r="AR18" s="113"/>
      <c r="AS18" s="328">
        <v>12</v>
      </c>
      <c r="AT18" s="328">
        <f t="array" ref="AT18">'Data Entry'!AC17</f>
      </c>
      <c r="AU18" s="328">
        <f t="array" ref="AU18">'Data Entry'!AY17</f>
      </c>
      <c r="AV18" s="328">
        <f t="array" ref="AV18">'Data Entry'!AZ17</f>
      </c>
      <c r="AW18" s="328">
        <f t="array" ref="AW18">'Data Entry'!BA17</f>
      </c>
      <c r="AX18" s="329">
        <f t="array" ref="AX18">AX17</f>
      </c>
      <c r="AY18" s="329">
        <f t="array" ref="AY18">AY17</f>
      </c>
      <c r="AZ18" s="328">
        <v>1</v>
      </c>
      <c r="BA18" s="330">
        <f t="array" ref="BA18">((AU18*AX18)+((AV18+AW18)*AY18)+(AT18*AZ18))*103%</f>
      </c>
      <c r="BB18" s="127"/>
      <c r="BC18" s="98"/>
      <c r="BD18" s="98"/>
      <c r="BE18" s="98"/>
      <c r="BF18" s="98"/>
    </row>
    <row r="19" spans="1:58" ht="24" customHeight="1">
      <c r="A19" s="328">
        <v>13</v>
      </c>
      <c r="B19" s="328">
        <f t="array" ref="B19">'Data Entry'!Y18</f>
      </c>
      <c r="C19" s="328">
        <f t="array" ref="C19">'Data Entry'!AM18</f>
      </c>
      <c r="D19" s="328">
        <f t="array" ref="D19">'Data Entry'!AN18</f>
      </c>
      <c r="E19" s="328">
        <f t="array" ref="E19">'Data Entry'!AO18</f>
      </c>
      <c r="F19" s="329">
        <f t="array" ref="F19">8.9*102%</f>
      </c>
      <c r="G19" s="329">
        <f t="array" ref="G19">8.8*102%</f>
      </c>
      <c r="H19" s="328">
        <f t="array" ref="H19">0.55+0+1.15+0.05</f>
      </c>
      <c r="I19" s="330">
        <f t="array" ref="I19">((C19*F19)+((D19+E19)*G19)+(B19*H19))*103%</f>
      </c>
      <c r="J19" s="113"/>
      <c r="K19" s="113"/>
      <c r="L19" s="328">
        <v>13</v>
      </c>
      <c r="M19" s="328">
        <f t="array" ref="M19">'Data Entry'!Z18</f>
      </c>
      <c r="N19" s="328">
        <f t="array" ref="N19">'Data Entry'!AP18</f>
      </c>
      <c r="O19" s="328">
        <f t="array" ref="O19">'Data Entry'!AQ18</f>
      </c>
      <c r="P19" s="328">
        <f t="array" ref="P19">'Data Entry'!AR18</f>
      </c>
      <c r="Q19" s="329">
        <f t="array" ref="Q19">10.15*102%</f>
      </c>
      <c r="R19" s="329">
        <f t="array" ref="R19">10.1*102%</f>
      </c>
      <c r="S19" s="328">
        <f t="array" ref="S19">0.7+0+1.15+0.05</f>
      </c>
      <c r="T19" s="330">
        <f t="array" ref="T19">((N19*Q19)+((O19+P19)*R19)+(M19*S19))*103%</f>
      </c>
      <c r="U19" s="113"/>
      <c r="V19" s="113"/>
      <c r="W19" s="328">
        <v>13</v>
      </c>
      <c r="X19" s="328">
        <f t="array" ref="X19">'Data Entry'!AA18</f>
      </c>
      <c r="Y19" s="328">
        <f t="array" ref="Y19">'Data Entry'!AS18</f>
      </c>
      <c r="Z19" s="328">
        <f t="array" ref="Z19">'Data Entry'!AT18</f>
      </c>
      <c r="AA19" s="328">
        <f t="array" ref="AA19">'Data Entry'!AU18</f>
      </c>
      <c r="AB19" s="329">
        <v>7.1</v>
      </c>
      <c r="AC19" s="329">
        <v>7</v>
      </c>
      <c r="AD19" s="328">
        <f t="array" ref="AD19">0.55+0+1.15+0.05</f>
      </c>
      <c r="AE19" s="328">
        <f t="array" ref="AE19">((Y19*AB19)+((Z19+AA19)*AC19)+(X19*AD19))*103%</f>
      </c>
      <c r="AF19" s="113"/>
      <c r="AG19" s="113"/>
      <c r="AH19" s="328">
        <v>13</v>
      </c>
      <c r="AI19" s="328">
        <f t="array" ref="AI19">'Data Entry'!AB18</f>
      </c>
      <c r="AJ19" s="328">
        <f t="array" ref="AJ19">'Data Entry'!AV18</f>
      </c>
      <c r="AK19" s="328">
        <f t="array" ref="AK19">'Data Entry'!AW18</f>
      </c>
      <c r="AL19" s="328">
        <f t="array" ref="AL19">'Data Entry'!AX18</f>
      </c>
      <c r="AM19" s="329">
        <f t="array" ref="AM19">8.9*102%</f>
      </c>
      <c r="AN19" s="329">
        <f t="array" ref="AN19">8.8*102%</f>
      </c>
      <c r="AO19" s="328">
        <f t="array" ref="AO19">0.55+0+1.15+0.05</f>
      </c>
      <c r="AP19" s="330">
        <f t="array" ref="AP19">((AJ19*AM19)+((AK19+AL19)*AN19)+(AI19*AO19))*103%</f>
      </c>
      <c r="AQ19" s="113"/>
      <c r="AR19" s="113"/>
      <c r="AS19" s="328">
        <v>13</v>
      </c>
      <c r="AT19" s="328">
        <f t="array" ref="AT19">'Data Entry'!AC18</f>
      </c>
      <c r="AU19" s="328">
        <f t="array" ref="AU19">'Data Entry'!AY18</f>
      </c>
      <c r="AV19" s="328">
        <f t="array" ref="AV19">'Data Entry'!AZ18</f>
      </c>
      <c r="AW19" s="328">
        <f t="array" ref="AW19">'Data Entry'!BA18</f>
      </c>
      <c r="AX19" s="329">
        <f t="array" ref="AX19">AX18</f>
      </c>
      <c r="AY19" s="329">
        <f t="array" ref="AY19">AY18</f>
      </c>
      <c r="AZ19" s="328">
        <v>1</v>
      </c>
      <c r="BA19" s="330">
        <f t="array" ref="BA19">((AU19*AX19)+((AV19+AW19)*AY19)+(AT19*AZ19))*103%</f>
      </c>
      <c r="BB19" s="127"/>
      <c r="BC19" s="98"/>
      <c r="BD19" s="98"/>
      <c r="BE19" s="98"/>
      <c r="BF19" s="98"/>
    </row>
    <row r="20" spans="1:58" ht="24" customHeight="1">
      <c r="A20" s="328">
        <v>14</v>
      </c>
      <c r="B20" s="328">
        <f t="array" ref="B20">'Data Entry'!Y19</f>
      </c>
      <c r="C20" s="328">
        <f t="array" ref="C20">'Data Entry'!AM19</f>
      </c>
      <c r="D20" s="328">
        <f t="array" ref="D20">'Data Entry'!AN19</f>
      </c>
      <c r="E20" s="328">
        <f t="array" ref="E20">'Data Entry'!AO19</f>
      </c>
      <c r="F20" s="329">
        <f t="array" ref="F20">8.9*102%</f>
      </c>
      <c r="G20" s="329">
        <f t="array" ref="G20">8.8*102%</f>
      </c>
      <c r="H20" s="328">
        <f t="array" ref="H20">0.55+0+1.15+0.05</f>
      </c>
      <c r="I20" s="330">
        <f t="array" ref="I20">((C20*F20)+((D20+E20)*G20)+(B20*H20))*103%</f>
      </c>
      <c r="J20" s="113"/>
      <c r="K20" s="113"/>
      <c r="L20" s="328">
        <v>14</v>
      </c>
      <c r="M20" s="328">
        <f t="array" ref="M20">'Data Entry'!Z19</f>
      </c>
      <c r="N20" s="328">
        <f t="array" ref="N20">'Data Entry'!AP19</f>
      </c>
      <c r="O20" s="328">
        <f t="array" ref="O20">'Data Entry'!AQ19</f>
      </c>
      <c r="P20" s="328">
        <f t="array" ref="P20">'Data Entry'!AR19</f>
      </c>
      <c r="Q20" s="329">
        <f t="array" ref="Q20">10.15*102%</f>
      </c>
      <c r="R20" s="329">
        <f t="array" ref="R20">10.1*102%</f>
      </c>
      <c r="S20" s="328">
        <f t="array" ref="S20">0.7+0+1.15+0.05</f>
      </c>
      <c r="T20" s="330">
        <f t="array" ref="T20">((N20*Q20)+((O20+P20)*R20)+(M20*S20))*103%</f>
      </c>
      <c r="U20" s="113"/>
      <c r="V20" s="113"/>
      <c r="W20" s="328">
        <v>14</v>
      </c>
      <c r="X20" s="328">
        <f t="array" ref="X20">'Data Entry'!AA19</f>
      </c>
      <c r="Y20" s="328">
        <f t="array" ref="Y20">'Data Entry'!AS19</f>
      </c>
      <c r="Z20" s="328">
        <f t="array" ref="Z20">'Data Entry'!AT19</f>
      </c>
      <c r="AA20" s="328">
        <f t="array" ref="AA20">'Data Entry'!AU19</f>
      </c>
      <c r="AB20" s="329">
        <v>7.1</v>
      </c>
      <c r="AC20" s="329">
        <v>7</v>
      </c>
      <c r="AD20" s="328">
        <f t="array" ref="AD20">0.55+0+1.15+0.05</f>
      </c>
      <c r="AE20" s="328">
        <f t="array" ref="AE20">((Y20*AB20)+((Z20+AA20)*AC20)+(X20*AD20))*103%</f>
      </c>
      <c r="AF20" s="113"/>
      <c r="AG20" s="113"/>
      <c r="AH20" s="328">
        <v>14</v>
      </c>
      <c r="AI20" s="328">
        <f t="array" ref="AI20">'Data Entry'!AB19</f>
      </c>
      <c r="AJ20" s="328">
        <f t="array" ref="AJ20">'Data Entry'!AV19</f>
      </c>
      <c r="AK20" s="328">
        <f t="array" ref="AK20">'Data Entry'!AW19</f>
      </c>
      <c r="AL20" s="328">
        <f t="array" ref="AL20">'Data Entry'!AX19</f>
      </c>
      <c r="AM20" s="329">
        <f t="array" ref="AM20">8.9*102%</f>
      </c>
      <c r="AN20" s="329">
        <f t="array" ref="AN20">8.8*102%</f>
      </c>
      <c r="AO20" s="328">
        <f t="array" ref="AO20">0.55+0+1.15+0.05</f>
      </c>
      <c r="AP20" s="330">
        <f t="array" ref="AP20">((AJ20*AM20)+((AK20+AL20)*AN20)+(AI20*AO20))*103%</f>
      </c>
      <c r="AQ20" s="113"/>
      <c r="AR20" s="113"/>
      <c r="AS20" s="328">
        <v>14</v>
      </c>
      <c r="AT20" s="328">
        <f t="array" ref="AT20">'Data Entry'!AC19</f>
      </c>
      <c r="AU20" s="328">
        <f t="array" ref="AU20">'Data Entry'!AY19</f>
      </c>
      <c r="AV20" s="328">
        <f t="array" ref="AV20">'Data Entry'!AZ19</f>
      </c>
      <c r="AW20" s="328">
        <f t="array" ref="AW20">'Data Entry'!BA19</f>
      </c>
      <c r="AX20" s="329">
        <f t="array" ref="AX20">AX19</f>
      </c>
      <c r="AY20" s="329">
        <f t="array" ref="AY20">AY19</f>
      </c>
      <c r="AZ20" s="328">
        <v>1</v>
      </c>
      <c r="BA20" s="330">
        <f t="array" ref="BA20">((AU20*AX20)+((AV20+AW20)*AY20)+(AT20*AZ20))*103%</f>
      </c>
      <c r="BB20" s="127"/>
      <c r="BC20" s="98"/>
      <c r="BD20" s="98"/>
      <c r="BE20" s="98"/>
      <c r="BF20" s="98"/>
    </row>
    <row r="21" spans="1:58" ht="24" customHeight="1">
      <c r="A21" s="328">
        <v>15</v>
      </c>
      <c r="B21" s="328">
        <f t="array" ref="B21">'Data Entry'!Y20</f>
      </c>
      <c r="C21" s="328">
        <f t="array" ref="C21">'Data Entry'!AM20</f>
      </c>
      <c r="D21" s="328">
        <f t="array" ref="D21">'Data Entry'!AN20</f>
      </c>
      <c r="E21" s="328">
        <f t="array" ref="E21">'Data Entry'!AO20</f>
      </c>
      <c r="F21" s="329">
        <f t="array" ref="F21">8.9*102%</f>
      </c>
      <c r="G21" s="329">
        <f t="array" ref="G21">8.8*102%</f>
      </c>
      <c r="H21" s="328">
        <f t="array" ref="H21">0.55+0+1.15+0.05</f>
      </c>
      <c r="I21" s="330">
        <f t="array" ref="I21">((C21*F21)+((D21+E21)*G21)+(B21*H21))*103%</f>
      </c>
      <c r="J21" s="113"/>
      <c r="K21" s="113"/>
      <c r="L21" s="328">
        <v>15</v>
      </c>
      <c r="M21" s="328">
        <f t="array" ref="M21">'Data Entry'!Z20</f>
      </c>
      <c r="N21" s="328">
        <f t="array" ref="N21">'Data Entry'!AP20</f>
      </c>
      <c r="O21" s="328">
        <f t="array" ref="O21">'Data Entry'!AQ20</f>
      </c>
      <c r="P21" s="328">
        <f t="array" ref="P21">'Data Entry'!AR20</f>
      </c>
      <c r="Q21" s="329">
        <f t="array" ref="Q21">10.15*102%</f>
      </c>
      <c r="R21" s="329">
        <f t="array" ref="R21">10.1*102%</f>
      </c>
      <c r="S21" s="328">
        <f t="array" ref="S21">0.7+0+1.15+0.05</f>
      </c>
      <c r="T21" s="330">
        <f t="array" ref="T21">((N21*Q21)+((O21+P21)*R21)+(M21*S21))*103%</f>
      </c>
      <c r="U21" s="113"/>
      <c r="V21" s="113"/>
      <c r="W21" s="328">
        <v>15</v>
      </c>
      <c r="X21" s="328">
        <f t="array" ref="X21">'Data Entry'!AA20</f>
      </c>
      <c r="Y21" s="328">
        <f t="array" ref="Y21">'Data Entry'!AS20</f>
      </c>
      <c r="Z21" s="328">
        <f t="array" ref="Z21">'Data Entry'!AT20</f>
      </c>
      <c r="AA21" s="328">
        <f t="array" ref="AA21">'Data Entry'!AU20</f>
      </c>
      <c r="AB21" s="329">
        <v>7.1</v>
      </c>
      <c r="AC21" s="329">
        <v>7</v>
      </c>
      <c r="AD21" s="328">
        <f t="array" ref="AD21">0.55+0+1.15+0.05</f>
      </c>
      <c r="AE21" s="328">
        <f t="array" ref="AE21">((Y21*AB21)+((Z21+AA21)*AC21)+(X21*AD21))*103%</f>
      </c>
      <c r="AF21" s="113"/>
      <c r="AG21" s="113"/>
      <c r="AH21" s="328">
        <v>15</v>
      </c>
      <c r="AI21" s="328">
        <f t="array" ref="AI21">'Data Entry'!AB20</f>
      </c>
      <c r="AJ21" s="328">
        <f t="array" ref="AJ21">'Data Entry'!AV20</f>
      </c>
      <c r="AK21" s="328">
        <f t="array" ref="AK21">'Data Entry'!AW20</f>
      </c>
      <c r="AL21" s="328">
        <f t="array" ref="AL21">'Data Entry'!AX20</f>
      </c>
      <c r="AM21" s="329">
        <f t="array" ref="AM21">8.9*102%</f>
      </c>
      <c r="AN21" s="329">
        <f t="array" ref="AN21">8.8*102%</f>
      </c>
      <c r="AO21" s="328">
        <f t="array" ref="AO21">0.55+0+1.15+0.05</f>
      </c>
      <c r="AP21" s="330">
        <f t="array" ref="AP21">((AJ21*AM21)+((AK21+AL21)*AN21)+(AI21*AO21))*103%</f>
      </c>
      <c r="AQ21" s="113"/>
      <c r="AR21" s="113"/>
      <c r="AS21" s="328">
        <v>15</v>
      </c>
      <c r="AT21" s="328">
        <f t="array" ref="AT21">'Data Entry'!AC20</f>
      </c>
      <c r="AU21" s="328">
        <f t="array" ref="AU21">'Data Entry'!AY20</f>
      </c>
      <c r="AV21" s="328">
        <f t="array" ref="AV21">'Data Entry'!AZ20</f>
      </c>
      <c r="AW21" s="328">
        <f t="array" ref="AW21">'Data Entry'!BA20</f>
      </c>
      <c r="AX21" s="329">
        <f t="array" ref="AX21">AX20</f>
      </c>
      <c r="AY21" s="329">
        <f t="array" ref="AY21">AY20</f>
      </c>
      <c r="AZ21" s="328">
        <v>1</v>
      </c>
      <c r="BA21" s="330">
        <f t="array" ref="BA21">((AU21*AX21)+((AV21+AW21)*AY21)+(AT21*AZ21))*103%</f>
      </c>
      <c r="BB21" s="127"/>
      <c r="BC21" s="98"/>
      <c r="BD21" s="98"/>
      <c r="BE21" s="98"/>
      <c r="BF21" s="98"/>
    </row>
    <row r="22" spans="1:58" ht="24" customHeight="1">
      <c r="A22" s="328">
        <v>16</v>
      </c>
      <c r="B22" s="328">
        <f t="array" ref="B22">'Data Entry'!Y21</f>
      </c>
      <c r="C22" s="328">
        <f t="array" ref="C22">'Data Entry'!AM21</f>
      </c>
      <c r="D22" s="328">
        <f t="array" ref="D22">'Data Entry'!AN21</f>
      </c>
      <c r="E22" s="328">
        <f t="array" ref="E22">'Data Entry'!AO21</f>
      </c>
      <c r="F22" s="329">
        <f t="array" ref="F22">8.9*102%</f>
      </c>
      <c r="G22" s="329">
        <f t="array" ref="G22">8.8*102%</f>
      </c>
      <c r="H22" s="328">
        <f t="array" ref="H22">0.55+0+1.15+0.05</f>
      </c>
      <c r="I22" s="330">
        <f t="array" ref="I22">((C22*F22)+((D22+E22)*G22)+(B22*H22))*103%</f>
      </c>
      <c r="J22" s="113"/>
      <c r="K22" s="113"/>
      <c r="L22" s="328">
        <v>16</v>
      </c>
      <c r="M22" s="328">
        <f t="array" ref="M22">'Data Entry'!Z21</f>
      </c>
      <c r="N22" s="328">
        <f t="array" ref="N22">'Data Entry'!AP21</f>
      </c>
      <c r="O22" s="328">
        <f t="array" ref="O22">'Data Entry'!AQ21</f>
      </c>
      <c r="P22" s="328">
        <f t="array" ref="P22">'Data Entry'!AR21</f>
      </c>
      <c r="Q22" s="329">
        <f t="array" ref="Q22">10.15*102%</f>
      </c>
      <c r="R22" s="329">
        <f t="array" ref="R22">10.1*102%</f>
      </c>
      <c r="S22" s="328">
        <f t="array" ref="S22">0.7+0+1.15+0.05</f>
      </c>
      <c r="T22" s="330">
        <f t="array" ref="T22">((N22*Q22)+((O22+P22)*R22)+(M22*S22))*103%</f>
      </c>
      <c r="U22" s="113"/>
      <c r="V22" s="113"/>
      <c r="W22" s="328">
        <v>16</v>
      </c>
      <c r="X22" s="328">
        <f t="array" ref="X22">'Data Entry'!AA21</f>
      </c>
      <c r="Y22" s="328">
        <f t="array" ref="Y22">'Data Entry'!AS21</f>
      </c>
      <c r="Z22" s="328">
        <f t="array" ref="Z22">'Data Entry'!AT21</f>
      </c>
      <c r="AA22" s="328">
        <f t="array" ref="AA22">'Data Entry'!AU21</f>
      </c>
      <c r="AB22" s="329">
        <v>7.1</v>
      </c>
      <c r="AC22" s="329">
        <v>7</v>
      </c>
      <c r="AD22" s="328">
        <f t="array" ref="AD22">0.55+0+1.15+0.05</f>
      </c>
      <c r="AE22" s="328">
        <f t="array" ref="AE22">((Y22*AB22)+((Z22+AA22)*AC22)+(X22*AD22))*103%</f>
      </c>
      <c r="AF22" s="113"/>
      <c r="AG22" s="113"/>
      <c r="AH22" s="328">
        <v>16</v>
      </c>
      <c r="AI22" s="328">
        <f t="array" ref="AI22">'Data Entry'!AB21</f>
      </c>
      <c r="AJ22" s="328">
        <f t="array" ref="AJ22">'Data Entry'!AV21</f>
      </c>
      <c r="AK22" s="328">
        <f t="array" ref="AK22">'Data Entry'!AW21</f>
      </c>
      <c r="AL22" s="328">
        <f t="array" ref="AL22">'Data Entry'!AX21</f>
      </c>
      <c r="AM22" s="329">
        <f t="array" ref="AM22">8.9*102%</f>
      </c>
      <c r="AN22" s="329">
        <f t="array" ref="AN22">8.8*102%</f>
      </c>
      <c r="AO22" s="328">
        <f t="array" ref="AO22">0.55+0+1.15+0.05</f>
      </c>
      <c r="AP22" s="330">
        <f t="array" ref="AP22">((AJ22*AM22)+((AK22+AL22)*AN22)+(AI22*AO22))*103%</f>
      </c>
      <c r="AQ22" s="113"/>
      <c r="AR22" s="113"/>
      <c r="AS22" s="328">
        <v>16</v>
      </c>
      <c r="AT22" s="328">
        <f t="array" ref="AT22">'Data Entry'!AC21</f>
      </c>
      <c r="AU22" s="328">
        <f t="array" ref="AU22">'Data Entry'!AY21</f>
      </c>
      <c r="AV22" s="328">
        <f t="array" ref="AV22">'Data Entry'!AZ21</f>
      </c>
      <c r="AW22" s="328">
        <f t="array" ref="AW22">'Data Entry'!BA21</f>
      </c>
      <c r="AX22" s="329">
        <f t="array" ref="AX22">AX21</f>
      </c>
      <c r="AY22" s="329">
        <f t="array" ref="AY22">AY21</f>
      </c>
      <c r="AZ22" s="328">
        <v>1</v>
      </c>
      <c r="BA22" s="330">
        <f t="array" ref="BA22">((AU22*AX22)+((AV22+AW22)*AY22)+(AT22*AZ22))*103%</f>
      </c>
      <c r="BB22" s="127"/>
      <c r="BC22" s="98"/>
      <c r="BD22" s="98"/>
      <c r="BE22" s="98"/>
      <c r="BF22" s="98"/>
    </row>
    <row r="23" spans="1:58" ht="24" customHeight="1">
      <c r="A23" s="328">
        <v>17</v>
      </c>
      <c r="B23" s="328">
        <f t="array" ref="B23">'Data Entry'!Y22</f>
      </c>
      <c r="C23" s="328">
        <f t="array" ref="C23">'Data Entry'!AM22</f>
      </c>
      <c r="D23" s="328">
        <f t="array" ref="D23">'Data Entry'!AN22</f>
      </c>
      <c r="E23" s="328">
        <f t="array" ref="E23">'Data Entry'!AO22</f>
      </c>
      <c r="F23" s="329">
        <f t="array" ref="F23">8.9*102%</f>
      </c>
      <c r="G23" s="329">
        <f t="array" ref="G23">8.8*102%</f>
      </c>
      <c r="H23" s="328">
        <f t="array" ref="H23">0.55+0+1.15+0.05</f>
      </c>
      <c r="I23" s="330">
        <f t="array" ref="I23">((C23*F23)+((D23+E23)*G23)+(B23*H23))*103%</f>
      </c>
      <c r="J23" s="113"/>
      <c r="K23" s="113"/>
      <c r="L23" s="328">
        <v>17</v>
      </c>
      <c r="M23" s="328">
        <f t="array" ref="M23">'Data Entry'!Z22</f>
      </c>
      <c r="N23" s="328">
        <f t="array" ref="N23">'Data Entry'!AP22</f>
      </c>
      <c r="O23" s="328">
        <f t="array" ref="O23">'Data Entry'!AQ22</f>
      </c>
      <c r="P23" s="328">
        <f t="array" ref="P23">'Data Entry'!AR22</f>
      </c>
      <c r="Q23" s="329">
        <f t="array" ref="Q23">10.15*102%</f>
      </c>
      <c r="R23" s="329">
        <f t="array" ref="R23">10.1*102%</f>
      </c>
      <c r="S23" s="328">
        <f t="array" ref="S23">0.7+0+1.15+0.05</f>
      </c>
      <c r="T23" s="330">
        <f t="array" ref="T23">((N23*Q23)+((O23+P23)*R23)+(M23*S23))*103%</f>
      </c>
      <c r="U23" s="113"/>
      <c r="V23" s="113"/>
      <c r="W23" s="328">
        <v>17</v>
      </c>
      <c r="X23" s="328">
        <f t="array" ref="X23">'Data Entry'!AA22</f>
      </c>
      <c r="Y23" s="328">
        <f t="array" ref="Y23">'Data Entry'!AS22</f>
      </c>
      <c r="Z23" s="328">
        <f t="array" ref="Z23">'Data Entry'!AT22</f>
      </c>
      <c r="AA23" s="328">
        <f t="array" ref="AA23">'Data Entry'!AU22</f>
      </c>
      <c r="AB23" s="329">
        <v>7.1</v>
      </c>
      <c r="AC23" s="329">
        <v>7</v>
      </c>
      <c r="AD23" s="328">
        <f t="array" ref="AD23">0.55+0+1.15+0.05</f>
      </c>
      <c r="AE23" s="328">
        <f t="array" ref="AE23">((Y23*AB23)+((Z23+AA23)*AC23)+(X23*AD23))*103%</f>
      </c>
      <c r="AF23" s="113"/>
      <c r="AG23" s="113"/>
      <c r="AH23" s="328">
        <v>17</v>
      </c>
      <c r="AI23" s="328">
        <f t="array" ref="AI23">'Data Entry'!AB22</f>
      </c>
      <c r="AJ23" s="328">
        <f t="array" ref="AJ23">'Data Entry'!AV22</f>
      </c>
      <c r="AK23" s="328">
        <f t="array" ref="AK23">'Data Entry'!AW22</f>
      </c>
      <c r="AL23" s="328">
        <f t="array" ref="AL23">'Data Entry'!AX22</f>
      </c>
      <c r="AM23" s="329">
        <f t="array" ref="AM23">8.9*102%</f>
      </c>
      <c r="AN23" s="329">
        <f t="array" ref="AN23">8.8*102%</f>
      </c>
      <c r="AO23" s="328">
        <f t="array" ref="AO23">0.55+0+1.15+0.05</f>
      </c>
      <c r="AP23" s="330">
        <f t="array" ref="AP23">((AJ23*AM23)+((AK23+AL23)*AN23)+(AI23*AO23))*103%</f>
      </c>
      <c r="AQ23" s="113"/>
      <c r="AR23" s="113"/>
      <c r="AS23" s="328">
        <v>17</v>
      </c>
      <c r="AT23" s="328">
        <f t="array" ref="AT23">'Data Entry'!AC22</f>
      </c>
      <c r="AU23" s="328">
        <f t="array" ref="AU23">'Data Entry'!AY22</f>
      </c>
      <c r="AV23" s="328">
        <f t="array" ref="AV23">'Data Entry'!AZ22</f>
      </c>
      <c r="AW23" s="328">
        <f t="array" ref="AW23">'Data Entry'!BA22</f>
      </c>
      <c r="AX23" s="329">
        <f t="array" ref="AX23">AX22</f>
      </c>
      <c r="AY23" s="329">
        <f t="array" ref="AY23">AY22</f>
      </c>
      <c r="AZ23" s="328">
        <v>1</v>
      </c>
      <c r="BA23" s="330">
        <f t="array" ref="BA23">((AU23*AX23)+((AV23+AW23)*AY23)+(AT23*AZ23))*103%</f>
      </c>
      <c r="BB23" s="127"/>
      <c r="BC23" s="98"/>
      <c r="BD23" s="98"/>
      <c r="BE23" s="98"/>
      <c r="BF23" s="98"/>
    </row>
    <row r="24" spans="1:58" ht="24" customHeight="1">
      <c r="A24" s="328">
        <v>18</v>
      </c>
      <c r="B24" s="328">
        <f t="array" ref="B24">'Data Entry'!Y23</f>
      </c>
      <c r="C24" s="328">
        <f t="array" ref="C24">'Data Entry'!AM23</f>
      </c>
      <c r="D24" s="328">
        <f t="array" ref="D24">'Data Entry'!AN23</f>
      </c>
      <c r="E24" s="328">
        <f t="array" ref="E24">'Data Entry'!AO23</f>
      </c>
      <c r="F24" s="329">
        <f t="array" ref="F24">8.9*102%</f>
      </c>
      <c r="G24" s="329">
        <f t="array" ref="G24">8.8*102%</f>
      </c>
      <c r="H24" s="328">
        <f t="array" ref="H24">0.55+0+1.15+0.05</f>
      </c>
      <c r="I24" s="330">
        <f t="array" ref="I24">((C24*F24)+((D24+E24)*G24)+(B24*H24))*103%</f>
      </c>
      <c r="J24" s="113"/>
      <c r="K24" s="113"/>
      <c r="L24" s="328">
        <v>18</v>
      </c>
      <c r="M24" s="328">
        <f t="array" ref="M24">'Data Entry'!Z23</f>
      </c>
      <c r="N24" s="328">
        <f t="array" ref="N24">'Data Entry'!AP23</f>
      </c>
      <c r="O24" s="328">
        <f t="array" ref="O24">'Data Entry'!AQ23</f>
      </c>
      <c r="P24" s="328">
        <f t="array" ref="P24">'Data Entry'!AR23</f>
      </c>
      <c r="Q24" s="329">
        <f t="array" ref="Q24">10.15*102%</f>
      </c>
      <c r="R24" s="329">
        <f t="array" ref="R24">10.1*102%</f>
      </c>
      <c r="S24" s="328">
        <f t="array" ref="S24">0.7+0+1.15+0.05</f>
      </c>
      <c r="T24" s="330">
        <f t="array" ref="T24">((N24*Q24)+((O24+P24)*R24)+(M24*S24))*103%</f>
      </c>
      <c r="U24" s="113"/>
      <c r="V24" s="113"/>
      <c r="W24" s="328">
        <v>18</v>
      </c>
      <c r="X24" s="328">
        <f t="array" ref="X24">'Data Entry'!AA23</f>
      </c>
      <c r="Y24" s="328">
        <f t="array" ref="Y24">'Data Entry'!AS23</f>
      </c>
      <c r="Z24" s="328">
        <f t="array" ref="Z24">'Data Entry'!AT23</f>
      </c>
      <c r="AA24" s="328">
        <f t="array" ref="AA24">'Data Entry'!AU23</f>
      </c>
      <c r="AB24" s="329">
        <v>7.1</v>
      </c>
      <c r="AC24" s="329">
        <v>7</v>
      </c>
      <c r="AD24" s="328">
        <f t="array" ref="AD24">0.55+0+1.15+0.05</f>
      </c>
      <c r="AE24" s="328">
        <f t="array" ref="AE24">((Y24*AB24)+((Z24+AA24)*AC24)+(X24*AD24))*103%</f>
      </c>
      <c r="AF24" s="113"/>
      <c r="AG24" s="113"/>
      <c r="AH24" s="328">
        <v>18</v>
      </c>
      <c r="AI24" s="328">
        <f t="array" ref="AI24">'Data Entry'!AB23</f>
      </c>
      <c r="AJ24" s="328">
        <f t="array" ref="AJ24">'Data Entry'!AV23</f>
      </c>
      <c r="AK24" s="328">
        <f t="array" ref="AK24">'Data Entry'!AW23</f>
      </c>
      <c r="AL24" s="328">
        <f t="array" ref="AL24">'Data Entry'!AX23</f>
      </c>
      <c r="AM24" s="329">
        <f t="array" ref="AM24">8.9*102%</f>
      </c>
      <c r="AN24" s="329">
        <f t="array" ref="AN24">8.8*102%</f>
      </c>
      <c r="AO24" s="328">
        <f t="array" ref="AO24">0.55+0+1.15+0.05</f>
      </c>
      <c r="AP24" s="330">
        <f t="array" ref="AP24">((AJ24*AM24)+((AK24+AL24)*AN24)+(AI24*AO24))*103%</f>
      </c>
      <c r="AQ24" s="113"/>
      <c r="AR24" s="113"/>
      <c r="AS24" s="328">
        <v>18</v>
      </c>
      <c r="AT24" s="328">
        <f t="array" ref="AT24">'Data Entry'!AC23</f>
      </c>
      <c r="AU24" s="328">
        <f t="array" ref="AU24">'Data Entry'!AY23</f>
      </c>
      <c r="AV24" s="328">
        <f t="array" ref="AV24">'Data Entry'!AZ23</f>
      </c>
      <c r="AW24" s="328">
        <f t="array" ref="AW24">'Data Entry'!BA23</f>
      </c>
      <c r="AX24" s="329">
        <f t="array" ref="AX24">AX23</f>
      </c>
      <c r="AY24" s="329">
        <f t="array" ref="AY24">AY23</f>
      </c>
      <c r="AZ24" s="328">
        <v>1</v>
      </c>
      <c r="BA24" s="330">
        <f t="array" ref="BA24">((AU24*AX24)+((AV24+AW24)*AY24)+(AT24*AZ24))*103%</f>
      </c>
      <c r="BB24" s="127"/>
      <c r="BC24" s="98"/>
      <c r="BD24" s="98"/>
      <c r="BE24" s="98"/>
      <c r="BF24" s="98"/>
    </row>
    <row r="25" spans="1:58" ht="24" customHeight="1">
      <c r="A25" s="328">
        <v>19</v>
      </c>
      <c r="B25" s="328">
        <f t="array" ref="B25">'Data Entry'!Y24</f>
      </c>
      <c r="C25" s="328">
        <f t="array" ref="C25">'Data Entry'!AM24</f>
      </c>
      <c r="D25" s="328">
        <f t="array" ref="D25">'Data Entry'!AN24</f>
      </c>
      <c r="E25" s="328">
        <f t="array" ref="E25">'Data Entry'!AO24</f>
      </c>
      <c r="F25" s="329">
        <f t="array" ref="F25">8.9*102%</f>
      </c>
      <c r="G25" s="329">
        <f t="array" ref="G25">8.8*102%</f>
      </c>
      <c r="H25" s="328">
        <f t="array" ref="H25">0.55+0+1.15+0.05</f>
      </c>
      <c r="I25" s="330">
        <f t="array" ref="I25">((C25*F25)+((D25+E25)*G25)+(B25*H25))*103%</f>
      </c>
      <c r="J25" s="113"/>
      <c r="K25" s="113"/>
      <c r="L25" s="328">
        <v>19</v>
      </c>
      <c r="M25" s="328">
        <f t="array" ref="M25">'Data Entry'!Z24</f>
      </c>
      <c r="N25" s="328">
        <f t="array" ref="N25">'Data Entry'!AP24</f>
      </c>
      <c r="O25" s="328">
        <f t="array" ref="O25">'Data Entry'!AQ24</f>
      </c>
      <c r="P25" s="328">
        <f t="array" ref="P25">'Data Entry'!AR24</f>
      </c>
      <c r="Q25" s="329">
        <f t="array" ref="Q25">10.15*102%</f>
      </c>
      <c r="R25" s="329">
        <f t="array" ref="R25">10.1*102%</f>
      </c>
      <c r="S25" s="328">
        <f t="array" ref="S25">0.7+0+1.15+0.05</f>
      </c>
      <c r="T25" s="330">
        <f t="array" ref="T25">((N25*Q25)+((O25+P25)*R25)+(M25*S25))*103%</f>
      </c>
      <c r="U25" s="113"/>
      <c r="V25" s="113"/>
      <c r="W25" s="328">
        <v>19</v>
      </c>
      <c r="X25" s="328">
        <f t="array" ref="X25">'Data Entry'!AA24</f>
      </c>
      <c r="Y25" s="328">
        <f t="array" ref="Y25">'Data Entry'!AS24</f>
      </c>
      <c r="Z25" s="328">
        <f t="array" ref="Z25">'Data Entry'!AT24</f>
      </c>
      <c r="AA25" s="328">
        <f t="array" ref="AA25">'Data Entry'!AU24</f>
      </c>
      <c r="AB25" s="329">
        <v>7.1</v>
      </c>
      <c r="AC25" s="329">
        <v>7</v>
      </c>
      <c r="AD25" s="328">
        <f t="array" ref="AD25">0.55+0+1.15+0.05</f>
      </c>
      <c r="AE25" s="328">
        <f t="array" ref="AE25">((Y25*AB25)+((Z25+AA25)*AC25)+(X25*AD25))*103%</f>
      </c>
      <c r="AF25" s="113"/>
      <c r="AG25" s="113"/>
      <c r="AH25" s="328">
        <v>19</v>
      </c>
      <c r="AI25" s="328">
        <f t="array" ref="AI25">'Data Entry'!AB24</f>
      </c>
      <c r="AJ25" s="328">
        <f t="array" ref="AJ25">'Data Entry'!AV24</f>
      </c>
      <c r="AK25" s="328">
        <f t="array" ref="AK25">'Data Entry'!AW24</f>
      </c>
      <c r="AL25" s="328">
        <f t="array" ref="AL25">'Data Entry'!AX24</f>
      </c>
      <c r="AM25" s="329">
        <f t="array" ref="AM25">8.9*102%</f>
      </c>
      <c r="AN25" s="329">
        <f t="array" ref="AN25">8.8*102%</f>
      </c>
      <c r="AO25" s="328">
        <f t="array" ref="AO25">0.55+0+1.15+0.05</f>
      </c>
      <c r="AP25" s="330">
        <f t="array" ref="AP25">((AJ25*AM25)+((AK25+AL25)*AN25)+(AI25*AO25))*103%</f>
      </c>
      <c r="AQ25" s="113"/>
      <c r="AR25" s="113"/>
      <c r="AS25" s="328">
        <v>19</v>
      </c>
      <c r="AT25" s="328">
        <f t="array" ref="AT25">'Data Entry'!AC24</f>
      </c>
      <c r="AU25" s="328">
        <f t="array" ref="AU25">'Data Entry'!AY24</f>
      </c>
      <c r="AV25" s="328">
        <f t="array" ref="AV25">'Data Entry'!AZ24</f>
      </c>
      <c r="AW25" s="328">
        <f t="array" ref="AW25">'Data Entry'!BA24</f>
      </c>
      <c r="AX25" s="329">
        <f t="array" ref="AX25">AX24</f>
      </c>
      <c r="AY25" s="329">
        <f t="array" ref="AY25">AY24</f>
      </c>
      <c r="AZ25" s="328">
        <v>1</v>
      </c>
      <c r="BA25" s="330">
        <f t="array" ref="BA25">((AU25*AX25)+((AV25+AW25)*AY25)+(AT25*AZ25))*103%</f>
      </c>
      <c r="BB25" s="127"/>
      <c r="BC25" s="98"/>
      <c r="BD25" s="98"/>
      <c r="BE25" s="98"/>
      <c r="BF25" s="98"/>
    </row>
    <row r="26" spans="1:58" ht="24" customHeight="1">
      <c r="A26" s="328">
        <v>20</v>
      </c>
      <c r="B26" s="328">
        <f t="array" ref="B26">'Data Entry'!Y25</f>
      </c>
      <c r="C26" s="328">
        <f t="array" ref="C26">'Data Entry'!AM25</f>
      </c>
      <c r="D26" s="328">
        <f t="array" ref="D26">'Data Entry'!AN25</f>
      </c>
      <c r="E26" s="328">
        <f t="array" ref="E26">'Data Entry'!AO25</f>
      </c>
      <c r="F26" s="329">
        <f t="array" ref="F26">8.9*102%</f>
      </c>
      <c r="G26" s="329">
        <f t="array" ref="G26">8.8*102%</f>
      </c>
      <c r="H26" s="328">
        <f t="array" ref="H26">0.55+0+1.15+0.05</f>
      </c>
      <c r="I26" s="330">
        <f t="array" ref="I26">((C26*F26)+((D26+E26)*G26)+(B26*H26))*103%</f>
      </c>
      <c r="J26" s="113"/>
      <c r="K26" s="113"/>
      <c r="L26" s="328">
        <v>20</v>
      </c>
      <c r="M26" s="328">
        <f t="array" ref="M26">'Data Entry'!Z25</f>
      </c>
      <c r="N26" s="328">
        <f t="array" ref="N26">'Data Entry'!AP25</f>
      </c>
      <c r="O26" s="328">
        <f t="array" ref="O26">'Data Entry'!AQ25</f>
      </c>
      <c r="P26" s="328">
        <f t="array" ref="P26">'Data Entry'!AR25</f>
      </c>
      <c r="Q26" s="329">
        <f t="array" ref="Q26">10.15*102%</f>
      </c>
      <c r="R26" s="329">
        <f t="array" ref="R26">10.1*102%</f>
      </c>
      <c r="S26" s="328">
        <f t="array" ref="S26">0.7+0+1.15+0.05</f>
      </c>
      <c r="T26" s="330">
        <f t="array" ref="T26">((N26*Q26)+((O26+P26)*R26)+(M26*S26))*103%</f>
      </c>
      <c r="U26" s="113"/>
      <c r="V26" s="113"/>
      <c r="W26" s="328">
        <v>20</v>
      </c>
      <c r="X26" s="328">
        <f t="array" ref="X26">'Data Entry'!AA25</f>
      </c>
      <c r="Y26" s="328">
        <f t="array" ref="Y26">'Data Entry'!AS25</f>
      </c>
      <c r="Z26" s="328">
        <f t="array" ref="Z26">'Data Entry'!AT25</f>
      </c>
      <c r="AA26" s="328">
        <f t="array" ref="AA26">'Data Entry'!AU25</f>
      </c>
      <c r="AB26" s="329">
        <v>7.1</v>
      </c>
      <c r="AC26" s="329">
        <v>7</v>
      </c>
      <c r="AD26" s="328">
        <f t="array" ref="AD26">0.55+0+1.15+0.05</f>
      </c>
      <c r="AE26" s="328">
        <f t="array" ref="AE26">((Y26*AB26)+((Z26+AA26)*AC26)+(X26*AD26))*103%</f>
      </c>
      <c r="AF26" s="113"/>
      <c r="AG26" s="113"/>
      <c r="AH26" s="328">
        <v>20</v>
      </c>
      <c r="AI26" s="328">
        <f t="array" ref="AI26">'Data Entry'!AB25</f>
      </c>
      <c r="AJ26" s="328">
        <f t="array" ref="AJ26">'Data Entry'!AV25</f>
      </c>
      <c r="AK26" s="328">
        <f t="array" ref="AK26">'Data Entry'!AW25</f>
      </c>
      <c r="AL26" s="328">
        <f t="array" ref="AL26">'Data Entry'!AX25</f>
      </c>
      <c r="AM26" s="329">
        <f t="array" ref="AM26">8.9*102%</f>
      </c>
      <c r="AN26" s="329">
        <f t="array" ref="AN26">8.8*102%</f>
      </c>
      <c r="AO26" s="328">
        <f t="array" ref="AO26">0.55+0+1.15+0.05</f>
      </c>
      <c r="AP26" s="330">
        <f t="array" ref="AP26">((AJ26*AM26)+((AK26+AL26)*AN26)+(AI26*AO26))*103%</f>
      </c>
      <c r="AQ26" s="113"/>
      <c r="AR26" s="113"/>
      <c r="AS26" s="328">
        <v>20</v>
      </c>
      <c r="AT26" s="328">
        <f t="array" ref="AT26">'Data Entry'!AC25</f>
      </c>
      <c r="AU26" s="328">
        <f t="array" ref="AU26">'Data Entry'!AY25</f>
      </c>
      <c r="AV26" s="328">
        <f t="array" ref="AV26">'Data Entry'!AZ25</f>
      </c>
      <c r="AW26" s="328">
        <f t="array" ref="AW26">'Data Entry'!BA25</f>
      </c>
      <c r="AX26" s="329">
        <f t="array" ref="AX26">AX25</f>
      </c>
      <c r="AY26" s="329">
        <f t="array" ref="AY26">AY25</f>
      </c>
      <c r="AZ26" s="328">
        <v>1</v>
      </c>
      <c r="BA26" s="330">
        <f t="array" ref="BA26">((AU26*AX26)+((AV26+AW26)*AY26)+(AT26*AZ26))*103%</f>
      </c>
      <c r="BB26" s="127"/>
      <c r="BC26" s="98"/>
      <c r="BD26" s="98"/>
      <c r="BE26" s="98"/>
      <c r="BF26" s="98"/>
    </row>
    <row r="27" spans="1:58" ht="24" customHeight="1">
      <c r="A27" s="328">
        <v>21</v>
      </c>
      <c r="B27" s="328">
        <f t="array" ref="B27">'Data Entry'!Y26</f>
      </c>
      <c r="C27" s="328">
        <f t="array" ref="C27">'Data Entry'!AM26</f>
      </c>
      <c r="D27" s="328">
        <f t="array" ref="D27">'Data Entry'!AN26</f>
      </c>
      <c r="E27" s="328">
        <f t="array" ref="E27">'Data Entry'!AO26</f>
      </c>
      <c r="F27" s="329">
        <f t="array" ref="F27">8.9*102%</f>
      </c>
      <c r="G27" s="329">
        <f t="array" ref="G27">8.8*102%</f>
      </c>
      <c r="H27" s="328">
        <f t="array" ref="H27">0.55+0+1.15+0.05</f>
      </c>
      <c r="I27" s="330">
        <f t="array" ref="I27">((C27*F27)+((D27+E27)*G27)+(B27*H27))*103%</f>
      </c>
      <c r="J27" s="113"/>
      <c r="K27" s="113"/>
      <c r="L27" s="328">
        <v>21</v>
      </c>
      <c r="M27" s="328">
        <f t="array" ref="M27">'Data Entry'!Z26</f>
      </c>
      <c r="N27" s="328">
        <f t="array" ref="N27">'Data Entry'!AP26</f>
      </c>
      <c r="O27" s="328">
        <f t="array" ref="O27">'Data Entry'!AQ26</f>
      </c>
      <c r="P27" s="328">
        <f t="array" ref="P27">'Data Entry'!AR26</f>
      </c>
      <c r="Q27" s="329">
        <f t="array" ref="Q27">10.15*102%</f>
      </c>
      <c r="R27" s="329">
        <f t="array" ref="R27">10.1*102%</f>
      </c>
      <c r="S27" s="328">
        <f t="array" ref="S27">0.7+0+1.15+0.05</f>
      </c>
      <c r="T27" s="330">
        <f t="array" ref="T27">((N27*Q27)+((O27+P27)*R27)+(M27*S27))*103%</f>
      </c>
      <c r="U27" s="113"/>
      <c r="V27" s="113"/>
      <c r="W27" s="328">
        <v>21</v>
      </c>
      <c r="X27" s="328">
        <f t="array" ref="X27">'Data Entry'!AA26</f>
      </c>
      <c r="Y27" s="328">
        <f t="array" ref="Y27">'Data Entry'!AS26</f>
      </c>
      <c r="Z27" s="328">
        <f t="array" ref="Z27">'Data Entry'!AT26</f>
      </c>
      <c r="AA27" s="328">
        <f t="array" ref="AA27">'Data Entry'!AU26</f>
      </c>
      <c r="AB27" s="329">
        <v>7.1</v>
      </c>
      <c r="AC27" s="329">
        <v>7</v>
      </c>
      <c r="AD27" s="328">
        <f t="array" ref="AD27">0.55+0+1.15+0.05</f>
      </c>
      <c r="AE27" s="328">
        <f t="array" ref="AE27">((Y27*AB27)+((Z27+AA27)*AC27)+(X27*AD27))*103%</f>
      </c>
      <c r="AF27" s="113"/>
      <c r="AG27" s="113"/>
      <c r="AH27" s="328">
        <v>21</v>
      </c>
      <c r="AI27" s="328">
        <f t="array" ref="AI27">'Data Entry'!AB26</f>
      </c>
      <c r="AJ27" s="328">
        <f t="array" ref="AJ27">'Data Entry'!AV26</f>
      </c>
      <c r="AK27" s="328">
        <f t="array" ref="AK27">'Data Entry'!AW26</f>
      </c>
      <c r="AL27" s="328">
        <f t="array" ref="AL27">'Data Entry'!AX26</f>
      </c>
      <c r="AM27" s="329">
        <f t="array" ref="AM27">8.9*102%</f>
      </c>
      <c r="AN27" s="329">
        <f t="array" ref="AN27">8.8*102%</f>
      </c>
      <c r="AO27" s="328">
        <f t="array" ref="AO27">0.55+0+1.15+0.05</f>
      </c>
      <c r="AP27" s="330">
        <f t="array" ref="AP27">((AJ27*AM27)+((AK27+AL27)*AN27)+(AI27*AO27))*103%</f>
      </c>
      <c r="AQ27" s="113"/>
      <c r="AR27" s="113"/>
      <c r="AS27" s="328">
        <v>21</v>
      </c>
      <c r="AT27" s="328">
        <f t="array" ref="AT27">'Data Entry'!AC26</f>
      </c>
      <c r="AU27" s="328">
        <f t="array" ref="AU27">'Data Entry'!AY26</f>
      </c>
      <c r="AV27" s="328">
        <f t="array" ref="AV27">'Data Entry'!AZ26</f>
      </c>
      <c r="AW27" s="328">
        <f t="array" ref="AW27">'Data Entry'!BA26</f>
      </c>
      <c r="AX27" s="329">
        <f t="array" ref="AX27">AX26</f>
      </c>
      <c r="AY27" s="329">
        <f t="array" ref="AY27">AY26</f>
      </c>
      <c r="AZ27" s="328">
        <v>1</v>
      </c>
      <c r="BA27" s="330">
        <f t="array" ref="BA27">((AU27*AX27)+((AV27+AW27)*AY27)+(AT27*AZ27))*103%</f>
      </c>
      <c r="BB27" s="127"/>
      <c r="BC27" s="98"/>
      <c r="BD27" s="98"/>
      <c r="BE27" s="98"/>
      <c r="BF27" s="98"/>
    </row>
    <row r="28" spans="1:58" ht="24" customHeight="1">
      <c r="A28" s="328">
        <v>22</v>
      </c>
      <c r="B28" s="328">
        <f t="array" ref="B28">'Data Entry'!Y27</f>
      </c>
      <c r="C28" s="328">
        <f t="array" ref="C28">'Data Entry'!AM27</f>
      </c>
      <c r="D28" s="328">
        <f t="array" ref="D28">'Data Entry'!AN27</f>
      </c>
      <c r="E28" s="328">
        <f t="array" ref="E28">'Data Entry'!AO27</f>
      </c>
      <c r="F28" s="329">
        <f t="array" ref="F28">8.9*102%</f>
      </c>
      <c r="G28" s="329">
        <f t="array" ref="G28">8.8*102%</f>
      </c>
      <c r="H28" s="328">
        <f t="array" ref="H28">0.55+0+1.15+0.05</f>
      </c>
      <c r="I28" s="330">
        <f t="array" ref="I28">((C28*F28)+((D28+E28)*G28)+(B28*H28))*103%</f>
      </c>
      <c r="J28" s="113"/>
      <c r="K28" s="113"/>
      <c r="L28" s="328">
        <v>22</v>
      </c>
      <c r="M28" s="328">
        <f t="array" ref="M28">'Data Entry'!Z27</f>
      </c>
      <c r="N28" s="328">
        <f t="array" ref="N28">'Data Entry'!AP27</f>
      </c>
      <c r="O28" s="328">
        <f t="array" ref="O28">'Data Entry'!AQ27</f>
      </c>
      <c r="P28" s="328">
        <f t="array" ref="P28">'Data Entry'!AR27</f>
      </c>
      <c r="Q28" s="329">
        <f t="array" ref="Q28">10.15*102%</f>
      </c>
      <c r="R28" s="329">
        <f t="array" ref="R28">10.1*102%</f>
      </c>
      <c r="S28" s="328">
        <f t="array" ref="S28">0.7+0+1.15+0.05</f>
      </c>
      <c r="T28" s="330">
        <f t="array" ref="T28">((N28*Q28)+((O28+P28)*R28)+(M28*S28))*103%</f>
      </c>
      <c r="U28" s="113"/>
      <c r="V28" s="113"/>
      <c r="W28" s="328">
        <v>22</v>
      </c>
      <c r="X28" s="328">
        <f t="array" ref="X28">'Data Entry'!AA27</f>
      </c>
      <c r="Y28" s="328">
        <f t="array" ref="Y28">'Data Entry'!AS27</f>
      </c>
      <c r="Z28" s="328">
        <f t="array" ref="Z28">'Data Entry'!AT27</f>
      </c>
      <c r="AA28" s="328">
        <f t="array" ref="AA28">'Data Entry'!AU27</f>
      </c>
      <c r="AB28" s="329">
        <v>7.1</v>
      </c>
      <c r="AC28" s="329">
        <v>7</v>
      </c>
      <c r="AD28" s="328">
        <f t="array" ref="AD28">0.55+0+1.15+0.05</f>
      </c>
      <c r="AE28" s="328">
        <f t="array" ref="AE28">((Y28*AB28)+((Z28+AA28)*AC28)+(X28*AD28))*103%</f>
      </c>
      <c r="AF28" s="113"/>
      <c r="AG28" s="113"/>
      <c r="AH28" s="328">
        <v>22</v>
      </c>
      <c r="AI28" s="328">
        <f t="array" ref="AI28">'Data Entry'!AB27</f>
      </c>
      <c r="AJ28" s="328">
        <f t="array" ref="AJ28">'Data Entry'!AV27</f>
      </c>
      <c r="AK28" s="328">
        <f t="array" ref="AK28">'Data Entry'!AW27</f>
      </c>
      <c r="AL28" s="328">
        <f t="array" ref="AL28">'Data Entry'!AX27</f>
      </c>
      <c r="AM28" s="329">
        <f t="array" ref="AM28">8.9*102%</f>
      </c>
      <c r="AN28" s="329">
        <f t="array" ref="AN28">8.8*102%</f>
      </c>
      <c r="AO28" s="328">
        <f t="array" ref="AO28">0.55+0+1.15+0.05</f>
      </c>
      <c r="AP28" s="330">
        <f t="array" ref="AP28">((AJ28*AM28)+((AK28+AL28)*AN28)+(AI28*AO28))*103%</f>
      </c>
      <c r="AQ28" s="113"/>
      <c r="AR28" s="113"/>
      <c r="AS28" s="328">
        <v>22</v>
      </c>
      <c r="AT28" s="328">
        <f t="array" ref="AT28">'Data Entry'!AC27</f>
      </c>
      <c r="AU28" s="328">
        <f t="array" ref="AU28">'Data Entry'!AY27</f>
      </c>
      <c r="AV28" s="328">
        <f t="array" ref="AV28">'Data Entry'!AZ27</f>
      </c>
      <c r="AW28" s="328">
        <f t="array" ref="AW28">'Data Entry'!BA27</f>
      </c>
      <c r="AX28" s="329">
        <f t="array" ref="AX28">AX27</f>
      </c>
      <c r="AY28" s="329">
        <f t="array" ref="AY28">AY27</f>
      </c>
      <c r="AZ28" s="328">
        <v>1</v>
      </c>
      <c r="BA28" s="330">
        <f t="array" ref="BA28">((AU28*AX28)+((AV28+AW28)*AY28)+(AT28*AZ28))*103%</f>
      </c>
      <c r="BB28" s="127"/>
      <c r="BC28" s="98"/>
      <c r="BD28" s="98"/>
      <c r="BE28" s="98"/>
      <c r="BF28" s="98"/>
    </row>
    <row r="29" spans="1:58" ht="24" customHeight="1">
      <c r="A29" s="328">
        <v>23</v>
      </c>
      <c r="B29" s="328">
        <f t="array" ref="B29">'Data Entry'!Y28</f>
      </c>
      <c r="C29" s="328">
        <f t="array" ref="C29">'Data Entry'!AM28</f>
      </c>
      <c r="D29" s="328">
        <f t="array" ref="D29">'Data Entry'!AN28</f>
      </c>
      <c r="E29" s="328">
        <f t="array" ref="E29">'Data Entry'!AO28</f>
      </c>
      <c r="F29" s="329">
        <f t="array" ref="F29">8.9*102%</f>
      </c>
      <c r="G29" s="329">
        <f t="array" ref="G29">8.8*102%</f>
      </c>
      <c r="H29" s="328">
        <f t="array" ref="H29">0.55+0+1.15+0.05</f>
      </c>
      <c r="I29" s="330">
        <f t="array" ref="I29">((C29*F29)+((D29+E29)*G29)+(B29*H29))*103%</f>
      </c>
      <c r="J29" s="113"/>
      <c r="K29" s="113"/>
      <c r="L29" s="328">
        <v>23</v>
      </c>
      <c r="M29" s="328">
        <f t="array" ref="M29">'Data Entry'!Z28</f>
      </c>
      <c r="N29" s="328">
        <f t="array" ref="N29">'Data Entry'!AP28</f>
      </c>
      <c r="O29" s="328">
        <f t="array" ref="O29">'Data Entry'!AQ28</f>
      </c>
      <c r="P29" s="328">
        <f t="array" ref="P29">'Data Entry'!AR28</f>
      </c>
      <c r="Q29" s="329">
        <f t="array" ref="Q29">10.15*102%</f>
      </c>
      <c r="R29" s="329">
        <f t="array" ref="R29">10.1*102%</f>
      </c>
      <c r="S29" s="328">
        <f t="array" ref="S29">0.7+0+1.15+0.05</f>
      </c>
      <c r="T29" s="330">
        <f t="array" ref="T29">((N29*Q29)+((O29+P29)*R29)+(M29*S29))*103%</f>
      </c>
      <c r="U29" s="113"/>
      <c r="V29" s="113"/>
      <c r="W29" s="328">
        <v>23</v>
      </c>
      <c r="X29" s="328">
        <f t="array" ref="X29">'Data Entry'!AA28</f>
      </c>
      <c r="Y29" s="328">
        <f t="array" ref="Y29">'Data Entry'!AS28</f>
      </c>
      <c r="Z29" s="328">
        <f t="array" ref="Z29">'Data Entry'!AT28</f>
      </c>
      <c r="AA29" s="328">
        <f t="array" ref="AA29">'Data Entry'!AU28</f>
      </c>
      <c r="AB29" s="329">
        <v>7.1</v>
      </c>
      <c r="AC29" s="329">
        <v>7</v>
      </c>
      <c r="AD29" s="328">
        <f t="array" ref="AD29">0.55+0+1.15+0.05</f>
      </c>
      <c r="AE29" s="328">
        <f t="array" ref="AE29">((Y29*AB29)+((Z29+AA29)*AC29)+(X29*AD29))*103%</f>
      </c>
      <c r="AF29" s="113"/>
      <c r="AG29" s="113"/>
      <c r="AH29" s="328">
        <v>23</v>
      </c>
      <c r="AI29" s="328">
        <f t="array" ref="AI29">'Data Entry'!AB28</f>
      </c>
      <c r="AJ29" s="328">
        <f t="array" ref="AJ29">'Data Entry'!AV28</f>
      </c>
      <c r="AK29" s="328">
        <f t="array" ref="AK29">'Data Entry'!AW28</f>
      </c>
      <c r="AL29" s="328">
        <f t="array" ref="AL29">'Data Entry'!AX28</f>
      </c>
      <c r="AM29" s="329">
        <f t="array" ref="AM29">8.9*102%</f>
      </c>
      <c r="AN29" s="329">
        <f t="array" ref="AN29">8.8*102%</f>
      </c>
      <c r="AO29" s="328">
        <f t="array" ref="AO29">0.55+0+1.15+0.05</f>
      </c>
      <c r="AP29" s="330">
        <f t="array" ref="AP29">((AJ29*AM29)+((AK29+AL29)*AN29)+(AI29*AO29))*103%</f>
      </c>
      <c r="AQ29" s="113"/>
      <c r="AR29" s="113"/>
      <c r="AS29" s="328">
        <v>23</v>
      </c>
      <c r="AT29" s="328">
        <f t="array" ref="AT29">'Data Entry'!AC28</f>
      </c>
      <c r="AU29" s="328">
        <f t="array" ref="AU29">'Data Entry'!AY28</f>
      </c>
      <c r="AV29" s="328">
        <f t="array" ref="AV29">'Data Entry'!AZ28</f>
      </c>
      <c r="AW29" s="328">
        <f t="array" ref="AW29">'Data Entry'!BA28</f>
      </c>
      <c r="AX29" s="329">
        <f t="array" ref="AX29">AX28</f>
      </c>
      <c r="AY29" s="329">
        <f t="array" ref="AY29">AY28</f>
      </c>
      <c r="AZ29" s="328">
        <v>1</v>
      </c>
      <c r="BA29" s="330">
        <f t="array" ref="BA29">((AU29*AX29)+((AV29+AW29)*AY29)+(AT29*AZ29))*103%</f>
      </c>
      <c r="BB29" s="127"/>
      <c r="BC29" s="98"/>
      <c r="BD29" s="98"/>
      <c r="BE29" s="98"/>
      <c r="BF29" s="98"/>
    </row>
    <row r="30" spans="1:58" ht="24" customHeight="1">
      <c r="A30" s="328">
        <v>24</v>
      </c>
      <c r="B30" s="328">
        <f t="array" ref="B30">'Data Entry'!Y29</f>
      </c>
      <c r="C30" s="328">
        <f t="array" ref="C30">'Data Entry'!AM29</f>
      </c>
      <c r="D30" s="328">
        <f t="array" ref="D30">'Data Entry'!AN29</f>
      </c>
      <c r="E30" s="328">
        <f t="array" ref="E30">'Data Entry'!AO29</f>
      </c>
      <c r="F30" s="329">
        <f t="array" ref="F30">8.9*102%</f>
      </c>
      <c r="G30" s="329">
        <f t="array" ref="G30">8.8*102%</f>
      </c>
      <c r="H30" s="328">
        <f t="array" ref="H30">0.55+0+1.15+0.05</f>
      </c>
      <c r="I30" s="330">
        <f t="array" ref="I30">((C30*F30)+((D30+E30)*G30)+(B30*H30))*103%</f>
      </c>
      <c r="J30" s="113"/>
      <c r="K30" s="113"/>
      <c r="L30" s="328">
        <v>24</v>
      </c>
      <c r="M30" s="328">
        <f t="array" ref="M30">'Data Entry'!Z29</f>
      </c>
      <c r="N30" s="328">
        <f t="array" ref="N30">'Data Entry'!AP29</f>
      </c>
      <c r="O30" s="328">
        <f t="array" ref="O30">'Data Entry'!AQ29</f>
      </c>
      <c r="P30" s="328">
        <f t="array" ref="P30">'Data Entry'!AR29</f>
      </c>
      <c r="Q30" s="329">
        <f t="array" ref="Q30">10.15*102%</f>
      </c>
      <c r="R30" s="329">
        <f t="array" ref="R30">10.1*102%</f>
      </c>
      <c r="S30" s="328">
        <f t="array" ref="S30">0.7+0+1.15+0.05</f>
      </c>
      <c r="T30" s="330">
        <f t="array" ref="T30">((N30*Q30)+((O30+P30)*R30)+(M30*S30))*103%</f>
      </c>
      <c r="U30" s="113"/>
      <c r="V30" s="113"/>
      <c r="W30" s="328">
        <v>24</v>
      </c>
      <c r="X30" s="328">
        <f t="array" ref="X30">'Data Entry'!AA29</f>
      </c>
      <c r="Y30" s="328">
        <f t="array" ref="Y30">'Data Entry'!AS29</f>
      </c>
      <c r="Z30" s="328">
        <f t="array" ref="Z30">'Data Entry'!AT29</f>
      </c>
      <c r="AA30" s="328">
        <f t="array" ref="AA30">'Data Entry'!AU29</f>
      </c>
      <c r="AB30" s="329">
        <v>7.1</v>
      </c>
      <c r="AC30" s="329">
        <v>7</v>
      </c>
      <c r="AD30" s="328">
        <f t="array" ref="AD30">0.55+0+1.15+0.05</f>
      </c>
      <c r="AE30" s="328">
        <f t="array" ref="AE30">((Y30*AB30)+((Z30+AA30)*AC30)+(X30*AD30))*103%</f>
      </c>
      <c r="AF30" s="113"/>
      <c r="AG30" s="113"/>
      <c r="AH30" s="328">
        <v>24</v>
      </c>
      <c r="AI30" s="328">
        <f t="array" ref="AI30">'Data Entry'!AB29</f>
      </c>
      <c r="AJ30" s="328">
        <f t="array" ref="AJ30">'Data Entry'!AV29</f>
      </c>
      <c r="AK30" s="328">
        <f t="array" ref="AK30">'Data Entry'!AW29</f>
      </c>
      <c r="AL30" s="328">
        <f t="array" ref="AL30">'Data Entry'!AX29</f>
      </c>
      <c r="AM30" s="329">
        <f t="array" ref="AM30">8.9*102%</f>
      </c>
      <c r="AN30" s="329">
        <f t="array" ref="AN30">8.8*102%</f>
      </c>
      <c r="AO30" s="328">
        <f t="array" ref="AO30">0.55+0+1.15+0.05</f>
      </c>
      <c r="AP30" s="330">
        <f t="array" ref="AP30">((AJ30*AM30)+((AK30+AL30)*AN30)+(AI30*AO30))*103%</f>
      </c>
      <c r="AQ30" s="113"/>
      <c r="AR30" s="113"/>
      <c r="AS30" s="328">
        <v>24</v>
      </c>
      <c r="AT30" s="328">
        <f t="array" ref="AT30">'Data Entry'!AC29</f>
      </c>
      <c r="AU30" s="328">
        <f t="array" ref="AU30">'Data Entry'!AY29</f>
      </c>
      <c r="AV30" s="328">
        <f t="array" ref="AV30">'Data Entry'!AZ29</f>
      </c>
      <c r="AW30" s="328">
        <f t="array" ref="AW30">'Data Entry'!BA29</f>
      </c>
      <c r="AX30" s="329">
        <f t="array" ref="AX30">AX29</f>
      </c>
      <c r="AY30" s="329">
        <f t="array" ref="AY30">AY29</f>
      </c>
      <c r="AZ30" s="328">
        <v>1</v>
      </c>
      <c r="BA30" s="330">
        <f t="array" ref="BA30">((AU30*AX30)+((AV30+AW30)*AY30)+(AT30*AZ30))*103%</f>
      </c>
      <c r="BB30" s="127"/>
      <c r="BC30" s="98"/>
      <c r="BD30" s="98"/>
      <c r="BE30" s="98"/>
      <c r="BF30" s="98"/>
    </row>
    <row r="31" spans="1:58" ht="24" customHeight="1">
      <c r="A31" s="328">
        <v>25</v>
      </c>
      <c r="B31" s="328">
        <f t="array" ref="B31">'Data Entry'!Y30</f>
      </c>
      <c r="C31" s="328">
        <f t="array" ref="C31">'Data Entry'!AM30</f>
      </c>
      <c r="D31" s="328">
        <f t="array" ref="D31">'Data Entry'!AN30</f>
      </c>
      <c r="E31" s="328">
        <f t="array" ref="E31">'Data Entry'!AO30</f>
      </c>
      <c r="F31" s="329">
        <f t="array" ref="F31">8.9*102%</f>
      </c>
      <c r="G31" s="329">
        <f t="array" ref="G31">8.8*102%</f>
      </c>
      <c r="H31" s="328">
        <f t="array" ref="H31">0.55+0+1.15+0.05</f>
      </c>
      <c r="I31" s="330">
        <f t="array" ref="I31">((C31*F31)+((D31+E31)*G31)+(B31*H31))*103%</f>
      </c>
      <c r="J31" s="113"/>
      <c r="K31" s="113"/>
      <c r="L31" s="328">
        <v>25</v>
      </c>
      <c r="M31" s="328">
        <f t="array" ref="M31">'Data Entry'!Z30</f>
      </c>
      <c r="N31" s="328">
        <f t="array" ref="N31">'Data Entry'!AP30</f>
      </c>
      <c r="O31" s="328">
        <f t="array" ref="O31">'Data Entry'!AQ30</f>
      </c>
      <c r="P31" s="328">
        <f t="array" ref="P31">'Data Entry'!AR30</f>
      </c>
      <c r="Q31" s="329">
        <f t="array" ref="Q31">10.15*102%</f>
      </c>
      <c r="R31" s="329">
        <f t="array" ref="R31">10.1*102%</f>
      </c>
      <c r="S31" s="328">
        <f t="array" ref="S31">0.7+0+1.15+0.05</f>
      </c>
      <c r="T31" s="330">
        <f t="array" ref="T31">((N31*Q31)+((O31+P31)*R31)+(M31*S31))*103%</f>
      </c>
      <c r="U31" s="113"/>
      <c r="V31" s="113"/>
      <c r="W31" s="328">
        <v>25</v>
      </c>
      <c r="X31" s="328">
        <f t="array" ref="X31">'Data Entry'!AA30</f>
      </c>
      <c r="Y31" s="328">
        <f t="array" ref="Y31">'Data Entry'!AS30</f>
      </c>
      <c r="Z31" s="328">
        <f t="array" ref="Z31">'Data Entry'!AT30</f>
      </c>
      <c r="AA31" s="328">
        <f t="array" ref="AA31">'Data Entry'!AU30</f>
      </c>
      <c r="AB31" s="329">
        <v>7.1</v>
      </c>
      <c r="AC31" s="329">
        <v>7</v>
      </c>
      <c r="AD31" s="328">
        <f t="array" ref="AD31">0.55+0+1.15+0.05</f>
      </c>
      <c r="AE31" s="328">
        <f t="array" ref="AE31">((Y31*AB31)+((Z31+AA31)*AC31)+(X31*AD31))*103%</f>
      </c>
      <c r="AF31" s="113"/>
      <c r="AG31" s="113"/>
      <c r="AH31" s="328">
        <v>25</v>
      </c>
      <c r="AI31" s="328">
        <f t="array" ref="AI31">'Data Entry'!AB30</f>
      </c>
      <c r="AJ31" s="328">
        <f t="array" ref="AJ31">'Data Entry'!AV30</f>
      </c>
      <c r="AK31" s="328">
        <f t="array" ref="AK31">'Data Entry'!AW30</f>
      </c>
      <c r="AL31" s="328">
        <f t="array" ref="AL31">'Data Entry'!AX30</f>
      </c>
      <c r="AM31" s="329">
        <f t="array" ref="AM31">8.9*102%</f>
      </c>
      <c r="AN31" s="329">
        <f t="array" ref="AN31">8.8*102%</f>
      </c>
      <c r="AO31" s="328">
        <f t="array" ref="AO31">0.55+0+1.15+0.05</f>
      </c>
      <c r="AP31" s="330">
        <f t="array" ref="AP31">((AJ31*AM31)+((AK31+AL31)*AN31)+(AI31*AO31))*103%</f>
      </c>
      <c r="AQ31" s="113"/>
      <c r="AR31" s="113"/>
      <c r="AS31" s="328">
        <v>25</v>
      </c>
      <c r="AT31" s="328">
        <f t="array" ref="AT31">'Data Entry'!AC30</f>
      </c>
      <c r="AU31" s="328">
        <f t="array" ref="AU31">'Data Entry'!AY30</f>
      </c>
      <c r="AV31" s="328">
        <f t="array" ref="AV31">'Data Entry'!AZ30</f>
      </c>
      <c r="AW31" s="328">
        <f t="array" ref="AW31">'Data Entry'!BA30</f>
      </c>
      <c r="AX31" s="329">
        <f t="array" ref="AX31">AX30</f>
      </c>
      <c r="AY31" s="329">
        <f t="array" ref="AY31">AY30</f>
      </c>
      <c r="AZ31" s="328">
        <v>1</v>
      </c>
      <c r="BA31" s="330">
        <f t="array" ref="BA31">((AU31*AX31)+((AV31+AW31)*AY31)+(AT31*AZ31))*103%</f>
      </c>
      <c r="BB31" s="127"/>
      <c r="BC31" s="98"/>
      <c r="BD31" s="98"/>
      <c r="BE31" s="98"/>
      <c r="BF31" s="98"/>
    </row>
    <row r="32" spans="1:58" ht="24" customHeight="1">
      <c r="A32" s="328">
        <v>26</v>
      </c>
      <c r="B32" s="328">
        <f t="array" ref="B32">'Data Entry'!Y31</f>
      </c>
      <c r="C32" s="328">
        <f t="array" ref="C32">'Data Entry'!AM31</f>
      </c>
      <c r="D32" s="328">
        <f t="array" ref="D32">'Data Entry'!AN31</f>
      </c>
      <c r="E32" s="328">
        <f t="array" ref="E32">'Data Entry'!AO31</f>
      </c>
      <c r="F32" s="329">
        <f t="array" ref="F32">8.9*102%</f>
      </c>
      <c r="G32" s="329">
        <f t="array" ref="G32">8.8*102%</f>
      </c>
      <c r="H32" s="328">
        <f t="array" ref="H32">0.55+0+1.15+0.05</f>
      </c>
      <c r="I32" s="330">
        <f t="array" ref="I32">((C32*F32)+((D32+E32)*G32)+(B32*H32))*103%</f>
      </c>
      <c r="J32" s="113"/>
      <c r="K32" s="113"/>
      <c r="L32" s="328">
        <v>26</v>
      </c>
      <c r="M32" s="328">
        <f t="array" ref="M32">'Data Entry'!Z31</f>
      </c>
      <c r="N32" s="328">
        <f t="array" ref="N32">'Data Entry'!AP31</f>
      </c>
      <c r="O32" s="328">
        <f t="array" ref="O32">'Data Entry'!AQ31</f>
      </c>
      <c r="P32" s="328">
        <f t="array" ref="P32">'Data Entry'!AR31</f>
      </c>
      <c r="Q32" s="329">
        <f t="array" ref="Q32">10.15*102%</f>
      </c>
      <c r="R32" s="329">
        <f t="array" ref="R32">10.1*102%</f>
      </c>
      <c r="S32" s="328">
        <f t="array" ref="S32">0.7+0+1.15+0.05</f>
      </c>
      <c r="T32" s="330">
        <f t="array" ref="T32">((N32*Q32)+((O32+P32)*R32)+(M32*S32))*103%</f>
      </c>
      <c r="U32" s="113"/>
      <c r="V32" s="113"/>
      <c r="W32" s="328">
        <v>26</v>
      </c>
      <c r="X32" s="328">
        <f t="array" ref="X32">'Data Entry'!AA31</f>
      </c>
      <c r="Y32" s="328">
        <f t="array" ref="Y32">'Data Entry'!AS31</f>
      </c>
      <c r="Z32" s="328">
        <f t="array" ref="Z32">'Data Entry'!AT31</f>
      </c>
      <c r="AA32" s="328">
        <f t="array" ref="AA32">'Data Entry'!AU31</f>
      </c>
      <c r="AB32" s="329">
        <v>7.1</v>
      </c>
      <c r="AC32" s="329">
        <v>7</v>
      </c>
      <c r="AD32" s="328">
        <f t="array" ref="AD32">0.55+0+1.15+0.05</f>
      </c>
      <c r="AE32" s="328">
        <f t="array" ref="AE32">((Y32*AB32)+((Z32+AA32)*AC32)+(X32*AD32))*103%</f>
      </c>
      <c r="AF32" s="113"/>
      <c r="AG32" s="113"/>
      <c r="AH32" s="328">
        <v>26</v>
      </c>
      <c r="AI32" s="328">
        <f t="array" ref="AI32">'Data Entry'!AB31</f>
      </c>
      <c r="AJ32" s="328">
        <f t="array" ref="AJ32">'Data Entry'!AV31</f>
      </c>
      <c r="AK32" s="328">
        <f t="array" ref="AK32">'Data Entry'!AW31</f>
      </c>
      <c r="AL32" s="328">
        <f t="array" ref="AL32">'Data Entry'!AX31</f>
      </c>
      <c r="AM32" s="329">
        <f t="array" ref="AM32">8.9*102%</f>
      </c>
      <c r="AN32" s="329">
        <f t="array" ref="AN32">8.8*102%</f>
      </c>
      <c r="AO32" s="328">
        <f t="array" ref="AO32">0.55+0+1.15+0.05</f>
      </c>
      <c r="AP32" s="330">
        <f t="array" ref="AP32">((AJ32*AM32)+((AK32+AL32)*AN32)+(AI32*AO32))*103%</f>
      </c>
      <c r="AQ32" s="113"/>
      <c r="AR32" s="113"/>
      <c r="AS32" s="328">
        <v>26</v>
      </c>
      <c r="AT32" s="328">
        <f t="array" ref="AT32">'Data Entry'!AC31</f>
      </c>
      <c r="AU32" s="328">
        <f t="array" ref="AU32">'Data Entry'!AY31</f>
      </c>
      <c r="AV32" s="328">
        <f t="array" ref="AV32">'Data Entry'!AZ31</f>
      </c>
      <c r="AW32" s="328">
        <f t="array" ref="AW32">'Data Entry'!BA31</f>
      </c>
      <c r="AX32" s="329">
        <f t="array" ref="AX32">AX31</f>
      </c>
      <c r="AY32" s="329">
        <f t="array" ref="AY32">AY31</f>
      </c>
      <c r="AZ32" s="328">
        <v>1</v>
      </c>
      <c r="BA32" s="330">
        <f t="array" ref="BA32">((AU32*AX32)+((AV32+AW32)*AY32)+(AT32*AZ32))*103%</f>
      </c>
      <c r="BB32" s="127"/>
      <c r="BC32" s="98"/>
      <c r="BD32" s="98"/>
      <c r="BE32" s="98"/>
      <c r="BF32" s="98"/>
    </row>
    <row r="33" spans="1:58" ht="24" customHeight="1">
      <c r="A33" s="328">
        <v>27</v>
      </c>
      <c r="B33" s="328">
        <f t="array" ref="B33">'Data Entry'!Y32</f>
      </c>
      <c r="C33" s="328">
        <f t="array" ref="C33">'Data Entry'!AM32</f>
      </c>
      <c r="D33" s="328">
        <f t="array" ref="D33">'Data Entry'!AN32</f>
      </c>
      <c r="E33" s="328">
        <f t="array" ref="E33">'Data Entry'!AO32</f>
      </c>
      <c r="F33" s="329">
        <f t="array" ref="F33">8.9*102%</f>
      </c>
      <c r="G33" s="329">
        <f t="array" ref="G33">8.8*102%</f>
      </c>
      <c r="H33" s="328">
        <f t="array" ref="H33">0.55+0+1.15+0.05</f>
      </c>
      <c r="I33" s="330">
        <f t="array" ref="I33">((C33*F33)+((D33+E33)*G33)+(B33*H33))*103%</f>
      </c>
      <c r="J33" s="113"/>
      <c r="K33" s="113"/>
      <c r="L33" s="328">
        <v>27</v>
      </c>
      <c r="M33" s="328">
        <f t="array" ref="M33">'Data Entry'!Z32</f>
      </c>
      <c r="N33" s="328">
        <f t="array" ref="N33">'Data Entry'!AP32</f>
      </c>
      <c r="O33" s="328">
        <f t="array" ref="O33">'Data Entry'!AQ32</f>
      </c>
      <c r="P33" s="328">
        <f t="array" ref="P33">'Data Entry'!AR32</f>
      </c>
      <c r="Q33" s="329">
        <f t="array" ref="Q33">10.15*102%</f>
      </c>
      <c r="R33" s="329">
        <f t="array" ref="R33">10.1*102%</f>
      </c>
      <c r="S33" s="328">
        <f t="array" ref="S33">0.7+0+1.15+0.05</f>
      </c>
      <c r="T33" s="330">
        <f t="array" ref="T33">((N33*Q33)+((O33+P33)*R33)+(M33*S33))*103%</f>
      </c>
      <c r="U33" s="113"/>
      <c r="V33" s="113"/>
      <c r="W33" s="328">
        <v>27</v>
      </c>
      <c r="X33" s="328">
        <f t="array" ref="X33">'Data Entry'!AA32</f>
      </c>
      <c r="Y33" s="328">
        <f t="array" ref="Y33">'Data Entry'!AS32</f>
      </c>
      <c r="Z33" s="328">
        <f t="array" ref="Z33">'Data Entry'!AT32</f>
      </c>
      <c r="AA33" s="328">
        <f t="array" ref="AA33">'Data Entry'!AU32</f>
      </c>
      <c r="AB33" s="329">
        <v>7.1</v>
      </c>
      <c r="AC33" s="329">
        <v>7</v>
      </c>
      <c r="AD33" s="328">
        <f t="array" ref="AD33">0.55+0+1.15+0.05</f>
      </c>
      <c r="AE33" s="328">
        <f t="array" ref="AE33">((Y33*AB33)+((Z33+AA33)*AC33)+(X33*AD33))*103%</f>
      </c>
      <c r="AF33" s="113"/>
      <c r="AG33" s="113"/>
      <c r="AH33" s="328">
        <v>27</v>
      </c>
      <c r="AI33" s="328">
        <f t="array" ref="AI33">'Data Entry'!AB32</f>
      </c>
      <c r="AJ33" s="328">
        <f t="array" ref="AJ33">'Data Entry'!AV32</f>
      </c>
      <c r="AK33" s="328">
        <f t="array" ref="AK33">'Data Entry'!AW32</f>
      </c>
      <c r="AL33" s="328">
        <f t="array" ref="AL33">'Data Entry'!AX32</f>
      </c>
      <c r="AM33" s="329">
        <f t="array" ref="AM33">8.9*102%</f>
      </c>
      <c r="AN33" s="329">
        <f t="array" ref="AN33">8.8*102%</f>
      </c>
      <c r="AO33" s="328">
        <f t="array" ref="AO33">0.55+0+1.15+0.05</f>
      </c>
      <c r="AP33" s="330">
        <f t="array" ref="AP33">((AJ33*AM33)+((AK33+AL33)*AN33)+(AI33*AO33))*103%</f>
      </c>
      <c r="AQ33" s="113"/>
      <c r="AR33" s="113"/>
      <c r="AS33" s="328">
        <v>27</v>
      </c>
      <c r="AT33" s="328">
        <f t="array" ref="AT33">'Data Entry'!AC32</f>
      </c>
      <c r="AU33" s="328">
        <f t="array" ref="AU33">'Data Entry'!AY32</f>
      </c>
      <c r="AV33" s="328">
        <f t="array" ref="AV33">'Data Entry'!AZ32</f>
      </c>
      <c r="AW33" s="328">
        <f t="array" ref="AW33">'Data Entry'!BA32</f>
      </c>
      <c r="AX33" s="329">
        <f t="array" ref="AX33">AX32</f>
      </c>
      <c r="AY33" s="329">
        <f t="array" ref="AY33">AY32</f>
      </c>
      <c r="AZ33" s="328">
        <v>1</v>
      </c>
      <c r="BA33" s="330">
        <f t="array" ref="BA33">((AU33*AX33)+((AV33+AW33)*AY33)+(AT33*AZ33))*103%</f>
      </c>
      <c r="BB33" s="127"/>
      <c r="BC33" s="98"/>
      <c r="BD33" s="98"/>
      <c r="BE33" s="98"/>
      <c r="BF33" s="98"/>
    </row>
    <row r="34" spans="1:58" ht="24" customHeight="1">
      <c r="A34" s="328">
        <v>28</v>
      </c>
      <c r="B34" s="328">
        <f t="array" ref="B34">'Data Entry'!Y33</f>
      </c>
      <c r="C34" s="328">
        <f t="array" ref="C34">'Data Entry'!AM33</f>
      </c>
      <c r="D34" s="328">
        <f t="array" ref="D34">'Data Entry'!AN33</f>
      </c>
      <c r="E34" s="328">
        <f t="array" ref="E34">'Data Entry'!AO33</f>
      </c>
      <c r="F34" s="329">
        <f t="array" ref="F34">8.9*102%</f>
      </c>
      <c r="G34" s="329">
        <f t="array" ref="G34">8.8*102%</f>
      </c>
      <c r="H34" s="328">
        <f t="array" ref="H34">0.55+0+1.15+0.05</f>
      </c>
      <c r="I34" s="330">
        <f t="array" ref="I34">((C34*F34)+((D34+E34)*G34)+(B34*H34))*103%</f>
      </c>
      <c r="J34" s="113"/>
      <c r="K34" s="113"/>
      <c r="L34" s="328">
        <v>28</v>
      </c>
      <c r="M34" s="328">
        <f t="array" ref="M34">'Data Entry'!Z33</f>
      </c>
      <c r="N34" s="328">
        <f t="array" ref="N34">'Data Entry'!AP33</f>
      </c>
      <c r="O34" s="328">
        <f t="array" ref="O34">'Data Entry'!AQ33</f>
      </c>
      <c r="P34" s="328">
        <f t="array" ref="P34">'Data Entry'!AR33</f>
      </c>
      <c r="Q34" s="329">
        <f t="array" ref="Q34">10.15*102%</f>
      </c>
      <c r="R34" s="329">
        <f t="array" ref="R34">10.1*102%</f>
      </c>
      <c r="S34" s="328">
        <f t="array" ref="S34">0.7+0+1.15+0.05</f>
      </c>
      <c r="T34" s="330">
        <f t="array" ref="T34">((N34*Q34)+((O34+P34)*R34)+(M34*S34))*103%</f>
      </c>
      <c r="U34" s="113"/>
      <c r="V34" s="113"/>
      <c r="W34" s="328">
        <v>28</v>
      </c>
      <c r="X34" s="328">
        <f t="array" ref="X34">'Data Entry'!AA33</f>
      </c>
      <c r="Y34" s="328">
        <f t="array" ref="Y34">'Data Entry'!AS33</f>
      </c>
      <c r="Z34" s="328">
        <f t="array" ref="Z34">'Data Entry'!AT33</f>
      </c>
      <c r="AA34" s="328">
        <f t="array" ref="AA34">'Data Entry'!AU33</f>
      </c>
      <c r="AB34" s="329">
        <v>7.1</v>
      </c>
      <c r="AC34" s="329">
        <v>7</v>
      </c>
      <c r="AD34" s="328">
        <f t="array" ref="AD34">0.55+0+1.15+0.05</f>
      </c>
      <c r="AE34" s="328">
        <f t="array" ref="AE34">((Y34*AB34)+((Z34+AA34)*AC34)+(X34*AD34))*103%</f>
      </c>
      <c r="AF34" s="113"/>
      <c r="AG34" s="113"/>
      <c r="AH34" s="328">
        <v>28</v>
      </c>
      <c r="AI34" s="328">
        <f t="array" ref="AI34">'Data Entry'!AB33</f>
      </c>
      <c r="AJ34" s="328">
        <f t="array" ref="AJ34">'Data Entry'!AV33</f>
      </c>
      <c r="AK34" s="328">
        <f t="array" ref="AK34">'Data Entry'!AW33</f>
      </c>
      <c r="AL34" s="328">
        <f t="array" ref="AL34">'Data Entry'!AX33</f>
      </c>
      <c r="AM34" s="329">
        <f t="array" ref="AM34">8.9*102%</f>
      </c>
      <c r="AN34" s="329">
        <f t="array" ref="AN34">8.8*102%</f>
      </c>
      <c r="AO34" s="328">
        <f t="array" ref="AO34">0.55+0+1.15+0.05</f>
      </c>
      <c r="AP34" s="330">
        <f t="array" ref="AP34">((AJ34*AM34)+((AK34+AL34)*AN34)+(AI34*AO34))*103%</f>
      </c>
      <c r="AQ34" s="113"/>
      <c r="AR34" s="113"/>
      <c r="AS34" s="328">
        <v>28</v>
      </c>
      <c r="AT34" s="328">
        <f t="array" ref="AT34">'Data Entry'!AC33</f>
      </c>
      <c r="AU34" s="328">
        <f t="array" ref="AU34">'Data Entry'!AY33</f>
      </c>
      <c r="AV34" s="328">
        <f t="array" ref="AV34">'Data Entry'!AZ33</f>
      </c>
      <c r="AW34" s="328">
        <f t="array" ref="AW34">'Data Entry'!BA33</f>
      </c>
      <c r="AX34" s="329">
        <f t="array" ref="AX34">AX33</f>
      </c>
      <c r="AY34" s="329">
        <f t="array" ref="AY34">AY33</f>
      </c>
      <c r="AZ34" s="328">
        <v>1</v>
      </c>
      <c r="BA34" s="330">
        <f t="array" ref="BA34">((AU34*AX34)+((AV34+AW34)*AY34)+(AT34*AZ34))*103%</f>
      </c>
      <c r="BB34" s="127"/>
      <c r="BC34" s="98"/>
      <c r="BD34" s="98"/>
      <c r="BE34" s="98"/>
      <c r="BF34" s="98"/>
    </row>
    <row r="35" spans="1:58" ht="24" customHeight="1">
      <c r="A35" s="328">
        <v>29</v>
      </c>
      <c r="B35" s="328">
        <f t="array" ref="B35">'Data Entry'!Y34</f>
      </c>
      <c r="C35" s="328">
        <f t="array" ref="C35">'Data Entry'!AM34</f>
      </c>
      <c r="D35" s="328">
        <f t="array" ref="D35">'Data Entry'!AN34</f>
      </c>
      <c r="E35" s="328">
        <f t="array" ref="E35">'Data Entry'!AO34</f>
      </c>
      <c r="F35" s="329">
        <f t="array" ref="F35">8.9*102%</f>
      </c>
      <c r="G35" s="329">
        <f t="array" ref="G35">8.8*102%</f>
      </c>
      <c r="H35" s="328">
        <f t="array" ref="H35">0.55+0+1.15+0.05</f>
      </c>
      <c r="I35" s="330">
        <f t="array" ref="I35">((C35*F35)+((D35+E35)*G35)+(B35*H35))*103%</f>
      </c>
      <c r="J35" s="113"/>
      <c r="K35" s="113"/>
      <c r="L35" s="328">
        <v>29</v>
      </c>
      <c r="M35" s="328">
        <f t="array" ref="M35">'Data Entry'!Z34</f>
      </c>
      <c r="N35" s="328">
        <f t="array" ref="N35">'Data Entry'!AP34</f>
      </c>
      <c r="O35" s="328">
        <f t="array" ref="O35">'Data Entry'!AQ34</f>
      </c>
      <c r="P35" s="328">
        <f t="array" ref="P35">'Data Entry'!AR34</f>
      </c>
      <c r="Q35" s="329">
        <f t="array" ref="Q35">10.15*102%</f>
      </c>
      <c r="R35" s="329">
        <f t="array" ref="R35">10.1*102%</f>
      </c>
      <c r="S35" s="328">
        <f t="array" ref="S35">0.7+0+1.15+0.05</f>
      </c>
      <c r="T35" s="330">
        <f t="array" ref="T35">((N35*Q35)+((O35+P35)*R35)+(M35*S35))*103%</f>
      </c>
      <c r="U35" s="113"/>
      <c r="V35" s="113"/>
      <c r="W35" s="328">
        <v>29</v>
      </c>
      <c r="X35" s="328">
        <f t="array" ref="X35">'Data Entry'!AA34</f>
      </c>
      <c r="Y35" s="328">
        <f t="array" ref="Y35">'Data Entry'!AS34</f>
      </c>
      <c r="Z35" s="328">
        <f t="array" ref="Z35">'Data Entry'!AT34</f>
      </c>
      <c r="AA35" s="328">
        <f t="array" ref="AA35">'Data Entry'!AU34</f>
      </c>
      <c r="AB35" s="329">
        <v>7.1</v>
      </c>
      <c r="AC35" s="329">
        <v>7</v>
      </c>
      <c r="AD35" s="328">
        <f t="array" ref="AD35">0.55+0+1.15+0.05</f>
      </c>
      <c r="AE35" s="328">
        <f t="array" ref="AE35">((Y35*AB35)+((Z35+AA35)*AC35)+(X35*AD35))*103%</f>
      </c>
      <c r="AF35" s="113"/>
      <c r="AG35" s="113"/>
      <c r="AH35" s="328">
        <v>29</v>
      </c>
      <c r="AI35" s="328">
        <f t="array" ref="AI35">'Data Entry'!AB34</f>
      </c>
      <c r="AJ35" s="328">
        <f t="array" ref="AJ35">'Data Entry'!AV34</f>
      </c>
      <c r="AK35" s="328">
        <f t="array" ref="AK35">'Data Entry'!AW34</f>
      </c>
      <c r="AL35" s="328">
        <f t="array" ref="AL35">'Data Entry'!AX34</f>
      </c>
      <c r="AM35" s="329">
        <f t="array" ref="AM35">8.9*102%</f>
      </c>
      <c r="AN35" s="329">
        <f t="array" ref="AN35">8.8*102%</f>
      </c>
      <c r="AO35" s="328">
        <f t="array" ref="AO35">0.55+0+1.15+0.05</f>
      </c>
      <c r="AP35" s="330">
        <f t="array" ref="AP35">((AJ35*AM35)+((AK35+AL35)*AN35)+(AI35*AO35))*103%</f>
      </c>
      <c r="AQ35" s="113"/>
      <c r="AR35" s="113"/>
      <c r="AS35" s="328">
        <v>29</v>
      </c>
      <c r="AT35" s="328">
        <f t="array" ref="AT35">'Data Entry'!AC34</f>
      </c>
      <c r="AU35" s="328">
        <f t="array" ref="AU35">'Data Entry'!AY34</f>
      </c>
      <c r="AV35" s="328">
        <f t="array" ref="AV35">'Data Entry'!AZ34</f>
      </c>
      <c r="AW35" s="328">
        <f t="array" ref="AW35">'Data Entry'!BA34</f>
      </c>
      <c r="AX35" s="329">
        <f t="array" ref="AX35">AX34</f>
      </c>
      <c r="AY35" s="329">
        <f t="array" ref="AY35">AY34</f>
      </c>
      <c r="AZ35" s="328">
        <v>1</v>
      </c>
      <c r="BA35" s="330">
        <f t="array" ref="BA35">((AU35*AX35)+((AV35+AW35)*AY35)+(AT35*AZ35))*103%</f>
      </c>
      <c r="BB35" s="127"/>
      <c r="BC35" s="98"/>
      <c r="BD35" s="98"/>
      <c r="BE35" s="98"/>
      <c r="BF35" s="98"/>
    </row>
    <row r="36" spans="1:58" ht="24" customHeight="1">
      <c r="A36" s="328">
        <v>30</v>
      </c>
      <c r="B36" s="328">
        <f t="array" ref="B36">'Data Entry'!Y35</f>
      </c>
      <c r="C36" s="328">
        <f t="array" ref="C36">'Data Entry'!AM35</f>
      </c>
      <c r="D36" s="328">
        <f t="array" ref="D36">'Data Entry'!AN35</f>
      </c>
      <c r="E36" s="328">
        <f t="array" ref="E36">'Data Entry'!AO35</f>
      </c>
      <c r="F36" s="329">
        <f t="array" ref="F36">8.9*102%</f>
      </c>
      <c r="G36" s="329">
        <f t="array" ref="G36">8.8*102%</f>
      </c>
      <c r="H36" s="328">
        <f t="array" ref="H36">0.55+0+1.15+0.05</f>
      </c>
      <c r="I36" s="330">
        <f t="array" ref="I36">((C36*F36)+((D36+E36)*G36)+(B36*H36))*103%</f>
      </c>
      <c r="J36" s="113"/>
      <c r="K36" s="113"/>
      <c r="L36" s="328">
        <v>30</v>
      </c>
      <c r="M36" s="328">
        <f t="array" ref="M36">'Data Entry'!Z35</f>
      </c>
      <c r="N36" s="328">
        <f t="array" ref="N36">'Data Entry'!AP35</f>
      </c>
      <c r="O36" s="328">
        <f t="array" ref="O36">'Data Entry'!AQ35</f>
      </c>
      <c r="P36" s="328">
        <f t="array" ref="P36">'Data Entry'!AR35</f>
      </c>
      <c r="Q36" s="329">
        <f t="array" ref="Q36">10.15*102%</f>
      </c>
      <c r="R36" s="329">
        <f t="array" ref="R36">10.1*102%</f>
      </c>
      <c r="S36" s="328">
        <f t="array" ref="S36">0.7+0+1.15+0.05</f>
      </c>
      <c r="T36" s="330">
        <f t="array" ref="T36">((N36*Q36)+((O36+P36)*R36)+(M36*S36))*103%</f>
      </c>
      <c r="U36" s="113"/>
      <c r="V36" s="113"/>
      <c r="W36" s="328">
        <v>30</v>
      </c>
      <c r="X36" s="328">
        <f t="array" ref="X36">'Data Entry'!AA35</f>
      </c>
      <c r="Y36" s="328">
        <f t="array" ref="Y36">'Data Entry'!AS35</f>
      </c>
      <c r="Z36" s="328">
        <f t="array" ref="Z36">'Data Entry'!AT35</f>
      </c>
      <c r="AA36" s="328">
        <f t="array" ref="AA36">'Data Entry'!AU35</f>
      </c>
      <c r="AB36" s="329">
        <v>7.1</v>
      </c>
      <c r="AC36" s="329">
        <v>7</v>
      </c>
      <c r="AD36" s="328">
        <f t="array" ref="AD36">0.55+0+1.15+0.05</f>
      </c>
      <c r="AE36" s="328">
        <f t="array" ref="AE36">((Y36*AB36)+((Z36+AA36)*AC36)+(X36*AD36))*103%</f>
      </c>
      <c r="AF36" s="113"/>
      <c r="AG36" s="113"/>
      <c r="AH36" s="328">
        <v>30</v>
      </c>
      <c r="AI36" s="328">
        <f t="array" ref="AI36">'Data Entry'!AB35</f>
      </c>
      <c r="AJ36" s="328">
        <f t="array" ref="AJ36">'Data Entry'!AV35</f>
      </c>
      <c r="AK36" s="328">
        <f t="array" ref="AK36">'Data Entry'!AW35</f>
      </c>
      <c r="AL36" s="328">
        <f t="array" ref="AL36">'Data Entry'!AX35</f>
      </c>
      <c r="AM36" s="329">
        <f t="array" ref="AM36">8.9*102%</f>
      </c>
      <c r="AN36" s="329">
        <f t="array" ref="AN36">8.8*102%</f>
      </c>
      <c r="AO36" s="328">
        <f t="array" ref="AO36">0.55+0+1.15+0.05</f>
      </c>
      <c r="AP36" s="330">
        <f t="array" ref="AP36">((AJ36*AM36)+((AK36+AL36)*AN36)+(AI36*AO36))*103%</f>
      </c>
      <c r="AQ36" s="113"/>
      <c r="AR36" s="113"/>
      <c r="AS36" s="328">
        <v>30</v>
      </c>
      <c r="AT36" s="328">
        <f t="array" ref="AT36">'Data Entry'!AC35</f>
      </c>
      <c r="AU36" s="328">
        <f t="array" ref="AU36">'Data Entry'!AY35</f>
      </c>
      <c r="AV36" s="328">
        <f t="array" ref="AV36">'Data Entry'!AZ35</f>
      </c>
      <c r="AW36" s="328">
        <f t="array" ref="AW36">'Data Entry'!BA35</f>
      </c>
      <c r="AX36" s="329">
        <f t="array" ref="AX36">AX35</f>
      </c>
      <c r="AY36" s="329">
        <f t="array" ref="AY36">AY35</f>
      </c>
      <c r="AZ36" s="328">
        <v>1</v>
      </c>
      <c r="BA36" s="330">
        <f t="array" ref="BA36">((AU36*AX36)+((AV36+AW36)*AY36)+(AT36*AZ36))*103%</f>
      </c>
      <c r="BB36" s="127"/>
      <c r="BC36" s="98"/>
      <c r="BD36" s="98"/>
      <c r="BE36" s="98"/>
      <c r="BF36" s="98"/>
    </row>
    <row r="37" spans="1:58" ht="24" customHeight="1">
      <c r="A37" s="328">
        <v>31</v>
      </c>
      <c r="B37" s="328">
        <f t="array" ref="B37">'Data Entry'!Y36</f>
      </c>
      <c r="C37" s="328">
        <f t="array" ref="C37">'Data Entry'!AM36</f>
      </c>
      <c r="D37" s="328">
        <f t="array" ref="D37">'Data Entry'!AN36</f>
      </c>
      <c r="E37" s="328">
        <f t="array" ref="E37">'Data Entry'!AO36</f>
      </c>
      <c r="F37" s="329">
        <f t="array" ref="F37">8.9*102%</f>
      </c>
      <c r="G37" s="329">
        <f t="array" ref="G37">8.8*102%</f>
      </c>
      <c r="H37" s="328">
        <f t="array" ref="H37">0.55+0+1.15+0.05</f>
      </c>
      <c r="I37" s="330">
        <f t="array" ref="I37">((C37*F37)+((D37+E37)*G37)+(B37*H37))*103%</f>
      </c>
      <c r="J37" s="113"/>
      <c r="K37" s="113"/>
      <c r="L37" s="328">
        <v>31</v>
      </c>
      <c r="M37" s="328">
        <f t="array" ref="M37">'Data Entry'!Z36</f>
      </c>
      <c r="N37" s="328">
        <f t="array" ref="N37">'Data Entry'!AP36</f>
      </c>
      <c r="O37" s="328">
        <f t="array" ref="O37">'Data Entry'!AQ36</f>
      </c>
      <c r="P37" s="328">
        <f t="array" ref="P37">'Data Entry'!AR36</f>
      </c>
      <c r="Q37" s="329">
        <f t="array" ref="Q37">10.15*102%</f>
      </c>
      <c r="R37" s="329">
        <f t="array" ref="R37">10.1*102%</f>
      </c>
      <c r="S37" s="328">
        <f t="array" ref="S37">0.7+0+1.15+0.05</f>
      </c>
      <c r="T37" s="330">
        <f t="array" ref="T37">((N37*Q37)+((O37+P37)*R37)+(M37*S37))*103%</f>
      </c>
      <c r="U37" s="113"/>
      <c r="V37" s="113"/>
      <c r="W37" s="328">
        <v>31</v>
      </c>
      <c r="X37" s="328">
        <f t="array" ref="X37">'Data Entry'!AA36</f>
      </c>
      <c r="Y37" s="328">
        <f t="array" ref="Y37">'Data Entry'!AS36</f>
      </c>
      <c r="Z37" s="328">
        <f t="array" ref="Z37">'Data Entry'!AT36</f>
      </c>
      <c r="AA37" s="328">
        <f t="array" ref="AA37">'Data Entry'!AU36</f>
      </c>
      <c r="AB37" s="329">
        <v>7.1</v>
      </c>
      <c r="AC37" s="329">
        <v>7</v>
      </c>
      <c r="AD37" s="328">
        <f t="array" ref="AD37">0.55+0+1.15+0.05</f>
      </c>
      <c r="AE37" s="328">
        <f t="array" ref="AE37">((Y37*AB37)+((Z37+AA37)*AC37)+(X37*AD37))*103%</f>
      </c>
      <c r="AF37" s="113"/>
      <c r="AG37" s="113"/>
      <c r="AH37" s="328">
        <v>31</v>
      </c>
      <c r="AI37" s="328">
        <f t="array" ref="AI37">'Data Entry'!AB36</f>
      </c>
      <c r="AJ37" s="328">
        <f t="array" ref="AJ37">'Data Entry'!AV36</f>
      </c>
      <c r="AK37" s="328">
        <f t="array" ref="AK37">'Data Entry'!AW36</f>
      </c>
      <c r="AL37" s="328">
        <f t="array" ref="AL37">'Data Entry'!AX36</f>
      </c>
      <c r="AM37" s="329">
        <f t="array" ref="AM37">8.9*102%</f>
      </c>
      <c r="AN37" s="329">
        <f t="array" ref="AN37">8.8*102%</f>
      </c>
      <c r="AO37" s="328">
        <f t="array" ref="AO37">0.55+0+1.15+0.05</f>
      </c>
      <c r="AP37" s="330">
        <f t="array" ref="AP37">((AJ37*AM37)+((AK37+AL37)*AN37)+(AI37*AO37))*103%</f>
      </c>
      <c r="AQ37" s="113"/>
      <c r="AR37" s="113"/>
      <c r="AS37" s="328">
        <v>31</v>
      </c>
      <c r="AT37" s="328">
        <f t="array" ref="AT37">'Data Entry'!AC36</f>
      </c>
      <c r="AU37" s="328">
        <f t="array" ref="AU37">'Data Entry'!AY36</f>
      </c>
      <c r="AV37" s="328">
        <f t="array" ref="AV37">'Data Entry'!AZ36</f>
      </c>
      <c r="AW37" s="328">
        <f t="array" ref="AW37">'Data Entry'!BA36</f>
      </c>
      <c r="AX37" s="329">
        <f t="array" ref="AX37">AX36</f>
      </c>
      <c r="AY37" s="329">
        <f t="array" ref="AY37">AY36</f>
      </c>
      <c r="AZ37" s="328">
        <v>1</v>
      </c>
      <c r="BA37" s="330">
        <f t="array" ref="BA37">((AU37*AX37)+((AV37+AW37)*AY37)+(AT37*AZ37))*103%</f>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t="s" s="568">
        <v>296</v>
      </c>
      <c r="H40" s="570"/>
      <c r="I40" s="667">
        <f t="array" ref="I40">SUM(I7:I37)</f>
      </c>
      <c r="J40" s="198"/>
      <c r="K40" s="198"/>
      <c r="L40" s="145"/>
      <c r="M40" s="98"/>
      <c r="N40" s="98"/>
      <c r="O40" s="98"/>
      <c r="P40" s="98"/>
      <c r="Q40" s="140"/>
      <c r="R40" t="s" s="554">
        <v>296</v>
      </c>
      <c r="S40" s="666"/>
      <c r="T40" s="669">
        <f t="array" ref="T40">SUM(T7:T37)</f>
      </c>
      <c r="U40" s="98"/>
      <c r="V40" s="98"/>
      <c r="W40" s="98"/>
      <c r="X40" s="98"/>
      <c r="Y40" s="98"/>
      <c r="Z40" s="98"/>
      <c r="AA40" s="98"/>
      <c r="AB40" s="140"/>
      <c r="AC40" t="s" s="568">
        <v>296</v>
      </c>
      <c r="AD40" s="570"/>
      <c r="AE40" s="667">
        <f t="array" ref="AE40">SUM(AE7:AE37)</f>
      </c>
      <c r="AF40" s="198"/>
      <c r="AG40" s="198"/>
      <c r="AH40" s="145"/>
      <c r="AI40" s="98"/>
      <c r="AJ40" s="98"/>
      <c r="AK40" s="98"/>
      <c r="AL40" s="98"/>
      <c r="AM40" s="140"/>
      <c r="AN40" t="s" s="568">
        <v>296</v>
      </c>
      <c r="AO40" s="570"/>
      <c r="AP40" s="667">
        <f t="array" ref="AP40">SUM(AP7:AP37)</f>
      </c>
      <c r="AQ40" s="198"/>
      <c r="AR40" s="145"/>
      <c r="AS40" s="98"/>
      <c r="AT40" s="98"/>
      <c r="AU40" s="98"/>
      <c r="AV40" s="98"/>
      <c r="AW40" s="98"/>
      <c r="AX40" s="140"/>
      <c r="AY40" t="s" s="568">
        <v>296</v>
      </c>
      <c r="AZ40" s="570"/>
      <c r="BA40" s="667">
        <f t="array" ref="BA40">SUM(BA7:BA37)</f>
      </c>
      <c r="BB40" s="145"/>
      <c r="BC40" s="98"/>
      <c r="BD40" s="98"/>
      <c r="BE40" s="98"/>
      <c r="BF40" s="98"/>
    </row>
    <row r="41" spans="1:58" ht="15.75" customHeight="1">
      <c r="A41" s="98"/>
      <c r="B41" s="98"/>
      <c r="C41" s="98"/>
      <c r="D41" s="98"/>
      <c r="E41" s="98"/>
      <c r="F41" s="140"/>
      <c r="G41" s="571"/>
      <c r="H41" s="573"/>
      <c r="I41" s="668"/>
      <c r="J41" s="198"/>
      <c r="K41" s="198"/>
      <c r="L41" s="145"/>
      <c r="M41" s="98"/>
      <c r="N41" s="98"/>
      <c r="O41" s="98"/>
      <c r="P41" s="98"/>
      <c r="Q41" s="140"/>
      <c r="R41" s="556"/>
      <c r="S41" s="593"/>
      <c r="T41" s="670"/>
      <c r="U41" s="98"/>
      <c r="V41" s="98"/>
      <c r="W41" s="98"/>
      <c r="X41" s="98"/>
      <c r="Y41" s="98"/>
      <c r="Z41" s="98"/>
      <c r="AA41" s="98"/>
      <c r="AB41" s="140"/>
      <c r="AC41" s="571"/>
      <c r="AD41" s="573"/>
      <c r="AE41" s="668"/>
      <c r="AF41" s="198"/>
      <c r="AG41" s="198"/>
      <c r="AH41" s="145"/>
      <c r="AI41" s="98"/>
      <c r="AJ41" s="98"/>
      <c r="AK41" s="98"/>
      <c r="AL41" s="98"/>
      <c r="AM41" s="140"/>
      <c r="AN41" s="571"/>
      <c r="AO41" s="573"/>
      <c r="AP41" s="668"/>
      <c r="AQ41" s="198"/>
      <c r="AR41" s="145"/>
      <c r="AS41" s="98"/>
      <c r="AT41" s="98"/>
      <c r="AU41" s="98"/>
      <c r="AV41" s="98"/>
      <c r="AW41" s="98"/>
      <c r="AX41" s="140"/>
      <c r="AY41" s="571"/>
      <c r="AZ41" s="573"/>
      <c r="BA41" s="668"/>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t="s" s="566">
        <v>296</v>
      </c>
      <c r="D46" s="567"/>
      <c r="E46" s="567"/>
      <c r="F46" s="671">
        <f t="array" ref="F46">I40+T40+AE40+AP40+BA40</f>
      </c>
      <c r="G46" s="672"/>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C46:E46"/>
    <mergeCell ref="F46:G46"/>
    <mergeCell ref="W2:X3"/>
    <mergeCell ref="Z2:AE3"/>
    <mergeCell ref="AC40:AD41"/>
    <mergeCell ref="AE40:AE41"/>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sheetPr/>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27">
        <f t="array" ref="A2">'Data Entry'!A2</f>
      </c>
      <c r="B2" s="527"/>
      <c r="C2" s="98"/>
      <c r="D2" s="98"/>
      <c r="E2" s="98"/>
      <c r="F2" s="98"/>
      <c r="G2" t="s" s="528">
        <v>297</v>
      </c>
      <c r="H2" s="527"/>
      <c r="I2" s="527"/>
      <c r="J2" s="527"/>
      <c r="K2" s="527"/>
      <c r="L2" s="527"/>
      <c r="M2" s="527"/>
      <c r="N2" s="527"/>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27"/>
      <c r="B3" s="527"/>
      <c r="C3" s="98"/>
      <c r="D3" s="98"/>
      <c r="E3" s="98"/>
      <c r="F3" s="98"/>
      <c r="G3" s="527"/>
      <c r="H3" s="527"/>
      <c r="I3" s="527"/>
      <c r="J3" s="527"/>
      <c r="K3" s="527"/>
      <c r="L3" s="527"/>
      <c r="M3" s="527"/>
      <c r="N3" s="527"/>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t="s" s="26">
        <v>20</v>
      </c>
      <c r="B6" t="s" s="32">
        <v>298</v>
      </c>
      <c r="C6" t="s" s="32">
        <v>299</v>
      </c>
      <c r="D6" t="s" s="32">
        <v>300</v>
      </c>
      <c r="E6" t="s" s="32">
        <v>301</v>
      </c>
      <c r="F6" t="s" s="32">
        <v>302</v>
      </c>
      <c r="G6" t="s" s="32">
        <v>303</v>
      </c>
      <c r="H6" t="s" s="32">
        <v>304</v>
      </c>
      <c r="I6" t="s" s="32">
        <v>305</v>
      </c>
      <c r="J6" t="s" s="32">
        <v>306</v>
      </c>
      <c r="K6" t="s" s="32">
        <v>307</v>
      </c>
      <c r="L6" t="s" s="32">
        <v>308</v>
      </c>
      <c r="M6" t="s" s="32">
        <v>309</v>
      </c>
      <c r="N6" t="s" s="32">
        <v>310</v>
      </c>
      <c r="O6" t="s" s="32">
        <v>311</v>
      </c>
      <c r="P6" t="s" s="32">
        <v>312</v>
      </c>
      <c r="Q6" t="s" s="32">
        <v>313</v>
      </c>
      <c r="R6" t="s" s="32">
        <v>314</v>
      </c>
      <c r="S6" t="s" s="32">
        <v>315</v>
      </c>
      <c r="T6" t="s" s="32">
        <v>316</v>
      </c>
      <c r="U6" t="s" s="32">
        <v>317</v>
      </c>
      <c r="V6" t="s" s="32">
        <v>318</v>
      </c>
      <c r="W6" t="s" s="32">
        <v>319</v>
      </c>
      <c r="X6" t="s" s="32">
        <v>320</v>
      </c>
      <c r="Y6" t="s" s="32">
        <v>321</v>
      </c>
      <c r="Z6" t="s" s="32">
        <v>322</v>
      </c>
      <c r="AA6" t="s" s="32">
        <v>323</v>
      </c>
      <c r="AB6" t="s" s="32">
        <v>324</v>
      </c>
      <c r="AC6" t="s" s="32">
        <v>325</v>
      </c>
      <c r="AD6" t="s" s="32">
        <v>326</v>
      </c>
      <c r="AE6" s="127"/>
      <c r="AF6" s="98"/>
      <c r="AG6" s="98"/>
      <c r="AH6" s="140"/>
      <c r="AI6" t="s" s="676">
        <v>327</v>
      </c>
      <c r="AJ6" s="677"/>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73">
        <v>5000000</v>
      </c>
      <c r="I7" s="674"/>
      <c r="J7" s="674"/>
      <c r="K7" s="674"/>
      <c r="L7" s="675"/>
      <c r="M7" s="332"/>
      <c r="N7" s="678">
        <v>3000000</v>
      </c>
      <c r="O7" s="679"/>
      <c r="P7" s="679"/>
      <c r="Q7" s="679"/>
      <c r="R7" s="680"/>
      <c r="S7" s="331"/>
      <c r="T7" s="681">
        <f t="array" ref="T7">SUM(AJ14:AJ15)</f>
      </c>
      <c r="U7" s="682"/>
      <c r="V7" s="682"/>
      <c r="W7" s="682"/>
      <c r="X7" s="683"/>
      <c r="Y7" s="333"/>
      <c r="Z7" s="684">
        <f t="array" ref="Z7">SUM(AJ7:AJ10)</f>
      </c>
      <c r="AA7" s="685"/>
      <c r="AB7" s="685"/>
      <c r="AC7" s="685"/>
      <c r="AD7" s="685"/>
      <c r="AE7" s="127"/>
      <c r="AF7" s="98"/>
      <c r="AG7" s="98"/>
      <c r="AH7" s="140"/>
      <c r="AI7" t="s" s="334">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c>
      <c r="C8" s="310">
        <f t="array" ref="C8">(Production!S6+Production!Y6)*1</f>
      </c>
      <c r="D8" s="310">
        <f t="array" ref="D8">(Production!AG6+Production!AM6)*1.08</f>
      </c>
      <c r="E8" s="310">
        <f t="array" ref="E8">(Production!AU6+Production!BA6)*1.2</f>
      </c>
      <c r="F8" s="310">
        <f t="array" ref="F8">(Production!BH6+Production!BN6)*0.8</f>
      </c>
      <c r="G8" s="310">
        <f t="array" ref="G8">IFERROR($H$7/((B8+C8+D8+E8+F8)*'Data Entry'!$C$1),"0")</f>
      </c>
      <c r="H8" s="192">
        <f t="array" ref="H8">B8*G8</f>
      </c>
      <c r="I8" s="192">
        <f t="array" ref="I8">C8*G8</f>
      </c>
      <c r="J8" s="192">
        <f t="array" ref="J8">D8*G8</f>
      </c>
      <c r="K8" s="192">
        <f t="array" ref="K8">E8*G8</f>
      </c>
      <c r="L8" s="192">
        <f t="array" ref="L8">F8*G8</f>
      </c>
      <c r="M8" s="310">
        <f t="array" ref="M8">IFERROR($N$7/((B8+C8+D8+E8+F8)*'Data Entry'!$C$1),"0")</f>
      </c>
      <c r="N8" s="192">
        <f t="array" ref="N8">B8*M8</f>
      </c>
      <c r="O8" s="192">
        <f t="array" ref="O8">C8*M8</f>
      </c>
      <c r="P8" s="192">
        <f t="array" ref="P8">D8*M8</f>
      </c>
      <c r="Q8" s="192">
        <f t="array" ref="Q8">E8*M8</f>
      </c>
      <c r="R8" s="192">
        <f t="array" ref="R8">F8*M8</f>
      </c>
      <c r="S8" s="310">
        <f t="array" ref="S8">IFERROR($T$7/((B8+C8+D8+E8+F8)*'Data Entry'!$C$1),"0")</f>
      </c>
      <c r="T8" s="192">
        <f t="array" ref="T8">B8*S8</f>
      </c>
      <c r="U8" s="192">
        <f t="array" ref="U8">C8*S8</f>
      </c>
      <c r="V8" s="192">
        <f t="array" ref="V8">D8*S8</f>
      </c>
      <c r="W8" s="192">
        <f t="array" ref="W8">E8*S8</f>
      </c>
      <c r="X8" s="192">
        <f t="array" ref="X8">F8*S8</f>
      </c>
      <c r="Y8" s="310">
        <f t="array" ref="Y8">IFERROR($Z$7/((B8+C8+D8+E8+F8)*'Data Entry'!$C$1),"0")</f>
      </c>
      <c r="Z8" s="192">
        <f t="array" ref="Z8">B8*Y8</f>
      </c>
      <c r="AA8" s="192">
        <f t="array" ref="AA8">C8*Y8</f>
      </c>
      <c r="AB8" s="192">
        <f t="array" ref="AB8">D8*Y8</f>
      </c>
      <c r="AC8" s="192">
        <f t="array" ref="AC8">E8*Y8</f>
      </c>
      <c r="AD8" s="192">
        <f t="array" ref="AD8">F8*Y8</f>
      </c>
      <c r="AE8" s="127"/>
      <c r="AF8" s="98"/>
      <c r="AG8" s="98"/>
      <c r="AH8" s="140"/>
      <c r="AI8" t="s" s="334">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c>
      <c r="C9" s="310">
        <f t="array" ref="C9">(Production!S7+Production!Y7)*1</f>
      </c>
      <c r="D9" s="310">
        <f t="array" ref="D9">(Production!AG7+Production!AM7)*1.08</f>
      </c>
      <c r="E9" s="310">
        <f t="array" ref="E9">(Production!AU7+Production!BA7)*1.2</f>
      </c>
      <c r="F9" s="310">
        <f t="array" ref="F9">(Production!BH7+Production!BN7)*0.8</f>
      </c>
      <c r="G9" s="310">
        <f t="array" ref="G9">IFERROR($H$7/((B9+C9+D9+E9+F9)*'Data Entry'!$C$1),"0")</f>
      </c>
      <c r="H9" s="192">
        <f t="array" ref="H9">B9*G9</f>
      </c>
      <c r="I9" s="192">
        <f t="array" ref="I9">C9*G9</f>
      </c>
      <c r="J9" s="192">
        <f t="array" ref="J9">D9*G9</f>
      </c>
      <c r="K9" s="192">
        <f t="array" ref="K9">E9*G9</f>
      </c>
      <c r="L9" s="192">
        <f t="array" ref="L9">F9*G9</f>
      </c>
      <c r="M9" s="310">
        <f t="array" ref="M9">IFERROR($N$7/((B9+C9+D9+E9+F9)*'Data Entry'!$C$1),"0")</f>
      </c>
      <c r="N9" s="192">
        <f t="array" ref="N9">B9*M9</f>
      </c>
      <c r="O9" s="192">
        <f t="array" ref="O9">C9*M9</f>
      </c>
      <c r="P9" s="192">
        <f t="array" ref="P9">D9*M9</f>
      </c>
      <c r="Q9" s="192">
        <f t="array" ref="Q9">E9*M9</f>
      </c>
      <c r="R9" s="192">
        <f t="array" ref="R9">F9*M9</f>
      </c>
      <c r="S9" s="310">
        <f t="array" ref="S9">IFERROR($T$7/((B9+C9+D9+E9+F9)*'Data Entry'!$C$1),"0")</f>
      </c>
      <c r="T9" s="192">
        <f t="array" ref="T9">B9*S9</f>
      </c>
      <c r="U9" s="192">
        <f t="array" ref="U9">C9*S9</f>
      </c>
      <c r="V9" s="192">
        <f t="array" ref="V9">D9*S9</f>
      </c>
      <c r="W9" s="192">
        <f t="array" ref="W9">E9*S9</f>
      </c>
      <c r="X9" s="192">
        <f t="array" ref="X9">F9*S9</f>
      </c>
      <c r="Y9" s="310">
        <f t="array" ref="Y9">IFERROR($Z$7/((B9+C9+D9+E9+F9)*'Data Entry'!$C$1),"0")</f>
      </c>
      <c r="Z9" s="192">
        <f t="array" ref="Z9">B9*Y9</f>
      </c>
      <c r="AA9" s="192">
        <f t="array" ref="AA9">C9*Y9</f>
      </c>
      <c r="AB9" s="192">
        <f t="array" ref="AB9">D9*Y9</f>
      </c>
      <c r="AC9" s="192">
        <f t="array" ref="AC9">E9*Y9</f>
      </c>
      <c r="AD9" s="192">
        <f t="array" ref="AD9">F9*Y9</f>
      </c>
      <c r="AE9" s="127"/>
      <c r="AF9" s="98"/>
      <c r="AG9" s="98"/>
      <c r="AH9" s="140"/>
      <c r="AI9" t="s" s="334">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c>
      <c r="C10" s="310">
        <f t="array" ref="C10">(Production!S8+Production!Y8)*1</f>
      </c>
      <c r="D10" s="310">
        <f t="array" ref="D10">(Production!AG8+Production!AM8)*1.08</f>
      </c>
      <c r="E10" s="310">
        <f t="array" ref="E10">(Production!AU8+Production!BA8)*1.2</f>
      </c>
      <c r="F10" s="310">
        <f t="array" ref="F10">(Production!BH8+Production!BN8)*0.8</f>
      </c>
      <c r="G10" s="310">
        <f t="array" ref="G10">IFERROR($H$7/((B10+C10+D10+E10+F10)*'Data Entry'!$C$1),"0")</f>
      </c>
      <c r="H10" s="192">
        <f t="array" ref="H10">B10*G10</f>
      </c>
      <c r="I10" s="192">
        <f t="array" ref="I10">C10*G10</f>
      </c>
      <c r="J10" s="192">
        <f t="array" ref="J10">D10*G10</f>
      </c>
      <c r="K10" s="192">
        <f t="array" ref="K10">E10*G10</f>
      </c>
      <c r="L10" s="192">
        <f t="array" ref="L10">F10*G10</f>
      </c>
      <c r="M10" s="310">
        <f t="array" ref="M10">IFERROR($N$7/((B10+C10+D10+E10+F10)*'Data Entry'!$C$1),"0")</f>
      </c>
      <c r="N10" s="192">
        <f t="array" ref="N10">B10*M10</f>
      </c>
      <c r="O10" s="192">
        <f t="array" ref="O10">C10*M10</f>
      </c>
      <c r="P10" s="192">
        <f t="array" ref="P10">D10*M10</f>
      </c>
      <c r="Q10" s="192">
        <f t="array" ref="Q10">E10*M10</f>
      </c>
      <c r="R10" s="192">
        <f t="array" ref="R10">F10*M10</f>
      </c>
      <c r="S10" s="310">
        <f t="array" ref="S10">IFERROR($T$7/((B10+C10+D10+E10+F10)*'Data Entry'!$C$1),"0")</f>
      </c>
      <c r="T10" s="192">
        <f t="array" ref="T10">B10*S10</f>
      </c>
      <c r="U10" s="192">
        <f t="array" ref="U10">C10*S10</f>
      </c>
      <c r="V10" s="192">
        <f t="array" ref="V10">D10*S10</f>
      </c>
      <c r="W10" s="192">
        <f t="array" ref="W10">E10*S10</f>
      </c>
      <c r="X10" s="192">
        <f t="array" ref="X10">F10*S10</f>
      </c>
      <c r="Y10" s="310">
        <f t="array" ref="Y10">IFERROR($Z$7/((B10+C10+D10+E10+F10)*'Data Entry'!$C$1),"0")</f>
      </c>
      <c r="Z10" s="192">
        <f t="array" ref="Z10">B10*Y10</f>
      </c>
      <c r="AA10" s="192">
        <f t="array" ref="AA10">C10*Y10</f>
      </c>
      <c r="AB10" s="192">
        <f t="array" ref="AB10">D10*Y10</f>
      </c>
      <c r="AC10" s="192">
        <f t="array" ref="AC10">E10*Y10</f>
      </c>
      <c r="AD10" s="192">
        <f t="array" ref="AD10">F10*Y10</f>
      </c>
      <c r="AE10" s="127"/>
      <c r="AF10" s="98"/>
      <c r="AG10" s="98"/>
      <c r="AH10" s="140"/>
      <c r="AI10" t="s" s="334">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c>
      <c r="C11" s="310">
        <f t="array" ref="C11">(Production!S9+Production!Y9)*1</f>
      </c>
      <c r="D11" s="310">
        <f t="array" ref="D11">(Production!AG9+Production!AM9)*1.08</f>
      </c>
      <c r="E11" s="310">
        <f t="array" ref="E11">(Production!AU9+Production!BA9)*1.2</f>
      </c>
      <c r="F11" s="310">
        <f t="array" ref="F11">(Production!BH9+Production!BN9)*0.8</f>
      </c>
      <c r="G11" s="310">
        <f t="array" ref="G11">IFERROR($H$7/((B11+C11+D11+E11+F11)*'Data Entry'!$C$1),"0")</f>
      </c>
      <c r="H11" s="192">
        <f t="array" ref="H11">B11*G11</f>
      </c>
      <c r="I11" s="192">
        <f t="array" ref="I11">C11*G11</f>
      </c>
      <c r="J11" s="192">
        <f t="array" ref="J11">D11*G11</f>
      </c>
      <c r="K11" s="192">
        <f t="array" ref="K11">E11*G11</f>
      </c>
      <c r="L11" s="192">
        <f t="array" ref="L11">F11*G11</f>
      </c>
      <c r="M11" s="310">
        <f t="array" ref="M11">IFERROR($N$7/((B11+C11+D11+E11+F11)*'Data Entry'!$C$1),"0")</f>
      </c>
      <c r="N11" s="192">
        <f t="array" ref="N11">B11*M11</f>
      </c>
      <c r="O11" s="192">
        <f t="array" ref="O11">C11*M11</f>
      </c>
      <c r="P11" s="192">
        <f t="array" ref="P11">D11*M11</f>
      </c>
      <c r="Q11" s="192">
        <f t="array" ref="Q11">E11*M11</f>
      </c>
      <c r="R11" s="192">
        <f t="array" ref="R11">F11*M11</f>
      </c>
      <c r="S11" s="310">
        <f t="array" ref="S11">IFERROR($T$7/((B11+C11+D11+E11+F11)*'Data Entry'!$C$1),"0")</f>
      </c>
      <c r="T11" s="192">
        <f t="array" ref="T11">B11*S11</f>
      </c>
      <c r="U11" s="192">
        <f t="array" ref="U11">C11*S11</f>
      </c>
      <c r="V11" s="192">
        <f t="array" ref="V11">D11*S11</f>
      </c>
      <c r="W11" s="192">
        <f t="array" ref="W11">E11*S11</f>
      </c>
      <c r="X11" s="192">
        <f t="array" ref="X11">F11*S11</f>
      </c>
      <c r="Y11" s="310">
        <f t="array" ref="Y11">IFERROR($Z$7/((B11+C11+D11+E11+F11)*'Data Entry'!$C$1),"0")</f>
      </c>
      <c r="Z11" s="192">
        <f t="array" ref="Z11">B11*Y11</f>
      </c>
      <c r="AA11" s="192">
        <f t="array" ref="AA11">C11*Y11</f>
      </c>
      <c r="AB11" s="192">
        <f t="array" ref="AB11">D11*Y11</f>
      </c>
      <c r="AC11" s="192">
        <f t="array" ref="AC11">E11*Y11</f>
      </c>
      <c r="AD11" s="192">
        <f t="array" ref="AD11">F11*Y11</f>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c>
      <c r="C12" s="310">
        <f t="array" ref="C12">(Production!S10+Production!Y10)*1</f>
      </c>
      <c r="D12" s="310">
        <f t="array" ref="D12">(Production!AG10+Production!AM10)*1.08</f>
      </c>
      <c r="E12" s="310">
        <f t="array" ref="E12">(Production!AU10+Production!BA10)*1.2</f>
      </c>
      <c r="F12" s="310">
        <f t="array" ref="F12">(Production!BH10+Production!BN10)*0.8</f>
      </c>
      <c r="G12" s="310">
        <f t="array" ref="G12">IFERROR($H$7/((B12+C12+D12+E12+F12)*'Data Entry'!$C$1),"0")</f>
      </c>
      <c r="H12" s="192">
        <f t="array" ref="H12">B12*G12</f>
      </c>
      <c r="I12" s="192">
        <f t="array" ref="I12">C12*G12</f>
      </c>
      <c r="J12" s="192">
        <f t="array" ref="J12">D12*G12</f>
      </c>
      <c r="K12" s="192">
        <f t="array" ref="K12">E12*G12</f>
      </c>
      <c r="L12" s="192">
        <f t="array" ref="L12">F12*G12</f>
      </c>
      <c r="M12" s="310">
        <f t="array" ref="M12">IFERROR($N$7/((B12+C12+D12+E12+F12)*'Data Entry'!$C$1),"0")</f>
      </c>
      <c r="N12" s="192">
        <f t="array" ref="N12">B12*M12</f>
      </c>
      <c r="O12" s="192">
        <f t="array" ref="O12">C12*M12</f>
      </c>
      <c r="P12" s="192">
        <f t="array" ref="P12">D12*M12</f>
      </c>
      <c r="Q12" s="192">
        <f t="array" ref="Q12">E12*M12</f>
      </c>
      <c r="R12" s="192">
        <f t="array" ref="R12">F12*M12</f>
      </c>
      <c r="S12" s="310">
        <f t="array" ref="S12">IFERROR($T$7/((B12+C12+D12+E12+F12)*'Data Entry'!$C$1),"0")</f>
      </c>
      <c r="T12" s="192">
        <f t="array" ref="T12">B12*S12</f>
      </c>
      <c r="U12" s="192">
        <f t="array" ref="U12">C12*S12</f>
      </c>
      <c r="V12" s="192">
        <f t="array" ref="V12">D12*S12</f>
      </c>
      <c r="W12" s="192">
        <f t="array" ref="W12">E12*S12</f>
      </c>
      <c r="X12" s="192">
        <f t="array" ref="X12">F12*S12</f>
      </c>
      <c r="Y12" s="310">
        <f t="array" ref="Y12">IFERROR($Z$7/((B12+C12+D12+E12+F12)*'Data Entry'!$C$1),"0")</f>
      </c>
      <c r="Z12" s="192">
        <f t="array" ref="Z12">B12*Y12</f>
      </c>
      <c r="AA12" s="192">
        <f t="array" ref="AA12">C12*Y12</f>
      </c>
      <c r="AB12" s="192">
        <f t="array" ref="AB12">D12*Y12</f>
      </c>
      <c r="AC12" s="192">
        <f t="array" ref="AC12">E12*Y12</f>
      </c>
      <c r="AD12" s="192">
        <f t="array" ref="AD12">F12*Y12</f>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c>
      <c r="C13" s="310">
        <f t="array" ref="C13">(Production!S11+Production!Y11)*1</f>
      </c>
      <c r="D13" s="310">
        <f t="array" ref="D13">(Production!AG11+Production!AM11)*1.08</f>
      </c>
      <c r="E13" s="310">
        <f t="array" ref="E13">(Production!AU11+Production!BA11)*1.2</f>
      </c>
      <c r="F13" s="310">
        <f t="array" ref="F13">(Production!BH11+Production!BN11)*0.8</f>
      </c>
      <c r="G13" s="310">
        <f t="array" ref="G13">IFERROR($H$7/((B13+C13+D13+E13+F13)*'Data Entry'!$C$1),"0")</f>
      </c>
      <c r="H13" s="192">
        <f t="array" ref="H13">B13*G13</f>
      </c>
      <c r="I13" s="192">
        <f t="array" ref="I13">C13*G13</f>
      </c>
      <c r="J13" s="192">
        <f t="array" ref="J13">D13*G13</f>
      </c>
      <c r="K13" s="192">
        <f t="array" ref="K13">E13*G13</f>
      </c>
      <c r="L13" s="192">
        <f t="array" ref="L13">F13*G13</f>
      </c>
      <c r="M13" s="310">
        <f t="array" ref="M13">IFERROR($N$7/((B13+C13+D13+E13+F13)*'Data Entry'!$C$1),"0")</f>
      </c>
      <c r="N13" s="192">
        <f t="array" ref="N13">B13*M13</f>
      </c>
      <c r="O13" s="192">
        <f t="array" ref="O13">C13*M13</f>
      </c>
      <c r="P13" s="192">
        <f t="array" ref="P13">D13*M13</f>
      </c>
      <c r="Q13" s="192">
        <f t="array" ref="Q13">E13*M13</f>
      </c>
      <c r="R13" s="192">
        <f t="array" ref="R13">F13*M13</f>
      </c>
      <c r="S13" s="310">
        <f t="array" ref="S13">IFERROR($T$7/((B13+C13+D13+E13+F13)*'Data Entry'!$C$1),"0")</f>
      </c>
      <c r="T13" s="192">
        <f t="array" ref="T13">B13*S13</f>
      </c>
      <c r="U13" s="192">
        <f t="array" ref="U13">C13*S13</f>
      </c>
      <c r="V13" s="192">
        <f t="array" ref="V13">D13*S13</f>
      </c>
      <c r="W13" s="192">
        <f t="array" ref="W13">E13*S13</f>
      </c>
      <c r="X13" s="192">
        <f t="array" ref="X13">F13*S13</f>
      </c>
      <c r="Y13" s="310">
        <f t="array" ref="Y13">IFERROR($Z$7/((B13+C13+D13+E13+F13)*'Data Entry'!$C$1),"0")</f>
      </c>
      <c r="Z13" s="192">
        <f t="array" ref="Z13">B13*Y13</f>
      </c>
      <c r="AA13" s="192">
        <f t="array" ref="AA13">C13*Y13</f>
      </c>
      <c r="AB13" s="192">
        <f t="array" ref="AB13">D13*Y13</f>
      </c>
      <c r="AC13" s="192">
        <f t="array" ref="AC13">E13*Y13</f>
      </c>
      <c r="AD13" s="192">
        <f t="array" ref="AD13">F13*Y13</f>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c>
      <c r="C14" s="310">
        <f t="array" ref="C14">(Production!S12+Production!Y12)*1</f>
      </c>
      <c r="D14" s="310">
        <f t="array" ref="D14">(Production!AG12+Production!AM12)*1.08</f>
      </c>
      <c r="E14" s="310">
        <f t="array" ref="E14">(Production!AU12+Production!BA12)*1.2</f>
      </c>
      <c r="F14" s="310">
        <f t="array" ref="F14">(Production!BH12+Production!BN12)*0.8</f>
      </c>
      <c r="G14" s="310">
        <f t="array" ref="G14">IFERROR($H$7/((B14+C14+D14+E14+F14)*'Data Entry'!$C$1),"0")</f>
      </c>
      <c r="H14" s="192">
        <f t="array" ref="H14">B14*G14</f>
      </c>
      <c r="I14" s="192">
        <f t="array" ref="I14">C14*G14</f>
      </c>
      <c r="J14" s="192">
        <f t="array" ref="J14">D14*G14</f>
      </c>
      <c r="K14" s="192">
        <f t="array" ref="K14">E14*G14</f>
      </c>
      <c r="L14" s="192">
        <f t="array" ref="L14">F14*G14</f>
      </c>
      <c r="M14" s="310">
        <f t="array" ref="M14">IFERROR($N$7/((B14+C14+D14+E14+F14)*'Data Entry'!$C$1),"0")</f>
      </c>
      <c r="N14" s="192">
        <f t="array" ref="N14">B14*M14</f>
      </c>
      <c r="O14" s="192">
        <f t="array" ref="O14">C14*M14</f>
      </c>
      <c r="P14" s="192">
        <f t="array" ref="P14">D14*M14</f>
      </c>
      <c r="Q14" s="192">
        <f t="array" ref="Q14">E14*M14</f>
      </c>
      <c r="R14" s="192">
        <f t="array" ref="R14">F14*M14</f>
      </c>
      <c r="S14" s="310">
        <f t="array" ref="S14">IFERROR($T$7/((B14+C14+D14+E14+F14)*'Data Entry'!$C$1),"0")</f>
      </c>
      <c r="T14" s="192">
        <f t="array" ref="T14">B14*S14</f>
      </c>
      <c r="U14" s="192">
        <f t="array" ref="U14">C14*S14</f>
      </c>
      <c r="V14" s="192">
        <f t="array" ref="V14">D14*S14</f>
      </c>
      <c r="W14" s="192">
        <f t="array" ref="W14">E14*S14</f>
      </c>
      <c r="X14" s="192">
        <f t="array" ref="X14">F14*S14</f>
      </c>
      <c r="Y14" s="310">
        <f t="array" ref="Y14">IFERROR($Z$7/((B14+C14+D14+E14+F14)*'Data Entry'!$C$1),"0")</f>
      </c>
      <c r="Z14" s="192">
        <f t="array" ref="Z14">B14*Y14</f>
      </c>
      <c r="AA14" s="192">
        <f t="array" ref="AA14">C14*Y14</f>
      </c>
      <c r="AB14" s="192">
        <f t="array" ref="AB14">D14*Y14</f>
      </c>
      <c r="AC14" s="192">
        <f t="array" ref="AC14">E14*Y14</f>
      </c>
      <c r="AD14" s="192">
        <f t="array" ref="AD14">F14*Y14</f>
      </c>
      <c r="AE14" s="127"/>
      <c r="AF14" s="98"/>
      <c r="AG14" s="98"/>
      <c r="AH14" s="140"/>
      <c r="AI14" t="s" s="141">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c>
      <c r="C15" s="310">
        <f t="array" ref="C15">(Production!S13+Production!Y13)*1</f>
      </c>
      <c r="D15" s="310">
        <f t="array" ref="D15">(Production!AG13+Production!AM13)*1.08</f>
      </c>
      <c r="E15" s="310">
        <f t="array" ref="E15">(Production!AU13+Production!BA13)*1.2</f>
      </c>
      <c r="F15" s="310">
        <f t="array" ref="F15">(Production!BH13+Production!BN13)*0.8</f>
      </c>
      <c r="G15" s="310">
        <f t="array" ref="G15">IFERROR($H$7/((B15+C15+D15+E15+F15)*'Data Entry'!$C$1),"0")</f>
      </c>
      <c r="H15" s="192">
        <f t="array" ref="H15">B15*G15</f>
      </c>
      <c r="I15" s="192">
        <f t="array" ref="I15">C15*G15</f>
      </c>
      <c r="J15" s="192">
        <f t="array" ref="J15">D15*G15</f>
      </c>
      <c r="K15" s="192">
        <f t="array" ref="K15">E15*G15</f>
      </c>
      <c r="L15" s="192">
        <f t="array" ref="L15">F15*G15</f>
      </c>
      <c r="M15" s="310">
        <f t="array" ref="M15">IFERROR($N$7/((B15+C15+D15+E15+F15)*'Data Entry'!$C$1),"0")</f>
      </c>
      <c r="N15" s="192">
        <f t="array" ref="N15">B15*M15</f>
      </c>
      <c r="O15" s="192">
        <f t="array" ref="O15">C15*M15</f>
      </c>
      <c r="P15" s="192">
        <f t="array" ref="P15">D15*M15</f>
      </c>
      <c r="Q15" s="192">
        <f t="array" ref="Q15">E15*M15</f>
      </c>
      <c r="R15" s="192">
        <f t="array" ref="R15">F15*M15</f>
      </c>
      <c r="S15" s="310">
        <f t="array" ref="S15">IFERROR($T$7/((B15+C15+D15+E15+F15)*'Data Entry'!$C$1),"0")</f>
      </c>
      <c r="T15" s="192">
        <f t="array" ref="T15">B15*S15</f>
      </c>
      <c r="U15" s="192">
        <f t="array" ref="U15">C15*S15</f>
      </c>
      <c r="V15" s="192">
        <f t="array" ref="V15">D15*S15</f>
      </c>
      <c r="W15" s="192">
        <f t="array" ref="W15">E15*S15</f>
      </c>
      <c r="X15" s="192">
        <f t="array" ref="X15">F15*S15</f>
      </c>
      <c r="Y15" s="310">
        <f t="array" ref="Y15">IFERROR($Z$7/((B15+C15+D15+E15+F15)*'Data Entry'!$C$1),"0")</f>
      </c>
      <c r="Z15" s="192">
        <f t="array" ref="Z15">B15*Y15</f>
      </c>
      <c r="AA15" s="192">
        <f t="array" ref="AA15">C15*Y15</f>
      </c>
      <c r="AB15" s="192">
        <f t="array" ref="AB15">D15*Y15</f>
      </c>
      <c r="AC15" s="192">
        <f t="array" ref="AC15">E15*Y15</f>
      </c>
      <c r="AD15" s="192">
        <f t="array" ref="AD15">F15*Y15</f>
      </c>
      <c r="AE15" s="127"/>
      <c r="AF15" s="98"/>
      <c r="AG15" s="98"/>
      <c r="AH15" s="140"/>
      <c r="AI15" t="s" s="172">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c>
      <c r="C16" s="310">
        <f t="array" ref="C16">(Production!S14+Production!Y14)*1</f>
      </c>
      <c r="D16" s="310">
        <f t="array" ref="D16">(Production!AG14+Production!AM14)*1.08</f>
      </c>
      <c r="E16" s="310">
        <f t="array" ref="E16">(Production!AU14+Production!BA14)*1.2</f>
      </c>
      <c r="F16" s="310">
        <f t="array" ref="F16">(Production!BH14+Production!BN14)*0.8</f>
      </c>
      <c r="G16" s="310">
        <f t="array" ref="G16">IFERROR($H$7/((B16+C16+D16+E16+F16)*'Data Entry'!$C$1),"0")</f>
      </c>
      <c r="H16" s="192">
        <f t="array" ref="H16">B16*G16</f>
      </c>
      <c r="I16" s="192">
        <f t="array" ref="I16">C16*G16</f>
      </c>
      <c r="J16" s="192">
        <f t="array" ref="J16">D16*G16</f>
      </c>
      <c r="K16" s="192">
        <f t="array" ref="K16">E16*G16</f>
      </c>
      <c r="L16" s="192">
        <f t="array" ref="L16">F16*G16</f>
      </c>
      <c r="M16" s="310">
        <f t="array" ref="M16">IFERROR($N$7/((B16+C16+D16+E16+F16)*'Data Entry'!$C$1),"0")</f>
      </c>
      <c r="N16" s="192">
        <f t="array" ref="N16">B16*M16</f>
      </c>
      <c r="O16" s="192">
        <f t="array" ref="O16">C16*M16</f>
      </c>
      <c r="P16" s="192">
        <f t="array" ref="P16">D16*M16</f>
      </c>
      <c r="Q16" s="192">
        <f t="array" ref="Q16">E16*M16</f>
      </c>
      <c r="R16" s="192">
        <f t="array" ref="R16">F16*M16</f>
      </c>
      <c r="S16" s="310">
        <f t="array" ref="S16">IFERROR($T$7/((B16+C16+D16+E16+F16)*'Data Entry'!$C$1),"0")</f>
      </c>
      <c r="T16" s="192">
        <f t="array" ref="T16">B16*S16</f>
      </c>
      <c r="U16" s="192">
        <f t="array" ref="U16">C16*S16</f>
      </c>
      <c r="V16" s="192">
        <f t="array" ref="V16">D16*S16</f>
      </c>
      <c r="W16" s="192">
        <f t="array" ref="W16">E16*S16</f>
      </c>
      <c r="X16" s="192">
        <f t="array" ref="X16">F16*S16</f>
      </c>
      <c r="Y16" s="310">
        <f t="array" ref="Y16">IFERROR($Z$7/((B16+C16+D16+E16+F16)*'Data Entry'!$C$1),"0")</f>
      </c>
      <c r="Z16" s="192">
        <f t="array" ref="Z16">B16*Y16</f>
      </c>
      <c r="AA16" s="192">
        <f t="array" ref="AA16">C16*Y16</f>
      </c>
      <c r="AB16" s="192">
        <f t="array" ref="AB16">D16*Y16</f>
      </c>
      <c r="AC16" s="192">
        <f t="array" ref="AC16">E16*Y16</f>
      </c>
      <c r="AD16" s="192">
        <f t="array" ref="AD16">F16*Y16</f>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c>
      <c r="C17" s="310">
        <f t="array" ref="C17">(Production!S15+Production!Y15)*1</f>
      </c>
      <c r="D17" s="310">
        <f t="array" ref="D17">(Production!AG15+Production!AM15)*1.08</f>
      </c>
      <c r="E17" s="310">
        <f t="array" ref="E17">(Production!AU15+Production!BA15)*1.2</f>
      </c>
      <c r="F17" s="310">
        <f t="array" ref="F17">(Production!BH15+Production!BN15)*0.8</f>
      </c>
      <c r="G17" s="310">
        <f t="array" ref="G17">IFERROR($H$7/((B17+C17+D17+E17+F17)*'Data Entry'!$C$1),"0")</f>
      </c>
      <c r="H17" s="192">
        <f t="array" ref="H17">B17*G17</f>
      </c>
      <c r="I17" s="192">
        <f t="array" ref="I17">C17*G17</f>
      </c>
      <c r="J17" s="192">
        <f t="array" ref="J17">D17*G17</f>
      </c>
      <c r="K17" s="192">
        <f t="array" ref="K17">E17*G17</f>
      </c>
      <c r="L17" s="192">
        <f t="array" ref="L17">F17*G17</f>
      </c>
      <c r="M17" s="310">
        <f t="array" ref="M17">IFERROR($N$7/((B17+C17+D17+E17+F17)*'Data Entry'!$C$1),"0")</f>
      </c>
      <c r="N17" s="192">
        <f t="array" ref="N17">B17*M17</f>
      </c>
      <c r="O17" s="192">
        <f t="array" ref="O17">C17*M17</f>
      </c>
      <c r="P17" s="192">
        <f t="array" ref="P17">D17*M17</f>
      </c>
      <c r="Q17" s="192">
        <f t="array" ref="Q17">E17*M17</f>
      </c>
      <c r="R17" s="192">
        <f t="array" ref="R17">F17*M17</f>
      </c>
      <c r="S17" s="310">
        <f t="array" ref="S17">IFERROR($T$7/((B17+C17+D17+E17+F17)*'Data Entry'!$C$1),"0")</f>
      </c>
      <c r="T17" s="192">
        <f t="array" ref="T17">B17*S17</f>
      </c>
      <c r="U17" s="192">
        <f t="array" ref="U17">C17*S17</f>
      </c>
      <c r="V17" s="192">
        <f t="array" ref="V17">D17*S17</f>
      </c>
      <c r="W17" s="192">
        <f t="array" ref="W17">E17*S17</f>
      </c>
      <c r="X17" s="192">
        <f t="array" ref="X17">F17*S17</f>
      </c>
      <c r="Y17" s="310">
        <f t="array" ref="Y17">IFERROR($Z$7/((B17+C17+D17+E17+F17)*'Data Entry'!$C$1),"0")</f>
      </c>
      <c r="Z17" s="192">
        <f t="array" ref="Z17">B17*Y17</f>
      </c>
      <c r="AA17" s="192">
        <f t="array" ref="AA17">C17*Y17</f>
      </c>
      <c r="AB17" s="192">
        <f t="array" ref="AB17">D17*Y17</f>
      </c>
      <c r="AC17" s="192">
        <f t="array" ref="AC17">E17*Y17</f>
      </c>
      <c r="AD17" s="192">
        <f t="array" ref="AD17">F17*Y17</f>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c>
      <c r="C18" s="310">
        <f t="array" ref="C18">(Production!S16+Production!Y16)*1</f>
      </c>
      <c r="D18" s="310">
        <f t="array" ref="D18">(Production!AG16+Production!AM16)*1.08</f>
      </c>
      <c r="E18" s="310">
        <f t="array" ref="E18">(Production!AU16+Production!BA16)*1.2</f>
      </c>
      <c r="F18" s="310">
        <f t="array" ref="F18">(Production!BH16+Production!BN16)*0.8</f>
      </c>
      <c r="G18" s="310">
        <f t="array" ref="G18">IFERROR($H$7/((B18+C18+D18+E18+F18)*'Data Entry'!$C$1),"0")</f>
      </c>
      <c r="H18" s="192">
        <f t="array" ref="H18">B18*G18</f>
      </c>
      <c r="I18" s="192">
        <f t="array" ref="I18">C18*G18</f>
      </c>
      <c r="J18" s="192">
        <f t="array" ref="J18">D18*G18</f>
      </c>
      <c r="K18" s="192">
        <f t="array" ref="K18">E18*G18</f>
      </c>
      <c r="L18" s="192">
        <f t="array" ref="L18">F18*G18</f>
      </c>
      <c r="M18" s="310">
        <f t="array" ref="M18">IFERROR($N$7/((B18+C18+D18+E18+F18)*'Data Entry'!$C$1),"0")</f>
      </c>
      <c r="N18" s="192">
        <f t="array" ref="N18">B18*M18</f>
      </c>
      <c r="O18" s="192">
        <f t="array" ref="O18">C18*M18</f>
      </c>
      <c r="P18" s="192">
        <f t="array" ref="P18">D18*M18</f>
      </c>
      <c r="Q18" s="192">
        <f t="array" ref="Q18">E18*M18</f>
      </c>
      <c r="R18" s="192">
        <f t="array" ref="R18">F18*M18</f>
      </c>
      <c r="S18" s="310">
        <f t="array" ref="S18">IFERROR($T$7/((B18+C18+D18+E18+F18)*'Data Entry'!$C$1),"0")</f>
      </c>
      <c r="T18" s="192">
        <f t="array" ref="T18">B18*S18</f>
      </c>
      <c r="U18" s="192">
        <f t="array" ref="U18">C18*S18</f>
      </c>
      <c r="V18" s="192">
        <f t="array" ref="V18">D18*S18</f>
      </c>
      <c r="W18" s="192">
        <f t="array" ref="W18">E18*S18</f>
      </c>
      <c r="X18" s="192">
        <f t="array" ref="X18">F18*S18</f>
      </c>
      <c r="Y18" s="310">
        <f t="array" ref="Y18">IFERROR($Z$7/((B18+C18+D18+E18+F18)*'Data Entry'!$C$1),"0")</f>
      </c>
      <c r="Z18" s="192">
        <f t="array" ref="Z18">B18*Y18</f>
      </c>
      <c r="AA18" s="192">
        <f t="array" ref="AA18">C18*Y18</f>
      </c>
      <c r="AB18" s="192">
        <f t="array" ref="AB18">D18*Y18</f>
      </c>
      <c r="AC18" s="192">
        <f t="array" ref="AC18">E18*Y18</f>
      </c>
      <c r="AD18" s="192">
        <f t="array" ref="AD18">F18*Y18</f>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c>
      <c r="C19" s="310">
        <f t="array" ref="C19">(Production!S17+Production!Y17)*1</f>
      </c>
      <c r="D19" s="310">
        <f t="array" ref="D19">(Production!AG17+Production!AM17)*1.08</f>
      </c>
      <c r="E19" s="310">
        <f t="array" ref="E19">(Production!AU17+Production!BA17)*1.2</f>
      </c>
      <c r="F19" s="310">
        <f t="array" ref="F19">(Production!BH17+Production!BN17)*0.8</f>
      </c>
      <c r="G19" s="310">
        <f t="array" ref="G19">IFERROR($H$7/((B19+C19+D19+E19+F19)*'Data Entry'!$C$1),"0")</f>
      </c>
      <c r="H19" s="192">
        <f t="array" ref="H19">B19*G19</f>
      </c>
      <c r="I19" s="192">
        <f t="array" ref="I19">C19*G19</f>
      </c>
      <c r="J19" s="192">
        <f t="array" ref="J19">D19*G19</f>
      </c>
      <c r="K19" s="192">
        <f t="array" ref="K19">E19*G19</f>
      </c>
      <c r="L19" s="192">
        <f t="array" ref="L19">F19*G19</f>
      </c>
      <c r="M19" s="310">
        <f t="array" ref="M19">IFERROR($N$7/((B19+C19+D19+E19+F19)*'Data Entry'!$C$1),"0")</f>
      </c>
      <c r="N19" s="192">
        <f t="array" ref="N19">B19*M19</f>
      </c>
      <c r="O19" s="192">
        <f t="array" ref="O19">C19*M19</f>
      </c>
      <c r="P19" s="192">
        <f t="array" ref="P19">D19*M19</f>
      </c>
      <c r="Q19" s="192">
        <f t="array" ref="Q19">E19*M19</f>
      </c>
      <c r="R19" s="192">
        <f t="array" ref="R19">F19*M19</f>
      </c>
      <c r="S19" s="310">
        <f t="array" ref="S19">IFERROR($T$7/((B19+C19+D19+E19+F19)*'Data Entry'!$C$1),"0")</f>
      </c>
      <c r="T19" s="192">
        <f t="array" ref="T19">B19*S19</f>
      </c>
      <c r="U19" s="192">
        <f t="array" ref="U19">C19*S19</f>
      </c>
      <c r="V19" s="192">
        <f t="array" ref="V19">D19*S19</f>
      </c>
      <c r="W19" s="192">
        <f t="array" ref="W19">E19*S19</f>
      </c>
      <c r="X19" s="192">
        <f t="array" ref="X19">F19*S19</f>
      </c>
      <c r="Y19" s="310">
        <f t="array" ref="Y19">IFERROR($Z$7/((B19+C19+D19+E19+F19)*'Data Entry'!$C$1),"0")</f>
      </c>
      <c r="Z19" s="192">
        <f t="array" ref="Z19">B19*Y19</f>
      </c>
      <c r="AA19" s="192">
        <f t="array" ref="AA19">C19*Y19</f>
      </c>
      <c r="AB19" s="192">
        <f t="array" ref="AB19">D19*Y19</f>
      </c>
      <c r="AC19" s="192">
        <f t="array" ref="AC19">E19*Y19</f>
      </c>
      <c r="AD19" s="192">
        <f t="array" ref="AD19">F19*Y19</f>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c>
      <c r="C20" s="310">
        <f t="array" ref="C20">(Production!S18+Production!Y18)*1</f>
      </c>
      <c r="D20" s="310">
        <f t="array" ref="D20">(Production!AG18+Production!AM18)*1.08</f>
      </c>
      <c r="E20" s="310">
        <f t="array" ref="E20">(Production!AU18+Production!BA18)*1.2</f>
      </c>
      <c r="F20" s="310">
        <f t="array" ref="F20">(Production!BH18+Production!BN18)*0.8</f>
      </c>
      <c r="G20" s="310">
        <f t="array" ref="G20">IFERROR($H$7/((B20+C20+D20+E20+F20)*'Data Entry'!$C$1),"0")</f>
      </c>
      <c r="H20" s="192">
        <f t="array" ref="H20">B20*G20</f>
      </c>
      <c r="I20" s="192">
        <f t="array" ref="I20">C20*G20</f>
      </c>
      <c r="J20" s="192">
        <f t="array" ref="J20">D20*G20</f>
      </c>
      <c r="K20" s="192">
        <f t="array" ref="K20">E20*G20</f>
      </c>
      <c r="L20" s="192">
        <f t="array" ref="L20">F20*G20</f>
      </c>
      <c r="M20" s="310">
        <f t="array" ref="M20">IFERROR($N$7/((B20+C20+D20+E20+F20)*'Data Entry'!$C$1),"0")</f>
      </c>
      <c r="N20" s="192">
        <f t="array" ref="N20">B20*M20</f>
      </c>
      <c r="O20" s="192">
        <f t="array" ref="O20">C20*M20</f>
      </c>
      <c r="P20" s="192">
        <f t="array" ref="P20">D20*M20</f>
      </c>
      <c r="Q20" s="192">
        <f t="array" ref="Q20">E20*M20</f>
      </c>
      <c r="R20" s="192">
        <f t="array" ref="R20">F20*M20</f>
      </c>
      <c r="S20" s="310">
        <f t="array" ref="S20">IFERROR($T$7/((B20+C20+D20+E20+F20)*'Data Entry'!$C$1),"0")</f>
      </c>
      <c r="T20" s="192">
        <f t="array" ref="T20">B20*S20</f>
      </c>
      <c r="U20" s="192">
        <f t="array" ref="U20">C20*S20</f>
      </c>
      <c r="V20" s="192">
        <f t="array" ref="V20">D20*S20</f>
      </c>
      <c r="W20" s="192">
        <f t="array" ref="W20">E20*S20</f>
      </c>
      <c r="X20" s="192">
        <f t="array" ref="X20">F20*S20</f>
      </c>
      <c r="Y20" s="310">
        <f t="array" ref="Y20">IFERROR($Z$7/((B20+C20+D20+E20+F20)*'Data Entry'!$C$1),"0")</f>
      </c>
      <c r="Z20" s="192">
        <f t="array" ref="Z20">B20*Y20</f>
      </c>
      <c r="AA20" s="192">
        <f t="array" ref="AA20">C20*Y20</f>
      </c>
      <c r="AB20" s="192">
        <f t="array" ref="AB20">D20*Y20</f>
      </c>
      <c r="AC20" s="192">
        <f t="array" ref="AC20">E20*Y20</f>
      </c>
      <c r="AD20" s="192">
        <f t="array" ref="AD20">F20*Y20</f>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c>
      <c r="C21" s="310">
        <f t="array" ref="C21">(Production!S19+Production!Y19)*1</f>
      </c>
      <c r="D21" s="310">
        <f t="array" ref="D21">(Production!AG19+Production!AM19)*1.08</f>
      </c>
      <c r="E21" s="310">
        <f t="array" ref="E21">(Production!AU19+Production!BA19)*1.2</f>
      </c>
      <c r="F21" s="310">
        <f t="array" ref="F21">(Production!BH19+Production!BN19)*0.8</f>
      </c>
      <c r="G21" s="310">
        <f t="array" ref="G21">IFERROR($H$7/((B21+C21+D21+E21+F21)*'Data Entry'!$C$1),"0")</f>
      </c>
      <c r="H21" s="192">
        <f t="array" ref="H21">B21*G21</f>
      </c>
      <c r="I21" s="192">
        <f t="array" ref="I21">C21*G21</f>
      </c>
      <c r="J21" s="192">
        <f t="array" ref="J21">D21*G21</f>
      </c>
      <c r="K21" s="192">
        <f t="array" ref="K21">E21*G21</f>
      </c>
      <c r="L21" s="192">
        <f t="array" ref="L21">F21*G21</f>
      </c>
      <c r="M21" s="310">
        <f t="array" ref="M21">IFERROR($N$7/((B21+C21+D21+E21+F21)*'Data Entry'!$C$1),"0")</f>
      </c>
      <c r="N21" s="192">
        <f t="array" ref="N21">B21*M21</f>
      </c>
      <c r="O21" s="192">
        <f t="array" ref="O21">C21*M21</f>
      </c>
      <c r="P21" s="192">
        <f t="array" ref="P21">D21*M21</f>
      </c>
      <c r="Q21" s="192">
        <f t="array" ref="Q21">E21*M21</f>
      </c>
      <c r="R21" s="192">
        <f t="array" ref="R21">F21*M21</f>
      </c>
      <c r="S21" s="310">
        <f t="array" ref="S21">IFERROR($T$7/((B21+C21+D21+E21+F21)*'Data Entry'!$C$1),"0")</f>
      </c>
      <c r="T21" s="192">
        <f t="array" ref="T21">B21*S21</f>
      </c>
      <c r="U21" s="192">
        <f t="array" ref="U21">C21*S21</f>
      </c>
      <c r="V21" s="192">
        <f t="array" ref="V21">D21*S21</f>
      </c>
      <c r="W21" s="192">
        <f t="array" ref="W21">E21*S21</f>
      </c>
      <c r="X21" s="192">
        <f t="array" ref="X21">F21*S21</f>
      </c>
      <c r="Y21" s="310">
        <f t="array" ref="Y21">IFERROR($Z$7/((B21+C21+D21+E21+F21)*'Data Entry'!$C$1),"0")</f>
      </c>
      <c r="Z21" s="192">
        <f t="array" ref="Z21">B21*Y21</f>
      </c>
      <c r="AA21" s="192">
        <f t="array" ref="AA21">C21*Y21</f>
      </c>
      <c r="AB21" s="192">
        <f t="array" ref="AB21">D21*Y21</f>
      </c>
      <c r="AC21" s="192">
        <f t="array" ref="AC21">E21*Y21</f>
      </c>
      <c r="AD21" s="192">
        <f t="array" ref="AD21">F21*Y21</f>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c>
      <c r="C22" s="310">
        <f t="array" ref="C22">(Production!S20+Production!Y20)*1</f>
      </c>
      <c r="D22" s="310">
        <f t="array" ref="D22">(Production!AG20+Production!AM20)*1.08</f>
      </c>
      <c r="E22" s="310">
        <f t="array" ref="E22">(Production!AU20+Production!BA20)*1.2</f>
      </c>
      <c r="F22" s="310">
        <f t="array" ref="F22">(Production!BH20+Production!BN20)*0.8</f>
      </c>
      <c r="G22" s="310">
        <f t="array" ref="G22">IFERROR($H$7/((B22+C22+D22+E22+F22)*'Data Entry'!$C$1),"0")</f>
      </c>
      <c r="H22" s="192">
        <f t="array" ref="H22">B22*G22</f>
      </c>
      <c r="I22" s="192">
        <f t="array" ref="I22">C22*G22</f>
      </c>
      <c r="J22" s="192">
        <f t="array" ref="J22">D22*G22</f>
      </c>
      <c r="K22" s="192">
        <f t="array" ref="K22">E22*G22</f>
      </c>
      <c r="L22" s="192">
        <f t="array" ref="L22">F22*G22</f>
      </c>
      <c r="M22" s="310">
        <f t="array" ref="M22">IFERROR($N$7/((B22+C22+D22+E22+F22)*'Data Entry'!$C$1),"0")</f>
      </c>
      <c r="N22" s="192">
        <f t="array" ref="N22">B22*M22</f>
      </c>
      <c r="O22" s="192">
        <f t="array" ref="O22">C22*M22</f>
      </c>
      <c r="P22" s="192">
        <f t="array" ref="P22">D22*M22</f>
      </c>
      <c r="Q22" s="192">
        <f t="array" ref="Q22">E22*M22</f>
      </c>
      <c r="R22" s="192">
        <f t="array" ref="R22">F22*M22</f>
      </c>
      <c r="S22" s="310">
        <f t="array" ref="S22">IFERROR($T$7/((B22+C22+D22+E22+F22)*'Data Entry'!$C$1),"0")</f>
      </c>
      <c r="T22" s="192">
        <f t="array" ref="T22">B22*S22</f>
      </c>
      <c r="U22" s="192">
        <f t="array" ref="U22">C22*S22</f>
      </c>
      <c r="V22" s="192">
        <f t="array" ref="V22">D22*S22</f>
      </c>
      <c r="W22" s="192">
        <f t="array" ref="W22">E22*S22</f>
      </c>
      <c r="X22" s="192">
        <f t="array" ref="X22">F22*S22</f>
      </c>
      <c r="Y22" s="310">
        <f t="array" ref="Y22">IFERROR($Z$7/((B22+C22+D22+E22+F22)*'Data Entry'!$C$1),"0")</f>
      </c>
      <c r="Z22" s="192">
        <f t="array" ref="Z22">B22*Y22</f>
      </c>
      <c r="AA22" s="192">
        <f t="array" ref="AA22">C22*Y22</f>
      </c>
      <c r="AB22" s="192">
        <f t="array" ref="AB22">D22*Y22</f>
      </c>
      <c r="AC22" s="192">
        <f t="array" ref="AC22">E22*Y22</f>
      </c>
      <c r="AD22" s="192">
        <f t="array" ref="AD22">F22*Y22</f>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c>
      <c r="C23" s="310">
        <f t="array" ref="C23">(Production!S21+Production!Y21)*1</f>
      </c>
      <c r="D23" s="310">
        <f t="array" ref="D23">(Production!AG21+Production!AM21)*1.08</f>
      </c>
      <c r="E23" s="310">
        <f t="array" ref="E23">(Production!AU21+Production!BA21)*1.2</f>
      </c>
      <c r="F23" s="310">
        <f t="array" ref="F23">(Production!BH21+Production!BN21)*0.8</f>
      </c>
      <c r="G23" s="310">
        <f t="array" ref="G23">IFERROR($H$7/((B23+C23+D23+E23+F23)*'Data Entry'!$C$1),"0")</f>
      </c>
      <c r="H23" s="192">
        <f t="array" ref="H23">B23*G23</f>
      </c>
      <c r="I23" s="192">
        <f t="array" ref="I23">C23*G23</f>
      </c>
      <c r="J23" s="192">
        <f t="array" ref="J23">D23*G23</f>
      </c>
      <c r="K23" s="192">
        <f t="array" ref="K23">E23*G23</f>
      </c>
      <c r="L23" s="192">
        <f t="array" ref="L23">F23*G23</f>
      </c>
      <c r="M23" s="310">
        <f t="array" ref="M23">IFERROR($N$7/((B23+C23+D23+E23+F23)*'Data Entry'!$C$1),"0")</f>
      </c>
      <c r="N23" s="192">
        <f t="array" ref="N23">B23*M23</f>
      </c>
      <c r="O23" s="192">
        <f t="array" ref="O23">C23*M23</f>
      </c>
      <c r="P23" s="192">
        <f t="array" ref="P23">D23*M23</f>
      </c>
      <c r="Q23" s="192">
        <f t="array" ref="Q23">E23*M23</f>
      </c>
      <c r="R23" s="192">
        <f t="array" ref="R23">F23*M23</f>
      </c>
      <c r="S23" s="310">
        <f t="array" ref="S23">IFERROR($T$7/((B23+C23+D23+E23+F23)*'Data Entry'!$C$1),"0")</f>
      </c>
      <c r="T23" s="192">
        <f t="array" ref="T23">B23*S23</f>
      </c>
      <c r="U23" s="192">
        <f t="array" ref="U23">C23*S23</f>
      </c>
      <c r="V23" s="192">
        <f t="array" ref="V23">D23*S23</f>
      </c>
      <c r="W23" s="192">
        <f t="array" ref="W23">E23*S23</f>
      </c>
      <c r="X23" s="192">
        <f t="array" ref="X23">F23*S23</f>
      </c>
      <c r="Y23" s="310">
        <f t="array" ref="Y23">IFERROR($Z$7/((B23+C23+D23+E23+F23)*'Data Entry'!$C$1),"0")</f>
      </c>
      <c r="Z23" s="192">
        <f t="array" ref="Z23">B23*Y23</f>
      </c>
      <c r="AA23" s="192">
        <f t="array" ref="AA23">C23*Y23</f>
      </c>
      <c r="AB23" s="192">
        <f t="array" ref="AB23">D23*Y23</f>
      </c>
      <c r="AC23" s="192">
        <f t="array" ref="AC23">E23*Y23</f>
      </c>
      <c r="AD23" s="192">
        <f t="array" ref="AD23">F23*Y23</f>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c>
      <c r="C24" s="310">
        <f t="array" ref="C24">(Production!S22+Production!Y22)*1</f>
      </c>
      <c r="D24" s="310">
        <f t="array" ref="D24">(Production!AG22+Production!AM22)*1.08</f>
      </c>
      <c r="E24" s="310">
        <f t="array" ref="E24">(Production!AU22+Production!BA22)*1.2</f>
      </c>
      <c r="F24" s="310">
        <f t="array" ref="F24">(Production!BH22+Production!BN22)*0.8</f>
      </c>
      <c r="G24" s="310">
        <f t="array" ref="G24">IFERROR($H$7/((B24+C24+D24+E24+F24)*'Data Entry'!$C$1),"0")</f>
      </c>
      <c r="H24" s="192">
        <f t="array" ref="H24">B24*G24</f>
      </c>
      <c r="I24" s="192">
        <f t="array" ref="I24">C24*G24</f>
      </c>
      <c r="J24" s="192">
        <f t="array" ref="J24">D24*G24</f>
      </c>
      <c r="K24" s="192">
        <f t="array" ref="K24">E24*G24</f>
      </c>
      <c r="L24" s="192">
        <f t="array" ref="L24">F24*G24</f>
      </c>
      <c r="M24" s="310">
        <f t="array" ref="M24">IFERROR($N$7/((B24+C24+D24+E24+F24)*'Data Entry'!$C$1),"0")</f>
      </c>
      <c r="N24" s="192">
        <f t="array" ref="N24">B24*M24</f>
      </c>
      <c r="O24" s="192">
        <f t="array" ref="O24">C24*M24</f>
      </c>
      <c r="P24" s="192">
        <f t="array" ref="P24">D24*M24</f>
      </c>
      <c r="Q24" s="192">
        <f t="array" ref="Q24">E24*M24</f>
      </c>
      <c r="R24" s="192">
        <f t="array" ref="R24">F24*M24</f>
      </c>
      <c r="S24" s="310">
        <f t="array" ref="S24">IFERROR($T$7/((B24+C24+D24+E24+F24)*'Data Entry'!$C$1),"0")</f>
      </c>
      <c r="T24" s="192">
        <f t="array" ref="T24">B24*S24</f>
      </c>
      <c r="U24" s="192">
        <f t="array" ref="U24">C24*S24</f>
      </c>
      <c r="V24" s="192">
        <f t="array" ref="V24">D24*S24</f>
      </c>
      <c r="W24" s="192">
        <f t="array" ref="W24">E24*S24</f>
      </c>
      <c r="X24" s="192">
        <f t="array" ref="X24">F24*S24</f>
      </c>
      <c r="Y24" s="310">
        <f t="array" ref="Y24">IFERROR($Z$7/((B24+C24+D24+E24+F24)*'Data Entry'!$C$1),"0")</f>
      </c>
      <c r="Z24" s="192">
        <f t="array" ref="Z24">B24*Y24</f>
      </c>
      <c r="AA24" s="192">
        <f t="array" ref="AA24">C24*Y24</f>
      </c>
      <c r="AB24" s="192">
        <f t="array" ref="AB24">D24*Y24</f>
      </c>
      <c r="AC24" s="192">
        <f t="array" ref="AC24">E24*Y24</f>
      </c>
      <c r="AD24" s="192">
        <f t="array" ref="AD24">F24*Y24</f>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c>
      <c r="C25" s="310">
        <f t="array" ref="C25">(Production!S23+Production!Y23)*1</f>
      </c>
      <c r="D25" s="310">
        <f t="array" ref="D25">(Production!AG23+Production!AM23)*1.08</f>
      </c>
      <c r="E25" s="310">
        <f t="array" ref="E25">(Production!AU23+Production!BA23)*1.2</f>
      </c>
      <c r="F25" s="310">
        <f t="array" ref="F25">(Production!BH23+Production!BN23)*0.8</f>
      </c>
      <c r="G25" s="310">
        <f t="array" ref="G25">IFERROR($H$7/((B25+C25+D25+E25+F25)*'Data Entry'!$C$1),"0")</f>
      </c>
      <c r="H25" s="192">
        <f t="array" ref="H25">B25*G25</f>
      </c>
      <c r="I25" s="192">
        <f t="array" ref="I25">C25*G25</f>
      </c>
      <c r="J25" s="192">
        <f t="array" ref="J25">D25*G25</f>
      </c>
      <c r="K25" s="192">
        <f t="array" ref="K25">E25*G25</f>
      </c>
      <c r="L25" s="192">
        <f t="array" ref="L25">F25*G25</f>
      </c>
      <c r="M25" s="310">
        <f t="array" ref="M25">IFERROR($N$7/((B25+C25+D25+E25+F25)*'Data Entry'!$C$1),"0")</f>
      </c>
      <c r="N25" s="192">
        <f t="array" ref="N25">B25*M25</f>
      </c>
      <c r="O25" s="192">
        <f t="array" ref="O25">C25*M25</f>
      </c>
      <c r="P25" s="192">
        <f t="array" ref="P25">D25*M25</f>
      </c>
      <c r="Q25" s="192">
        <f t="array" ref="Q25">E25*M25</f>
      </c>
      <c r="R25" s="192">
        <f t="array" ref="R25">F25*M25</f>
      </c>
      <c r="S25" s="310">
        <f t="array" ref="S25">IFERROR($T$7/((B25+C25+D25+E25+F25)*'Data Entry'!$C$1),"0")</f>
      </c>
      <c r="T25" s="192">
        <f t="array" ref="T25">B25*S25</f>
      </c>
      <c r="U25" s="192">
        <f t="array" ref="U25">C25*S25</f>
      </c>
      <c r="V25" s="192">
        <f t="array" ref="V25">D25*S25</f>
      </c>
      <c r="W25" s="192">
        <f t="array" ref="W25">E25*S25</f>
      </c>
      <c r="X25" s="192">
        <f t="array" ref="X25">F25*S25</f>
      </c>
      <c r="Y25" s="310">
        <f t="array" ref="Y25">IFERROR($Z$7/((B25+C25+D25+E25+F25)*'Data Entry'!$C$1),"0")</f>
      </c>
      <c r="Z25" s="192">
        <f t="array" ref="Z25">B25*Y25</f>
      </c>
      <c r="AA25" s="192">
        <f t="array" ref="AA25">C25*Y25</f>
      </c>
      <c r="AB25" s="192">
        <f t="array" ref="AB25">D25*Y25</f>
      </c>
      <c r="AC25" s="192">
        <f t="array" ref="AC25">E25*Y25</f>
      </c>
      <c r="AD25" s="192">
        <f t="array" ref="AD25">F25*Y25</f>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c>
      <c r="C26" s="310">
        <f t="array" ref="C26">(Production!S24+Production!Y24)*1</f>
      </c>
      <c r="D26" s="310">
        <f t="array" ref="D26">(Production!AG24+Production!AM24)*1.08</f>
      </c>
      <c r="E26" s="310">
        <f t="array" ref="E26">(Production!AU24+Production!BA24)*1.2</f>
      </c>
      <c r="F26" s="310">
        <f t="array" ref="F26">(Production!BH24+Production!BN24)*0.8</f>
      </c>
      <c r="G26" s="310">
        <f t="array" ref="G26">IFERROR($H$7/((B26+C26+D26+E26+F26)*'Data Entry'!$C$1),"0")</f>
      </c>
      <c r="H26" s="192">
        <f t="array" ref="H26">B26*G26</f>
      </c>
      <c r="I26" s="192">
        <f t="array" ref="I26">C26*G26</f>
      </c>
      <c r="J26" s="192">
        <f t="array" ref="J26">D26*G26</f>
      </c>
      <c r="K26" s="192">
        <f t="array" ref="K26">E26*G26</f>
      </c>
      <c r="L26" s="192">
        <f t="array" ref="L26">F26*G26</f>
      </c>
      <c r="M26" s="310">
        <f t="array" ref="M26">IFERROR($N$7/((B26+C26+D26+E26+F26)*'Data Entry'!$C$1),"0")</f>
      </c>
      <c r="N26" s="192">
        <f t="array" ref="N26">B26*M26</f>
      </c>
      <c r="O26" s="192">
        <f t="array" ref="O26">C26*M26</f>
      </c>
      <c r="P26" s="192">
        <f t="array" ref="P26">D26*M26</f>
      </c>
      <c r="Q26" s="192">
        <f t="array" ref="Q26">E26*M26</f>
      </c>
      <c r="R26" s="192">
        <f t="array" ref="R26">F26*M26</f>
      </c>
      <c r="S26" s="310">
        <f t="array" ref="S26">IFERROR($T$7/((B26+C26+D26+E26+F26)*'Data Entry'!$C$1),"0")</f>
      </c>
      <c r="T26" s="192">
        <f t="array" ref="T26">B26*S26</f>
      </c>
      <c r="U26" s="192">
        <f t="array" ref="U26">C26*S26</f>
      </c>
      <c r="V26" s="192">
        <f t="array" ref="V26">D26*S26</f>
      </c>
      <c r="W26" s="192">
        <f t="array" ref="W26">E26*S26</f>
      </c>
      <c r="X26" s="192">
        <f t="array" ref="X26">F26*S26</f>
      </c>
      <c r="Y26" s="310">
        <f t="array" ref="Y26">IFERROR($Z$7/((B26+C26+D26+E26+F26)*'Data Entry'!$C$1),"0")</f>
      </c>
      <c r="Z26" s="192">
        <f t="array" ref="Z26">B26*Y26</f>
      </c>
      <c r="AA26" s="192">
        <f t="array" ref="AA26">C26*Y26</f>
      </c>
      <c r="AB26" s="192">
        <f t="array" ref="AB26">D26*Y26</f>
      </c>
      <c r="AC26" s="192">
        <f t="array" ref="AC26">E26*Y26</f>
      </c>
      <c r="AD26" s="192">
        <f t="array" ref="AD26">F26*Y26</f>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c>
      <c r="C27" s="310">
        <f t="array" ref="C27">(Production!S25+Production!Y25)*1</f>
      </c>
      <c r="D27" s="310">
        <f t="array" ref="D27">(Production!AG25+Production!AM25)*1.08</f>
      </c>
      <c r="E27" s="310">
        <f t="array" ref="E27">(Production!AU25+Production!BA25)*1.2</f>
      </c>
      <c r="F27" s="310">
        <f t="array" ref="F27">(Production!BH25+Production!BN25)*0.8</f>
      </c>
      <c r="G27" s="310">
        <f t="array" ref="G27">IFERROR($H$7/((B27+C27+D27+E27+F27)*'Data Entry'!$C$1),"0")</f>
      </c>
      <c r="H27" s="192">
        <f t="array" ref="H27">B27*G27</f>
      </c>
      <c r="I27" s="192">
        <f t="array" ref="I27">C27*G27</f>
      </c>
      <c r="J27" s="192">
        <f t="array" ref="J27">D27*G27</f>
      </c>
      <c r="K27" s="192">
        <f t="array" ref="K27">E27*G27</f>
      </c>
      <c r="L27" s="192">
        <f t="array" ref="L27">F27*G27</f>
      </c>
      <c r="M27" s="310">
        <f t="array" ref="M27">IFERROR($N$7/((B27+C27+D27+E27+F27)*'Data Entry'!$C$1),"0")</f>
      </c>
      <c r="N27" s="192">
        <f t="array" ref="N27">B27*M27</f>
      </c>
      <c r="O27" s="192">
        <f t="array" ref="O27">C27*M27</f>
      </c>
      <c r="P27" s="192">
        <f t="array" ref="P27">D27*M27</f>
      </c>
      <c r="Q27" s="192">
        <f t="array" ref="Q27">E27*M27</f>
      </c>
      <c r="R27" s="192">
        <f t="array" ref="R27">F27*M27</f>
      </c>
      <c r="S27" s="310">
        <f t="array" ref="S27">IFERROR($T$7/((B27+C27+D27+E27+F27)*'Data Entry'!$C$1),"0")</f>
      </c>
      <c r="T27" s="192">
        <f t="array" ref="T27">B27*S27</f>
      </c>
      <c r="U27" s="192">
        <f t="array" ref="U27">C27*S27</f>
      </c>
      <c r="V27" s="192">
        <f t="array" ref="V27">D27*S27</f>
      </c>
      <c r="W27" s="192">
        <f t="array" ref="W27">E27*S27</f>
      </c>
      <c r="X27" s="192">
        <f t="array" ref="X27">F27*S27</f>
      </c>
      <c r="Y27" s="310">
        <f t="array" ref="Y27">IFERROR($Z$7/((B27+C27+D27+E27+F27)*'Data Entry'!$C$1),"0")</f>
      </c>
      <c r="Z27" s="192">
        <f t="array" ref="Z27">B27*Y27</f>
      </c>
      <c r="AA27" s="192">
        <f t="array" ref="AA27">C27*Y27</f>
      </c>
      <c r="AB27" s="192">
        <f t="array" ref="AB27">D27*Y27</f>
      </c>
      <c r="AC27" s="192">
        <f t="array" ref="AC27">E27*Y27</f>
      </c>
      <c r="AD27" s="192">
        <f t="array" ref="AD27">F27*Y27</f>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c>
      <c r="C28" s="310">
        <f t="array" ref="C28">(Production!S26+Production!Y26)*1</f>
      </c>
      <c r="D28" s="310">
        <f t="array" ref="D28">(Production!AG26+Production!AM26)*1.08</f>
      </c>
      <c r="E28" s="310">
        <f t="array" ref="E28">(Production!AU26+Production!BA26)*1.2</f>
      </c>
      <c r="F28" s="310">
        <f t="array" ref="F28">(Production!BH26+Production!BN26)*0.8</f>
      </c>
      <c r="G28" s="310">
        <f t="array" ref="G28">IFERROR($H$7/((B28+C28+D28+E28+F28)*'Data Entry'!$C$1),"0")</f>
      </c>
      <c r="H28" s="192">
        <f t="array" ref="H28">B28*G28</f>
      </c>
      <c r="I28" s="192">
        <f t="array" ref="I28">C28*G28</f>
      </c>
      <c r="J28" s="192">
        <f t="array" ref="J28">D28*G28</f>
      </c>
      <c r="K28" s="192">
        <f t="array" ref="K28">E28*G28</f>
      </c>
      <c r="L28" s="192">
        <f t="array" ref="L28">F28*G28</f>
      </c>
      <c r="M28" s="310">
        <f t="array" ref="M28">IFERROR($N$7/((B28+C28+D28+E28+F28)*'Data Entry'!$C$1),"0")</f>
      </c>
      <c r="N28" s="192">
        <f t="array" ref="N28">B28*M28</f>
      </c>
      <c r="O28" s="192">
        <f t="array" ref="O28">C28*M28</f>
      </c>
      <c r="P28" s="192">
        <f t="array" ref="P28">D28*M28</f>
      </c>
      <c r="Q28" s="192">
        <f t="array" ref="Q28">E28*M28</f>
      </c>
      <c r="R28" s="192">
        <f t="array" ref="R28">F28*M28</f>
      </c>
      <c r="S28" s="310">
        <f t="array" ref="S28">IFERROR($T$7/((B28+C28+D28+E28+F28)*'Data Entry'!$C$1),"0")</f>
      </c>
      <c r="T28" s="192">
        <f t="array" ref="T28">B28*S28</f>
      </c>
      <c r="U28" s="192">
        <f t="array" ref="U28">C28*S28</f>
      </c>
      <c r="V28" s="192">
        <f t="array" ref="V28">D28*S28</f>
      </c>
      <c r="W28" s="192">
        <f t="array" ref="W28">E28*S28</f>
      </c>
      <c r="X28" s="192">
        <f t="array" ref="X28">F28*S28</f>
      </c>
      <c r="Y28" s="310">
        <f t="array" ref="Y28">IFERROR($Z$7/((B28+C28+D28+E28+F28)*'Data Entry'!$C$1),"0")</f>
      </c>
      <c r="Z28" s="192">
        <f t="array" ref="Z28">B28*Y28</f>
      </c>
      <c r="AA28" s="192">
        <f t="array" ref="AA28">C28*Y28</f>
      </c>
      <c r="AB28" s="192">
        <f t="array" ref="AB28">D28*Y28</f>
      </c>
      <c r="AC28" s="192">
        <f t="array" ref="AC28">E28*Y28</f>
      </c>
      <c r="AD28" s="192">
        <f t="array" ref="AD28">F28*Y28</f>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c>
      <c r="C29" s="310">
        <f t="array" ref="C29">(Production!S27+Production!Y27)*1</f>
      </c>
      <c r="D29" s="310">
        <f t="array" ref="D29">(Production!AG27+Production!AM27)*1.08</f>
      </c>
      <c r="E29" s="310">
        <f t="array" ref="E29">(Production!AU27+Production!BA27)*1.2</f>
      </c>
      <c r="F29" s="310">
        <f t="array" ref="F29">(Production!BH27+Production!BN27)*0.8</f>
      </c>
      <c r="G29" s="310">
        <f t="array" ref="G29">IFERROR($H$7/((B29+C29+D29+E29+F29)*'Data Entry'!$C$1),"0")</f>
      </c>
      <c r="H29" s="192">
        <f t="array" ref="H29">B29*G29</f>
      </c>
      <c r="I29" s="192">
        <f t="array" ref="I29">C29*G29</f>
      </c>
      <c r="J29" s="192">
        <f t="array" ref="J29">D29*G29</f>
      </c>
      <c r="K29" s="192">
        <f t="array" ref="K29">E29*G29</f>
      </c>
      <c r="L29" s="192">
        <f t="array" ref="L29">F29*G29</f>
      </c>
      <c r="M29" s="310">
        <f t="array" ref="M29">IFERROR($N$7/((B29+C29+D29+E29+F29)*'Data Entry'!$C$1),"0")</f>
      </c>
      <c r="N29" s="192">
        <f t="array" ref="N29">B29*M29</f>
      </c>
      <c r="O29" s="192">
        <f t="array" ref="O29">C29*M29</f>
      </c>
      <c r="P29" s="192">
        <f t="array" ref="P29">D29*M29</f>
      </c>
      <c r="Q29" s="192">
        <f t="array" ref="Q29">E29*M29</f>
      </c>
      <c r="R29" s="192">
        <f t="array" ref="R29">F29*M29</f>
      </c>
      <c r="S29" s="310">
        <f t="array" ref="S29">IFERROR($T$7/((B29+C29+D29+E29+F29)*'Data Entry'!$C$1),"0")</f>
      </c>
      <c r="T29" s="192">
        <f t="array" ref="T29">B29*S29</f>
      </c>
      <c r="U29" s="192">
        <f t="array" ref="U29">C29*S29</f>
      </c>
      <c r="V29" s="192">
        <f t="array" ref="V29">D29*S29</f>
      </c>
      <c r="W29" s="192">
        <f t="array" ref="W29">E29*S29</f>
      </c>
      <c r="X29" s="192">
        <f t="array" ref="X29">F29*S29</f>
      </c>
      <c r="Y29" s="310">
        <f t="array" ref="Y29">IFERROR($Z$7/((B29+C29+D29+E29+F29)*'Data Entry'!$C$1),"0")</f>
      </c>
      <c r="Z29" s="192">
        <f t="array" ref="Z29">B29*Y29</f>
      </c>
      <c r="AA29" s="192">
        <f t="array" ref="AA29">C29*Y29</f>
      </c>
      <c r="AB29" s="192">
        <f t="array" ref="AB29">D29*Y29</f>
      </c>
      <c r="AC29" s="192">
        <f t="array" ref="AC29">E29*Y29</f>
      </c>
      <c r="AD29" s="192">
        <f t="array" ref="AD29">F29*Y29</f>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c>
      <c r="C30" s="310">
        <f t="array" ref="C30">(Production!S28+Production!Y28)*1</f>
      </c>
      <c r="D30" s="310">
        <f t="array" ref="D30">(Production!AG28+Production!AM28)*1.08</f>
      </c>
      <c r="E30" s="310">
        <f t="array" ref="E30">(Production!AU28+Production!BA28)*1.2</f>
      </c>
      <c r="F30" s="310">
        <f t="array" ref="F30">(Production!BH28+Production!BN28)*0.8</f>
      </c>
      <c r="G30" s="310">
        <f t="array" ref="G30">IFERROR($H$7/((B30+C30+D30+E30+F30)*'Data Entry'!$C$1),"0")</f>
      </c>
      <c r="H30" s="192">
        <f t="array" ref="H30">B30*G30</f>
      </c>
      <c r="I30" s="192">
        <f t="array" ref="I30">C30*G30</f>
      </c>
      <c r="J30" s="192">
        <f t="array" ref="J30">D30*G30</f>
      </c>
      <c r="K30" s="192">
        <f t="array" ref="K30">E30*G30</f>
      </c>
      <c r="L30" s="192">
        <f t="array" ref="L30">F30*G30</f>
      </c>
      <c r="M30" s="310">
        <f t="array" ref="M30">IFERROR($N$7/((B30+C30+D30+E30+F30)*'Data Entry'!$C$1),"0")</f>
      </c>
      <c r="N30" s="192">
        <f t="array" ref="N30">B30*M30</f>
      </c>
      <c r="O30" s="192">
        <f t="array" ref="O30">C30*M30</f>
      </c>
      <c r="P30" s="192">
        <f t="array" ref="P30">D30*M30</f>
      </c>
      <c r="Q30" s="192">
        <f t="array" ref="Q30">E30*M30</f>
      </c>
      <c r="R30" s="192">
        <f t="array" ref="R30">F30*M30</f>
      </c>
      <c r="S30" s="310">
        <f t="array" ref="S30">IFERROR($T$7/((B30+C30+D30+E30+F30)*'Data Entry'!$C$1),"0")</f>
      </c>
      <c r="T30" s="192">
        <f t="array" ref="T30">B30*S30</f>
      </c>
      <c r="U30" s="192">
        <f t="array" ref="U30">C30*S30</f>
      </c>
      <c r="V30" s="192">
        <f t="array" ref="V30">D30*S30</f>
      </c>
      <c r="W30" s="192">
        <f t="array" ref="W30">E30*S30</f>
      </c>
      <c r="X30" s="192">
        <f t="array" ref="X30">F30*S30</f>
      </c>
      <c r="Y30" s="310">
        <f t="array" ref="Y30">IFERROR($Z$7/((B30+C30+D30+E30+F30)*'Data Entry'!$C$1),"0")</f>
      </c>
      <c r="Z30" s="192">
        <f t="array" ref="Z30">B30*Y30</f>
      </c>
      <c r="AA30" s="192">
        <f t="array" ref="AA30">C30*Y30</f>
      </c>
      <c r="AB30" s="192">
        <f t="array" ref="AB30">D30*Y30</f>
      </c>
      <c r="AC30" s="192">
        <f t="array" ref="AC30">E30*Y30</f>
      </c>
      <c r="AD30" s="192">
        <f t="array" ref="AD30">F30*Y30</f>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c>
      <c r="C31" s="310">
        <f t="array" ref="C31">(Production!S29+Production!Y29)*1</f>
      </c>
      <c r="D31" s="310">
        <f t="array" ref="D31">(Production!AG29+Production!AM29)*1.08</f>
      </c>
      <c r="E31" s="310">
        <f t="array" ref="E31">(Production!AU29+Production!BA29)*1.2</f>
      </c>
      <c r="F31" s="310">
        <f t="array" ref="F31">(Production!BH29+Production!BN29)*0.8</f>
      </c>
      <c r="G31" s="310">
        <f t="array" ref="G31">IFERROR($H$7/((B31+C31+D31+E31+F31)*'Data Entry'!$C$1),"0")</f>
      </c>
      <c r="H31" s="192">
        <f t="array" ref="H31">B31*G31</f>
      </c>
      <c r="I31" s="192">
        <f t="array" ref="I31">C31*G31</f>
      </c>
      <c r="J31" s="192">
        <f t="array" ref="J31">D31*G31</f>
      </c>
      <c r="K31" s="192">
        <f t="array" ref="K31">E31*G31</f>
      </c>
      <c r="L31" s="192">
        <f t="array" ref="L31">F31*G31</f>
      </c>
      <c r="M31" s="310">
        <f t="array" ref="M31">IFERROR($N$7/((B31+C31+D31+E31+F31)*'Data Entry'!$C$1),"0")</f>
      </c>
      <c r="N31" s="192">
        <f t="array" ref="N31">B31*M31</f>
      </c>
      <c r="O31" s="192">
        <f t="array" ref="O31">C31*M31</f>
      </c>
      <c r="P31" s="192">
        <f t="array" ref="P31">D31*M31</f>
      </c>
      <c r="Q31" s="192">
        <f t="array" ref="Q31">E31*M31</f>
      </c>
      <c r="R31" s="192">
        <f t="array" ref="R31">F31*M31</f>
      </c>
      <c r="S31" s="310">
        <f t="array" ref="S31">IFERROR($T$7/((B31+C31+D31+E31+F31)*'Data Entry'!$C$1),"0")</f>
      </c>
      <c r="T31" s="192">
        <f t="array" ref="T31">B31*S31</f>
      </c>
      <c r="U31" s="192">
        <f t="array" ref="U31">C31*S31</f>
      </c>
      <c r="V31" s="192">
        <f t="array" ref="V31">D31*S31</f>
      </c>
      <c r="W31" s="192">
        <f t="array" ref="W31">E31*S31</f>
      </c>
      <c r="X31" s="192">
        <f t="array" ref="X31">F31*S31</f>
      </c>
      <c r="Y31" s="310">
        <f t="array" ref="Y31">IFERROR($Z$7/((B31+C31+D31+E31+F31)*'Data Entry'!$C$1),"0")</f>
      </c>
      <c r="Z31" s="192">
        <f t="array" ref="Z31">B31*Y31</f>
      </c>
      <c r="AA31" s="192">
        <f t="array" ref="AA31">C31*Y31</f>
      </c>
      <c r="AB31" s="192">
        <f t="array" ref="AB31">D31*Y31</f>
      </c>
      <c r="AC31" s="192">
        <f t="array" ref="AC31">E31*Y31</f>
      </c>
      <c r="AD31" s="192">
        <f t="array" ref="AD31">F31*Y31</f>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c>
      <c r="C32" s="310">
        <f t="array" ref="C32">(Production!S30+Production!Y30)*1</f>
      </c>
      <c r="D32" s="310">
        <f t="array" ref="D32">(Production!AG30+Production!AM30)*1.08</f>
      </c>
      <c r="E32" s="310">
        <f t="array" ref="E32">(Production!AU30+Production!BA30)*1.2</f>
      </c>
      <c r="F32" s="310">
        <f t="array" ref="F32">(Production!BH30+Production!BN30)*0.8</f>
      </c>
      <c r="G32" s="237">
        <f t="array" ref="G32">IFERROR($H$7/((B32+C32+D32+E32+F32)*'Data Entry'!$C$1),"0")</f>
      </c>
      <c r="H32" s="192">
        <f t="array" ref="H32">B32*G32</f>
      </c>
      <c r="I32" s="192">
        <f t="array" ref="I32">C32*G32</f>
      </c>
      <c r="J32" s="192">
        <f t="array" ref="J32">D32*G32</f>
      </c>
      <c r="K32" s="192">
        <f t="array" ref="K32">E32*G32</f>
      </c>
      <c r="L32" s="192">
        <f t="array" ref="L32">F32*G32</f>
      </c>
      <c r="M32" s="237">
        <f t="array" ref="M32">IFERROR($N$7/((B32+C32+D32+E32+F32)*'Data Entry'!$C$1),"0")</f>
      </c>
      <c r="N32" s="192">
        <f t="array" ref="N32">B32*M32</f>
      </c>
      <c r="O32" s="192">
        <f t="array" ref="O32">C32*M32</f>
      </c>
      <c r="P32" s="192">
        <f t="array" ref="P32">D32*M32</f>
      </c>
      <c r="Q32" s="192">
        <f t="array" ref="Q32">E32*M32</f>
      </c>
      <c r="R32" s="192">
        <f t="array" ref="R32">F32*M32</f>
      </c>
      <c r="S32" s="237">
        <f t="array" ref="S32">IFERROR($T$7/((B32+C32+D32+E32+F32)*'Data Entry'!$C$1),"0")</f>
      </c>
      <c r="T32" s="192">
        <f t="array" ref="T32">B32*S32</f>
      </c>
      <c r="U32" s="192">
        <f t="array" ref="U32">C32*S32</f>
      </c>
      <c r="V32" s="192">
        <f t="array" ref="V32">D32*S32</f>
      </c>
      <c r="W32" s="192">
        <f t="array" ref="W32">E32*S32</f>
      </c>
      <c r="X32" s="192">
        <f t="array" ref="X32">F32*S32</f>
      </c>
      <c r="Y32" s="237">
        <f t="array" ref="Y32">IFERROR($Z$7/((B32+C32+D32+E32+F32)*'Data Entry'!$C$1),"0")</f>
      </c>
      <c r="Z32" s="192">
        <f t="array" ref="Z32">B32*Y32</f>
      </c>
      <c r="AA32" s="192">
        <f t="array" ref="AA32">C32*Y32</f>
      </c>
      <c r="AB32" s="192">
        <f t="array" ref="AB32">D32*Y32</f>
      </c>
      <c r="AC32" s="192">
        <f t="array" ref="AC32">E32*Y32</f>
      </c>
      <c r="AD32" s="192">
        <f t="array" ref="AD32">F32*Y32</f>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c>
      <c r="C33" s="310">
        <f t="array" ref="C33">(Production!S31+Production!Y31)*1</f>
      </c>
      <c r="D33" s="310">
        <f t="array" ref="D33">(Production!AG31+Production!AM31)*1.08</f>
      </c>
      <c r="E33" s="310">
        <f t="array" ref="E33">(Production!AU31+Production!BA31)*1.2</f>
      </c>
      <c r="F33" s="310">
        <f t="array" ref="F33">(Production!BH31+Production!BN31)*0.8</f>
      </c>
      <c r="G33" s="237">
        <f t="array" ref="G33">IFERROR($H$7/((B33+C33+D33+E33+F33)*'Data Entry'!$C$1),"0")</f>
      </c>
      <c r="H33" s="192">
        <f t="array" ref="H33">B33*G33</f>
      </c>
      <c r="I33" s="192">
        <f t="array" ref="I33">C33*G33</f>
      </c>
      <c r="J33" s="192">
        <f t="array" ref="J33">D33*G33</f>
      </c>
      <c r="K33" s="192">
        <f t="array" ref="K33">E33*G33</f>
      </c>
      <c r="L33" s="192">
        <f t="array" ref="L33">F33*G33</f>
      </c>
      <c r="M33" s="237">
        <f t="array" ref="M33">IFERROR($N$7/((B33+C33+D33+E33+F33)*'Data Entry'!$C$1),"0")</f>
      </c>
      <c r="N33" s="192">
        <f t="array" ref="N33">B33*M33</f>
      </c>
      <c r="O33" s="192">
        <f t="array" ref="O33">C33*M33</f>
      </c>
      <c r="P33" s="192">
        <f t="array" ref="P33">D33*M33</f>
      </c>
      <c r="Q33" s="192">
        <f t="array" ref="Q33">E33*M33</f>
      </c>
      <c r="R33" s="192">
        <f t="array" ref="R33">F33*M33</f>
      </c>
      <c r="S33" s="237">
        <f t="array" ref="S33">IFERROR($T$7/((B33+C33+D33+E33+F33)*'Data Entry'!$C$1),"0")</f>
      </c>
      <c r="T33" s="192">
        <f t="array" ref="T33">B33*S33</f>
      </c>
      <c r="U33" s="192">
        <f t="array" ref="U33">C33*S33</f>
      </c>
      <c r="V33" s="192">
        <f t="array" ref="V33">D33*S33</f>
      </c>
      <c r="W33" s="192">
        <f t="array" ref="W33">E33*S33</f>
      </c>
      <c r="X33" s="192">
        <f t="array" ref="X33">F33*S33</f>
      </c>
      <c r="Y33" s="237">
        <f t="array" ref="Y33">IFERROR($Z$7/((B33+C33+D33+E33+F33)*'Data Entry'!$C$1),"0")</f>
      </c>
      <c r="Z33" s="192">
        <f t="array" ref="Z33">B33*Y33</f>
      </c>
      <c r="AA33" s="192">
        <f t="array" ref="AA33">C33*Y33</f>
      </c>
      <c r="AB33" s="192">
        <f t="array" ref="AB33">D33*Y33</f>
      </c>
      <c r="AC33" s="192">
        <f t="array" ref="AC33">E33*Y33</f>
      </c>
      <c r="AD33" s="192">
        <f t="array" ref="AD33">F33*Y33</f>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c>
      <c r="C34" s="310">
        <f t="array" ref="C34">(Production!S32+Production!Y32)*1</f>
      </c>
      <c r="D34" s="310">
        <f t="array" ref="D34">(Production!AG32+Production!AM32)*1.08</f>
      </c>
      <c r="E34" s="310">
        <f t="array" ref="E34">(Production!AU32+Production!BA32)*1.2</f>
      </c>
      <c r="F34" s="310">
        <f t="array" ref="F34">(Production!BH32+Production!BN32)*0.8</f>
      </c>
      <c r="G34" s="237">
        <f t="array" ref="G34">IFERROR($H$7/((B34+C34+D34+E34+F34)*'Data Entry'!$C$1),"0")</f>
      </c>
      <c r="H34" s="192">
        <f t="array" ref="H34">B34*G34</f>
      </c>
      <c r="I34" s="192">
        <f t="array" ref="I34">C34*G34</f>
      </c>
      <c r="J34" s="192">
        <f t="array" ref="J34">D34*G34</f>
      </c>
      <c r="K34" s="192">
        <f t="array" ref="K34">E34*G34</f>
      </c>
      <c r="L34" s="192">
        <f t="array" ref="L34">F34*G34</f>
      </c>
      <c r="M34" s="237">
        <f t="array" ref="M34">IFERROR($N$7/((B34+C34+D34+E34+F34)*'Data Entry'!$C$1),"0")</f>
      </c>
      <c r="N34" s="192">
        <f t="array" ref="N34">B34*M34</f>
      </c>
      <c r="O34" s="192">
        <f t="array" ref="O34">C34*M34</f>
      </c>
      <c r="P34" s="192">
        <f t="array" ref="P34">D34*M34</f>
      </c>
      <c r="Q34" s="192">
        <f t="array" ref="Q34">E34*M34</f>
      </c>
      <c r="R34" s="192">
        <f t="array" ref="R34">F34*M34</f>
      </c>
      <c r="S34" s="237">
        <f t="array" ref="S34">IFERROR($T$7/((B34+C34+D34+E34+F34)*'Data Entry'!$C$1),"0")</f>
      </c>
      <c r="T34" s="192">
        <f t="array" ref="T34">B34*S34</f>
      </c>
      <c r="U34" s="192">
        <f t="array" ref="U34">C34*S34</f>
      </c>
      <c r="V34" s="192">
        <f t="array" ref="V34">D34*S34</f>
      </c>
      <c r="W34" s="192">
        <f t="array" ref="W34">E34*S34</f>
      </c>
      <c r="X34" s="192">
        <f t="array" ref="X34">F34*S34</f>
      </c>
      <c r="Y34" s="237">
        <f t="array" ref="Y34">IFERROR($Z$7/((B34+C34+D34+E34+F34)*'Data Entry'!$C$1),"0")</f>
      </c>
      <c r="Z34" s="192">
        <f t="array" ref="Z34">B34*Y34</f>
      </c>
      <c r="AA34" s="192">
        <f t="array" ref="AA34">C34*Y34</f>
      </c>
      <c r="AB34" s="192">
        <f t="array" ref="AB34">D34*Y34</f>
      </c>
      <c r="AC34" s="192">
        <f t="array" ref="AC34">E34*Y34</f>
      </c>
      <c r="AD34" s="192">
        <f t="array" ref="AD34">F34*Y34</f>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c>
      <c r="C35" s="310">
        <f t="array" ref="C35">(Production!S33+Production!Y33)*1</f>
      </c>
      <c r="D35" s="310">
        <f t="array" ref="D35">(Production!AG33+Production!AM33)*1.08</f>
      </c>
      <c r="E35" s="310">
        <f t="array" ref="E35">(Production!AU33+Production!BA33)*1.2</f>
      </c>
      <c r="F35" s="310">
        <f t="array" ref="F35">(Production!BH33+Production!BN33)*0.8</f>
      </c>
      <c r="G35" s="237">
        <f t="array" ref="G35">IFERROR($H$7/((B35+C35+D35+E35+F35)*'Data Entry'!$C$1),"0")</f>
      </c>
      <c r="H35" s="192">
        <f t="array" ref="H35">B35*G35</f>
      </c>
      <c r="I35" s="192">
        <f t="array" ref="I35">C35*G35</f>
      </c>
      <c r="J35" s="192">
        <f t="array" ref="J35">D35*G35</f>
      </c>
      <c r="K35" s="192">
        <f t="array" ref="K35">E35*G35</f>
      </c>
      <c r="L35" s="192">
        <f t="array" ref="L35">F35*G35</f>
      </c>
      <c r="M35" s="237">
        <f t="array" ref="M35">IFERROR($N$7/((B35+C35+D35+E35+F35)*'Data Entry'!$C$1),"0")</f>
      </c>
      <c r="N35" s="192">
        <f t="array" ref="N35">B35*M35</f>
      </c>
      <c r="O35" s="192">
        <f t="array" ref="O35">C35*M35</f>
      </c>
      <c r="P35" s="192">
        <f t="array" ref="P35">D35*M35</f>
      </c>
      <c r="Q35" s="192">
        <f t="array" ref="Q35">E35*M35</f>
      </c>
      <c r="R35" s="192">
        <f t="array" ref="R35">F35*M35</f>
      </c>
      <c r="S35" s="237">
        <f t="array" ref="S35">IFERROR($T$7/((B35+C35+D35+E35+F35)*'Data Entry'!$C$1),"0")</f>
      </c>
      <c r="T35" s="192">
        <f t="array" ref="T35">B35*S35</f>
      </c>
      <c r="U35" s="192">
        <f t="array" ref="U35">C35*S35</f>
      </c>
      <c r="V35" s="192">
        <f t="array" ref="V35">D35*S35</f>
      </c>
      <c r="W35" s="192">
        <f t="array" ref="W35">E35*S35</f>
      </c>
      <c r="X35" s="192">
        <f t="array" ref="X35">F35*S35</f>
      </c>
      <c r="Y35" s="237">
        <f t="array" ref="Y35">IFERROR($Z$7/((B35+C35+D35+E35+F35)*'Data Entry'!$C$1),"0")</f>
      </c>
      <c r="Z35" s="192">
        <f t="array" ref="Z35">B35*Y35</f>
      </c>
      <c r="AA35" s="192">
        <f t="array" ref="AA35">C35*Y35</f>
      </c>
      <c r="AB35" s="192">
        <f t="array" ref="AB35">D35*Y35</f>
      </c>
      <c r="AC35" s="192">
        <f t="array" ref="AC35">E35*Y35</f>
      </c>
      <c r="AD35" s="192">
        <f t="array" ref="AD35">F35*Y35</f>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c>
      <c r="C36" s="310">
        <f t="array" ref="C36">(Production!S34+Production!Y34)*1</f>
      </c>
      <c r="D36" s="310">
        <f t="array" ref="D36">(Production!AG34+Production!AM34)*1.08</f>
      </c>
      <c r="E36" s="310">
        <f t="array" ref="E36">(Production!AU34+Production!BA34)*1.2</f>
      </c>
      <c r="F36" s="310">
        <f t="array" ref="F36">(Production!BH34+Production!BN34)*0.8</f>
      </c>
      <c r="G36" s="237">
        <f t="array" ref="G36">IFERROR($H$7/((B36+C36+D36+E36+F36)*'Data Entry'!$C$1),"0")</f>
      </c>
      <c r="H36" s="192">
        <f t="array" ref="H36">B36*G36</f>
      </c>
      <c r="I36" s="192">
        <f t="array" ref="I36">C36*G36</f>
      </c>
      <c r="J36" s="192">
        <f t="array" ref="J36">D36*G36</f>
      </c>
      <c r="K36" s="192">
        <f t="array" ref="K36">E36*G36</f>
      </c>
      <c r="L36" s="192">
        <f t="array" ref="L36">F36*G36</f>
      </c>
      <c r="M36" s="237">
        <f t="array" ref="M36">IFERROR($N$7/((B36+C36+D36+E36+F36)*'Data Entry'!$C$1),"0")</f>
      </c>
      <c r="N36" s="192">
        <f t="array" ref="N36">B36*M36</f>
      </c>
      <c r="O36" s="192">
        <f t="array" ref="O36">C36*M36</f>
      </c>
      <c r="P36" s="192">
        <f t="array" ref="P36">D36*M36</f>
      </c>
      <c r="Q36" s="192">
        <f t="array" ref="Q36">E36*M36</f>
      </c>
      <c r="R36" s="192">
        <f t="array" ref="R36">F36*M36</f>
      </c>
      <c r="S36" s="237">
        <f t="array" ref="S36">IFERROR($T$7/((B36+C36+D36+E36+F36)*'Data Entry'!$C$1),"0")</f>
      </c>
      <c r="T36" s="192">
        <f t="array" ref="T36">B36*S36</f>
      </c>
      <c r="U36" s="192">
        <f t="array" ref="U36">C36*S36</f>
      </c>
      <c r="V36" s="192">
        <f t="array" ref="V36">D36*S36</f>
      </c>
      <c r="W36" s="192">
        <f t="array" ref="W36">E36*S36</f>
      </c>
      <c r="X36" s="192">
        <f t="array" ref="X36">F36*S36</f>
      </c>
      <c r="Y36" s="237">
        <f t="array" ref="Y36">IFERROR($Z$7/((B36+C36+D36+E36+F36)*'Data Entry'!$C$1),"0")</f>
      </c>
      <c r="Z36" s="192">
        <f t="array" ref="Z36">B36*Y36</f>
      </c>
      <c r="AA36" s="192">
        <f t="array" ref="AA36">C36*Y36</f>
      </c>
      <c r="AB36" s="192">
        <f t="array" ref="AB36">D36*Y36</f>
      </c>
      <c r="AC36" s="192">
        <f t="array" ref="AC36">E36*Y36</f>
      </c>
      <c r="AD36" s="192">
        <f t="array" ref="AD36">F36*Y36</f>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c>
      <c r="C37" s="310">
        <f t="array" ref="C37">(Production!S35+Production!Y35)*1</f>
      </c>
      <c r="D37" s="310">
        <f t="array" ref="D37">(Production!AG35+Production!AM35)*1.08</f>
      </c>
      <c r="E37" s="310">
        <f t="array" ref="E37">(Production!AU35+Production!BA35)*1.2</f>
      </c>
      <c r="F37" s="310">
        <f t="array" ref="F37">(Production!BH35+Production!BN35)*0.8</f>
      </c>
      <c r="G37" s="237">
        <f t="array" ref="G37">IFERROR($H$7/((B37+C37+D37+E37+F37)*'Data Entry'!$C$1),"0")</f>
      </c>
      <c r="H37" s="192">
        <f t="array" ref="H37">B37*G37</f>
      </c>
      <c r="I37" s="192">
        <f t="array" ref="I37">C37*G37</f>
      </c>
      <c r="J37" s="192">
        <f t="array" ref="J37">D37*G37</f>
      </c>
      <c r="K37" s="192">
        <f t="array" ref="K37">E37*G37</f>
      </c>
      <c r="L37" s="192">
        <f t="array" ref="L37">F37*G37</f>
      </c>
      <c r="M37" s="237">
        <f t="array" ref="M37">IFERROR($N$7/((B37+C37+D37+E37+F37)*'Data Entry'!$C$1),"0")</f>
      </c>
      <c r="N37" s="192">
        <f t="array" ref="N37">B37*M37</f>
      </c>
      <c r="O37" s="192">
        <f t="array" ref="O37">C37*M37</f>
      </c>
      <c r="P37" s="192">
        <f t="array" ref="P37">D37*M37</f>
      </c>
      <c r="Q37" s="192">
        <f t="array" ref="Q37">E37*M37</f>
      </c>
      <c r="R37" s="192">
        <f t="array" ref="R37">F37*M37</f>
      </c>
      <c r="S37" s="237">
        <f t="array" ref="S37">IFERROR($T$7/((B37+C37+D37+E37+F37)*'Data Entry'!$C$1),"0")</f>
      </c>
      <c r="T37" s="192">
        <f t="array" ref="T37">B37*S37</f>
      </c>
      <c r="U37" s="192">
        <f t="array" ref="U37">C37*S37</f>
      </c>
      <c r="V37" s="192">
        <f t="array" ref="V37">D37*S37</f>
      </c>
      <c r="W37" s="192">
        <f t="array" ref="W37">E37*S37</f>
      </c>
      <c r="X37" s="192">
        <f t="array" ref="X37">F37*S37</f>
      </c>
      <c r="Y37" s="237">
        <f t="array" ref="Y37">IFERROR($Z$7/((B37+C37+D37+E37+F37)*'Data Entry'!$C$1),"0")</f>
      </c>
      <c r="Z37" s="192">
        <f t="array" ref="Z37">B37*Y37</f>
      </c>
      <c r="AA37" s="192">
        <f t="array" ref="AA37">C37*Y37</f>
      </c>
      <c r="AB37" s="192">
        <f t="array" ref="AB37">D37*Y37</f>
      </c>
      <c r="AC37" s="192">
        <f t="array" ref="AC37">E37*Y37</f>
      </c>
      <c r="AD37" s="192">
        <f t="array" ref="AD37">F37*Y37</f>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c>
      <c r="C38" s="310">
        <f t="array" ref="C38">(Production!S36+Production!Y36)*1</f>
      </c>
      <c r="D38" s="310">
        <f t="array" ref="D38">(Production!AG36+Production!AM36)*1.08</f>
      </c>
      <c r="E38" s="310">
        <f t="array" ref="E38">(Production!AU36+Production!BA36)*1.2</f>
      </c>
      <c r="F38" s="310">
        <f t="array" ref="F38">(Production!BH36+Production!BN36)*0.8</f>
      </c>
      <c r="G38" s="237">
        <f t="array" ref="G38">IFERROR($H$7/((B38+C38+D38+E38+F38)*'Data Entry'!$C$1),"0")</f>
      </c>
      <c r="H38" s="192">
        <f t="array" ref="H38">B38*G38</f>
      </c>
      <c r="I38" s="192">
        <f t="array" ref="I38">C38*G38</f>
      </c>
      <c r="J38" s="192">
        <f t="array" ref="J38">D38*G38</f>
      </c>
      <c r="K38" s="192">
        <f t="array" ref="K38">E38*G38</f>
      </c>
      <c r="L38" s="192">
        <f t="array" ref="L38">F38*G38</f>
      </c>
      <c r="M38" s="237">
        <f t="array" ref="M38">IFERROR($N$7/((B38+C38+D38+E38+F38)*'Data Entry'!$C$1),"0")</f>
      </c>
      <c r="N38" s="192">
        <f t="array" ref="N38">B38*M38</f>
      </c>
      <c r="O38" s="192">
        <f t="array" ref="O38">C38*M38</f>
      </c>
      <c r="P38" s="192">
        <f t="array" ref="P38">D38*M38</f>
      </c>
      <c r="Q38" s="192">
        <f t="array" ref="Q38">E38*M38</f>
      </c>
      <c r="R38" s="192">
        <f t="array" ref="R38">F38*M38</f>
      </c>
      <c r="S38" s="237">
        <f t="array" ref="S38">IFERROR($T$7/((B38+C38+D38+E38+F38)*'Data Entry'!$C$1),"0")</f>
      </c>
      <c r="T38" s="192">
        <f t="array" ref="T38">B38*S38</f>
      </c>
      <c r="U38" s="192">
        <f t="array" ref="U38">C38*S38</f>
      </c>
      <c r="V38" s="192">
        <f t="array" ref="V38">D38*S38</f>
      </c>
      <c r="W38" s="192">
        <f t="array" ref="W38">E38*S38</f>
      </c>
      <c r="X38" s="192">
        <f t="array" ref="X38">F38*S38</f>
      </c>
      <c r="Y38" s="237">
        <f t="array" ref="Y38">IFERROR($Z$7/((B38+C38+D38+E38+F38)*'Data Entry'!$C$1),"0")</f>
      </c>
      <c r="Z38" s="192">
        <f t="array" ref="Z38">B38*Y38</f>
      </c>
      <c r="AA38" s="192">
        <f t="array" ref="AA38">C38*Y38</f>
      </c>
      <c r="AB38" s="192">
        <f t="array" ref="AB38">D38*Y38</f>
      </c>
      <c r="AC38" s="192">
        <f t="array" ref="AC38">E38*Y38</f>
      </c>
      <c r="AD38" s="192">
        <f t="array" ref="AD38">F38*Y38</f>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c>
      <c r="I41" s="340">
        <f t="array" ref="I41">SUM(I8:I38)</f>
      </c>
      <c r="J41" s="340">
        <f t="array" ref="J41">SUM(J8:J38)</f>
      </c>
      <c r="K41" s="340">
        <f t="array" ref="K41">SUM(K8:K38)</f>
      </c>
      <c r="L41" s="341">
        <f t="array" ref="L41">SUM(L8:L38)</f>
      </c>
      <c r="M41" s="342"/>
      <c r="N41" s="339">
        <f t="array" ref="N41">SUM(N8:N38)</f>
      </c>
      <c r="O41" s="340">
        <f t="array" ref="O41">SUM(O8:O38)</f>
      </c>
      <c r="P41" s="340">
        <f t="array" ref="P41">SUM(P8:P38)</f>
      </c>
      <c r="Q41" s="340">
        <f t="array" ref="Q41">SUM(Q8:Q38)</f>
      </c>
      <c r="R41" s="341">
        <f t="array" ref="R41">SUM(R8:R38)</f>
      </c>
      <c r="S41" s="198"/>
      <c r="T41" s="339">
        <f t="array" ref="T41">SUM(T8:T38)</f>
      </c>
      <c r="U41" s="340">
        <f t="array" ref="U41">SUM(U8:U38)</f>
      </c>
      <c r="V41" s="340">
        <f t="array" ref="V41">SUM(V8:V38)</f>
      </c>
      <c r="W41" s="340">
        <f t="array" ref="W41">SUM(W8:W38)</f>
      </c>
      <c r="X41" s="341">
        <f t="array" ref="X41">SUM(X8:X38)</f>
      </c>
      <c r="Y41" s="198"/>
      <c r="Z41" s="339">
        <f t="array" ref="Z41">SUM(Z8:Z38)</f>
      </c>
      <c r="AA41" s="340">
        <f t="array" ref="AA41">SUM(AA8:AA38)</f>
      </c>
      <c r="AB41" s="340">
        <f t="array" ref="AB41">SUM(AB8:AB38)</f>
      </c>
      <c r="AC41" s="340">
        <f t="array" ref="AC41">SUM(AC8:AC38)</f>
      </c>
      <c r="AD41" s="341">
        <f t="array" ref="AD41">SUM(AD8:AD38)</f>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t="s" s="345">
        <v>15</v>
      </c>
      <c r="I43" t="s" s="346">
        <v>16</v>
      </c>
      <c r="J43" t="s" s="346">
        <v>17</v>
      </c>
      <c r="K43" t="s" s="346">
        <v>18</v>
      </c>
      <c r="L43" t="s" s="347">
        <v>19</v>
      </c>
      <c r="M43" s="348"/>
      <c r="N43" t="s" s="345">
        <v>331</v>
      </c>
      <c r="O43" t="s" s="346">
        <v>332</v>
      </c>
      <c r="P43" t="s" s="346">
        <v>17</v>
      </c>
      <c r="Q43" t="s" s="346">
        <v>18</v>
      </c>
      <c r="R43" t="s" s="347">
        <v>333</v>
      </c>
      <c r="S43" s="198"/>
      <c r="T43" t="s" s="345">
        <v>15</v>
      </c>
      <c r="U43" t="s" s="346">
        <v>16</v>
      </c>
      <c r="V43" t="s" s="346">
        <v>17</v>
      </c>
      <c r="W43" t="s" s="346">
        <v>18</v>
      </c>
      <c r="X43" t="s" s="347">
        <v>333</v>
      </c>
      <c r="Y43" s="198"/>
      <c r="Z43" t="s" s="345">
        <v>15</v>
      </c>
      <c r="AA43" t="s" s="346">
        <v>16</v>
      </c>
      <c r="AB43" t="s" s="346">
        <v>17</v>
      </c>
      <c r="AC43" t="s" s="346">
        <v>18</v>
      </c>
      <c r="AD43" t="s" s="347">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t="s" s="686">
        <v>334</v>
      </c>
      <c r="I45" s="687"/>
      <c r="J45" s="354">
        <f t="array" ref="J45">H41+I41+J41+K41+L41</f>
      </c>
      <c r="K45" s="269"/>
      <c r="L45" s="98"/>
      <c r="M45" s="262"/>
      <c r="N45" t="s" s="686">
        <v>335</v>
      </c>
      <c r="O45" s="687"/>
      <c r="P45" s="354">
        <f t="array" ref="P45">N41+O41+P41+Q41+R41</f>
      </c>
      <c r="Q45" s="269"/>
      <c r="R45" s="98"/>
      <c r="S45" s="262"/>
      <c r="T45" t="s" s="688">
        <v>336</v>
      </c>
      <c r="U45" s="689"/>
      <c r="V45" s="354">
        <f t="array" ref="V45">T41+U41+V41+W41+X41</f>
      </c>
      <c r="W45" s="269"/>
      <c r="X45" s="98"/>
      <c r="Y45" s="262"/>
      <c r="Z45" t="s" s="686">
        <v>337</v>
      </c>
      <c r="AA45" s="687"/>
      <c r="AB45" s="354">
        <f t="array" ref="AB45">Z41+AA41+AB41+AC41+AD41</f>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H45:I45"/>
    <mergeCell ref="N45:O45"/>
    <mergeCell ref="T45:U45"/>
    <mergeCell ref="Z45:AA45"/>
    <mergeCell ref="A2:B3"/>
    <mergeCell ref="G2:N3"/>
    <mergeCell ref="H7:L7"/>
    <mergeCell ref="AI6:AJ6"/>
    <mergeCell ref="N7:R7"/>
    <mergeCell ref="T7:X7"/>
    <mergeCell ref="Z7:AD7"/>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sheetPr/>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27">
        <f t="array" ref="A2">'Data Entry'!A2</f>
      </c>
      <c r="B2" s="527"/>
      <c r="C2" s="98"/>
      <c r="D2" t="s" s="528">
        <v>339</v>
      </c>
      <c r="E2" s="527"/>
      <c r="F2" s="527"/>
      <c r="G2" s="527"/>
      <c r="H2" s="527"/>
      <c r="I2" s="527"/>
      <c r="J2" s="527"/>
      <c r="K2" s="13"/>
      <c r="L2" s="98"/>
      <c r="M2" s="98"/>
      <c r="N2" s="98"/>
      <c r="O2" t="s" s="528">
        <v>340</v>
      </c>
      <c r="P2" s="527"/>
      <c r="Q2" s="527"/>
      <c r="R2" s="527"/>
      <c r="S2" s="527"/>
      <c r="T2" s="527"/>
      <c r="U2" s="527"/>
      <c r="V2" s="98"/>
      <c r="W2" s="98"/>
      <c r="X2" s="98"/>
      <c r="Y2" s="98"/>
      <c r="Z2" s="98"/>
      <c r="AA2" s="98"/>
      <c r="AB2" t="s" s="528">
        <v>341</v>
      </c>
      <c r="AC2" s="527"/>
      <c r="AD2" s="527"/>
      <c r="AE2" s="527"/>
      <c r="AF2" s="527"/>
      <c r="AG2" s="527"/>
      <c r="AH2" s="527"/>
      <c r="AI2" s="98"/>
      <c r="AJ2" s="98"/>
      <c r="AK2" s="98"/>
      <c r="AL2" s="98"/>
      <c r="AM2" s="98"/>
      <c r="AN2" s="98"/>
      <c r="AO2" t="s" s="528">
        <v>342</v>
      </c>
      <c r="AP2" s="527"/>
      <c r="AQ2" s="527"/>
      <c r="AR2" s="527"/>
      <c r="AS2" s="527"/>
      <c r="AT2" s="527"/>
      <c r="AU2" s="527"/>
      <c r="AV2" s="98"/>
      <c r="AW2" s="98"/>
      <c r="AX2" s="98"/>
      <c r="AY2" s="98"/>
      <c r="AZ2" s="98"/>
      <c r="BA2" s="98"/>
      <c r="BB2" s="98"/>
      <c r="BC2" t="s" s="528">
        <v>343</v>
      </c>
      <c r="BD2" s="527"/>
      <c r="BE2" s="527"/>
      <c r="BF2" s="527"/>
      <c r="BG2" s="527"/>
      <c r="BH2" s="527"/>
      <c r="BI2" s="527"/>
      <c r="BJ2" s="527"/>
      <c r="BK2" s="527"/>
      <c r="BL2" s="98"/>
      <c r="BM2" s="98"/>
      <c r="BN2" s="98"/>
      <c r="BO2" s="98"/>
      <c r="BP2" s="98"/>
      <c r="BQ2" s="98"/>
      <c r="BR2" s="98"/>
      <c r="BS2" s="98"/>
    </row>
    <row r="3" spans="1:71" ht="26.25" customHeight="1">
      <c r="A3" s="527"/>
      <c r="B3" s="527"/>
      <c r="C3" s="98"/>
      <c r="D3" s="527"/>
      <c r="E3" s="527"/>
      <c r="F3" s="527"/>
      <c r="G3" s="527"/>
      <c r="H3" s="527"/>
      <c r="I3" s="527"/>
      <c r="J3" s="527"/>
      <c r="K3" s="13"/>
      <c r="L3" s="98"/>
      <c r="M3" s="98"/>
      <c r="N3" s="98"/>
      <c r="O3" s="527"/>
      <c r="P3" s="527"/>
      <c r="Q3" s="527"/>
      <c r="R3" s="527"/>
      <c r="S3" s="527"/>
      <c r="T3" s="527"/>
      <c r="U3" s="527"/>
      <c r="V3" s="98"/>
      <c r="W3" s="98"/>
      <c r="X3" s="98"/>
      <c r="Y3" s="98"/>
      <c r="Z3" s="98"/>
      <c r="AA3" s="98"/>
      <c r="AB3" s="527"/>
      <c r="AC3" s="527"/>
      <c r="AD3" s="527"/>
      <c r="AE3" s="527"/>
      <c r="AF3" s="527"/>
      <c r="AG3" s="527"/>
      <c r="AH3" s="527"/>
      <c r="AI3" s="98"/>
      <c r="AJ3" s="98"/>
      <c r="AK3" s="98"/>
      <c r="AL3" s="98"/>
      <c r="AM3" s="98"/>
      <c r="AN3" s="98"/>
      <c r="AO3" s="527"/>
      <c r="AP3" s="527"/>
      <c r="AQ3" s="527"/>
      <c r="AR3" s="527"/>
      <c r="AS3" s="527"/>
      <c r="AT3" s="527"/>
      <c r="AU3" s="527"/>
      <c r="AV3" s="98"/>
      <c r="AW3" s="98"/>
      <c r="AX3" s="98"/>
      <c r="AY3" s="98"/>
      <c r="AZ3" s="98"/>
      <c r="BA3" s="98"/>
      <c r="BB3" s="98"/>
      <c r="BC3" s="527"/>
      <c r="BD3" s="527"/>
      <c r="BE3" s="527"/>
      <c r="BF3" s="527"/>
      <c r="BG3" s="527"/>
      <c r="BH3" s="527"/>
      <c r="BI3" s="527"/>
      <c r="BJ3" s="527"/>
      <c r="BK3" s="527"/>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t="s" s="355">
        <v>20</v>
      </c>
      <c r="B5" t="s" s="356">
        <v>344</v>
      </c>
      <c r="C5" t="s" s="356">
        <v>345</v>
      </c>
      <c r="D5" t="s" s="356">
        <v>346</v>
      </c>
      <c r="E5" t="s" s="356">
        <v>347</v>
      </c>
      <c r="F5" s="357"/>
      <c r="G5" t="s" s="356">
        <v>348</v>
      </c>
      <c r="H5" t="s" s="356">
        <v>349</v>
      </c>
      <c r="I5" t="s" s="356">
        <v>350</v>
      </c>
      <c r="J5" t="s" s="356">
        <v>351</v>
      </c>
      <c r="K5" s="357"/>
      <c r="L5" t="s" s="356">
        <v>352</v>
      </c>
      <c r="M5" s="113"/>
      <c r="N5" t="s" s="355">
        <v>20</v>
      </c>
      <c r="O5" t="s" s="356">
        <v>344</v>
      </c>
      <c r="P5" t="s" s="356">
        <v>345</v>
      </c>
      <c r="Q5" t="s" s="356">
        <v>346</v>
      </c>
      <c r="R5" t="s" s="356">
        <v>347</v>
      </c>
      <c r="S5" s="357"/>
      <c r="T5" t="s" s="356">
        <v>348</v>
      </c>
      <c r="U5" t="s" s="356">
        <v>349</v>
      </c>
      <c r="V5" t="s" s="356">
        <v>350</v>
      </c>
      <c r="W5" t="s" s="356">
        <v>351</v>
      </c>
      <c r="X5" s="357"/>
      <c r="Y5" t="s" s="356">
        <v>352</v>
      </c>
      <c r="Z5" s="113"/>
      <c r="AA5" t="s" s="355">
        <v>20</v>
      </c>
      <c r="AB5" t="s" s="356">
        <v>344</v>
      </c>
      <c r="AC5" t="s" s="356">
        <v>345</v>
      </c>
      <c r="AD5" t="s" s="356">
        <v>346</v>
      </c>
      <c r="AE5" t="s" s="356">
        <v>347</v>
      </c>
      <c r="AF5" t="s" s="356">
        <v>81</v>
      </c>
      <c r="AG5" t="s" s="356">
        <v>348</v>
      </c>
      <c r="AH5" t="s" s="356">
        <v>349</v>
      </c>
      <c r="AI5" t="s" s="356">
        <v>350</v>
      </c>
      <c r="AJ5" t="s" s="356">
        <v>351</v>
      </c>
      <c r="AK5" t="s" s="356">
        <v>353</v>
      </c>
      <c r="AL5" t="s" s="356">
        <v>352</v>
      </c>
      <c r="AM5" s="113"/>
      <c r="AN5" t="s" s="355">
        <v>20</v>
      </c>
      <c r="AO5" t="s" s="356">
        <v>344</v>
      </c>
      <c r="AP5" t="s" s="356">
        <v>345</v>
      </c>
      <c r="AQ5" t="s" s="356">
        <v>346</v>
      </c>
      <c r="AR5" t="s" s="356">
        <v>347</v>
      </c>
      <c r="AS5" t="s" s="356">
        <v>81</v>
      </c>
      <c r="AT5" t="s" s="356">
        <v>348</v>
      </c>
      <c r="AU5" t="s" s="356">
        <v>349</v>
      </c>
      <c r="AV5" t="s" s="356">
        <v>350</v>
      </c>
      <c r="AW5" t="s" s="356">
        <v>351</v>
      </c>
      <c r="AX5" t="s" s="356">
        <v>353</v>
      </c>
      <c r="AY5" t="s" s="356">
        <v>352</v>
      </c>
      <c r="AZ5" s="127"/>
      <c r="BA5" s="128"/>
      <c r="BB5" t="s" s="355">
        <v>20</v>
      </c>
      <c r="BC5" t="s" s="356">
        <v>344</v>
      </c>
      <c r="BD5" t="s" s="356">
        <v>345</v>
      </c>
      <c r="BE5" t="s" s="356">
        <v>346</v>
      </c>
      <c r="BF5" t="s" s="356">
        <v>347</v>
      </c>
      <c r="BG5" t="s" s="356">
        <v>354</v>
      </c>
      <c r="BH5" t="s" s="356">
        <v>355</v>
      </c>
      <c r="BI5" t="s" s="356">
        <v>81</v>
      </c>
      <c r="BJ5" t="s" s="356">
        <v>348</v>
      </c>
      <c r="BK5" t="s" s="356">
        <v>349</v>
      </c>
      <c r="BL5" t="s" s="356">
        <v>350</v>
      </c>
      <c r="BM5" t="s" s="356">
        <v>351</v>
      </c>
      <c r="BN5" t="s" s="356">
        <v>356</v>
      </c>
      <c r="BO5" t="s" s="356">
        <v>357</v>
      </c>
      <c r="BP5" t="s" s="356">
        <v>353</v>
      </c>
      <c r="BQ5" t="s" s="356">
        <v>352</v>
      </c>
      <c r="BR5" t="s" s="285">
        <v>84</v>
      </c>
      <c r="BS5" t="s" s="161">
        <v>358</v>
      </c>
    </row>
    <row r="6" spans="1:71" ht="20.100000000000001" customHeight="1">
      <c r="A6" s="59">
        <v>1</v>
      </c>
      <c r="B6" s="59">
        <f t="array" ref="B6">'Data Entry'!BB6</f>
      </c>
      <c r="C6" s="59">
        <f t="array" ref="C6">'Data Entry'!BC6</f>
      </c>
      <c r="D6" s="59">
        <f t="array" ref="D6">'Data Entry'!BD6</f>
      </c>
      <c r="E6" s="59">
        <f t="array" ref="E6">'Data Entry'!BE6</f>
      </c>
      <c r="F6" s="59">
        <f t="array" ref="F6">'Data Entry'!BF6</f>
      </c>
      <c r="G6" s="59">
        <v>600</v>
      </c>
      <c r="H6" s="59">
        <v>500</v>
      </c>
      <c r="I6" s="59">
        <v>1150</v>
      </c>
      <c r="J6" s="59">
        <v>1150</v>
      </c>
      <c r="K6" s="237"/>
      <c r="L6" s="59">
        <f t="array" ref="L6">(B6*G6)+(C6*H6)+(D6*I6)+(E6*J6)+(F6*K6)</f>
      </c>
      <c r="M6" s="113"/>
      <c r="N6" s="59">
        <v>1</v>
      </c>
      <c r="O6" s="59">
        <f t="array" ref="O6">'Data Entry'!BG6</f>
      </c>
      <c r="P6" s="59">
        <f t="array" ref="P6">'Data Entry'!BH6</f>
      </c>
      <c r="Q6" s="59">
        <f t="array" ref="Q6">'Data Entry'!BI6</f>
      </c>
      <c r="R6" s="59">
        <f t="array" ref="R6">'Data Entry'!BJ6</f>
      </c>
      <c r="S6" s="59">
        <f t="array" ref="S6">'Data Entry'!BK6</f>
      </c>
      <c r="T6" s="59">
        <v>600</v>
      </c>
      <c r="U6" s="59">
        <v>500</v>
      </c>
      <c r="V6" s="59">
        <v>1150</v>
      </c>
      <c r="W6" s="59">
        <v>1150</v>
      </c>
      <c r="X6" s="237"/>
      <c r="Y6" s="59">
        <f t="array" ref="Y6">(O6*T6)+(P6*U6)+(Q6*V6)+(R6*W6)+(S6*X6)</f>
      </c>
      <c r="Z6" s="113"/>
      <c r="AA6" s="59">
        <v>1</v>
      </c>
      <c r="AB6" s="59">
        <f t="array" ref="AB6">'Data Entry'!BL6</f>
      </c>
      <c r="AC6" s="59">
        <f t="array" ref="AC6">'Data Entry'!BM6</f>
      </c>
      <c r="AD6" s="59">
        <f t="array" ref="AD6">'Data Entry'!BN6</f>
      </c>
      <c r="AE6" s="59">
        <f t="array" ref="AE6">'Data Entry'!BO6</f>
      </c>
      <c r="AF6" s="59">
        <f t="array" ref="AF6">'Data Entry'!BP6</f>
      </c>
      <c r="AG6" s="59">
        <v>600</v>
      </c>
      <c r="AH6" s="59">
        <v>500</v>
      </c>
      <c r="AI6" s="59">
        <v>1150</v>
      </c>
      <c r="AJ6" s="59">
        <v>1150</v>
      </c>
      <c r="AK6" s="59">
        <v>950</v>
      </c>
      <c r="AL6" s="59">
        <f t="array" ref="AL6">(AB6*AG6)+(AC6*AH6)+(AD6*AI6)+(AE6*AJ6)+(AF6*AK6)</f>
      </c>
      <c r="AM6" s="113"/>
      <c r="AN6" s="59">
        <v>1</v>
      </c>
      <c r="AO6" s="59">
        <f t="array" ref="AO6">'Data Entry'!BQ6</f>
      </c>
      <c r="AP6" s="59">
        <f t="array" ref="AP6">'Data Entry'!BR6</f>
      </c>
      <c r="AQ6" s="59">
        <f t="array" ref="AQ6">'Data Entry'!BS6</f>
      </c>
      <c r="AR6" s="59">
        <f t="array" ref="AR6">'Data Entry'!BT6</f>
      </c>
      <c r="AS6" s="59">
        <f t="array" ref="AS6">'Data Entry'!BX6</f>
      </c>
      <c r="AT6" s="59">
        <v>600</v>
      </c>
      <c r="AU6" s="59">
        <v>500</v>
      </c>
      <c r="AV6" s="59">
        <v>1150</v>
      </c>
      <c r="AW6" s="59">
        <v>1150</v>
      </c>
      <c r="AX6" s="59">
        <v>950</v>
      </c>
      <c r="AY6" s="59">
        <f t="array" ref="AY6">(AO6*AT6)+(AP6*AU6)+(AQ6*AV6)+(AR6*AW6)+(AS6*AX6)</f>
      </c>
      <c r="AZ6" s="127"/>
      <c r="BA6" s="128"/>
      <c r="BB6" s="59">
        <v>1</v>
      </c>
      <c r="BC6" s="59">
        <f t="array" ref="BC6">'Data Entry'!BY6</f>
      </c>
      <c r="BD6" s="59">
        <f t="array" ref="BD6">'Data Entry'!BZ6</f>
      </c>
      <c r="BE6" s="59">
        <f t="array" ref="BE6">'Data Entry'!CA6</f>
      </c>
      <c r="BF6" s="59">
        <f t="array" ref="BF6">'Data Entry'!CB6</f>
      </c>
      <c r="BG6" s="59">
        <f t="array" ref="BG6">'Data Entry'!CC6</f>
      </c>
      <c r="BH6" s="59">
        <f t="array" ref="BH6">'Data Entry'!CD6</f>
      </c>
      <c r="BI6" s="59">
        <f t="array" ref="BI6">'Data Entry'!CE6</f>
      </c>
      <c r="BJ6" s="59">
        <v>500</v>
      </c>
      <c r="BK6" s="59">
        <v>500</v>
      </c>
      <c r="BL6" s="59">
        <v>1150</v>
      </c>
      <c r="BM6" s="59">
        <v>1150</v>
      </c>
      <c r="BN6" s="59">
        <v>1950</v>
      </c>
      <c r="BO6" s="59">
        <v>1075</v>
      </c>
      <c r="BP6" s="59">
        <v>800</v>
      </c>
      <c r="BQ6" s="59">
        <f t="array" ref="BQ6">(BC6*BJ6)+(BD6*BK6)+(BE6*BL6)+(BF6*BM6)+(BI6*BP6)+(BG6*BN6)+(BH6*BO6)</f>
      </c>
      <c r="BR6" s="358">
        <v>1075</v>
      </c>
      <c r="BS6" s="136">
        <v>1950</v>
      </c>
    </row>
    <row r="7" spans="1:71" ht="20.100000000000001" customHeight="1">
      <c r="A7" s="59">
        <v>2</v>
      </c>
      <c r="B7" s="59">
        <f t="array" ref="B7">'Data Entry'!BB7</f>
      </c>
      <c r="C7" s="59">
        <f t="array" ref="C7">'Data Entry'!BC7</f>
      </c>
      <c r="D7" s="59">
        <f t="array" ref="D7">'Data Entry'!BD7</f>
      </c>
      <c r="E7" s="59">
        <f t="array" ref="E7">'Data Entry'!BE7</f>
      </c>
      <c r="F7" s="59">
        <f t="array" ref="F7">'Data Entry'!BF7</f>
      </c>
      <c r="G7" s="59">
        <f t="array" ref="G7">G6</f>
      </c>
      <c r="H7" s="59">
        <f t="array" ref="H7">H6</f>
      </c>
      <c r="I7" s="59">
        <f t="array" ref="I7">I6</f>
      </c>
      <c r="J7" s="59">
        <f t="array" ref="J7">J6</f>
      </c>
      <c r="K7" s="59">
        <f t="array" ref="K7">K6</f>
      </c>
      <c r="L7" s="59">
        <f t="array" ref="L7">(B7*G7)+(C7*H7)+(D7*I7)+(E7*J7)+(F7*K7)</f>
      </c>
      <c r="M7" s="113"/>
      <c r="N7" s="59">
        <v>2</v>
      </c>
      <c r="O7" s="59">
        <f t="array" ref="O7">'Data Entry'!BG7</f>
      </c>
      <c r="P7" s="59">
        <f t="array" ref="P7">'Data Entry'!BH7</f>
      </c>
      <c r="Q7" s="59">
        <f t="array" ref="Q7">'Data Entry'!BI7</f>
      </c>
      <c r="R7" s="59">
        <f t="array" ref="R7">'Data Entry'!BJ7</f>
      </c>
      <c r="S7" s="59">
        <f t="array" ref="S7">'Data Entry'!BK7</f>
      </c>
      <c r="T7" s="59">
        <f t="array" ref="T7">T6</f>
      </c>
      <c r="U7" s="59">
        <f t="array" ref="U7">U6</f>
      </c>
      <c r="V7" s="59">
        <f t="array" ref="V7">V6</f>
      </c>
      <c r="W7" s="59">
        <f t="array" ref="W7">W6</f>
      </c>
      <c r="X7" s="237"/>
      <c r="Y7" s="59">
        <f t="array" ref="Y7">(O7*T7)+(P7*U7)+(Q7*V7)+(R7*W7)+(S7*X7)</f>
      </c>
      <c r="Z7" s="113"/>
      <c r="AA7" s="59">
        <v>2</v>
      </c>
      <c r="AB7" s="59">
        <f t="array" ref="AB7">'Data Entry'!BL7</f>
      </c>
      <c r="AC7" s="59">
        <f t="array" ref="AC7">'Data Entry'!BM7</f>
      </c>
      <c r="AD7" s="59">
        <f t="array" ref="AD7">'Data Entry'!BN7</f>
      </c>
      <c r="AE7" s="59">
        <f t="array" ref="AE7">'Data Entry'!BO7</f>
      </c>
      <c r="AF7" s="59">
        <f t="array" ref="AF7">'Data Entry'!BP7</f>
      </c>
      <c r="AG7" s="59">
        <f t="array" ref="AG7">AG6</f>
      </c>
      <c r="AH7" s="59">
        <f t="array" ref="AH7">AH6</f>
      </c>
      <c r="AI7" s="59">
        <f t="array" ref="AI7">AI6</f>
      </c>
      <c r="AJ7" s="59">
        <f t="array" ref="AJ7">AJ6</f>
      </c>
      <c r="AK7" s="59">
        <f t="array" ref="AK7">AK6</f>
      </c>
      <c r="AL7" s="59">
        <f t="array" ref="AL7">(AB7*AG7)+(AC7*AH7)+(AD7*AI7)+(AE7*AJ7)+(AF7*AK7)</f>
      </c>
      <c r="AM7" s="113"/>
      <c r="AN7" s="59">
        <v>2</v>
      </c>
      <c r="AO7" s="59">
        <f t="array" ref="AO7">'Data Entry'!BQ7</f>
      </c>
      <c r="AP7" s="59">
        <f t="array" ref="AP7">'Data Entry'!BR7</f>
      </c>
      <c r="AQ7" s="59">
        <f t="array" ref="AQ7">'Data Entry'!BS7</f>
      </c>
      <c r="AR7" s="59">
        <f t="array" ref="AR7">'Data Entry'!BT7</f>
      </c>
      <c r="AS7" s="59">
        <f t="array" ref="AS7">'Data Entry'!BX7</f>
      </c>
      <c r="AT7" s="59">
        <f t="array" ref="AT7">AT6</f>
      </c>
      <c r="AU7" s="59">
        <f t="array" ref="AU7">AU6</f>
      </c>
      <c r="AV7" s="59">
        <f t="array" ref="AV7">AV6</f>
      </c>
      <c r="AW7" s="59">
        <f t="array" ref="AW7">AW6</f>
      </c>
      <c r="AX7" s="59">
        <f t="array" ref="AX7">AX6</f>
      </c>
      <c r="AY7" s="59">
        <f t="array" ref="AY7">(AO7*AT7)+(AP7*AU7)+(AQ7*AV7)+(AR7*AW7)+(AS7*AX7)</f>
      </c>
      <c r="AZ7" s="127"/>
      <c r="BA7" s="128"/>
      <c r="BB7" s="59">
        <v>2</v>
      </c>
      <c r="BC7" s="59">
        <f t="array" ref="BC7">'Data Entry'!BY7</f>
      </c>
      <c r="BD7" s="59">
        <f t="array" ref="BD7">'Data Entry'!BZ7</f>
      </c>
      <c r="BE7" s="59">
        <f t="array" ref="BE7">'Data Entry'!CA7</f>
      </c>
      <c r="BF7" s="59">
        <f t="array" ref="BF7">'Data Entry'!CB7</f>
      </c>
      <c r="BG7" s="59">
        <f t="array" ref="BG7">'Data Entry'!CC7</f>
      </c>
      <c r="BH7" s="59">
        <f t="array" ref="BH7">'Data Entry'!CD7</f>
      </c>
      <c r="BI7" s="59">
        <f t="array" ref="BI7">'Data Entry'!CE7</f>
      </c>
      <c r="BJ7" s="59">
        <f t="array" ref="BJ7">BJ6</f>
      </c>
      <c r="BK7" s="59">
        <f t="array" ref="BK7">BK6</f>
      </c>
      <c r="BL7" s="59">
        <f t="array" ref="BL7">BL6</f>
      </c>
      <c r="BM7" s="59">
        <f t="array" ref="BM7">BM6</f>
      </c>
      <c r="BN7" s="59">
        <v>1950</v>
      </c>
      <c r="BO7" s="59">
        <v>1075</v>
      </c>
      <c r="BP7" s="59">
        <f t="array" ref="BP7">BP6</f>
      </c>
      <c r="BQ7" s="59">
        <f t="array" ref="BQ7">(BC7*BJ7)+(BD7*BK7)+(BE7*BL7)+(BF7*BM7)+(BI7*BP7)+(BG7*BN7)+(BH7*BO7)</f>
      </c>
      <c r="BR7" s="127"/>
      <c r="BS7" s="98"/>
    </row>
    <row r="8" spans="1:71" ht="20.100000000000001" customHeight="1">
      <c r="A8" s="59">
        <v>3</v>
      </c>
      <c r="B8" s="59">
        <f t="array" ref="B8">'Data Entry'!BB8</f>
      </c>
      <c r="C8" s="59">
        <f t="array" ref="C8">'Data Entry'!BC8</f>
      </c>
      <c r="D8" s="59">
        <f t="array" ref="D8">'Data Entry'!BD8</f>
      </c>
      <c r="E8" s="59">
        <f t="array" ref="E8">'Data Entry'!BE8</f>
      </c>
      <c r="F8" s="59">
        <f t="array" ref="F8">'Data Entry'!BF8</f>
      </c>
      <c r="G8" s="59">
        <f t="array" ref="G8">G7</f>
      </c>
      <c r="H8" s="59">
        <f t="array" ref="H8">H7</f>
      </c>
      <c r="I8" s="59">
        <f t="array" ref="I8">I7</f>
      </c>
      <c r="J8" s="59">
        <f t="array" ref="J8">J7</f>
      </c>
      <c r="K8" s="59">
        <f t="array" ref="K8">K7</f>
      </c>
      <c r="L8" s="59">
        <f t="array" ref="L8">(B8*G8)+(C8*H8)+(D8*I8)+(E8*J8)+(F8*K8)</f>
      </c>
      <c r="M8" s="113"/>
      <c r="N8" s="59">
        <v>3</v>
      </c>
      <c r="O8" s="59">
        <f t="array" ref="O8">'Data Entry'!BG8</f>
      </c>
      <c r="P8" s="59">
        <f t="array" ref="P8">'Data Entry'!BH8</f>
      </c>
      <c r="Q8" s="59">
        <f t="array" ref="Q8">'Data Entry'!BI8</f>
      </c>
      <c r="R8" s="59">
        <f t="array" ref="R8">'Data Entry'!BJ8</f>
      </c>
      <c r="S8" s="59">
        <f t="array" ref="S8">'Data Entry'!BK8</f>
      </c>
      <c r="T8" s="59">
        <f t="array" ref="T8">T7</f>
      </c>
      <c r="U8" s="59">
        <f t="array" ref="U8">U7</f>
      </c>
      <c r="V8" s="59">
        <f t="array" ref="V8">V7</f>
      </c>
      <c r="W8" s="59">
        <f t="array" ref="W8">W7</f>
      </c>
      <c r="X8" s="237"/>
      <c r="Y8" s="59">
        <f t="array" ref="Y8">(O8*T8)+(P8*U8)+(Q8*V8)+(R8*W8)+(S8*X8)</f>
      </c>
      <c r="Z8" s="113"/>
      <c r="AA8" s="59">
        <v>3</v>
      </c>
      <c r="AB8" s="59">
        <f t="array" ref="AB8">'Data Entry'!BL8</f>
      </c>
      <c r="AC8" s="59">
        <f t="array" ref="AC8">'Data Entry'!BM8</f>
      </c>
      <c r="AD8" s="59">
        <f t="array" ref="AD8">'Data Entry'!BN8</f>
      </c>
      <c r="AE8" s="59">
        <f t="array" ref="AE8">'Data Entry'!BO8</f>
      </c>
      <c r="AF8" s="59">
        <f t="array" ref="AF8">'Data Entry'!BP8</f>
      </c>
      <c r="AG8" s="59">
        <f t="array" ref="AG8">AG7</f>
      </c>
      <c r="AH8" s="59">
        <f t="array" ref="AH8">AH7</f>
      </c>
      <c r="AI8" s="59">
        <f t="array" ref="AI8">AI7</f>
      </c>
      <c r="AJ8" s="59">
        <f t="array" ref="AJ8">AJ7</f>
      </c>
      <c r="AK8" s="59">
        <f t="array" ref="AK8">AK7</f>
      </c>
      <c r="AL8" s="59">
        <f t="array" ref="AL8">(AB8*AG8)+(AC8*AH8)+(AD8*AI8)+(AE8*AJ8)+(AF8*AK8)</f>
      </c>
      <c r="AM8" s="113"/>
      <c r="AN8" s="59">
        <v>3</v>
      </c>
      <c r="AO8" s="59">
        <f t="array" ref="AO8">'Data Entry'!BQ8</f>
      </c>
      <c r="AP8" s="59">
        <f t="array" ref="AP8">'Data Entry'!BR8</f>
      </c>
      <c r="AQ8" s="59">
        <f t="array" ref="AQ8">'Data Entry'!BS8</f>
      </c>
      <c r="AR8" s="59">
        <f t="array" ref="AR8">'Data Entry'!BT8</f>
      </c>
      <c r="AS8" s="59">
        <f t="array" ref="AS8">'Data Entry'!BX8</f>
      </c>
      <c r="AT8" s="59">
        <f t="array" ref="AT8">AT7</f>
      </c>
      <c r="AU8" s="59">
        <f t="array" ref="AU8">AU7</f>
      </c>
      <c r="AV8" s="59">
        <f t="array" ref="AV8">AV7</f>
      </c>
      <c r="AW8" s="59">
        <f t="array" ref="AW8">AW7</f>
      </c>
      <c r="AX8" s="59">
        <f t="array" ref="AX8">AX7</f>
      </c>
      <c r="AY8" s="59">
        <f t="array" ref="AY8">(AO8*AT8)+(AP8*AU8)+(AQ8*AV8)+(AR8*AW8)+(AS8*AX8)</f>
      </c>
      <c r="AZ8" s="127"/>
      <c r="BA8" s="128"/>
      <c r="BB8" s="59">
        <v>3</v>
      </c>
      <c r="BC8" s="59">
        <f t="array" ref="BC8">'Data Entry'!BY8</f>
      </c>
      <c r="BD8" s="59">
        <f t="array" ref="BD8">'Data Entry'!BZ8</f>
      </c>
      <c r="BE8" s="59">
        <f t="array" ref="BE8">'Data Entry'!CA8</f>
      </c>
      <c r="BF8" s="59">
        <f t="array" ref="BF8">'Data Entry'!CB8</f>
      </c>
      <c r="BG8" s="59">
        <f t="array" ref="BG8">'Data Entry'!CC8</f>
      </c>
      <c r="BH8" s="59">
        <f t="array" ref="BH8">'Data Entry'!CD8</f>
      </c>
      <c r="BI8" s="59">
        <f t="array" ref="BI8">'Data Entry'!CE8</f>
      </c>
      <c r="BJ8" s="59">
        <f t="array" ref="BJ8">BJ7</f>
      </c>
      <c r="BK8" s="59">
        <f t="array" ref="BK8">BK7</f>
      </c>
      <c r="BL8" s="59">
        <f t="array" ref="BL8">BL7</f>
      </c>
      <c r="BM8" s="59">
        <f t="array" ref="BM8">BM7</f>
      </c>
      <c r="BN8" s="59">
        <v>1950</v>
      </c>
      <c r="BO8" s="59">
        <v>1075</v>
      </c>
      <c r="BP8" s="59">
        <f t="array" ref="BP8">BP7</f>
      </c>
      <c r="BQ8" s="59">
        <f t="array" ref="BQ8">(BC8*BJ8)+(BD8*BK8)+(BE8*BL8)+(BF8*BM8)+(BI8*BP8)+(BG8*BN8)+(BH8*BO8)</f>
      </c>
      <c r="BR8" s="127"/>
      <c r="BS8" s="98"/>
    </row>
    <row r="9" spans="1:71" ht="20.100000000000001" customHeight="1">
      <c r="A9" s="59">
        <v>4</v>
      </c>
      <c r="B9" s="59">
        <f t="array" ref="B9">'Data Entry'!BB9</f>
      </c>
      <c r="C9" s="59">
        <f t="array" ref="C9">'Data Entry'!BC9</f>
      </c>
      <c r="D9" s="59">
        <f t="array" ref="D9">'Data Entry'!BD9</f>
      </c>
      <c r="E9" s="59">
        <f t="array" ref="E9">'Data Entry'!BE9</f>
      </c>
      <c r="F9" s="59">
        <f t="array" ref="F9">'Data Entry'!BF9</f>
      </c>
      <c r="G9" s="59">
        <f t="array" ref="G9">G8</f>
      </c>
      <c r="H9" s="59">
        <f t="array" ref="H9">H8</f>
      </c>
      <c r="I9" s="59">
        <f t="array" ref="I9">I8</f>
      </c>
      <c r="J9" s="59">
        <f t="array" ref="J9">J8</f>
      </c>
      <c r="K9" s="59">
        <f t="array" ref="K9">K8</f>
      </c>
      <c r="L9" s="59">
        <f t="array" ref="L9">(B9*G9)+(C9*H9)+(D9*I9)+(E9*J9)+(F9*K9)</f>
      </c>
      <c r="M9" s="113"/>
      <c r="N9" s="59">
        <v>4</v>
      </c>
      <c r="O9" s="59">
        <f t="array" ref="O9">'Data Entry'!BG9</f>
      </c>
      <c r="P9" s="59">
        <f t="array" ref="P9">'Data Entry'!BH9</f>
      </c>
      <c r="Q9" s="59">
        <f t="array" ref="Q9">'Data Entry'!BI9</f>
      </c>
      <c r="R9" s="59">
        <f t="array" ref="R9">'Data Entry'!BJ9</f>
      </c>
      <c r="S9" s="59">
        <f t="array" ref="S9">'Data Entry'!BK9</f>
      </c>
      <c r="T9" s="59">
        <f t="array" ref="T9">T8</f>
      </c>
      <c r="U9" s="59">
        <f t="array" ref="U9">U8</f>
      </c>
      <c r="V9" s="59">
        <f t="array" ref="V9">V8</f>
      </c>
      <c r="W9" s="59">
        <f t="array" ref="W9">W8</f>
      </c>
      <c r="X9" s="237"/>
      <c r="Y9" s="59">
        <f t="array" ref="Y9">(O9*T9)+(P9*U9)+(Q9*V9)+(R9*W9)+(S9*X9)</f>
      </c>
      <c r="Z9" s="113"/>
      <c r="AA9" s="59">
        <v>4</v>
      </c>
      <c r="AB9" s="59">
        <f t="array" ref="AB9">'Data Entry'!BL9</f>
      </c>
      <c r="AC9" s="59">
        <f t="array" ref="AC9">'Data Entry'!BM9</f>
      </c>
      <c r="AD9" s="59">
        <f t="array" ref="AD9">'Data Entry'!BN9</f>
      </c>
      <c r="AE9" s="59">
        <f t="array" ref="AE9">'Data Entry'!BO9</f>
      </c>
      <c r="AF9" s="59">
        <f t="array" ref="AF9">'Data Entry'!BP9</f>
      </c>
      <c r="AG9" s="59">
        <f t="array" ref="AG9">AG8</f>
      </c>
      <c r="AH9" s="59">
        <f t="array" ref="AH9">AH8</f>
      </c>
      <c r="AI9" s="59">
        <f t="array" ref="AI9">AI8</f>
      </c>
      <c r="AJ9" s="59">
        <f t="array" ref="AJ9">AJ8</f>
      </c>
      <c r="AK9" s="59">
        <f t="array" ref="AK9">AK8</f>
      </c>
      <c r="AL9" s="59">
        <f t="array" ref="AL9">(AB9*AG9)+(AC9*AH9)+(AD9*AI9)+(AE9*AJ9)+(AF9*AK9)</f>
      </c>
      <c r="AM9" s="113"/>
      <c r="AN9" s="59">
        <v>4</v>
      </c>
      <c r="AO9" s="59">
        <f t="array" ref="AO9">'Data Entry'!BQ9</f>
      </c>
      <c r="AP9" s="59">
        <f t="array" ref="AP9">'Data Entry'!BR9</f>
      </c>
      <c r="AQ9" s="59">
        <f t="array" ref="AQ9">'Data Entry'!BS9</f>
      </c>
      <c r="AR9" s="59">
        <f t="array" ref="AR9">'Data Entry'!BT9</f>
      </c>
      <c r="AS9" s="59">
        <f t="array" ref="AS9">'Data Entry'!BX9</f>
      </c>
      <c r="AT9" s="59">
        <f t="array" ref="AT9">AT8</f>
      </c>
      <c r="AU9" s="59">
        <f t="array" ref="AU9">AU8</f>
      </c>
      <c r="AV9" s="59">
        <f t="array" ref="AV9">AV8</f>
      </c>
      <c r="AW9" s="59">
        <f t="array" ref="AW9">AW8</f>
      </c>
      <c r="AX9" s="59">
        <f t="array" ref="AX9">AX8</f>
      </c>
      <c r="AY9" s="59">
        <f t="array" ref="AY9">(AO9*AT9)+(AP9*AU9)+(AQ9*AV9)+(AR9*AW9)+(AS9*AX9)</f>
      </c>
      <c r="AZ9" s="127"/>
      <c r="BA9" s="128"/>
      <c r="BB9" s="59">
        <v>4</v>
      </c>
      <c r="BC9" s="59">
        <f t="array" ref="BC9">'Data Entry'!BY9</f>
      </c>
      <c r="BD9" s="59">
        <f t="array" ref="BD9">'Data Entry'!BZ9</f>
      </c>
      <c r="BE9" s="59">
        <f t="array" ref="BE9">'Data Entry'!CA9</f>
      </c>
      <c r="BF9" s="59">
        <f t="array" ref="BF9">'Data Entry'!CB9</f>
      </c>
      <c r="BG9" s="59">
        <f t="array" ref="BG9">'Data Entry'!CC9</f>
      </c>
      <c r="BH9" s="59">
        <f t="array" ref="BH9">'Data Entry'!CD9</f>
      </c>
      <c r="BI9" s="59">
        <f t="array" ref="BI9">'Data Entry'!CE9</f>
      </c>
      <c r="BJ9" s="59">
        <f t="array" ref="BJ9">BJ8</f>
      </c>
      <c r="BK9" s="59">
        <f t="array" ref="BK9">BK8</f>
      </c>
      <c r="BL9" s="59">
        <f t="array" ref="BL9">BL8</f>
      </c>
      <c r="BM9" s="59">
        <f t="array" ref="BM9">BM8</f>
      </c>
      <c r="BN9" s="59">
        <v>1950</v>
      </c>
      <c r="BO9" s="59">
        <v>1075</v>
      </c>
      <c r="BP9" s="59">
        <f t="array" ref="BP9">BP8</f>
      </c>
      <c r="BQ9" s="59">
        <f t="array" ref="BQ9">(BC9*BJ9)+(BD9*BK9)+(BE9*BL9)+(BF9*BM9)+(BI9*BP9)+(BG9*BN9)+(BH9*BO9)</f>
      </c>
      <c r="BR9" s="127"/>
      <c r="BS9" s="98"/>
    </row>
    <row r="10" spans="1:71" ht="20.100000000000001" customHeight="1">
      <c r="A10" s="59">
        <v>5</v>
      </c>
      <c r="B10" s="59">
        <f t="array" ref="B10">'Data Entry'!BB10</f>
      </c>
      <c r="C10" s="59">
        <f t="array" ref="C10">'Data Entry'!BC10</f>
      </c>
      <c r="D10" s="59">
        <f t="array" ref="D10">'Data Entry'!BD10</f>
      </c>
      <c r="E10" s="59">
        <f t="array" ref="E10">'Data Entry'!BE10</f>
      </c>
      <c r="F10" s="59">
        <f t="array" ref="F10">'Data Entry'!BF10</f>
      </c>
      <c r="G10" s="59">
        <f t="array" ref="G10">G9</f>
      </c>
      <c r="H10" s="59">
        <f t="array" ref="H10">H9</f>
      </c>
      <c r="I10" s="59">
        <f t="array" ref="I10">I9</f>
      </c>
      <c r="J10" s="59">
        <f t="array" ref="J10">J9</f>
      </c>
      <c r="K10" s="59">
        <f t="array" ref="K10">K9</f>
      </c>
      <c r="L10" s="59">
        <f t="array" ref="L10">(B10*G10)+(C10*H10)+(D10*I10)+(E10*J10)+(F10*K10)</f>
      </c>
      <c r="M10" s="113"/>
      <c r="N10" s="59">
        <v>5</v>
      </c>
      <c r="O10" s="59">
        <f t="array" ref="O10">'Data Entry'!BG10</f>
      </c>
      <c r="P10" s="59">
        <f t="array" ref="P10">'Data Entry'!BH10</f>
      </c>
      <c r="Q10" s="59">
        <f t="array" ref="Q10">'Data Entry'!BI10</f>
      </c>
      <c r="R10" s="59">
        <f t="array" ref="R10">'Data Entry'!BJ10</f>
      </c>
      <c r="S10" s="59">
        <f t="array" ref="S10">'Data Entry'!BK10</f>
      </c>
      <c r="T10" s="59">
        <f t="array" ref="T10">T9</f>
      </c>
      <c r="U10" s="59">
        <f t="array" ref="U10">U9</f>
      </c>
      <c r="V10" s="59">
        <f t="array" ref="V10">V9</f>
      </c>
      <c r="W10" s="59">
        <f t="array" ref="W10">W9</f>
      </c>
      <c r="X10" s="237"/>
      <c r="Y10" s="59">
        <f t="array" ref="Y10">(O10*T10)+(P10*U10)+(Q10*V10)+(R10*W10)+(S10*X10)</f>
      </c>
      <c r="Z10" s="113"/>
      <c r="AA10" s="59">
        <v>5</v>
      </c>
      <c r="AB10" s="59">
        <f t="array" ref="AB10">'Data Entry'!BL10</f>
      </c>
      <c r="AC10" s="59">
        <f t="array" ref="AC10">'Data Entry'!BM10</f>
      </c>
      <c r="AD10" s="59">
        <f t="array" ref="AD10">'Data Entry'!BN10</f>
      </c>
      <c r="AE10" s="59">
        <f t="array" ref="AE10">'Data Entry'!BO10</f>
      </c>
      <c r="AF10" s="59">
        <f t="array" ref="AF10">'Data Entry'!BP10</f>
      </c>
      <c r="AG10" s="59">
        <f t="array" ref="AG10">AG9</f>
      </c>
      <c r="AH10" s="59">
        <f t="array" ref="AH10">AH9</f>
      </c>
      <c r="AI10" s="59">
        <f t="array" ref="AI10">AI9</f>
      </c>
      <c r="AJ10" s="59">
        <f t="array" ref="AJ10">AJ9</f>
      </c>
      <c r="AK10" s="59">
        <f t="array" ref="AK10">AK9</f>
      </c>
      <c r="AL10" s="59">
        <f t="array" ref="AL10">(AB10*AG10)+(AC10*AH10)+(AD10*AI10)+(AE10*AJ10)+(AF10*AK10)</f>
      </c>
      <c r="AM10" s="113"/>
      <c r="AN10" s="59">
        <v>5</v>
      </c>
      <c r="AO10" s="59">
        <f t="array" ref="AO10">'Data Entry'!BQ10</f>
      </c>
      <c r="AP10" s="59">
        <f t="array" ref="AP10">'Data Entry'!BR10</f>
      </c>
      <c r="AQ10" s="59">
        <f t="array" ref="AQ10">'Data Entry'!BS10</f>
      </c>
      <c r="AR10" s="59">
        <f t="array" ref="AR10">'Data Entry'!BT10</f>
      </c>
      <c r="AS10" s="59">
        <f t="array" ref="AS10">'Data Entry'!BX10</f>
      </c>
      <c r="AT10" s="59">
        <f t="array" ref="AT10">AT9</f>
      </c>
      <c r="AU10" s="59">
        <f t="array" ref="AU10">AU9</f>
      </c>
      <c r="AV10" s="59">
        <f t="array" ref="AV10">AV9</f>
      </c>
      <c r="AW10" s="59">
        <f t="array" ref="AW10">AW9</f>
      </c>
      <c r="AX10" s="59">
        <f t="array" ref="AX10">AX9</f>
      </c>
      <c r="AY10" s="59">
        <f t="array" ref="AY10">(AO10*AT10)+(AP10*AU10)+(AQ10*AV10)+(AR10*AW10)+(AS10*AX10)</f>
      </c>
      <c r="AZ10" s="127"/>
      <c r="BA10" s="128"/>
      <c r="BB10" s="59">
        <v>5</v>
      </c>
      <c r="BC10" s="59">
        <f t="array" ref="BC10">'Data Entry'!BY10</f>
      </c>
      <c r="BD10" s="59">
        <f t="array" ref="BD10">'Data Entry'!BZ10</f>
      </c>
      <c r="BE10" s="59">
        <f t="array" ref="BE10">'Data Entry'!CA10</f>
      </c>
      <c r="BF10" s="59">
        <f t="array" ref="BF10">'Data Entry'!CB10</f>
      </c>
      <c r="BG10" s="59">
        <f t="array" ref="BG10">'Data Entry'!CC10</f>
      </c>
      <c r="BH10" s="59">
        <f t="array" ref="BH10">'Data Entry'!CD10</f>
      </c>
      <c r="BI10" s="59">
        <f t="array" ref="BI10">'Data Entry'!CE10</f>
      </c>
      <c r="BJ10" s="59">
        <f t="array" ref="BJ10">BJ9</f>
      </c>
      <c r="BK10" s="59">
        <f t="array" ref="BK10">BK9</f>
      </c>
      <c r="BL10" s="59">
        <f t="array" ref="BL10">BL9</f>
      </c>
      <c r="BM10" s="59">
        <f t="array" ref="BM10">BM9</f>
      </c>
      <c r="BN10" s="59">
        <v>1950</v>
      </c>
      <c r="BO10" s="59">
        <v>1075</v>
      </c>
      <c r="BP10" s="59">
        <f t="array" ref="BP10">BP9</f>
      </c>
      <c r="BQ10" s="59">
        <f t="array" ref="BQ10">(BC10*BJ10)+(BD10*BK10)+(BE10*BL10)+(BF10*BM10)+(BI10*BP10)+(BG10*BN10)+(BH10*BO10)</f>
      </c>
      <c r="BR10" s="127"/>
      <c r="BS10" s="98"/>
    </row>
    <row r="11" spans="1:71" ht="20.100000000000001" customHeight="1">
      <c r="A11" s="59">
        <v>6</v>
      </c>
      <c r="B11" s="59">
        <f t="array" ref="B11">'Data Entry'!BB11</f>
      </c>
      <c r="C11" s="59">
        <f t="array" ref="C11">'Data Entry'!BC11</f>
      </c>
      <c r="D11" s="59">
        <f t="array" ref="D11">'Data Entry'!BD11</f>
      </c>
      <c r="E11" s="59">
        <f t="array" ref="E11">'Data Entry'!BE11</f>
      </c>
      <c r="F11" s="59">
        <f t="array" ref="F11">'Data Entry'!BF11</f>
      </c>
      <c r="G11" s="59">
        <f t="array" ref="G11">G10</f>
      </c>
      <c r="H11" s="59">
        <f t="array" ref="H11">H10</f>
      </c>
      <c r="I11" s="59">
        <f t="array" ref="I11">I10</f>
      </c>
      <c r="J11" s="59">
        <f t="array" ref="J11">J10</f>
      </c>
      <c r="K11" s="59">
        <f t="array" ref="K11">K10</f>
      </c>
      <c r="L11" s="59">
        <f t="array" ref="L11">(B11*G11)+(C11*H11)+(D11*I11)+(E11*J11)+(F11*K11)</f>
      </c>
      <c r="M11" s="113"/>
      <c r="N11" s="59">
        <v>6</v>
      </c>
      <c r="O11" s="59">
        <f t="array" ref="O11">'Data Entry'!BG11</f>
      </c>
      <c r="P11" s="59">
        <f t="array" ref="P11">'Data Entry'!BH11</f>
      </c>
      <c r="Q11" s="59">
        <f t="array" ref="Q11">'Data Entry'!BI11</f>
      </c>
      <c r="R11" s="59">
        <f t="array" ref="R11">'Data Entry'!BJ11</f>
      </c>
      <c r="S11" s="59">
        <f t="array" ref="S11">'Data Entry'!BK11</f>
      </c>
      <c r="T11" s="59">
        <f t="array" ref="T11">T10</f>
      </c>
      <c r="U11" s="59">
        <f t="array" ref="U11">U10</f>
      </c>
      <c r="V11" s="59">
        <f t="array" ref="V11">V10</f>
      </c>
      <c r="W11" s="59">
        <f t="array" ref="W11">W10</f>
      </c>
      <c r="X11" s="237"/>
      <c r="Y11" s="59">
        <f t="array" ref="Y11">(O11*T11)+(P11*U11)+(Q11*V11)+(R11*W11)+(S11*X11)</f>
      </c>
      <c r="Z11" s="113"/>
      <c r="AA11" s="59">
        <v>6</v>
      </c>
      <c r="AB11" s="59">
        <f t="array" ref="AB11">'Data Entry'!BL11</f>
      </c>
      <c r="AC11" s="59">
        <f t="array" ref="AC11">'Data Entry'!BM11</f>
      </c>
      <c r="AD11" s="59">
        <f t="array" ref="AD11">'Data Entry'!BN11</f>
      </c>
      <c r="AE11" s="59">
        <f t="array" ref="AE11">'Data Entry'!BO11</f>
      </c>
      <c r="AF11" s="59">
        <f t="array" ref="AF11">'Data Entry'!BP11</f>
      </c>
      <c r="AG11" s="59">
        <f t="array" ref="AG11">AG10</f>
      </c>
      <c r="AH11" s="59">
        <f t="array" ref="AH11">AH10</f>
      </c>
      <c r="AI11" s="59">
        <f t="array" ref="AI11">AI10</f>
      </c>
      <c r="AJ11" s="59">
        <f t="array" ref="AJ11">AJ10</f>
      </c>
      <c r="AK11" s="59">
        <f t="array" ref="AK11">AK10</f>
      </c>
      <c r="AL11" s="59">
        <f t="array" ref="AL11">(AB11*AG11)+(AC11*AH11)+(AD11*AI11)+(AE11*AJ11)+(AF11*AK11)</f>
      </c>
      <c r="AM11" s="113"/>
      <c r="AN11" s="59">
        <v>6</v>
      </c>
      <c r="AO11" s="59">
        <f t="array" ref="AO11">'Data Entry'!BQ11</f>
      </c>
      <c r="AP11" s="59">
        <f t="array" ref="AP11">'Data Entry'!BR11</f>
      </c>
      <c r="AQ11" s="59">
        <f t="array" ref="AQ11">'Data Entry'!BS11</f>
      </c>
      <c r="AR11" s="59">
        <f t="array" ref="AR11">'Data Entry'!BT11</f>
      </c>
      <c r="AS11" s="59">
        <f t="array" ref="AS11">'Data Entry'!BX11</f>
      </c>
      <c r="AT11" s="59">
        <f t="array" ref="AT11">AT10</f>
      </c>
      <c r="AU11" s="59">
        <f t="array" ref="AU11">AU10</f>
      </c>
      <c r="AV11" s="59">
        <f t="array" ref="AV11">AV10</f>
      </c>
      <c r="AW11" s="59">
        <f t="array" ref="AW11">AW10</f>
      </c>
      <c r="AX11" s="59">
        <f t="array" ref="AX11">AX10</f>
      </c>
      <c r="AY11" s="59">
        <f t="array" ref="AY11">(AO11*AT11)+(AP11*AU11)+(AQ11*AV11)+(AR11*AW11)+(AS11*AX11)</f>
      </c>
      <c r="AZ11" s="127"/>
      <c r="BA11" s="128"/>
      <c r="BB11" s="59">
        <v>6</v>
      </c>
      <c r="BC11" s="59">
        <f t="array" ref="BC11">'Data Entry'!BY11</f>
      </c>
      <c r="BD11" s="59">
        <f t="array" ref="BD11">'Data Entry'!BZ11</f>
      </c>
      <c r="BE11" s="59">
        <f t="array" ref="BE11">'Data Entry'!CA11</f>
      </c>
      <c r="BF11" s="59">
        <f t="array" ref="BF11">'Data Entry'!CB11</f>
      </c>
      <c r="BG11" s="59">
        <f t="array" ref="BG11">'Data Entry'!CC11</f>
      </c>
      <c r="BH11" s="59">
        <f t="array" ref="BH11">'Data Entry'!CD11</f>
      </c>
      <c r="BI11" s="59">
        <f t="array" ref="BI11">'Data Entry'!CE11</f>
      </c>
      <c r="BJ11" s="59">
        <f t="array" ref="BJ11">BJ10</f>
      </c>
      <c r="BK11" s="59">
        <f t="array" ref="BK11">BK10</f>
      </c>
      <c r="BL11" s="59">
        <f t="array" ref="BL11">BL10</f>
      </c>
      <c r="BM11" s="59">
        <f t="array" ref="BM11">BM10</f>
      </c>
      <c r="BN11" s="59">
        <v>1950</v>
      </c>
      <c r="BO11" s="59">
        <v>1075</v>
      </c>
      <c r="BP11" s="59">
        <f t="array" ref="BP11">BP10</f>
      </c>
      <c r="BQ11" s="59">
        <f t="array" ref="BQ11">(BC11*BJ11)+(BD11*BK11)+(BE11*BL11)+(BF11*BM11)+(BI11*BP11)+(BG11*BN11)+(BH11*BO11)</f>
      </c>
      <c r="BR11" s="127"/>
      <c r="BS11" s="98"/>
    </row>
    <row r="12" spans="1:71" ht="20.100000000000001" customHeight="1">
      <c r="A12" s="59">
        <v>7</v>
      </c>
      <c r="B12" s="59">
        <f t="array" ref="B12">'Data Entry'!BB12</f>
      </c>
      <c r="C12" s="59">
        <f t="array" ref="C12">'Data Entry'!BC12</f>
      </c>
      <c r="D12" s="59">
        <f t="array" ref="D12">'Data Entry'!BD12</f>
      </c>
      <c r="E12" s="59">
        <f t="array" ref="E12">'Data Entry'!BE12</f>
      </c>
      <c r="F12" s="59">
        <f t="array" ref="F12">'Data Entry'!BF12</f>
      </c>
      <c r="G12" s="59">
        <f t="array" ref="G12">G11</f>
      </c>
      <c r="H12" s="59">
        <f t="array" ref="H12">H11</f>
      </c>
      <c r="I12" s="59">
        <f t="array" ref="I12">I11</f>
      </c>
      <c r="J12" s="59">
        <f t="array" ref="J12">J11</f>
      </c>
      <c r="K12" s="59">
        <f t="array" ref="K12">K11</f>
      </c>
      <c r="L12" s="59">
        <f t="array" ref="L12">(B12*G12)+(C12*H12)+(D12*I12)+(E12*J12)+(F12*K12)</f>
      </c>
      <c r="M12" s="113"/>
      <c r="N12" s="59">
        <v>7</v>
      </c>
      <c r="O12" s="59">
        <f t="array" ref="O12">'Data Entry'!BG12</f>
      </c>
      <c r="P12" s="59">
        <f t="array" ref="P12">'Data Entry'!BH12</f>
      </c>
      <c r="Q12" s="59">
        <f t="array" ref="Q12">'Data Entry'!BI12</f>
      </c>
      <c r="R12" s="59">
        <f t="array" ref="R12">'Data Entry'!BJ12</f>
      </c>
      <c r="S12" s="59">
        <f t="array" ref="S12">'Data Entry'!BK12</f>
      </c>
      <c r="T12" s="59">
        <f t="array" ref="T12">T11</f>
      </c>
      <c r="U12" s="59">
        <f t="array" ref="U12">U11</f>
      </c>
      <c r="V12" s="59">
        <f t="array" ref="V12">V11</f>
      </c>
      <c r="W12" s="59">
        <f t="array" ref="W12">W11</f>
      </c>
      <c r="X12" s="237"/>
      <c r="Y12" s="59">
        <f t="array" ref="Y12">(O12*T12)+(P12*U12)+(Q12*V12)+(R12*W12)+(S12*X12)</f>
      </c>
      <c r="Z12" s="113"/>
      <c r="AA12" s="59">
        <v>7</v>
      </c>
      <c r="AB12" s="59">
        <f t="array" ref="AB12">'Data Entry'!BL12</f>
      </c>
      <c r="AC12" s="59">
        <f t="array" ref="AC12">'Data Entry'!BM12</f>
      </c>
      <c r="AD12" s="59">
        <f t="array" ref="AD12">'Data Entry'!BN12</f>
      </c>
      <c r="AE12" s="59">
        <f t="array" ref="AE12">'Data Entry'!BO12</f>
      </c>
      <c r="AF12" s="59">
        <f t="array" ref="AF12">'Data Entry'!BP12</f>
      </c>
      <c r="AG12" s="59">
        <f t="array" ref="AG12">AG11</f>
      </c>
      <c r="AH12" s="59">
        <f t="array" ref="AH12">AH11</f>
      </c>
      <c r="AI12" s="59">
        <f t="array" ref="AI12">AI11</f>
      </c>
      <c r="AJ12" s="59">
        <f t="array" ref="AJ12">AJ11</f>
      </c>
      <c r="AK12" s="59">
        <f t="array" ref="AK12">AK11</f>
      </c>
      <c r="AL12" s="59">
        <f t="array" ref="AL12">(AB12*AG12)+(AC12*AH12)+(AD12*AI12)+(AE12*AJ12)+(AF12*AK12)</f>
      </c>
      <c r="AM12" s="113"/>
      <c r="AN12" s="59">
        <v>7</v>
      </c>
      <c r="AO12" s="59">
        <f t="array" ref="AO12">'Data Entry'!BQ12</f>
      </c>
      <c r="AP12" s="59">
        <f t="array" ref="AP12">'Data Entry'!BR12</f>
      </c>
      <c r="AQ12" s="59">
        <f t="array" ref="AQ12">'Data Entry'!BS12</f>
      </c>
      <c r="AR12" s="59">
        <f t="array" ref="AR12">'Data Entry'!BT12</f>
      </c>
      <c r="AS12" s="59">
        <f t="array" ref="AS12">'Data Entry'!BX12</f>
      </c>
      <c r="AT12" s="59">
        <f t="array" ref="AT12">AT11</f>
      </c>
      <c r="AU12" s="59">
        <f t="array" ref="AU12">AU11</f>
      </c>
      <c r="AV12" s="59">
        <f t="array" ref="AV12">AV11</f>
      </c>
      <c r="AW12" s="59">
        <f t="array" ref="AW12">AW11</f>
      </c>
      <c r="AX12" s="59">
        <f t="array" ref="AX12">AX11</f>
      </c>
      <c r="AY12" s="59">
        <f t="array" ref="AY12">(AO12*AT12)+(AP12*AU12)+(AQ12*AV12)+(AR12*AW12)+(AS12*AX12)</f>
      </c>
      <c r="AZ12" s="127"/>
      <c r="BA12" s="128"/>
      <c r="BB12" s="59">
        <v>7</v>
      </c>
      <c r="BC12" s="59">
        <f t="array" ref="BC12">'Data Entry'!BY12</f>
      </c>
      <c r="BD12" s="59">
        <f t="array" ref="BD12">'Data Entry'!BZ12</f>
      </c>
      <c r="BE12" s="59">
        <f t="array" ref="BE12">'Data Entry'!CA12</f>
      </c>
      <c r="BF12" s="59">
        <f t="array" ref="BF12">'Data Entry'!CB12</f>
      </c>
      <c r="BG12" s="59">
        <f t="array" ref="BG12">'Data Entry'!CC12</f>
      </c>
      <c r="BH12" s="59">
        <f t="array" ref="BH12">'Data Entry'!CD12</f>
      </c>
      <c r="BI12" s="59">
        <f t="array" ref="BI12">'Data Entry'!CE12</f>
      </c>
      <c r="BJ12" s="59">
        <f t="array" ref="BJ12">BJ11</f>
      </c>
      <c r="BK12" s="59">
        <f t="array" ref="BK12">BK11</f>
      </c>
      <c r="BL12" s="59">
        <f t="array" ref="BL12">BL11</f>
      </c>
      <c r="BM12" s="59">
        <f t="array" ref="BM12">BM11</f>
      </c>
      <c r="BN12" s="59">
        <v>1950</v>
      </c>
      <c r="BO12" s="59">
        <v>1075</v>
      </c>
      <c r="BP12" s="59">
        <f t="array" ref="BP12">BP11</f>
      </c>
      <c r="BQ12" s="59">
        <f t="array" ref="BQ12">(BC12*BJ12)+(BD12*BK12)+(BE12*BL12)+(BF12*BM12)+(BI12*BP12)+(BG12*BN12)+(BH12*BO12)</f>
      </c>
      <c r="BR12" s="127"/>
      <c r="BS12" s="98"/>
    </row>
    <row r="13" spans="1:71" ht="20.100000000000001" customHeight="1">
      <c r="A13" s="59">
        <v>8</v>
      </c>
      <c r="B13" s="59">
        <f t="array" ref="B13">'Data Entry'!BB13</f>
      </c>
      <c r="C13" s="59">
        <f t="array" ref="C13">'Data Entry'!BC13</f>
      </c>
      <c r="D13" s="59">
        <f t="array" ref="D13">'Data Entry'!BD13</f>
      </c>
      <c r="E13" s="59">
        <f t="array" ref="E13">'Data Entry'!BE13</f>
      </c>
      <c r="F13" s="59">
        <f t="array" ref="F13">'Data Entry'!BF13</f>
      </c>
      <c r="G13" s="59">
        <f t="array" ref="G13">G12</f>
      </c>
      <c r="H13" s="59">
        <f t="array" ref="H13">H12</f>
      </c>
      <c r="I13" s="59">
        <f t="array" ref="I13">I12</f>
      </c>
      <c r="J13" s="59">
        <f t="array" ref="J13">J12</f>
      </c>
      <c r="K13" s="59">
        <f t="array" ref="K13">K12</f>
      </c>
      <c r="L13" s="59">
        <f t="array" ref="L13">(B13*G13)+(C13*H13)+(D13*I13)+(E13*J13)+(F13*K13)</f>
      </c>
      <c r="M13" s="113"/>
      <c r="N13" s="59">
        <v>8</v>
      </c>
      <c r="O13" s="59">
        <f t="array" ref="O13">'Data Entry'!BG13</f>
      </c>
      <c r="P13" s="59">
        <f t="array" ref="P13">'Data Entry'!BH13</f>
      </c>
      <c r="Q13" s="59">
        <f t="array" ref="Q13">'Data Entry'!BI13</f>
      </c>
      <c r="R13" s="59">
        <f t="array" ref="R13">'Data Entry'!BJ13</f>
      </c>
      <c r="S13" s="59">
        <f t="array" ref="S13">'Data Entry'!BK13</f>
      </c>
      <c r="T13" s="59">
        <f t="array" ref="T13">T12</f>
      </c>
      <c r="U13" s="59">
        <f t="array" ref="U13">U12</f>
      </c>
      <c r="V13" s="59">
        <f t="array" ref="V13">V12</f>
      </c>
      <c r="W13" s="59">
        <f t="array" ref="W13">W12</f>
      </c>
      <c r="X13" s="237"/>
      <c r="Y13" s="59">
        <f t="array" ref="Y13">(O13*T13)+(P13*U13)+(Q13*V13)+(R13*W13)+(S13*X13)</f>
      </c>
      <c r="Z13" s="113"/>
      <c r="AA13" s="59">
        <v>8</v>
      </c>
      <c r="AB13" s="59">
        <f t="array" ref="AB13">'Data Entry'!BL13</f>
      </c>
      <c r="AC13" s="59">
        <f t="array" ref="AC13">'Data Entry'!BM13</f>
      </c>
      <c r="AD13" s="59">
        <f t="array" ref="AD13">'Data Entry'!BN13</f>
      </c>
      <c r="AE13" s="59">
        <f t="array" ref="AE13">'Data Entry'!BO13</f>
      </c>
      <c r="AF13" s="59">
        <f t="array" ref="AF13">'Data Entry'!BP13</f>
      </c>
      <c r="AG13" s="59">
        <f t="array" ref="AG13">AG12</f>
      </c>
      <c r="AH13" s="59">
        <f t="array" ref="AH13">AH12</f>
      </c>
      <c r="AI13" s="59">
        <f t="array" ref="AI13">AI12</f>
      </c>
      <c r="AJ13" s="59">
        <f t="array" ref="AJ13">AJ12</f>
      </c>
      <c r="AK13" s="59">
        <f t="array" ref="AK13">AK12</f>
      </c>
      <c r="AL13" s="59">
        <f t="array" ref="AL13">(AB13*AG13)+(AC13*AH13)+(AD13*AI13)+(AE13*AJ13)+(AF13*AK13)</f>
      </c>
      <c r="AM13" s="113"/>
      <c r="AN13" s="59">
        <v>8</v>
      </c>
      <c r="AO13" s="59">
        <f t="array" ref="AO13">'Data Entry'!BQ13</f>
      </c>
      <c r="AP13" s="59">
        <f t="array" ref="AP13">'Data Entry'!BR13</f>
      </c>
      <c r="AQ13" s="59">
        <f t="array" ref="AQ13">'Data Entry'!BS13</f>
      </c>
      <c r="AR13" s="59">
        <f t="array" ref="AR13">'Data Entry'!BT13</f>
      </c>
      <c r="AS13" s="59">
        <f t="array" ref="AS13">'Data Entry'!BX13</f>
      </c>
      <c r="AT13" s="59">
        <f t="array" ref="AT13">AT12</f>
      </c>
      <c r="AU13" s="59">
        <f t="array" ref="AU13">AU12</f>
      </c>
      <c r="AV13" s="59">
        <f t="array" ref="AV13">AV12</f>
      </c>
      <c r="AW13" s="59">
        <f t="array" ref="AW13">AW12</f>
      </c>
      <c r="AX13" s="59">
        <f t="array" ref="AX13">AX12</f>
      </c>
      <c r="AY13" s="59">
        <f t="array" ref="AY13">(AO13*AT13)+(AP13*AU13)+(AQ13*AV13)+(AR13*AW13)+(AS13*AX13)</f>
      </c>
      <c r="AZ13" s="127"/>
      <c r="BA13" s="128"/>
      <c r="BB13" s="59">
        <v>8</v>
      </c>
      <c r="BC13" s="59">
        <f t="array" ref="BC13">'Data Entry'!BY13</f>
      </c>
      <c r="BD13" s="59">
        <f t="array" ref="BD13">'Data Entry'!BZ13</f>
      </c>
      <c r="BE13" s="59">
        <f t="array" ref="BE13">'Data Entry'!CA13</f>
      </c>
      <c r="BF13" s="59">
        <f t="array" ref="BF13">'Data Entry'!CB13</f>
      </c>
      <c r="BG13" s="59">
        <f t="array" ref="BG13">'Data Entry'!CC13</f>
      </c>
      <c r="BH13" s="59">
        <f t="array" ref="BH13">'Data Entry'!CD13</f>
      </c>
      <c r="BI13" s="59">
        <f t="array" ref="BI13">'Data Entry'!CE13</f>
      </c>
      <c r="BJ13" s="59">
        <f t="array" ref="BJ13">BJ12</f>
      </c>
      <c r="BK13" s="59">
        <f t="array" ref="BK13">BK12</f>
      </c>
      <c r="BL13" s="59">
        <f t="array" ref="BL13">BL12</f>
      </c>
      <c r="BM13" s="59">
        <f t="array" ref="BM13">BM12</f>
      </c>
      <c r="BN13" s="59">
        <v>1950</v>
      </c>
      <c r="BO13" s="59">
        <v>1075</v>
      </c>
      <c r="BP13" s="59">
        <f t="array" ref="BP13">BP12</f>
      </c>
      <c r="BQ13" s="59">
        <f t="array" ref="BQ13">(BC13*BJ13)+(BD13*BK13)+(BE13*BL13)+(BF13*BM13)+(BI13*BP13)+(BG13*BN13)+(BH13*BO13)</f>
      </c>
      <c r="BR13" s="127"/>
      <c r="BS13" s="98"/>
    </row>
    <row r="14" spans="1:71" ht="20.100000000000001" customHeight="1">
      <c r="A14" s="59">
        <v>9</v>
      </c>
      <c r="B14" s="59">
        <f t="array" ref="B14">'Data Entry'!BB14</f>
      </c>
      <c r="C14" s="59">
        <f t="array" ref="C14">'Data Entry'!BC14</f>
      </c>
      <c r="D14" s="59">
        <f t="array" ref="D14">'Data Entry'!BD14</f>
      </c>
      <c r="E14" s="59">
        <f t="array" ref="E14">'Data Entry'!BE14</f>
      </c>
      <c r="F14" s="59">
        <f t="array" ref="F14">'Data Entry'!BF14</f>
      </c>
      <c r="G14" s="59">
        <f t="array" ref="G14">G13</f>
      </c>
      <c r="H14" s="59">
        <f t="array" ref="H14">H13</f>
      </c>
      <c r="I14" s="59">
        <f t="array" ref="I14">I13</f>
      </c>
      <c r="J14" s="59">
        <f t="array" ref="J14">J13</f>
      </c>
      <c r="K14" s="59">
        <f t="array" ref="K14">K13</f>
      </c>
      <c r="L14" s="59">
        <f t="array" ref="L14">(B14*G14)+(C14*H14)+(D14*I14)+(E14*J14)+(F14*K14)</f>
      </c>
      <c r="M14" s="113"/>
      <c r="N14" s="59">
        <v>9</v>
      </c>
      <c r="O14" s="59">
        <f t="array" ref="O14">'Data Entry'!BG14</f>
      </c>
      <c r="P14" s="59">
        <f t="array" ref="P14">'Data Entry'!BH14</f>
      </c>
      <c r="Q14" s="59">
        <f t="array" ref="Q14">'Data Entry'!BI14</f>
      </c>
      <c r="R14" s="59">
        <f t="array" ref="R14">'Data Entry'!BJ14</f>
      </c>
      <c r="S14" s="59">
        <f t="array" ref="S14">'Data Entry'!BK14</f>
      </c>
      <c r="T14" s="59">
        <f t="array" ref="T14">T13</f>
      </c>
      <c r="U14" s="59">
        <f t="array" ref="U14">U13</f>
      </c>
      <c r="V14" s="59">
        <f t="array" ref="V14">V13</f>
      </c>
      <c r="W14" s="59">
        <f t="array" ref="W14">W13</f>
      </c>
      <c r="X14" s="237"/>
      <c r="Y14" s="59">
        <f t="array" ref="Y14">(O14*T14)+(P14*U14)+(Q14*V14)+(R14*W14)+(S14*X14)</f>
      </c>
      <c r="Z14" s="113"/>
      <c r="AA14" s="59">
        <v>9</v>
      </c>
      <c r="AB14" s="59">
        <f t="array" ref="AB14">'Data Entry'!BL14</f>
      </c>
      <c r="AC14" s="59">
        <f t="array" ref="AC14">'Data Entry'!BM14</f>
      </c>
      <c r="AD14" s="59">
        <f t="array" ref="AD14">'Data Entry'!BN14</f>
      </c>
      <c r="AE14" s="59">
        <f t="array" ref="AE14">'Data Entry'!BO14</f>
      </c>
      <c r="AF14" s="59">
        <f t="array" ref="AF14">'Data Entry'!BP14</f>
      </c>
      <c r="AG14" s="59">
        <f t="array" ref="AG14">AG13</f>
      </c>
      <c r="AH14" s="59">
        <f t="array" ref="AH14">AH13</f>
      </c>
      <c r="AI14" s="59">
        <f t="array" ref="AI14">AI13</f>
      </c>
      <c r="AJ14" s="59">
        <f t="array" ref="AJ14">AJ13</f>
      </c>
      <c r="AK14" s="59">
        <f t="array" ref="AK14">AK13</f>
      </c>
      <c r="AL14" s="59">
        <f t="array" ref="AL14">(AB14*AG14)+(AC14*AH14)+(AD14*AI14)+(AE14*AJ14)+(AF14*AK14)</f>
      </c>
      <c r="AM14" s="113"/>
      <c r="AN14" s="59">
        <v>9</v>
      </c>
      <c r="AO14" s="59">
        <f t="array" ref="AO14">'Data Entry'!BQ14</f>
      </c>
      <c r="AP14" s="59">
        <f t="array" ref="AP14">'Data Entry'!BR14</f>
      </c>
      <c r="AQ14" s="59">
        <f t="array" ref="AQ14">'Data Entry'!BS14</f>
      </c>
      <c r="AR14" s="59">
        <f t="array" ref="AR14">'Data Entry'!BT14</f>
      </c>
      <c r="AS14" s="59">
        <f t="array" ref="AS14">'Data Entry'!BX14</f>
      </c>
      <c r="AT14" s="59">
        <f t="array" ref="AT14">AT13</f>
      </c>
      <c r="AU14" s="59">
        <f t="array" ref="AU14">AU13</f>
      </c>
      <c r="AV14" s="59">
        <f t="array" ref="AV14">AV13</f>
      </c>
      <c r="AW14" s="59">
        <f t="array" ref="AW14">AW13</f>
      </c>
      <c r="AX14" s="59">
        <f t="array" ref="AX14">AX13</f>
      </c>
      <c r="AY14" s="59">
        <f t="array" ref="AY14">(AO14*AT14)+(AP14*AU14)+(AQ14*AV14)+(AR14*AW14)+(AS14*AX14)</f>
      </c>
      <c r="AZ14" s="127"/>
      <c r="BA14" s="128"/>
      <c r="BB14" s="59">
        <v>9</v>
      </c>
      <c r="BC14" s="59">
        <f t="array" ref="BC14">'Data Entry'!BY14</f>
      </c>
      <c r="BD14" s="59">
        <f t="array" ref="BD14">'Data Entry'!BZ14</f>
      </c>
      <c r="BE14" s="59">
        <f t="array" ref="BE14">'Data Entry'!CA14</f>
      </c>
      <c r="BF14" s="59">
        <f t="array" ref="BF14">'Data Entry'!CB14</f>
      </c>
      <c r="BG14" s="59">
        <f t="array" ref="BG14">'Data Entry'!CC14</f>
      </c>
      <c r="BH14" s="59">
        <f t="array" ref="BH14">'Data Entry'!CD14</f>
      </c>
      <c r="BI14" s="59">
        <f t="array" ref="BI14">'Data Entry'!CE14</f>
      </c>
      <c r="BJ14" s="59">
        <f t="array" ref="BJ14">BJ13</f>
      </c>
      <c r="BK14" s="59">
        <f t="array" ref="BK14">BK13</f>
      </c>
      <c r="BL14" s="59">
        <f t="array" ref="BL14">BL13</f>
      </c>
      <c r="BM14" s="59">
        <f t="array" ref="BM14">BM13</f>
      </c>
      <c r="BN14" s="59">
        <v>1950</v>
      </c>
      <c r="BO14" s="59">
        <v>1075</v>
      </c>
      <c r="BP14" s="59">
        <f t="array" ref="BP14">BP13</f>
      </c>
      <c r="BQ14" s="59">
        <f t="array" ref="BQ14">(BC14*BJ14)+(BD14*BK14)+(BE14*BL14)+(BF14*BM14)+(BI14*BP14)+(BG14*BN14)+(BH14*BO14)</f>
      </c>
      <c r="BR14" s="127"/>
      <c r="BS14" s="98"/>
    </row>
    <row r="15" spans="1:71" ht="20.100000000000001" customHeight="1">
      <c r="A15" s="59">
        <v>10</v>
      </c>
      <c r="B15" s="59">
        <f t="array" ref="B15">'Data Entry'!BB15</f>
      </c>
      <c r="C15" s="59">
        <f t="array" ref="C15">'Data Entry'!BC15</f>
      </c>
      <c r="D15" s="59">
        <f t="array" ref="D15">'Data Entry'!BD15</f>
      </c>
      <c r="E15" s="59">
        <f t="array" ref="E15">'Data Entry'!BE15</f>
      </c>
      <c r="F15" s="59">
        <f t="array" ref="F15">'Data Entry'!BF15</f>
      </c>
      <c r="G15" s="59">
        <f t="array" ref="G15">G14</f>
      </c>
      <c r="H15" s="59">
        <f t="array" ref="H15">H14</f>
      </c>
      <c r="I15" s="59">
        <f t="array" ref="I15">I14</f>
      </c>
      <c r="J15" s="59">
        <f t="array" ref="J15">J14</f>
      </c>
      <c r="K15" s="59">
        <f t="array" ref="K15">K14</f>
      </c>
      <c r="L15" s="59">
        <f t="array" ref="L15">(B15*G15)+(C15*H15)+(D15*I15)+(E15*J15)+(F15*K15)</f>
      </c>
      <c r="M15" s="113"/>
      <c r="N15" s="59">
        <v>10</v>
      </c>
      <c r="O15" s="59">
        <f t="array" ref="O15">'Data Entry'!BG15</f>
      </c>
      <c r="P15" s="59">
        <f t="array" ref="P15">'Data Entry'!BH15</f>
      </c>
      <c r="Q15" s="59">
        <f t="array" ref="Q15">'Data Entry'!BI15</f>
      </c>
      <c r="R15" s="59">
        <f t="array" ref="R15">'Data Entry'!BJ15</f>
      </c>
      <c r="S15" s="59">
        <f t="array" ref="S15">'Data Entry'!BK15</f>
      </c>
      <c r="T15" s="59">
        <f t="array" ref="T15">T14</f>
      </c>
      <c r="U15" s="59">
        <f t="array" ref="U15">U14</f>
      </c>
      <c r="V15" s="59">
        <f t="array" ref="V15">V14</f>
      </c>
      <c r="W15" s="59">
        <f t="array" ref="W15">W14</f>
      </c>
      <c r="X15" s="237"/>
      <c r="Y15" s="59">
        <f t="array" ref="Y15">(O15*T15)+(P15*U15)+(Q15*V15)+(R15*W15)+(S15*X15)</f>
      </c>
      <c r="Z15" s="113"/>
      <c r="AA15" s="59">
        <v>10</v>
      </c>
      <c r="AB15" s="59">
        <f t="array" ref="AB15">'Data Entry'!BL15</f>
      </c>
      <c r="AC15" s="59">
        <f t="array" ref="AC15">'Data Entry'!BM15</f>
      </c>
      <c r="AD15" s="59">
        <f t="array" ref="AD15">'Data Entry'!BN15</f>
      </c>
      <c r="AE15" s="59">
        <f t="array" ref="AE15">'Data Entry'!BO15</f>
      </c>
      <c r="AF15" s="59">
        <f t="array" ref="AF15">'Data Entry'!BP15</f>
      </c>
      <c r="AG15" s="59">
        <f t="array" ref="AG15">AG14</f>
      </c>
      <c r="AH15" s="59">
        <f t="array" ref="AH15">AH14</f>
      </c>
      <c r="AI15" s="59">
        <f t="array" ref="AI15">AI14</f>
      </c>
      <c r="AJ15" s="59">
        <f t="array" ref="AJ15">AJ14</f>
      </c>
      <c r="AK15" s="59">
        <f t="array" ref="AK15">AK14</f>
      </c>
      <c r="AL15" s="59">
        <f t="array" ref="AL15">(AB15*AG15)+(AC15*AH15)+(AD15*AI15)+(AE15*AJ15)+(AF15*AK15)</f>
      </c>
      <c r="AM15" s="113"/>
      <c r="AN15" s="59">
        <v>10</v>
      </c>
      <c r="AO15" s="59">
        <f t="array" ref="AO15">'Data Entry'!BQ15</f>
      </c>
      <c r="AP15" s="59">
        <f t="array" ref="AP15">'Data Entry'!BR15</f>
      </c>
      <c r="AQ15" s="59">
        <f t="array" ref="AQ15">'Data Entry'!BS15</f>
      </c>
      <c r="AR15" s="59">
        <f t="array" ref="AR15">'Data Entry'!BT15</f>
      </c>
      <c r="AS15" s="59">
        <f t="array" ref="AS15">'Data Entry'!BX15</f>
      </c>
      <c r="AT15" s="59">
        <f t="array" ref="AT15">AT14</f>
      </c>
      <c r="AU15" s="59">
        <f t="array" ref="AU15">AU14</f>
      </c>
      <c r="AV15" s="59">
        <f t="array" ref="AV15">AV14</f>
      </c>
      <c r="AW15" s="59">
        <f t="array" ref="AW15">AW14</f>
      </c>
      <c r="AX15" s="59">
        <f t="array" ref="AX15">AX14</f>
      </c>
      <c r="AY15" s="59">
        <f t="array" ref="AY15">(AO15*AT15)+(AP15*AU15)+(AQ15*AV15)+(AR15*AW15)+(AS15*AX15)</f>
      </c>
      <c r="AZ15" s="127"/>
      <c r="BA15" s="128"/>
      <c r="BB15" s="59">
        <v>10</v>
      </c>
      <c r="BC15" s="59">
        <f t="array" ref="BC15">'Data Entry'!BY15</f>
      </c>
      <c r="BD15" s="59">
        <f t="array" ref="BD15">'Data Entry'!BZ15</f>
      </c>
      <c r="BE15" s="59">
        <f t="array" ref="BE15">'Data Entry'!CA15</f>
      </c>
      <c r="BF15" s="59">
        <f t="array" ref="BF15">'Data Entry'!CB15</f>
      </c>
      <c r="BG15" s="59">
        <f t="array" ref="BG15">'Data Entry'!CC15</f>
      </c>
      <c r="BH15" s="59">
        <f t="array" ref="BH15">'Data Entry'!CD15</f>
      </c>
      <c r="BI15" s="59">
        <f t="array" ref="BI15">'Data Entry'!CE15</f>
      </c>
      <c r="BJ15" s="59">
        <f t="array" ref="BJ15">BJ14</f>
      </c>
      <c r="BK15" s="59">
        <f t="array" ref="BK15">BK14</f>
      </c>
      <c r="BL15" s="59">
        <f t="array" ref="BL15">BL14</f>
      </c>
      <c r="BM15" s="59">
        <f t="array" ref="BM15">BM14</f>
      </c>
      <c r="BN15" s="59">
        <v>1950</v>
      </c>
      <c r="BO15" s="59">
        <v>1075</v>
      </c>
      <c r="BP15" s="59">
        <f t="array" ref="BP15">BP14</f>
      </c>
      <c r="BQ15" s="59">
        <f t="array" ref="BQ15">(BC15*BJ15)+(BD15*BK15)+(BE15*BL15)+(BF15*BM15)+(BI15*BP15)+(BG15*BN15)+(BH15*BO15)</f>
      </c>
      <c r="BR15" s="127"/>
      <c r="BS15" s="98"/>
    </row>
    <row r="16" spans="1:71" ht="20.100000000000001" customHeight="1">
      <c r="A16" s="59">
        <v>11</v>
      </c>
      <c r="B16" s="59">
        <f t="array" ref="B16">'Data Entry'!BB16</f>
      </c>
      <c r="C16" s="59">
        <f t="array" ref="C16">'Data Entry'!BC16</f>
      </c>
      <c r="D16" s="59">
        <f t="array" ref="D16">'Data Entry'!BD16</f>
      </c>
      <c r="E16" s="59">
        <f t="array" ref="E16">'Data Entry'!BE16</f>
      </c>
      <c r="F16" s="59">
        <f t="array" ref="F16">'Data Entry'!BF16</f>
      </c>
      <c r="G16" s="59">
        <f t="array" ref="G16">G15</f>
      </c>
      <c r="H16" s="59">
        <f t="array" ref="H16">H15</f>
      </c>
      <c r="I16" s="59">
        <f t="array" ref="I16">I15</f>
      </c>
      <c r="J16" s="59">
        <f t="array" ref="J16">J15</f>
      </c>
      <c r="K16" s="59">
        <f t="array" ref="K16">K15</f>
      </c>
      <c r="L16" s="59">
        <f t="array" ref="L16">(B16*G16)+(C16*H16)+(D16*I16)+(E16*J16)+(F16*K16)</f>
      </c>
      <c r="M16" s="113"/>
      <c r="N16" s="59">
        <v>11</v>
      </c>
      <c r="O16" s="59">
        <f t="array" ref="O16">'Data Entry'!BG16</f>
      </c>
      <c r="P16" s="59">
        <f t="array" ref="P16">'Data Entry'!BH16</f>
      </c>
      <c r="Q16" s="59">
        <f t="array" ref="Q16">'Data Entry'!BI16</f>
      </c>
      <c r="R16" s="59">
        <f t="array" ref="R16">'Data Entry'!BJ16</f>
      </c>
      <c r="S16" s="59">
        <f t="array" ref="S16">'Data Entry'!BK16</f>
      </c>
      <c r="T16" s="59">
        <f t="array" ref="T16">T15</f>
      </c>
      <c r="U16" s="59">
        <f t="array" ref="U16">U15</f>
      </c>
      <c r="V16" s="59">
        <f t="array" ref="V16">V15</f>
      </c>
      <c r="W16" s="59">
        <f t="array" ref="W16">W15</f>
      </c>
      <c r="X16" s="237"/>
      <c r="Y16" s="59">
        <f t="array" ref="Y16">(O16*T16)+(P16*U16)+(Q16*V16)+(R16*W16)+(S16*X16)</f>
      </c>
      <c r="Z16" s="113"/>
      <c r="AA16" s="59">
        <v>11</v>
      </c>
      <c r="AB16" s="59">
        <f t="array" ref="AB16">'Data Entry'!BL16</f>
      </c>
      <c r="AC16" s="59">
        <f t="array" ref="AC16">'Data Entry'!BM16</f>
      </c>
      <c r="AD16" s="59">
        <f t="array" ref="AD16">'Data Entry'!BN16</f>
      </c>
      <c r="AE16" s="59">
        <f t="array" ref="AE16">'Data Entry'!BO16</f>
      </c>
      <c r="AF16" s="59">
        <f t="array" ref="AF16">'Data Entry'!BP16</f>
      </c>
      <c r="AG16" s="59">
        <f t="array" ref="AG16">AG15</f>
      </c>
      <c r="AH16" s="59">
        <f t="array" ref="AH16">AH15</f>
      </c>
      <c r="AI16" s="59">
        <f t="array" ref="AI16">AI15</f>
      </c>
      <c r="AJ16" s="59">
        <f t="array" ref="AJ16">AJ15</f>
      </c>
      <c r="AK16" s="59">
        <f t="array" ref="AK16">AK15</f>
      </c>
      <c r="AL16" s="59">
        <f t="array" ref="AL16">(AB16*AG16)+(AC16*AH16)+(AD16*AI16)+(AE16*AJ16)+(AF16*AK16)</f>
      </c>
      <c r="AM16" s="113"/>
      <c r="AN16" s="59">
        <v>11</v>
      </c>
      <c r="AO16" s="59">
        <f t="array" ref="AO16">'Data Entry'!BQ16</f>
      </c>
      <c r="AP16" s="59">
        <f t="array" ref="AP16">'Data Entry'!BR16</f>
      </c>
      <c r="AQ16" s="59">
        <f t="array" ref="AQ16">'Data Entry'!BS16</f>
      </c>
      <c r="AR16" s="59">
        <f t="array" ref="AR16">'Data Entry'!BT16</f>
      </c>
      <c r="AS16" s="59">
        <f t="array" ref="AS16">'Data Entry'!BX16</f>
      </c>
      <c r="AT16" s="59">
        <f t="array" ref="AT16">AT15</f>
      </c>
      <c r="AU16" s="59">
        <f t="array" ref="AU16">AU15</f>
      </c>
      <c r="AV16" s="59">
        <f t="array" ref="AV16">AV15</f>
      </c>
      <c r="AW16" s="59">
        <f t="array" ref="AW16">AW15</f>
      </c>
      <c r="AX16" s="59">
        <f t="array" ref="AX16">AX15</f>
      </c>
      <c r="AY16" s="59">
        <f t="array" ref="AY16">(AO16*AT16)+(AP16*AU16)+(AQ16*AV16)+(AR16*AW16)+(AS16*AX16)</f>
      </c>
      <c r="AZ16" s="127"/>
      <c r="BA16" s="128"/>
      <c r="BB16" s="59">
        <v>11</v>
      </c>
      <c r="BC16" s="59">
        <f t="array" ref="BC16">'Data Entry'!BY16</f>
      </c>
      <c r="BD16" s="59">
        <f t="array" ref="BD16">'Data Entry'!BZ16</f>
      </c>
      <c r="BE16" s="59">
        <f t="array" ref="BE16">'Data Entry'!CA16</f>
      </c>
      <c r="BF16" s="59">
        <f t="array" ref="BF16">'Data Entry'!CB16</f>
      </c>
      <c r="BG16" s="59">
        <f t="array" ref="BG16">'Data Entry'!CC16</f>
      </c>
      <c r="BH16" s="59">
        <f t="array" ref="BH16">'Data Entry'!CD16</f>
      </c>
      <c r="BI16" s="59">
        <f t="array" ref="BI16">'Data Entry'!CE16</f>
      </c>
      <c r="BJ16" s="59">
        <f t="array" ref="BJ16">BJ15</f>
      </c>
      <c r="BK16" s="59">
        <f t="array" ref="BK16">BK15</f>
      </c>
      <c r="BL16" s="59">
        <f t="array" ref="BL16">BL15</f>
      </c>
      <c r="BM16" s="59">
        <f t="array" ref="BM16">BM15</f>
      </c>
      <c r="BN16" s="59">
        <v>1950</v>
      </c>
      <c r="BO16" s="59">
        <v>1075</v>
      </c>
      <c r="BP16" s="59">
        <f t="array" ref="BP16">BP15</f>
      </c>
      <c r="BQ16" s="59">
        <f t="array" ref="BQ16">(BC16*BJ16)+(BD16*BK16)+(BE16*BL16)+(BF16*BM16)+(BI16*BP16)+(BG16*BN16)+(BH16*BO16)</f>
      </c>
      <c r="BR16" s="127"/>
      <c r="BS16" s="98"/>
    </row>
    <row r="17" spans="1:71" ht="20.100000000000001" customHeight="1">
      <c r="A17" s="59">
        <v>12</v>
      </c>
      <c r="B17" s="59">
        <f t="array" ref="B17">'Data Entry'!BB17</f>
      </c>
      <c r="C17" s="59">
        <f t="array" ref="C17">'Data Entry'!BC17</f>
      </c>
      <c r="D17" s="59">
        <f t="array" ref="D17">'Data Entry'!BD17</f>
      </c>
      <c r="E17" s="59">
        <f t="array" ref="E17">'Data Entry'!BE17</f>
      </c>
      <c r="F17" s="59">
        <f t="array" ref="F17">'Data Entry'!BF17</f>
      </c>
      <c r="G17" s="59">
        <f t="array" ref="G17">G16</f>
      </c>
      <c r="H17" s="59">
        <f t="array" ref="H17">H16</f>
      </c>
      <c r="I17" s="59">
        <f t="array" ref="I17">I16</f>
      </c>
      <c r="J17" s="59">
        <f t="array" ref="J17">J16</f>
      </c>
      <c r="K17" s="59">
        <f t="array" ref="K17">K16</f>
      </c>
      <c r="L17" s="59">
        <f t="array" ref="L17">(B17*G17)+(C17*H17)+(D17*I17)+(E17*J17)+(F17*K17)</f>
      </c>
      <c r="M17" s="113"/>
      <c r="N17" s="59">
        <v>12</v>
      </c>
      <c r="O17" s="59">
        <f t="array" ref="O17">'Data Entry'!BG17</f>
      </c>
      <c r="P17" s="59">
        <f t="array" ref="P17">'Data Entry'!BH17</f>
      </c>
      <c r="Q17" s="59">
        <f t="array" ref="Q17">'Data Entry'!BI17</f>
      </c>
      <c r="R17" s="59">
        <f t="array" ref="R17">'Data Entry'!BJ17</f>
      </c>
      <c r="S17" s="59">
        <f t="array" ref="S17">'Data Entry'!BK17</f>
      </c>
      <c r="T17" s="59">
        <f t="array" ref="T17">T16</f>
      </c>
      <c r="U17" s="59">
        <f t="array" ref="U17">U16</f>
      </c>
      <c r="V17" s="59">
        <f t="array" ref="V17">V16</f>
      </c>
      <c r="W17" s="59">
        <f t="array" ref="W17">W16</f>
      </c>
      <c r="X17" s="237"/>
      <c r="Y17" s="59">
        <f t="array" ref="Y17">(O17*T17)+(P17*U17)+(Q17*V17)+(R17*W17)+(S17*X17)</f>
      </c>
      <c r="Z17" s="113"/>
      <c r="AA17" s="59">
        <v>12</v>
      </c>
      <c r="AB17" s="59">
        <f t="array" ref="AB17">'Data Entry'!BL17</f>
      </c>
      <c r="AC17" s="59">
        <f t="array" ref="AC17">'Data Entry'!BM17</f>
      </c>
      <c r="AD17" s="59">
        <f t="array" ref="AD17">'Data Entry'!BN17</f>
      </c>
      <c r="AE17" s="59">
        <f t="array" ref="AE17">'Data Entry'!BO17</f>
      </c>
      <c r="AF17" s="59">
        <f t="array" ref="AF17">'Data Entry'!BP17</f>
      </c>
      <c r="AG17" s="59">
        <f t="array" ref="AG17">AG16</f>
      </c>
      <c r="AH17" s="59">
        <f t="array" ref="AH17">AH16</f>
      </c>
      <c r="AI17" s="59">
        <f t="array" ref="AI17">AI16</f>
      </c>
      <c r="AJ17" s="59">
        <f t="array" ref="AJ17">AJ16</f>
      </c>
      <c r="AK17" s="59">
        <f t="array" ref="AK17">AK16</f>
      </c>
      <c r="AL17" s="59">
        <f t="array" ref="AL17">(AB17*AG17)+(AC17*AH17)+(AD17*AI17)+(AE17*AJ17)+(AF17*AK17)</f>
      </c>
      <c r="AM17" s="113"/>
      <c r="AN17" s="59">
        <v>12</v>
      </c>
      <c r="AO17" s="59">
        <f t="array" ref="AO17">'Data Entry'!BQ17</f>
      </c>
      <c r="AP17" s="59">
        <f t="array" ref="AP17">'Data Entry'!BR17</f>
      </c>
      <c r="AQ17" s="59">
        <f t="array" ref="AQ17">'Data Entry'!BS17</f>
      </c>
      <c r="AR17" s="59">
        <f t="array" ref="AR17">'Data Entry'!BT17</f>
      </c>
      <c r="AS17" s="59">
        <f t="array" ref="AS17">'Data Entry'!BX17</f>
      </c>
      <c r="AT17" s="59">
        <f t="array" ref="AT17">AT16</f>
      </c>
      <c r="AU17" s="59">
        <f t="array" ref="AU17">AU16</f>
      </c>
      <c r="AV17" s="59">
        <f t="array" ref="AV17">AV16</f>
      </c>
      <c r="AW17" s="59">
        <f t="array" ref="AW17">AW16</f>
      </c>
      <c r="AX17" s="59">
        <f t="array" ref="AX17">AX16</f>
      </c>
      <c r="AY17" s="59">
        <f t="array" ref="AY17">(AO17*AT17)+(AP17*AU17)+(AQ17*AV17)+(AR17*AW17)+(AS17*AX17)</f>
      </c>
      <c r="AZ17" s="127"/>
      <c r="BA17" s="128"/>
      <c r="BB17" s="59">
        <v>12</v>
      </c>
      <c r="BC17" s="59">
        <f t="array" ref="BC17">'Data Entry'!BY17</f>
      </c>
      <c r="BD17" s="59">
        <f t="array" ref="BD17">'Data Entry'!BZ17</f>
      </c>
      <c r="BE17" s="59">
        <f t="array" ref="BE17">'Data Entry'!CA17</f>
      </c>
      <c r="BF17" s="59">
        <f t="array" ref="BF17">'Data Entry'!CB17</f>
      </c>
      <c r="BG17" s="59">
        <f t="array" ref="BG17">'Data Entry'!CC17</f>
      </c>
      <c r="BH17" s="59">
        <f t="array" ref="BH17">'Data Entry'!CD17</f>
      </c>
      <c r="BI17" s="59">
        <f t="array" ref="BI17">'Data Entry'!CE17</f>
      </c>
      <c r="BJ17" s="59">
        <f t="array" ref="BJ17">BJ16</f>
      </c>
      <c r="BK17" s="59">
        <f t="array" ref="BK17">BK16</f>
      </c>
      <c r="BL17" s="59">
        <f t="array" ref="BL17">BL16</f>
      </c>
      <c r="BM17" s="59">
        <f t="array" ref="BM17">BM16</f>
      </c>
      <c r="BN17" s="59">
        <v>1950</v>
      </c>
      <c r="BO17" s="59">
        <v>1075</v>
      </c>
      <c r="BP17" s="59">
        <f t="array" ref="BP17">BP16</f>
      </c>
      <c r="BQ17" s="59">
        <f t="array" ref="BQ17">(BC17*BJ17)+(BD17*BK17)+(BE17*BL17)+(BF17*BM17)+(BI17*BP17)+(BG17*BN17)+(BH17*BO17)</f>
      </c>
      <c r="BR17" s="127"/>
      <c r="BS17" s="98"/>
    </row>
    <row r="18" spans="1:71" ht="20.100000000000001" customHeight="1">
      <c r="A18" s="59">
        <v>13</v>
      </c>
      <c r="B18" s="59">
        <f t="array" ref="B18">'Data Entry'!BB18</f>
      </c>
      <c r="C18" s="59">
        <f t="array" ref="C18">'Data Entry'!BC18</f>
      </c>
      <c r="D18" s="59">
        <f t="array" ref="D18">'Data Entry'!BD18</f>
      </c>
      <c r="E18" s="59">
        <f t="array" ref="E18">'Data Entry'!BE18</f>
      </c>
      <c r="F18" s="59">
        <f t="array" ref="F18">'Data Entry'!BF18</f>
      </c>
      <c r="G18" s="59">
        <f t="array" ref="G18">G17</f>
      </c>
      <c r="H18" s="59">
        <f t="array" ref="H18">H17</f>
      </c>
      <c r="I18" s="59">
        <f t="array" ref="I18">I17</f>
      </c>
      <c r="J18" s="59">
        <f t="array" ref="J18">J17</f>
      </c>
      <c r="K18" s="59">
        <f t="array" ref="K18">K17</f>
      </c>
      <c r="L18" s="59">
        <f t="array" ref="L18">(B18*G18)+(C18*H18)+(D18*I18)+(E18*J18)+(F18*K18)</f>
      </c>
      <c r="M18" s="113"/>
      <c r="N18" s="59">
        <v>13</v>
      </c>
      <c r="O18" s="59">
        <f t="array" ref="O18">'Data Entry'!BG18</f>
      </c>
      <c r="P18" s="59">
        <f t="array" ref="P18">'Data Entry'!BH18</f>
      </c>
      <c r="Q18" s="59">
        <f t="array" ref="Q18">'Data Entry'!BI18</f>
      </c>
      <c r="R18" s="59">
        <f t="array" ref="R18">'Data Entry'!BJ18</f>
      </c>
      <c r="S18" s="59">
        <f t="array" ref="S18">'Data Entry'!BK18</f>
      </c>
      <c r="T18" s="59">
        <f t="array" ref="T18">T17</f>
      </c>
      <c r="U18" s="59">
        <f t="array" ref="U18">U17</f>
      </c>
      <c r="V18" s="59">
        <f t="array" ref="V18">V17</f>
      </c>
      <c r="W18" s="59">
        <f t="array" ref="W18">W17</f>
      </c>
      <c r="X18" s="237"/>
      <c r="Y18" s="59">
        <f t="array" ref="Y18">(O18*T18)+(P18*U18)+(Q18*V18)+(R18*W18)+(S18*X18)</f>
      </c>
      <c r="Z18" s="113"/>
      <c r="AA18" s="59">
        <v>13</v>
      </c>
      <c r="AB18" s="59">
        <f t="array" ref="AB18">'Data Entry'!BL18</f>
      </c>
      <c r="AC18" s="59">
        <f t="array" ref="AC18">'Data Entry'!BM18</f>
      </c>
      <c r="AD18" s="59">
        <f t="array" ref="AD18">'Data Entry'!BN18</f>
      </c>
      <c r="AE18" s="59">
        <f t="array" ref="AE18">'Data Entry'!BO18</f>
      </c>
      <c r="AF18" s="59">
        <f t="array" ref="AF18">'Data Entry'!BP18</f>
      </c>
      <c r="AG18" s="59">
        <f t="array" ref="AG18">AG17</f>
      </c>
      <c r="AH18" s="59">
        <f t="array" ref="AH18">AH17</f>
      </c>
      <c r="AI18" s="59">
        <f t="array" ref="AI18">AI17</f>
      </c>
      <c r="AJ18" s="59">
        <f t="array" ref="AJ18">AJ17</f>
      </c>
      <c r="AK18" s="59">
        <f t="array" ref="AK18">AK17</f>
      </c>
      <c r="AL18" s="59">
        <f t="array" ref="AL18">(AB18*AG18)+(AC18*AH18)+(AD18*AI18)+(AE18*AJ18)+(AF18*AK18)</f>
      </c>
      <c r="AM18" s="113"/>
      <c r="AN18" s="59">
        <v>13</v>
      </c>
      <c r="AO18" s="59">
        <f t="array" ref="AO18">'Data Entry'!BQ18</f>
      </c>
      <c r="AP18" s="59">
        <f t="array" ref="AP18">'Data Entry'!BR18</f>
      </c>
      <c r="AQ18" s="59">
        <f t="array" ref="AQ18">'Data Entry'!BS18</f>
      </c>
      <c r="AR18" s="59">
        <f t="array" ref="AR18">'Data Entry'!BT18</f>
      </c>
      <c r="AS18" s="59">
        <f t="array" ref="AS18">'Data Entry'!BX18</f>
      </c>
      <c r="AT18" s="59">
        <f t="array" ref="AT18">AT17</f>
      </c>
      <c r="AU18" s="59">
        <f t="array" ref="AU18">AU17</f>
      </c>
      <c r="AV18" s="59">
        <f t="array" ref="AV18">AV17</f>
      </c>
      <c r="AW18" s="59">
        <f t="array" ref="AW18">AW17</f>
      </c>
      <c r="AX18" s="59">
        <f t="array" ref="AX18">AX17</f>
      </c>
      <c r="AY18" s="59">
        <f t="array" ref="AY18">(AO18*AT18)+(AP18*AU18)+(AQ18*AV18)+(AR18*AW18)+(AS18*AX18)</f>
      </c>
      <c r="AZ18" s="127"/>
      <c r="BA18" s="128"/>
      <c r="BB18" s="59">
        <v>13</v>
      </c>
      <c r="BC18" s="59">
        <f t="array" ref="BC18">'Data Entry'!BY18</f>
      </c>
      <c r="BD18" s="59">
        <f t="array" ref="BD18">'Data Entry'!BZ18</f>
      </c>
      <c r="BE18" s="59">
        <f t="array" ref="BE18">'Data Entry'!CA18</f>
      </c>
      <c r="BF18" s="59">
        <f t="array" ref="BF18">'Data Entry'!CB18</f>
      </c>
      <c r="BG18" s="237"/>
      <c r="BH18" s="237"/>
      <c r="BI18" s="59">
        <f t="array" ref="BI18">'Data Entry'!CC18</f>
      </c>
      <c r="BJ18" s="59">
        <f t="array" ref="BJ18">BJ17</f>
      </c>
      <c r="BK18" s="59">
        <f t="array" ref="BK18">BK17</f>
      </c>
      <c r="BL18" s="59">
        <f t="array" ref="BL18">BL17</f>
      </c>
      <c r="BM18" s="59">
        <f t="array" ref="BM18">BM17</f>
      </c>
      <c r="BN18" s="59">
        <v>1950</v>
      </c>
      <c r="BO18" s="59">
        <v>1075</v>
      </c>
      <c r="BP18" s="59">
        <f t="array" ref="BP18">BP17</f>
      </c>
      <c r="BQ18" s="59">
        <f t="array" ref="BQ18">(BC18*BJ18)+(BD18*BK18)+(BE18*BL18)+(BF18*BM18)+(BI18*BP18)+(BG18*BN18)+(BH18*BO18)</f>
      </c>
      <c r="BR18" s="127"/>
      <c r="BS18" s="98"/>
    </row>
    <row r="19" spans="1:71" ht="20.100000000000001" customHeight="1">
      <c r="A19" s="59">
        <v>14</v>
      </c>
      <c r="B19" s="59">
        <f t="array" ref="B19">'Data Entry'!BB19</f>
      </c>
      <c r="C19" s="59">
        <f t="array" ref="C19">'Data Entry'!BC19</f>
      </c>
      <c r="D19" s="59">
        <f t="array" ref="D19">'Data Entry'!BD19</f>
      </c>
      <c r="E19" s="59">
        <f t="array" ref="E19">'Data Entry'!BE19</f>
      </c>
      <c r="F19" s="59">
        <f t="array" ref="F19">'Data Entry'!BF19</f>
      </c>
      <c r="G19" s="59">
        <f t="array" ref="G19">G18</f>
      </c>
      <c r="H19" s="59">
        <f t="array" ref="H19">H18</f>
      </c>
      <c r="I19" s="59">
        <f t="array" ref="I19">I18</f>
      </c>
      <c r="J19" s="59">
        <f t="array" ref="J19">J18</f>
      </c>
      <c r="K19" s="59">
        <f t="array" ref="K19">K18</f>
      </c>
      <c r="L19" s="59">
        <f t="array" ref="L19">(B19*G19)+(C19*H19)+(D19*I19)+(E19*J19)+(F19*K19)</f>
      </c>
      <c r="M19" s="113"/>
      <c r="N19" s="59">
        <v>14</v>
      </c>
      <c r="O19" s="59">
        <f t="array" ref="O19">'Data Entry'!BG19</f>
      </c>
      <c r="P19" s="59">
        <f t="array" ref="P19">'Data Entry'!BH19</f>
      </c>
      <c r="Q19" s="59">
        <f t="array" ref="Q19">'Data Entry'!BI19</f>
      </c>
      <c r="R19" s="59">
        <f t="array" ref="R19">'Data Entry'!BJ19</f>
      </c>
      <c r="S19" s="59">
        <f t="array" ref="S19">'Data Entry'!BK19</f>
      </c>
      <c r="T19" s="59">
        <f t="array" ref="T19">T18</f>
      </c>
      <c r="U19" s="59">
        <f t="array" ref="U19">U18</f>
      </c>
      <c r="V19" s="59">
        <f t="array" ref="V19">V18</f>
      </c>
      <c r="W19" s="59">
        <f t="array" ref="W19">W18</f>
      </c>
      <c r="X19" s="237"/>
      <c r="Y19" s="59">
        <f t="array" ref="Y19">(O19*T19)+(P19*U19)+(Q19*V19)+(R19*W19)+(S19*X19)</f>
      </c>
      <c r="Z19" s="113"/>
      <c r="AA19" s="59">
        <v>14</v>
      </c>
      <c r="AB19" s="59">
        <f t="array" ref="AB19">'Data Entry'!BL19</f>
      </c>
      <c r="AC19" s="59">
        <f t="array" ref="AC19">'Data Entry'!BM19</f>
      </c>
      <c r="AD19" s="59">
        <f t="array" ref="AD19">'Data Entry'!BN19</f>
      </c>
      <c r="AE19" s="59">
        <f t="array" ref="AE19">'Data Entry'!BO19</f>
      </c>
      <c r="AF19" s="59">
        <f t="array" ref="AF19">'Data Entry'!BP19</f>
      </c>
      <c r="AG19" s="59">
        <f t="array" ref="AG19">AG18</f>
      </c>
      <c r="AH19" s="59">
        <f t="array" ref="AH19">AH18</f>
      </c>
      <c r="AI19" s="59">
        <f t="array" ref="AI19">AI18</f>
      </c>
      <c r="AJ19" s="59">
        <f t="array" ref="AJ19">AJ18</f>
      </c>
      <c r="AK19" s="59">
        <f t="array" ref="AK19">AK18</f>
      </c>
      <c r="AL19" s="59">
        <f t="array" ref="AL19">(AB19*AG19)+(AC19*AH19)+(AD19*AI19)+(AE19*AJ19)+(AF19*AK19)</f>
      </c>
      <c r="AM19" s="113"/>
      <c r="AN19" s="59">
        <v>14</v>
      </c>
      <c r="AO19" s="59">
        <f t="array" ref="AO19">'Data Entry'!BQ19</f>
      </c>
      <c r="AP19" s="59">
        <f t="array" ref="AP19">'Data Entry'!BR19</f>
      </c>
      <c r="AQ19" s="59">
        <f t="array" ref="AQ19">'Data Entry'!BS19</f>
      </c>
      <c r="AR19" s="59">
        <f t="array" ref="AR19">'Data Entry'!BT19</f>
      </c>
      <c r="AS19" s="59">
        <f t="array" ref="AS19">'Data Entry'!BX19</f>
      </c>
      <c r="AT19" s="59">
        <f t="array" ref="AT19">AT18</f>
      </c>
      <c r="AU19" s="59">
        <f t="array" ref="AU19">AU18</f>
      </c>
      <c r="AV19" s="59">
        <f t="array" ref="AV19">AV18</f>
      </c>
      <c r="AW19" s="59">
        <f t="array" ref="AW19">AW18</f>
      </c>
      <c r="AX19" s="59">
        <f t="array" ref="AX19">AX18</f>
      </c>
      <c r="AY19" s="59">
        <f t="array" ref="AY19">(AO19*AT19)+(AP19*AU19)+(AQ19*AV19)+(AR19*AW19)+(AS19*AX19)</f>
      </c>
      <c r="AZ19" s="127"/>
      <c r="BA19" s="128"/>
      <c r="BB19" s="59">
        <v>14</v>
      </c>
      <c r="BC19" s="59">
        <f t="array" ref="BC19">'Data Entry'!BY19</f>
      </c>
      <c r="BD19" s="59">
        <f t="array" ref="BD19">'Data Entry'!BZ19</f>
      </c>
      <c r="BE19" s="59">
        <f t="array" ref="BE19">'Data Entry'!CA19</f>
      </c>
      <c r="BF19" s="59">
        <f t="array" ref="BF19">'Data Entry'!CB19</f>
      </c>
      <c r="BG19" s="237"/>
      <c r="BH19" s="237"/>
      <c r="BI19" s="59">
        <f t="array" ref="BI19">'Data Entry'!CC19</f>
      </c>
      <c r="BJ19" s="59">
        <f t="array" ref="BJ19">BJ18</f>
      </c>
      <c r="BK19" s="59">
        <f t="array" ref="BK19">BK18</f>
      </c>
      <c r="BL19" s="59">
        <f t="array" ref="BL19">BL18</f>
      </c>
      <c r="BM19" s="59">
        <f t="array" ref="BM19">BM18</f>
      </c>
      <c r="BN19" s="59">
        <v>1950</v>
      </c>
      <c r="BO19" s="59">
        <v>1075</v>
      </c>
      <c r="BP19" s="59">
        <f t="array" ref="BP19">BP18</f>
      </c>
      <c r="BQ19" s="59">
        <f t="array" ref="BQ19">(BC19*BJ19)+(BD19*BK19)+(BE19*BL19)+(BF19*BM19)+(BI19*BP19)+(BG19*BN19)+(BH19*BO19)</f>
      </c>
      <c r="BR19" s="127"/>
      <c r="BS19" s="98"/>
    </row>
    <row r="20" spans="1:71" ht="20.100000000000001" customHeight="1">
      <c r="A20" s="59">
        <v>15</v>
      </c>
      <c r="B20" s="59">
        <f t="array" ref="B20">'Data Entry'!BB20</f>
      </c>
      <c r="C20" s="59">
        <f t="array" ref="C20">'Data Entry'!BC20</f>
      </c>
      <c r="D20" s="59">
        <f t="array" ref="D20">'Data Entry'!BD20</f>
      </c>
      <c r="E20" s="59">
        <f t="array" ref="E20">'Data Entry'!BE20</f>
      </c>
      <c r="F20" s="59">
        <f t="array" ref="F20">'Data Entry'!BF20</f>
      </c>
      <c r="G20" s="59">
        <f t="array" ref="G20">G19</f>
      </c>
      <c r="H20" s="59">
        <f t="array" ref="H20">H19</f>
      </c>
      <c r="I20" s="59">
        <f t="array" ref="I20">I19</f>
      </c>
      <c r="J20" s="59">
        <f t="array" ref="J20">J19</f>
      </c>
      <c r="K20" s="59">
        <f t="array" ref="K20">K19</f>
      </c>
      <c r="L20" s="59">
        <f t="array" ref="L20">(B20*G20)+(C20*H20)+(D20*I20)+(E20*J20)+(F20*K20)</f>
      </c>
      <c r="M20" s="113"/>
      <c r="N20" s="59">
        <v>15</v>
      </c>
      <c r="O20" s="59">
        <f t="array" ref="O20">'Data Entry'!BG20</f>
      </c>
      <c r="P20" s="59">
        <f t="array" ref="P20">'Data Entry'!BH20</f>
      </c>
      <c r="Q20" s="59">
        <f t="array" ref="Q20">'Data Entry'!BI20</f>
      </c>
      <c r="R20" s="59">
        <f t="array" ref="R20">'Data Entry'!BJ20</f>
      </c>
      <c r="S20" s="59">
        <f t="array" ref="S20">'Data Entry'!BK20</f>
      </c>
      <c r="T20" s="59">
        <f t="array" ref="T20">T19</f>
      </c>
      <c r="U20" s="59">
        <f t="array" ref="U20">U19</f>
      </c>
      <c r="V20" s="59">
        <f t="array" ref="V20">V19</f>
      </c>
      <c r="W20" s="59">
        <f t="array" ref="W20">W19</f>
      </c>
      <c r="X20" s="237"/>
      <c r="Y20" s="59">
        <f t="array" ref="Y20">(O20*T20)+(P20*U20)+(Q20*V20)+(R20*W20)+(S20*X20)</f>
      </c>
      <c r="Z20" s="113"/>
      <c r="AA20" s="59">
        <v>15</v>
      </c>
      <c r="AB20" s="59">
        <f t="array" ref="AB20">'Data Entry'!BL20</f>
      </c>
      <c r="AC20" s="59">
        <f t="array" ref="AC20">'Data Entry'!BM20</f>
      </c>
      <c r="AD20" s="59">
        <f t="array" ref="AD20">'Data Entry'!BN20</f>
      </c>
      <c r="AE20" s="59">
        <f t="array" ref="AE20">'Data Entry'!BO20</f>
      </c>
      <c r="AF20" s="59">
        <f t="array" ref="AF20">'Data Entry'!BP20</f>
      </c>
      <c r="AG20" s="59">
        <f t="array" ref="AG20">AG19</f>
      </c>
      <c r="AH20" s="59">
        <f t="array" ref="AH20">AH19</f>
      </c>
      <c r="AI20" s="59">
        <f t="array" ref="AI20">AI19</f>
      </c>
      <c r="AJ20" s="59">
        <f t="array" ref="AJ20">AJ19</f>
      </c>
      <c r="AK20" s="59">
        <f t="array" ref="AK20">AK19</f>
      </c>
      <c r="AL20" s="59">
        <f t="array" ref="AL20">(AB20*AG20)+(AC20*AH20)+(AD20*AI20)+(AE20*AJ20)+(AF20*AK20)</f>
      </c>
      <c r="AM20" s="113"/>
      <c r="AN20" s="59">
        <v>15</v>
      </c>
      <c r="AO20" s="59">
        <f t="array" ref="AO20">'Data Entry'!BQ20</f>
      </c>
      <c r="AP20" s="59">
        <f t="array" ref="AP20">'Data Entry'!BR20</f>
      </c>
      <c r="AQ20" s="59">
        <f t="array" ref="AQ20">'Data Entry'!BS20</f>
      </c>
      <c r="AR20" s="59">
        <f t="array" ref="AR20">'Data Entry'!BT20</f>
      </c>
      <c r="AS20" s="59">
        <f t="array" ref="AS20">'Data Entry'!BX20</f>
      </c>
      <c r="AT20" s="59">
        <f t="array" ref="AT20">AT19</f>
      </c>
      <c r="AU20" s="59">
        <f t="array" ref="AU20">AU19</f>
      </c>
      <c r="AV20" s="59">
        <f t="array" ref="AV20">AV19</f>
      </c>
      <c r="AW20" s="59">
        <f t="array" ref="AW20">AW19</f>
      </c>
      <c r="AX20" s="59">
        <f t="array" ref="AX20">AX19</f>
      </c>
      <c r="AY20" s="59">
        <f t="array" ref="AY20">(AO20*AT20)+(AP20*AU20)+(AQ20*AV20)+(AR20*AW20)+(AS20*AX20)</f>
      </c>
      <c r="AZ20" s="127"/>
      <c r="BA20" s="128"/>
      <c r="BB20" s="59">
        <v>15</v>
      </c>
      <c r="BC20" s="59">
        <f t="array" ref="BC20">'Data Entry'!BY20</f>
      </c>
      <c r="BD20" s="59">
        <f t="array" ref="BD20">'Data Entry'!BZ20</f>
      </c>
      <c r="BE20" s="59">
        <f t="array" ref="BE20">'Data Entry'!CA20</f>
      </c>
      <c r="BF20" s="59">
        <f t="array" ref="BF20">'Data Entry'!CB20</f>
      </c>
      <c r="BG20" s="237"/>
      <c r="BH20" s="237"/>
      <c r="BI20" s="59">
        <f t="array" ref="BI20">'Data Entry'!CC20</f>
      </c>
      <c r="BJ20" s="59">
        <f t="array" ref="BJ20">BJ19</f>
      </c>
      <c r="BK20" s="59">
        <f t="array" ref="BK20">BK19</f>
      </c>
      <c r="BL20" s="59">
        <f t="array" ref="BL20">BL19</f>
      </c>
      <c r="BM20" s="59">
        <f t="array" ref="BM20">BM19</f>
      </c>
      <c r="BN20" s="59">
        <v>1950</v>
      </c>
      <c r="BO20" s="59">
        <v>1075</v>
      </c>
      <c r="BP20" s="59">
        <f t="array" ref="BP20">BP19</f>
      </c>
      <c r="BQ20" s="59">
        <f t="array" ref="BQ20">(BC20*BJ20)+(BD20*BK20)+(BE20*BL20)+(BF20*BM20)+(BI20*BP20)+(BG20*BN20)+(BH20*BO20)</f>
      </c>
      <c r="BR20" s="127"/>
      <c r="BS20" s="98"/>
    </row>
    <row r="21" spans="1:71" ht="20.100000000000001" customHeight="1">
      <c r="A21" s="59">
        <v>16</v>
      </c>
      <c r="B21" s="59">
        <f t="array" ref="B21">'Data Entry'!BB21</f>
      </c>
      <c r="C21" s="59">
        <f t="array" ref="C21">'Data Entry'!BC21</f>
      </c>
      <c r="D21" s="59">
        <f t="array" ref="D21">'Data Entry'!BD21</f>
      </c>
      <c r="E21" s="59">
        <f t="array" ref="E21">'Data Entry'!BE21</f>
      </c>
      <c r="F21" s="59">
        <f t="array" ref="F21">'Data Entry'!BF21</f>
      </c>
      <c r="G21" s="59">
        <f t="array" ref="G21">G20</f>
      </c>
      <c r="H21" s="59">
        <f t="array" ref="H21">H20</f>
      </c>
      <c r="I21" s="59">
        <f t="array" ref="I21">I20</f>
      </c>
      <c r="J21" s="59">
        <f t="array" ref="J21">J20</f>
      </c>
      <c r="K21" s="59">
        <f t="array" ref="K21">K20</f>
      </c>
      <c r="L21" s="59">
        <f t="array" ref="L21">(B21*G21)+(C21*H21)+(D21*I21)+(E21*J21)+(F21*K21)</f>
      </c>
      <c r="M21" s="113"/>
      <c r="N21" s="59">
        <v>16</v>
      </c>
      <c r="O21" s="59">
        <f t="array" ref="O21">'Data Entry'!BG21</f>
      </c>
      <c r="P21" s="59">
        <f t="array" ref="P21">'Data Entry'!BH21</f>
      </c>
      <c r="Q21" s="59">
        <f t="array" ref="Q21">'Data Entry'!BI21</f>
      </c>
      <c r="R21" s="59">
        <f t="array" ref="R21">'Data Entry'!BJ21</f>
      </c>
      <c r="S21" s="59">
        <f t="array" ref="S21">'Data Entry'!BK21</f>
      </c>
      <c r="T21" s="59">
        <f t="array" ref="T21">T20</f>
      </c>
      <c r="U21" s="59">
        <f t="array" ref="U21">U20</f>
      </c>
      <c r="V21" s="59">
        <f t="array" ref="V21">V20</f>
      </c>
      <c r="W21" s="59">
        <f t="array" ref="W21">W20</f>
      </c>
      <c r="X21" s="237"/>
      <c r="Y21" s="59">
        <f t="array" ref="Y21">(O21*T21)+(P21*U21)+(Q21*V21)+(R21*W21)+(S21*X21)</f>
      </c>
      <c r="Z21" s="113"/>
      <c r="AA21" s="59">
        <v>16</v>
      </c>
      <c r="AB21" s="59">
        <f t="array" ref="AB21">'Data Entry'!BL21</f>
      </c>
      <c r="AC21" s="59">
        <f t="array" ref="AC21">'Data Entry'!BM21</f>
      </c>
      <c r="AD21" s="59">
        <f t="array" ref="AD21">'Data Entry'!BN21</f>
      </c>
      <c r="AE21" s="59">
        <f t="array" ref="AE21">'Data Entry'!BO21</f>
      </c>
      <c r="AF21" s="59">
        <f t="array" ref="AF21">'Data Entry'!BP21</f>
      </c>
      <c r="AG21" s="59">
        <f t="array" ref="AG21">AG20</f>
      </c>
      <c r="AH21" s="59">
        <f t="array" ref="AH21">AH20</f>
      </c>
      <c r="AI21" s="59">
        <f t="array" ref="AI21">AI20</f>
      </c>
      <c r="AJ21" s="59">
        <f t="array" ref="AJ21">AJ20</f>
      </c>
      <c r="AK21" s="59">
        <f t="array" ref="AK21">AK20</f>
      </c>
      <c r="AL21" s="59">
        <f t="array" ref="AL21">(AB21*AG21)+(AC21*AH21)+(AD21*AI21)+(AE21*AJ21)+(AF21*AK21)</f>
      </c>
      <c r="AM21" s="113"/>
      <c r="AN21" s="59">
        <v>16</v>
      </c>
      <c r="AO21" s="59">
        <f t="array" ref="AO21">'Data Entry'!BQ21</f>
      </c>
      <c r="AP21" s="59">
        <f t="array" ref="AP21">'Data Entry'!BR21</f>
      </c>
      <c r="AQ21" s="59">
        <f t="array" ref="AQ21">'Data Entry'!BS21</f>
      </c>
      <c r="AR21" s="59">
        <f t="array" ref="AR21">'Data Entry'!BT21</f>
      </c>
      <c r="AS21" s="59">
        <f t="array" ref="AS21">'Data Entry'!BX21</f>
      </c>
      <c r="AT21" s="59">
        <f t="array" ref="AT21">AT20</f>
      </c>
      <c r="AU21" s="59">
        <f t="array" ref="AU21">AU20</f>
      </c>
      <c r="AV21" s="59">
        <f t="array" ref="AV21">AV20</f>
      </c>
      <c r="AW21" s="59">
        <f t="array" ref="AW21">AW20</f>
      </c>
      <c r="AX21" s="59">
        <f t="array" ref="AX21">AX20</f>
      </c>
      <c r="AY21" s="59">
        <f t="array" ref="AY21">(AO21*AT21)+(AP21*AU21)+(AQ21*AV21)+(AR21*AW21)+(AS21*AX21)</f>
      </c>
      <c r="AZ21" s="127"/>
      <c r="BA21" s="128"/>
      <c r="BB21" s="59">
        <v>16</v>
      </c>
      <c r="BC21" s="59">
        <f t="array" ref="BC21">'Data Entry'!BY21</f>
      </c>
      <c r="BD21" s="59">
        <f t="array" ref="BD21">'Data Entry'!BZ21</f>
      </c>
      <c r="BE21" s="59">
        <f t="array" ref="BE21">'Data Entry'!CA21</f>
      </c>
      <c r="BF21" s="59">
        <f t="array" ref="BF21">'Data Entry'!CB21</f>
      </c>
      <c r="BG21" s="237"/>
      <c r="BH21" s="237"/>
      <c r="BI21" s="59">
        <f t="array" ref="BI21">'Data Entry'!CC21</f>
      </c>
      <c r="BJ21" s="59">
        <f t="array" ref="BJ21">BJ20</f>
      </c>
      <c r="BK21" s="59">
        <f t="array" ref="BK21">BK20</f>
      </c>
      <c r="BL21" s="59">
        <f t="array" ref="BL21">BL20</f>
      </c>
      <c r="BM21" s="59">
        <f t="array" ref="BM21">BM20</f>
      </c>
      <c r="BN21" s="59">
        <v>1950</v>
      </c>
      <c r="BO21" s="59">
        <v>1075</v>
      </c>
      <c r="BP21" s="59">
        <f t="array" ref="BP21">BP20</f>
      </c>
      <c r="BQ21" s="59">
        <f t="array" ref="BQ21">(BC21*BJ21)+(BD21*BK21)+(BE21*BL21)+(BF21*BM21)+(BI21*BP21)+(BG21*BN21)+(BH21*BO21)</f>
      </c>
      <c r="BR21" s="127"/>
      <c r="BS21" s="98"/>
    </row>
    <row r="22" spans="1:71" ht="20.100000000000001" customHeight="1">
      <c r="A22" s="59">
        <v>17</v>
      </c>
      <c r="B22" s="59">
        <f t="array" ref="B22">'Data Entry'!BB22</f>
      </c>
      <c r="C22" s="59">
        <f t="array" ref="C22">'Data Entry'!BC22</f>
      </c>
      <c r="D22" s="59">
        <f t="array" ref="D22">'Data Entry'!BD22</f>
      </c>
      <c r="E22" s="59">
        <f t="array" ref="E22">'Data Entry'!BE22</f>
      </c>
      <c r="F22" s="59">
        <f t="array" ref="F22">'Data Entry'!BF22</f>
      </c>
      <c r="G22" s="59">
        <f t="array" ref="G22">G21</f>
      </c>
      <c r="H22" s="59">
        <f t="array" ref="H22">H21</f>
      </c>
      <c r="I22" s="59">
        <f t="array" ref="I22">I21</f>
      </c>
      <c r="J22" s="59">
        <f t="array" ref="J22">J21</f>
      </c>
      <c r="K22" s="59">
        <f t="array" ref="K22">K21</f>
      </c>
      <c r="L22" s="59">
        <f t="array" ref="L22">(B22*G22)+(C22*H22)+(D22*I22)+(E22*J22)+(F22*K22)</f>
      </c>
      <c r="M22" s="113"/>
      <c r="N22" s="59">
        <v>17</v>
      </c>
      <c r="O22" s="59">
        <f t="array" ref="O22">'Data Entry'!BG22</f>
      </c>
      <c r="P22" s="59">
        <f t="array" ref="P22">'Data Entry'!BH22</f>
      </c>
      <c r="Q22" s="59">
        <f t="array" ref="Q22">'Data Entry'!BI22</f>
      </c>
      <c r="R22" s="59">
        <f t="array" ref="R22">'Data Entry'!BJ22</f>
      </c>
      <c r="S22" s="59">
        <f t="array" ref="S22">'Data Entry'!BK22</f>
      </c>
      <c r="T22" s="59">
        <f t="array" ref="T22">T21</f>
      </c>
      <c r="U22" s="59">
        <f t="array" ref="U22">U21</f>
      </c>
      <c r="V22" s="59">
        <f t="array" ref="V22">V21</f>
      </c>
      <c r="W22" s="59">
        <f t="array" ref="W22">W21</f>
      </c>
      <c r="X22" s="237"/>
      <c r="Y22" s="59">
        <f t="array" ref="Y22">(O22*T22)+(P22*U22)+(Q22*V22)+(R22*W22)+(S22*X22)</f>
      </c>
      <c r="Z22" s="113"/>
      <c r="AA22" s="59">
        <v>17</v>
      </c>
      <c r="AB22" s="59">
        <f t="array" ref="AB22">'Data Entry'!BL22</f>
      </c>
      <c r="AC22" s="59">
        <f t="array" ref="AC22">'Data Entry'!BM22</f>
      </c>
      <c r="AD22" s="59">
        <f t="array" ref="AD22">'Data Entry'!BN22</f>
      </c>
      <c r="AE22" s="59">
        <f t="array" ref="AE22">'Data Entry'!BO22</f>
      </c>
      <c r="AF22" s="59">
        <f t="array" ref="AF22">'Data Entry'!BP22</f>
      </c>
      <c r="AG22" s="59">
        <f t="array" ref="AG22">AG21</f>
      </c>
      <c r="AH22" s="59">
        <f t="array" ref="AH22">AH21</f>
      </c>
      <c r="AI22" s="59">
        <f t="array" ref="AI22">AI21</f>
      </c>
      <c r="AJ22" s="59">
        <f t="array" ref="AJ22">AJ21</f>
      </c>
      <c r="AK22" s="59">
        <f t="array" ref="AK22">AK21</f>
      </c>
      <c r="AL22" s="59">
        <f t="array" ref="AL22">(AB22*AG22)+(AC22*AH22)+(AD22*AI22)+(AE22*AJ22)+(AF22*AK22)</f>
      </c>
      <c r="AM22" s="113"/>
      <c r="AN22" s="59">
        <v>17</v>
      </c>
      <c r="AO22" s="59">
        <f t="array" ref="AO22">'Data Entry'!BQ22</f>
      </c>
      <c r="AP22" s="59">
        <f t="array" ref="AP22">'Data Entry'!BR22</f>
      </c>
      <c r="AQ22" s="59">
        <f t="array" ref="AQ22">'Data Entry'!BS22</f>
      </c>
      <c r="AR22" s="59">
        <f t="array" ref="AR22">'Data Entry'!BT22</f>
      </c>
      <c r="AS22" s="59">
        <f t="array" ref="AS22">'Data Entry'!BX22</f>
      </c>
      <c r="AT22" s="59">
        <f t="array" ref="AT22">AT21</f>
      </c>
      <c r="AU22" s="59">
        <f t="array" ref="AU22">AU21</f>
      </c>
      <c r="AV22" s="59">
        <f t="array" ref="AV22">AV21</f>
      </c>
      <c r="AW22" s="59">
        <f t="array" ref="AW22">AW21</f>
      </c>
      <c r="AX22" s="59">
        <f t="array" ref="AX22">AX21</f>
      </c>
      <c r="AY22" s="59">
        <f t="array" ref="AY22">(AO22*AT22)+(AP22*AU22)+(AQ22*AV22)+(AR22*AW22)+(AS22*AX22)</f>
      </c>
      <c r="AZ22" s="127"/>
      <c r="BA22" s="128"/>
      <c r="BB22" s="59">
        <v>17</v>
      </c>
      <c r="BC22" s="59">
        <f t="array" ref="BC22">'Data Entry'!BY22</f>
      </c>
      <c r="BD22" s="59">
        <f t="array" ref="BD22">'Data Entry'!BZ22</f>
      </c>
      <c r="BE22" s="59">
        <f t="array" ref="BE22">'Data Entry'!CA22</f>
      </c>
      <c r="BF22" s="59">
        <f t="array" ref="BF22">'Data Entry'!CB22</f>
      </c>
      <c r="BG22" s="237"/>
      <c r="BH22" s="237"/>
      <c r="BI22" s="59">
        <f t="array" ref="BI22">'Data Entry'!CC22</f>
      </c>
      <c r="BJ22" s="59">
        <f t="array" ref="BJ22">BJ21</f>
      </c>
      <c r="BK22" s="59">
        <f t="array" ref="BK22">BK21</f>
      </c>
      <c r="BL22" s="59">
        <f t="array" ref="BL22">BL21</f>
      </c>
      <c r="BM22" s="59">
        <f t="array" ref="BM22">BM21</f>
      </c>
      <c r="BN22" s="59">
        <v>1950</v>
      </c>
      <c r="BO22" s="59">
        <v>1075</v>
      </c>
      <c r="BP22" s="59">
        <f t="array" ref="BP22">BP21</f>
      </c>
      <c r="BQ22" s="59">
        <f t="array" ref="BQ22">(BC22*BJ22)+(BD22*BK22)+(BE22*BL22)+(BF22*BM22)+(BI22*BP22)+(BG22*BN22)+(BH22*BO22)</f>
      </c>
      <c r="BR22" s="127"/>
      <c r="BS22" s="98"/>
    </row>
    <row r="23" spans="1:71" ht="20.100000000000001" customHeight="1">
      <c r="A23" s="59">
        <v>18</v>
      </c>
      <c r="B23" s="59">
        <f t="array" ref="B23">'Data Entry'!BB23</f>
      </c>
      <c r="C23" s="59">
        <f t="array" ref="C23">'Data Entry'!BC23</f>
      </c>
      <c r="D23" s="59">
        <f t="array" ref="D23">'Data Entry'!BD23</f>
      </c>
      <c r="E23" s="59">
        <f t="array" ref="E23">'Data Entry'!BE23</f>
      </c>
      <c r="F23" s="59">
        <f t="array" ref="F23">'Data Entry'!BF23</f>
      </c>
      <c r="G23" s="59">
        <f t="array" ref="G23">G22</f>
      </c>
      <c r="H23" s="59">
        <f t="array" ref="H23">H22</f>
      </c>
      <c r="I23" s="59">
        <f t="array" ref="I23">I22</f>
      </c>
      <c r="J23" s="59">
        <f t="array" ref="J23">J22</f>
      </c>
      <c r="K23" s="59">
        <f t="array" ref="K23">K22</f>
      </c>
      <c r="L23" s="59">
        <f t="array" ref="L23">(B23*G23)+(C23*H23)+(D23*I23)+(E23*J23)+(F23*K23)</f>
      </c>
      <c r="M23" s="113"/>
      <c r="N23" s="59">
        <v>18</v>
      </c>
      <c r="O23" s="59">
        <f t="array" ref="O23">'Data Entry'!BG23</f>
      </c>
      <c r="P23" s="59">
        <f t="array" ref="P23">'Data Entry'!BH23</f>
      </c>
      <c r="Q23" s="59">
        <f t="array" ref="Q23">'Data Entry'!BI23</f>
      </c>
      <c r="R23" s="59">
        <f t="array" ref="R23">'Data Entry'!BJ23</f>
      </c>
      <c r="S23" s="59">
        <f t="array" ref="S23">'Data Entry'!BK23</f>
      </c>
      <c r="T23" s="59">
        <f t="array" ref="T23">T22</f>
      </c>
      <c r="U23" s="59">
        <f t="array" ref="U23">U22</f>
      </c>
      <c r="V23" s="59">
        <f t="array" ref="V23">V22</f>
      </c>
      <c r="W23" s="59">
        <f t="array" ref="W23">W22</f>
      </c>
      <c r="X23" s="237"/>
      <c r="Y23" s="59">
        <f t="array" ref="Y23">(O23*T23)+(P23*U23)+(Q23*V23)+(R23*W23)+(S23*X23)</f>
      </c>
      <c r="Z23" s="113"/>
      <c r="AA23" s="59">
        <v>18</v>
      </c>
      <c r="AB23" s="59">
        <f t="array" ref="AB23">'Data Entry'!BL23</f>
      </c>
      <c r="AC23" s="59">
        <f t="array" ref="AC23">'Data Entry'!BM23</f>
      </c>
      <c r="AD23" s="59">
        <f t="array" ref="AD23">'Data Entry'!BN23</f>
      </c>
      <c r="AE23" s="59">
        <f t="array" ref="AE23">'Data Entry'!BO23</f>
      </c>
      <c r="AF23" s="59">
        <f t="array" ref="AF23">'Data Entry'!BP23</f>
      </c>
      <c r="AG23" s="59">
        <f t="array" ref="AG23">AG22</f>
      </c>
      <c r="AH23" s="59">
        <f t="array" ref="AH23">AH22</f>
      </c>
      <c r="AI23" s="59">
        <f t="array" ref="AI23">AI22</f>
      </c>
      <c r="AJ23" s="59">
        <f t="array" ref="AJ23">AJ22</f>
      </c>
      <c r="AK23" s="59">
        <f t="array" ref="AK23">AK22</f>
      </c>
      <c r="AL23" s="59">
        <f t="array" ref="AL23">(AB23*AG23)+(AC23*AH23)+(AD23*AI23)+(AE23*AJ23)+(AF23*AK23)</f>
      </c>
      <c r="AM23" s="113"/>
      <c r="AN23" s="59">
        <v>18</v>
      </c>
      <c r="AO23" s="59">
        <f t="array" ref="AO23">'Data Entry'!BQ23</f>
      </c>
      <c r="AP23" s="59">
        <f t="array" ref="AP23">'Data Entry'!BR23</f>
      </c>
      <c r="AQ23" s="59">
        <f t="array" ref="AQ23">'Data Entry'!BS23</f>
      </c>
      <c r="AR23" s="59">
        <f t="array" ref="AR23">'Data Entry'!BT23</f>
      </c>
      <c r="AS23" s="59">
        <f t="array" ref="AS23">'Data Entry'!BX23</f>
      </c>
      <c r="AT23" s="59">
        <f t="array" ref="AT23">AT22</f>
      </c>
      <c r="AU23" s="59">
        <f t="array" ref="AU23">AU22</f>
      </c>
      <c r="AV23" s="59">
        <f t="array" ref="AV23">AV22</f>
      </c>
      <c r="AW23" s="59">
        <f t="array" ref="AW23">AW22</f>
      </c>
      <c r="AX23" s="59">
        <f t="array" ref="AX23">AX22</f>
      </c>
      <c r="AY23" s="59">
        <f t="array" ref="AY23">(AO23*AT23)+(AP23*AU23)+(AQ23*AV23)+(AR23*AW23)+(AS23*AX23)</f>
      </c>
      <c r="AZ23" s="127"/>
      <c r="BA23" s="128"/>
      <c r="BB23" s="59">
        <v>18</v>
      </c>
      <c r="BC23" s="59">
        <f t="array" ref="BC23">'Data Entry'!BY23</f>
      </c>
      <c r="BD23" s="59">
        <f t="array" ref="BD23">'Data Entry'!BZ23</f>
      </c>
      <c r="BE23" s="59">
        <f t="array" ref="BE23">'Data Entry'!CA23</f>
      </c>
      <c r="BF23" s="59">
        <f t="array" ref="BF23">'Data Entry'!CB23</f>
      </c>
      <c r="BG23" s="237"/>
      <c r="BH23" s="237"/>
      <c r="BI23" s="59">
        <f t="array" ref="BI23">'Data Entry'!CC23</f>
      </c>
      <c r="BJ23" s="59">
        <f t="array" ref="BJ23">BJ22</f>
      </c>
      <c r="BK23" s="59">
        <f t="array" ref="BK23">BK22</f>
      </c>
      <c r="BL23" s="59">
        <f t="array" ref="BL23">BL22</f>
      </c>
      <c r="BM23" s="59">
        <f t="array" ref="BM23">BM22</f>
      </c>
      <c r="BN23" s="59">
        <v>1950</v>
      </c>
      <c r="BO23" s="59">
        <v>1075</v>
      </c>
      <c r="BP23" s="59">
        <f t="array" ref="BP23">BP22</f>
      </c>
      <c r="BQ23" s="59">
        <f t="array" ref="BQ23">(BC23*BJ23)+(BD23*BK23)+(BE23*BL23)+(BF23*BM23)+(BI23*BP23)+(BG23*BN23)+(BH23*BO23)</f>
      </c>
      <c r="BR23" s="127"/>
      <c r="BS23" s="98"/>
    </row>
    <row r="24" spans="1:71" ht="20.100000000000001" customHeight="1">
      <c r="A24" s="59">
        <v>19</v>
      </c>
      <c r="B24" s="59">
        <f t="array" ref="B24">'Data Entry'!BB24</f>
      </c>
      <c r="C24" s="59">
        <f t="array" ref="C24">'Data Entry'!BC24</f>
      </c>
      <c r="D24" s="59">
        <f t="array" ref="D24">'Data Entry'!BD24</f>
      </c>
      <c r="E24" s="59">
        <f t="array" ref="E24">'Data Entry'!BE24</f>
      </c>
      <c r="F24" s="59">
        <f t="array" ref="F24">'Data Entry'!BF24</f>
      </c>
      <c r="G24" s="59">
        <f t="array" ref="G24">G23</f>
      </c>
      <c r="H24" s="59">
        <f t="array" ref="H24">H23</f>
      </c>
      <c r="I24" s="59">
        <f t="array" ref="I24">I23</f>
      </c>
      <c r="J24" s="59">
        <f t="array" ref="J24">J23</f>
      </c>
      <c r="K24" s="59">
        <f t="array" ref="K24">K23</f>
      </c>
      <c r="L24" s="59">
        <f t="array" ref="L24">(B24*G24)+(C24*H24)+(D24*I24)+(E24*J24)+(F24*K24)</f>
      </c>
      <c r="M24" s="113"/>
      <c r="N24" s="59">
        <v>19</v>
      </c>
      <c r="O24" s="59">
        <f t="array" ref="O24">'Data Entry'!BG24</f>
      </c>
      <c r="P24" s="59">
        <f t="array" ref="P24">'Data Entry'!BH24</f>
      </c>
      <c r="Q24" s="59">
        <f t="array" ref="Q24">'Data Entry'!BI24</f>
      </c>
      <c r="R24" s="59">
        <f t="array" ref="R24">'Data Entry'!BJ24</f>
      </c>
      <c r="S24" s="59">
        <f t="array" ref="S24">'Data Entry'!BK24</f>
      </c>
      <c r="T24" s="59">
        <f t="array" ref="T24">T23</f>
      </c>
      <c r="U24" s="59">
        <f t="array" ref="U24">U23</f>
      </c>
      <c r="V24" s="59">
        <f t="array" ref="V24">V23</f>
      </c>
      <c r="W24" s="59">
        <f t="array" ref="W24">W23</f>
      </c>
      <c r="X24" s="237"/>
      <c r="Y24" s="59">
        <f t="array" ref="Y24">(O24*T24)+(P24*U24)+(Q24*V24)+(R24*W24)+(S24*X24)</f>
      </c>
      <c r="Z24" s="113"/>
      <c r="AA24" s="59">
        <v>19</v>
      </c>
      <c r="AB24" s="59">
        <f t="array" ref="AB24">'Data Entry'!BL24</f>
      </c>
      <c r="AC24" s="59">
        <f t="array" ref="AC24">'Data Entry'!BM24</f>
      </c>
      <c r="AD24" s="59">
        <f t="array" ref="AD24">'Data Entry'!BN24</f>
      </c>
      <c r="AE24" s="59">
        <f t="array" ref="AE24">'Data Entry'!BO24</f>
      </c>
      <c r="AF24" s="59">
        <f t="array" ref="AF24">'Data Entry'!BP24</f>
      </c>
      <c r="AG24" s="59">
        <f t="array" ref="AG24">AG23</f>
      </c>
      <c r="AH24" s="59">
        <f t="array" ref="AH24">AH23</f>
      </c>
      <c r="AI24" s="59">
        <f t="array" ref="AI24">AI23</f>
      </c>
      <c r="AJ24" s="59">
        <f t="array" ref="AJ24">AJ23</f>
      </c>
      <c r="AK24" s="59">
        <f t="array" ref="AK24">AK23</f>
      </c>
      <c r="AL24" s="59">
        <f t="array" ref="AL24">(AB24*AG24)+(AC24*AH24)+(AD24*AI24)+(AE24*AJ24)+(AF24*AK24)</f>
      </c>
      <c r="AM24" s="113"/>
      <c r="AN24" s="59">
        <v>19</v>
      </c>
      <c r="AO24" s="59">
        <f t="array" ref="AO24">'Data Entry'!BQ24</f>
      </c>
      <c r="AP24" s="59">
        <f t="array" ref="AP24">'Data Entry'!BR24</f>
      </c>
      <c r="AQ24" s="59">
        <f t="array" ref="AQ24">'Data Entry'!BS24</f>
      </c>
      <c r="AR24" s="59">
        <f t="array" ref="AR24">'Data Entry'!BT24</f>
      </c>
      <c r="AS24" s="59">
        <f t="array" ref="AS24">'Data Entry'!BX24</f>
      </c>
      <c r="AT24" s="59">
        <f t="array" ref="AT24">AT23</f>
      </c>
      <c r="AU24" s="59">
        <f t="array" ref="AU24">AU23</f>
      </c>
      <c r="AV24" s="59">
        <f t="array" ref="AV24">AV23</f>
      </c>
      <c r="AW24" s="59">
        <f t="array" ref="AW24">AW23</f>
      </c>
      <c r="AX24" s="59">
        <f t="array" ref="AX24">AX23</f>
      </c>
      <c r="AY24" s="59">
        <f t="array" ref="AY24">(AO24*AT24)+(AP24*AU24)+(AQ24*AV24)+(AR24*AW24)+(AS24*AX24)</f>
      </c>
      <c r="AZ24" s="127"/>
      <c r="BA24" s="128"/>
      <c r="BB24" s="59">
        <v>19</v>
      </c>
      <c r="BC24" s="59">
        <f t="array" ref="BC24">'Data Entry'!BY24</f>
      </c>
      <c r="BD24" s="59">
        <f t="array" ref="BD24">'Data Entry'!BZ24</f>
      </c>
      <c r="BE24" s="59">
        <f t="array" ref="BE24">'Data Entry'!CA24</f>
      </c>
      <c r="BF24" s="59">
        <f t="array" ref="BF24">'Data Entry'!CB24</f>
      </c>
      <c r="BG24" s="237"/>
      <c r="BH24" s="237"/>
      <c r="BI24" s="59">
        <f t="array" ref="BI24">'Data Entry'!CC24</f>
      </c>
      <c r="BJ24" s="59">
        <f t="array" ref="BJ24">BJ23</f>
      </c>
      <c r="BK24" s="59">
        <f t="array" ref="BK24">BK23</f>
      </c>
      <c r="BL24" s="59">
        <f t="array" ref="BL24">BL23</f>
      </c>
      <c r="BM24" s="59">
        <f t="array" ref="BM24">BM23</f>
      </c>
      <c r="BN24" s="59">
        <v>1950</v>
      </c>
      <c r="BO24" s="59">
        <v>1075</v>
      </c>
      <c r="BP24" s="59">
        <f t="array" ref="BP24">BP23</f>
      </c>
      <c r="BQ24" s="59">
        <f t="array" ref="BQ24">(BC24*BJ24)+(BD24*BK24)+(BE24*BL24)+(BF24*BM24)+(BI24*BP24)+(BG24*BN24)+(BH24*BO24)</f>
      </c>
      <c r="BR24" s="127"/>
      <c r="BS24" s="98"/>
    </row>
    <row r="25" spans="1:71" ht="20.100000000000001" customHeight="1">
      <c r="A25" s="59">
        <v>20</v>
      </c>
      <c r="B25" s="59">
        <f t="array" ref="B25">'Data Entry'!BB25</f>
      </c>
      <c r="C25" s="59">
        <f t="array" ref="C25">'Data Entry'!BC25</f>
      </c>
      <c r="D25" s="59">
        <f t="array" ref="D25">'Data Entry'!BD25</f>
      </c>
      <c r="E25" s="59">
        <f t="array" ref="E25">'Data Entry'!BE25</f>
      </c>
      <c r="F25" s="59">
        <f t="array" ref="F25">'Data Entry'!BF25</f>
      </c>
      <c r="G25" s="59">
        <f t="array" ref="G25">G24</f>
      </c>
      <c r="H25" s="59">
        <f t="array" ref="H25">H24</f>
      </c>
      <c r="I25" s="59">
        <f t="array" ref="I25">I24</f>
      </c>
      <c r="J25" s="59">
        <f t="array" ref="J25">J24</f>
      </c>
      <c r="K25" s="59">
        <f t="array" ref="K25">K24</f>
      </c>
      <c r="L25" s="59">
        <f t="array" ref="L25">(B25*G25)+(C25*H25)+(D25*I25)+(E25*J25)+(F25*K25)</f>
      </c>
      <c r="M25" s="113"/>
      <c r="N25" s="59">
        <v>20</v>
      </c>
      <c r="O25" s="59">
        <f t="array" ref="O25">'Data Entry'!BG25</f>
      </c>
      <c r="P25" s="59">
        <f t="array" ref="P25">'Data Entry'!BH25</f>
      </c>
      <c r="Q25" s="59">
        <f t="array" ref="Q25">'Data Entry'!BI25</f>
      </c>
      <c r="R25" s="59">
        <f t="array" ref="R25">'Data Entry'!BJ25</f>
      </c>
      <c r="S25" s="59">
        <f t="array" ref="S25">'Data Entry'!BK25</f>
      </c>
      <c r="T25" s="59">
        <f t="array" ref="T25">T24</f>
      </c>
      <c r="U25" s="59">
        <f t="array" ref="U25">U24</f>
      </c>
      <c r="V25" s="59">
        <f t="array" ref="V25">V24</f>
      </c>
      <c r="W25" s="59">
        <f t="array" ref="W25">W24</f>
      </c>
      <c r="X25" s="237"/>
      <c r="Y25" s="59">
        <f t="array" ref="Y25">(O25*T25)+(P25*U25)+(Q25*V25)+(R25*W25)+(S25*X25)</f>
      </c>
      <c r="Z25" s="113"/>
      <c r="AA25" s="59">
        <v>20</v>
      </c>
      <c r="AB25" s="59">
        <f t="array" ref="AB25">'Data Entry'!BL25</f>
      </c>
      <c r="AC25" s="59">
        <f t="array" ref="AC25">'Data Entry'!BM25</f>
      </c>
      <c r="AD25" s="59">
        <f t="array" ref="AD25">'Data Entry'!BN25</f>
      </c>
      <c r="AE25" s="59">
        <f t="array" ref="AE25">'Data Entry'!BO25</f>
      </c>
      <c r="AF25" s="59">
        <f t="array" ref="AF25">'Data Entry'!BP25</f>
      </c>
      <c r="AG25" s="59">
        <f t="array" ref="AG25">AG24</f>
      </c>
      <c r="AH25" s="59">
        <f t="array" ref="AH25">AH24</f>
      </c>
      <c r="AI25" s="59">
        <f t="array" ref="AI25">AI24</f>
      </c>
      <c r="AJ25" s="59">
        <f t="array" ref="AJ25">AJ24</f>
      </c>
      <c r="AK25" s="59">
        <f t="array" ref="AK25">AK24</f>
      </c>
      <c r="AL25" s="59">
        <f t="array" ref="AL25">(AB25*AG25)+(AC25*AH25)+(AD25*AI25)+(AE25*AJ25)+(AF25*AK25)</f>
      </c>
      <c r="AM25" s="113"/>
      <c r="AN25" s="59">
        <v>20</v>
      </c>
      <c r="AO25" s="59">
        <f t="array" ref="AO25">'Data Entry'!BQ25</f>
      </c>
      <c r="AP25" s="59">
        <f t="array" ref="AP25">'Data Entry'!BR25</f>
      </c>
      <c r="AQ25" s="59">
        <f t="array" ref="AQ25">'Data Entry'!BS25</f>
      </c>
      <c r="AR25" s="59">
        <f t="array" ref="AR25">'Data Entry'!BT25</f>
      </c>
      <c r="AS25" s="59">
        <f t="array" ref="AS25">'Data Entry'!BX25</f>
      </c>
      <c r="AT25" s="59">
        <f t="array" ref="AT25">AT24</f>
      </c>
      <c r="AU25" s="59">
        <f t="array" ref="AU25">AU24</f>
      </c>
      <c r="AV25" s="59">
        <f t="array" ref="AV25">AV24</f>
      </c>
      <c r="AW25" s="59">
        <f t="array" ref="AW25">AW24</f>
      </c>
      <c r="AX25" s="59">
        <f t="array" ref="AX25">AX24</f>
      </c>
      <c r="AY25" s="59">
        <f t="array" ref="AY25">(AO25*AT25)+(AP25*AU25)+(AQ25*AV25)+(AR25*AW25)+(AS25*AX25)</f>
      </c>
      <c r="AZ25" s="127"/>
      <c r="BA25" s="128"/>
      <c r="BB25" s="59">
        <v>20</v>
      </c>
      <c r="BC25" s="59">
        <f t="array" ref="BC25">'Data Entry'!BY25</f>
      </c>
      <c r="BD25" s="59">
        <f t="array" ref="BD25">'Data Entry'!BZ25</f>
      </c>
      <c r="BE25" s="59">
        <f t="array" ref="BE25">'Data Entry'!CA25</f>
      </c>
      <c r="BF25" s="59">
        <f t="array" ref="BF25">'Data Entry'!CB25</f>
      </c>
      <c r="BG25" s="237"/>
      <c r="BH25" s="237"/>
      <c r="BI25" s="59">
        <f t="array" ref="BI25">'Data Entry'!CC25</f>
      </c>
      <c r="BJ25" s="59">
        <f t="array" ref="BJ25">BJ24</f>
      </c>
      <c r="BK25" s="59">
        <f t="array" ref="BK25">BK24</f>
      </c>
      <c r="BL25" s="59">
        <f t="array" ref="BL25">BL24</f>
      </c>
      <c r="BM25" s="59">
        <f t="array" ref="BM25">BM24</f>
      </c>
      <c r="BN25" s="59">
        <v>1950</v>
      </c>
      <c r="BO25" s="59">
        <v>1075</v>
      </c>
      <c r="BP25" s="59">
        <f t="array" ref="BP25">BP24</f>
      </c>
      <c r="BQ25" s="59">
        <f t="array" ref="BQ25">(BC25*BJ25)+(BD25*BK25)+(BE25*BL25)+(BF25*BM25)+(BI25*BP25)+(BG25*BN25)+(BH25*BO25)</f>
      </c>
      <c r="BR25" s="127"/>
      <c r="BS25" s="98"/>
    </row>
    <row r="26" spans="1:71" ht="20.100000000000001" customHeight="1">
      <c r="A26" s="59">
        <v>21</v>
      </c>
      <c r="B26" s="59">
        <f t="array" ref="B26">'Data Entry'!BB26</f>
      </c>
      <c r="C26" s="59">
        <f t="array" ref="C26">'Data Entry'!BC26</f>
      </c>
      <c r="D26" s="59">
        <f t="array" ref="D26">'Data Entry'!BD26</f>
      </c>
      <c r="E26" s="59">
        <f t="array" ref="E26">'Data Entry'!BE26</f>
      </c>
      <c r="F26" s="59">
        <f t="array" ref="F26">'Data Entry'!BF26</f>
      </c>
      <c r="G26" s="59">
        <f t="array" ref="G26">G25</f>
      </c>
      <c r="H26" s="59">
        <f t="array" ref="H26">H25</f>
      </c>
      <c r="I26" s="59">
        <f t="array" ref="I26">I25</f>
      </c>
      <c r="J26" s="59">
        <f t="array" ref="J26">J25</f>
      </c>
      <c r="K26" s="59">
        <f t="array" ref="K26">K25</f>
      </c>
      <c r="L26" s="59">
        <f t="array" ref="L26">(B26*G26)+(C26*H26)+(D26*I26)+(E26*J26)+(F26*K26)</f>
      </c>
      <c r="M26" s="113"/>
      <c r="N26" s="59">
        <v>21</v>
      </c>
      <c r="O26" s="59">
        <f t="array" ref="O26">'Data Entry'!BG26</f>
      </c>
      <c r="P26" s="59">
        <f t="array" ref="P26">'Data Entry'!BH26</f>
      </c>
      <c r="Q26" s="59">
        <f t="array" ref="Q26">'Data Entry'!BI26</f>
      </c>
      <c r="R26" s="59">
        <f t="array" ref="R26">'Data Entry'!BJ26</f>
      </c>
      <c r="S26" s="59">
        <f t="array" ref="S26">'Data Entry'!BK26</f>
      </c>
      <c r="T26" s="59">
        <f t="array" ref="T26">T25</f>
      </c>
      <c r="U26" s="59">
        <f t="array" ref="U26">U25</f>
      </c>
      <c r="V26" s="59">
        <f t="array" ref="V26">V25</f>
      </c>
      <c r="W26" s="59">
        <f t="array" ref="W26">W25</f>
      </c>
      <c r="X26" s="237"/>
      <c r="Y26" s="59">
        <f t="array" ref="Y26">(O26*T26)+(P26*U26)+(Q26*V26)+(R26*W26)+(S26*X26)</f>
      </c>
      <c r="Z26" s="113"/>
      <c r="AA26" s="59">
        <v>21</v>
      </c>
      <c r="AB26" s="59">
        <f t="array" ref="AB26">'Data Entry'!BL26</f>
      </c>
      <c r="AC26" s="59">
        <f t="array" ref="AC26">'Data Entry'!BM26</f>
      </c>
      <c r="AD26" s="59">
        <f t="array" ref="AD26">'Data Entry'!BN26</f>
      </c>
      <c r="AE26" s="59">
        <f t="array" ref="AE26">'Data Entry'!BO26</f>
      </c>
      <c r="AF26" s="59">
        <f t="array" ref="AF26">'Data Entry'!BP26</f>
      </c>
      <c r="AG26" s="59">
        <f t="array" ref="AG26">AG25</f>
      </c>
      <c r="AH26" s="59">
        <f t="array" ref="AH26">AH25</f>
      </c>
      <c r="AI26" s="59">
        <f t="array" ref="AI26">AI25</f>
      </c>
      <c r="AJ26" s="59">
        <f t="array" ref="AJ26">AJ25</f>
      </c>
      <c r="AK26" s="59">
        <f t="array" ref="AK26">AK25</f>
      </c>
      <c r="AL26" s="59">
        <f t="array" ref="AL26">(AB26*AG26)+(AC26*AH26)+(AD26*AI26)+(AE26*AJ26)+(AF26*AK26)</f>
      </c>
      <c r="AM26" s="113"/>
      <c r="AN26" s="59">
        <v>21</v>
      </c>
      <c r="AO26" s="59">
        <f t="array" ref="AO26">'Data Entry'!BQ26</f>
      </c>
      <c r="AP26" s="59">
        <f t="array" ref="AP26">'Data Entry'!BR26</f>
      </c>
      <c r="AQ26" s="59">
        <f t="array" ref="AQ26">'Data Entry'!BS26</f>
      </c>
      <c r="AR26" s="59">
        <f t="array" ref="AR26">'Data Entry'!BT26</f>
      </c>
      <c r="AS26" s="59">
        <f t="array" ref="AS26">'Data Entry'!BX26</f>
      </c>
      <c r="AT26" s="59">
        <f t="array" ref="AT26">AT25</f>
      </c>
      <c r="AU26" s="59">
        <f t="array" ref="AU26">AU25</f>
      </c>
      <c r="AV26" s="59">
        <f t="array" ref="AV26">AV25</f>
      </c>
      <c r="AW26" s="59">
        <f t="array" ref="AW26">AW25</f>
      </c>
      <c r="AX26" s="59">
        <f t="array" ref="AX26">AX25</f>
      </c>
      <c r="AY26" s="59">
        <f t="array" ref="AY26">(AO26*AT26)+(AP26*AU26)+(AQ26*AV26)+(AR26*AW26)+(AS26*AX26)</f>
      </c>
      <c r="AZ26" s="127"/>
      <c r="BA26" s="128"/>
      <c r="BB26" s="59">
        <v>21</v>
      </c>
      <c r="BC26" s="59">
        <f t="array" ref="BC26">'Data Entry'!BY26</f>
      </c>
      <c r="BD26" s="59">
        <f t="array" ref="BD26">'Data Entry'!BZ26</f>
      </c>
      <c r="BE26" s="59">
        <f t="array" ref="BE26">'Data Entry'!CA26</f>
      </c>
      <c r="BF26" s="59">
        <f t="array" ref="BF26">'Data Entry'!CB26</f>
      </c>
      <c r="BG26" s="237"/>
      <c r="BH26" s="237"/>
      <c r="BI26" s="59">
        <f t="array" ref="BI26">'Data Entry'!CC26</f>
      </c>
      <c r="BJ26" s="59">
        <f t="array" ref="BJ26">BJ25</f>
      </c>
      <c r="BK26" s="59">
        <f t="array" ref="BK26">BK25</f>
      </c>
      <c r="BL26" s="59">
        <f t="array" ref="BL26">BL25</f>
      </c>
      <c r="BM26" s="59">
        <f t="array" ref="BM26">BM25</f>
      </c>
      <c r="BN26" s="59">
        <v>1950</v>
      </c>
      <c r="BO26" s="59">
        <v>1075</v>
      </c>
      <c r="BP26" s="59">
        <f t="array" ref="BP26">BP25</f>
      </c>
      <c r="BQ26" s="59">
        <f t="array" ref="BQ26">(BC26*BJ26)+(BD26*BK26)+(BE26*BL26)+(BF26*BM26)+(BI26*BP26)+(BG26*BN26)+(BH26*BO26)</f>
      </c>
      <c r="BR26" s="127"/>
      <c r="BS26" s="98"/>
    </row>
    <row r="27" spans="1:71" ht="20.100000000000001" customHeight="1">
      <c r="A27" s="59">
        <v>22</v>
      </c>
      <c r="B27" s="59">
        <f t="array" ref="B27">'Data Entry'!BB27</f>
      </c>
      <c r="C27" s="59">
        <f t="array" ref="C27">'Data Entry'!BC27</f>
      </c>
      <c r="D27" s="59">
        <f t="array" ref="D27">'Data Entry'!BD27</f>
      </c>
      <c r="E27" s="59">
        <f t="array" ref="E27">'Data Entry'!BE27</f>
      </c>
      <c r="F27" s="59">
        <f t="array" ref="F27">'Data Entry'!BF27</f>
      </c>
      <c r="G27" s="59">
        <f t="array" ref="G27">G26</f>
      </c>
      <c r="H27" s="59">
        <f t="array" ref="H27">H26</f>
      </c>
      <c r="I27" s="59">
        <f t="array" ref="I27">I26</f>
      </c>
      <c r="J27" s="59">
        <f t="array" ref="J27">J26</f>
      </c>
      <c r="K27" s="59">
        <f t="array" ref="K27">K26</f>
      </c>
      <c r="L27" s="59">
        <f t="array" ref="L27">(B27*G27)+(C27*H27)+(D27*I27)+(E27*J27)+(F27*K27)</f>
      </c>
      <c r="M27" s="113"/>
      <c r="N27" s="59">
        <v>22</v>
      </c>
      <c r="O27" s="59">
        <f t="array" ref="O27">'Data Entry'!BG27</f>
      </c>
      <c r="P27" s="59">
        <f t="array" ref="P27">'Data Entry'!BH27</f>
      </c>
      <c r="Q27" s="59">
        <f t="array" ref="Q27">'Data Entry'!BI27</f>
      </c>
      <c r="R27" s="59">
        <f t="array" ref="R27">'Data Entry'!BJ27</f>
      </c>
      <c r="S27" s="59">
        <f t="array" ref="S27">'Data Entry'!BK27</f>
      </c>
      <c r="T27" s="59">
        <f t="array" ref="T27">T26</f>
      </c>
      <c r="U27" s="59">
        <f t="array" ref="U27">U26</f>
      </c>
      <c r="V27" s="59">
        <f t="array" ref="V27">V26</f>
      </c>
      <c r="W27" s="59">
        <f t="array" ref="W27">W26</f>
      </c>
      <c r="X27" s="237"/>
      <c r="Y27" s="59">
        <f t="array" ref="Y27">(O27*T27)+(P27*U27)+(Q27*V27)+(R27*W27)+(S27*X27)</f>
      </c>
      <c r="Z27" s="113"/>
      <c r="AA27" s="59">
        <v>22</v>
      </c>
      <c r="AB27" s="59">
        <f t="array" ref="AB27">'Data Entry'!BL27</f>
      </c>
      <c r="AC27" s="59">
        <f t="array" ref="AC27">'Data Entry'!BM27</f>
      </c>
      <c r="AD27" s="59">
        <f t="array" ref="AD27">'Data Entry'!BN27</f>
      </c>
      <c r="AE27" s="59">
        <f t="array" ref="AE27">'Data Entry'!BO27</f>
      </c>
      <c r="AF27" s="59">
        <f t="array" ref="AF27">'Data Entry'!BP27</f>
      </c>
      <c r="AG27" s="59">
        <f t="array" ref="AG27">AG26</f>
      </c>
      <c r="AH27" s="59">
        <f t="array" ref="AH27">AH26</f>
      </c>
      <c r="AI27" s="59">
        <f t="array" ref="AI27">AI26</f>
      </c>
      <c r="AJ27" s="59">
        <f t="array" ref="AJ27">AJ26</f>
      </c>
      <c r="AK27" s="59">
        <f t="array" ref="AK27">AK26</f>
      </c>
      <c r="AL27" s="59">
        <f t="array" ref="AL27">(AB27*AG27)+(AC27*AH27)+(AD27*AI27)+(AE27*AJ27)+(AF27*AK27)</f>
      </c>
      <c r="AM27" s="113"/>
      <c r="AN27" s="59">
        <v>22</v>
      </c>
      <c r="AO27" s="59">
        <f t="array" ref="AO27">'Data Entry'!BQ27</f>
      </c>
      <c r="AP27" s="59">
        <f t="array" ref="AP27">'Data Entry'!BR27</f>
      </c>
      <c r="AQ27" s="59">
        <f t="array" ref="AQ27">'Data Entry'!BS27</f>
      </c>
      <c r="AR27" s="59">
        <f t="array" ref="AR27">'Data Entry'!BT27</f>
      </c>
      <c r="AS27" s="59">
        <f t="array" ref="AS27">'Data Entry'!BX27</f>
      </c>
      <c r="AT27" s="59">
        <f t="array" ref="AT27">AT26</f>
      </c>
      <c r="AU27" s="59">
        <f t="array" ref="AU27">AU26</f>
      </c>
      <c r="AV27" s="59">
        <f t="array" ref="AV27">AV26</f>
      </c>
      <c r="AW27" s="59">
        <f t="array" ref="AW27">AW26</f>
      </c>
      <c r="AX27" s="59">
        <f t="array" ref="AX27">AX26</f>
      </c>
      <c r="AY27" s="59">
        <f t="array" ref="AY27">(AO27*AT27)+(AP27*AU27)+(AQ27*AV27)+(AR27*AW27)+(AS27*AX27)</f>
      </c>
      <c r="AZ27" s="127"/>
      <c r="BA27" s="128"/>
      <c r="BB27" s="59">
        <v>22</v>
      </c>
      <c r="BC27" s="59">
        <f t="array" ref="BC27">'Data Entry'!BY27</f>
      </c>
      <c r="BD27" s="59">
        <f t="array" ref="BD27">'Data Entry'!BZ27</f>
      </c>
      <c r="BE27" s="59">
        <f t="array" ref="BE27">'Data Entry'!CA27</f>
      </c>
      <c r="BF27" s="59">
        <f t="array" ref="BF27">'Data Entry'!CB27</f>
      </c>
      <c r="BG27" s="237"/>
      <c r="BH27" s="237"/>
      <c r="BI27" s="59">
        <f t="array" ref="BI27">'Data Entry'!CC27</f>
      </c>
      <c r="BJ27" s="59">
        <f t="array" ref="BJ27">BJ26</f>
      </c>
      <c r="BK27" s="59">
        <f t="array" ref="BK27">BK26</f>
      </c>
      <c r="BL27" s="59">
        <f t="array" ref="BL27">BL26</f>
      </c>
      <c r="BM27" s="59">
        <f t="array" ref="BM27">BM26</f>
      </c>
      <c r="BN27" s="59">
        <v>1950</v>
      </c>
      <c r="BO27" s="59">
        <v>1075</v>
      </c>
      <c r="BP27" s="59">
        <f t="array" ref="BP27">BP26</f>
      </c>
      <c r="BQ27" s="59">
        <f t="array" ref="BQ27">(BC27*BJ27)+(BD27*BK27)+(BE27*BL27)+(BF27*BM27)+(BI27*BP27)+(BG27*BN27)+(BH27*BO27)</f>
      </c>
      <c r="BR27" s="127"/>
      <c r="BS27" s="98"/>
    </row>
    <row r="28" spans="1:71" ht="20.100000000000001" customHeight="1">
      <c r="A28" s="59">
        <v>23</v>
      </c>
      <c r="B28" s="59">
        <f t="array" ref="B28">'Data Entry'!BB28</f>
      </c>
      <c r="C28" s="59">
        <f t="array" ref="C28">'Data Entry'!BC28</f>
      </c>
      <c r="D28" s="59">
        <f t="array" ref="D28">'Data Entry'!BD28</f>
      </c>
      <c r="E28" s="59">
        <f t="array" ref="E28">'Data Entry'!BE28</f>
      </c>
      <c r="F28" s="59">
        <f t="array" ref="F28">'Data Entry'!BF28</f>
      </c>
      <c r="G28" s="59">
        <f t="array" ref="G28">G27</f>
      </c>
      <c r="H28" s="59">
        <f t="array" ref="H28">H27</f>
      </c>
      <c r="I28" s="59">
        <f t="array" ref="I28">I27</f>
      </c>
      <c r="J28" s="59">
        <f t="array" ref="J28">J27</f>
      </c>
      <c r="K28" s="59">
        <f t="array" ref="K28">K27</f>
      </c>
      <c r="L28" s="59">
        <f t="array" ref="L28">(B28*G28)+(C28*H28)+(D28*I28)+(E28*J28)+(F28*K28)</f>
      </c>
      <c r="M28" s="113"/>
      <c r="N28" s="59">
        <v>23</v>
      </c>
      <c r="O28" s="59">
        <f t="array" ref="O28">'Data Entry'!BG28</f>
      </c>
      <c r="P28" s="59">
        <f t="array" ref="P28">'Data Entry'!BH28</f>
      </c>
      <c r="Q28" s="59">
        <f t="array" ref="Q28">'Data Entry'!BI28</f>
      </c>
      <c r="R28" s="59">
        <f t="array" ref="R28">'Data Entry'!BJ28</f>
      </c>
      <c r="S28" s="59">
        <f t="array" ref="S28">'Data Entry'!BK28</f>
      </c>
      <c r="T28" s="59">
        <f t="array" ref="T28">T27</f>
      </c>
      <c r="U28" s="59">
        <f t="array" ref="U28">U27</f>
      </c>
      <c r="V28" s="59">
        <f t="array" ref="V28">V27</f>
      </c>
      <c r="W28" s="59">
        <f t="array" ref="W28">W27</f>
      </c>
      <c r="X28" s="237"/>
      <c r="Y28" s="59">
        <f t="array" ref="Y28">(O28*T28)+(P28*U28)+(Q28*V28)+(R28*W28)+(S28*X28)</f>
      </c>
      <c r="Z28" s="113"/>
      <c r="AA28" s="59">
        <v>23</v>
      </c>
      <c r="AB28" s="59">
        <f t="array" ref="AB28">'Data Entry'!BL28</f>
      </c>
      <c r="AC28" s="59">
        <f t="array" ref="AC28">'Data Entry'!BM28</f>
      </c>
      <c r="AD28" s="59">
        <f t="array" ref="AD28">'Data Entry'!BN28</f>
      </c>
      <c r="AE28" s="59">
        <f t="array" ref="AE28">'Data Entry'!BO28</f>
      </c>
      <c r="AF28" s="59">
        <f t="array" ref="AF28">'Data Entry'!BP28</f>
      </c>
      <c r="AG28" s="59">
        <f t="array" ref="AG28">AG27</f>
      </c>
      <c r="AH28" s="59">
        <f t="array" ref="AH28">AH27</f>
      </c>
      <c r="AI28" s="59">
        <f t="array" ref="AI28">AI27</f>
      </c>
      <c r="AJ28" s="59">
        <f t="array" ref="AJ28">AJ27</f>
      </c>
      <c r="AK28" s="59">
        <f t="array" ref="AK28">AK27</f>
      </c>
      <c r="AL28" s="59">
        <f t="array" ref="AL28">(AB28*AG28)+(AC28*AH28)+(AD28*AI28)+(AE28*AJ28)+(AF28*AK28)</f>
      </c>
      <c r="AM28" s="113"/>
      <c r="AN28" s="59">
        <v>23</v>
      </c>
      <c r="AO28" s="59">
        <f t="array" ref="AO28">'Data Entry'!BQ28</f>
      </c>
      <c r="AP28" s="59">
        <f t="array" ref="AP28">'Data Entry'!BR28</f>
      </c>
      <c r="AQ28" s="59">
        <f t="array" ref="AQ28">'Data Entry'!BS28</f>
      </c>
      <c r="AR28" s="59">
        <f t="array" ref="AR28">'Data Entry'!BT28</f>
      </c>
      <c r="AS28" s="59">
        <f t="array" ref="AS28">'Data Entry'!BX28</f>
      </c>
      <c r="AT28" s="59">
        <f t="array" ref="AT28">AT27</f>
      </c>
      <c r="AU28" s="59">
        <f t="array" ref="AU28">AU27</f>
      </c>
      <c r="AV28" s="59">
        <f t="array" ref="AV28">AV27</f>
      </c>
      <c r="AW28" s="59">
        <f t="array" ref="AW28">AW27</f>
      </c>
      <c r="AX28" s="59">
        <f t="array" ref="AX28">AX27</f>
      </c>
      <c r="AY28" s="59">
        <f t="array" ref="AY28">(AO28*AT28)+(AP28*AU28)+(AQ28*AV28)+(AR28*AW28)+(AS28*AX28)</f>
      </c>
      <c r="AZ28" s="127"/>
      <c r="BA28" s="128"/>
      <c r="BB28" s="59">
        <v>23</v>
      </c>
      <c r="BC28" s="59">
        <f t="array" ref="BC28">'Data Entry'!BY28</f>
      </c>
      <c r="BD28" s="59">
        <f t="array" ref="BD28">'Data Entry'!BZ28</f>
      </c>
      <c r="BE28" s="59">
        <f t="array" ref="BE28">'Data Entry'!CA28</f>
      </c>
      <c r="BF28" s="59">
        <f t="array" ref="BF28">'Data Entry'!CB28</f>
      </c>
      <c r="BG28" s="237"/>
      <c r="BH28" s="237"/>
      <c r="BI28" s="59">
        <f t="array" ref="BI28">'Data Entry'!CC28</f>
      </c>
      <c r="BJ28" s="59">
        <f t="array" ref="BJ28">BJ27</f>
      </c>
      <c r="BK28" s="59">
        <f t="array" ref="BK28">BK27</f>
      </c>
      <c r="BL28" s="59">
        <f t="array" ref="BL28">BL27</f>
      </c>
      <c r="BM28" s="59">
        <f t="array" ref="BM28">BM27</f>
      </c>
      <c r="BN28" s="59">
        <v>1950</v>
      </c>
      <c r="BO28" s="59">
        <v>1075</v>
      </c>
      <c r="BP28" s="59">
        <f t="array" ref="BP28">BP27</f>
      </c>
      <c r="BQ28" s="59">
        <f t="array" ref="BQ28">(BC28*BJ28)+(BD28*BK28)+(BE28*BL28)+(BF28*BM28)+(BI28*BP28)+(BG28*BN28)+(BH28*BO28)</f>
      </c>
      <c r="BR28" s="127"/>
      <c r="BS28" s="98"/>
    </row>
    <row r="29" spans="1:71" ht="20.100000000000001" customHeight="1">
      <c r="A29" s="59">
        <v>24</v>
      </c>
      <c r="B29" s="59">
        <f t="array" ref="B29">'Data Entry'!BB29</f>
      </c>
      <c r="C29" s="59">
        <f t="array" ref="C29">'Data Entry'!BC29</f>
      </c>
      <c r="D29" s="59">
        <f t="array" ref="D29">'Data Entry'!BD29</f>
      </c>
      <c r="E29" s="59">
        <f t="array" ref="E29">'Data Entry'!BE29</f>
      </c>
      <c r="F29" s="59">
        <f t="array" ref="F29">'Data Entry'!BF29</f>
      </c>
      <c r="G29" s="59">
        <f t="array" ref="G29">G28</f>
      </c>
      <c r="H29" s="59">
        <f t="array" ref="H29">H28</f>
      </c>
      <c r="I29" s="59">
        <f t="array" ref="I29">I28</f>
      </c>
      <c r="J29" s="59">
        <f t="array" ref="J29">J28</f>
      </c>
      <c r="K29" s="59">
        <f t="array" ref="K29">K28</f>
      </c>
      <c r="L29" s="59">
        <f t="array" ref="L29">(B29*G29)+(C29*H29)+(D29*I29)+(E29*J29)+(F29*K29)</f>
      </c>
      <c r="M29" s="113"/>
      <c r="N29" s="59">
        <v>24</v>
      </c>
      <c r="O29" s="59">
        <f t="array" ref="O29">'Data Entry'!BG29</f>
      </c>
      <c r="P29" s="59">
        <f t="array" ref="P29">'Data Entry'!BH29</f>
      </c>
      <c r="Q29" s="59">
        <f t="array" ref="Q29">'Data Entry'!BI29</f>
      </c>
      <c r="R29" s="59">
        <f t="array" ref="R29">'Data Entry'!BJ29</f>
      </c>
      <c r="S29" s="59">
        <f t="array" ref="S29">'Data Entry'!BK29</f>
      </c>
      <c r="T29" s="59">
        <f t="array" ref="T29">T28</f>
      </c>
      <c r="U29" s="59">
        <f t="array" ref="U29">U28</f>
      </c>
      <c r="V29" s="59">
        <f t="array" ref="V29">V28</f>
      </c>
      <c r="W29" s="59">
        <f t="array" ref="W29">W28</f>
      </c>
      <c r="X29" s="237"/>
      <c r="Y29" s="59">
        <f t="array" ref="Y29">(O29*T29)+(P29*U29)+(Q29*V29)+(R29*W29)+(S29*X29)</f>
      </c>
      <c r="Z29" s="113"/>
      <c r="AA29" s="59">
        <v>24</v>
      </c>
      <c r="AB29" s="59">
        <f t="array" ref="AB29">'Data Entry'!BL29</f>
      </c>
      <c r="AC29" s="59">
        <f t="array" ref="AC29">'Data Entry'!BM29</f>
      </c>
      <c r="AD29" s="59">
        <f t="array" ref="AD29">'Data Entry'!BN29</f>
      </c>
      <c r="AE29" s="59">
        <f t="array" ref="AE29">'Data Entry'!BO29</f>
      </c>
      <c r="AF29" s="59">
        <f t="array" ref="AF29">'Data Entry'!BP29</f>
      </c>
      <c r="AG29" s="59">
        <f t="array" ref="AG29">AG28</f>
      </c>
      <c r="AH29" s="59">
        <f t="array" ref="AH29">AH28</f>
      </c>
      <c r="AI29" s="59">
        <f t="array" ref="AI29">AI28</f>
      </c>
      <c r="AJ29" s="59">
        <f t="array" ref="AJ29">AJ28</f>
      </c>
      <c r="AK29" s="59">
        <f t="array" ref="AK29">AK28</f>
      </c>
      <c r="AL29" s="59">
        <f t="array" ref="AL29">(AB29*AG29)+(AC29*AH29)+(AD29*AI29)+(AE29*AJ29)+(AF29*AK29)</f>
      </c>
      <c r="AM29" s="113"/>
      <c r="AN29" s="59">
        <v>24</v>
      </c>
      <c r="AO29" s="59">
        <f t="array" ref="AO29">'Data Entry'!BQ29</f>
      </c>
      <c r="AP29" s="59">
        <f t="array" ref="AP29">'Data Entry'!BR29</f>
      </c>
      <c r="AQ29" s="59">
        <f t="array" ref="AQ29">'Data Entry'!BS29</f>
      </c>
      <c r="AR29" s="59">
        <f t="array" ref="AR29">'Data Entry'!BT29</f>
      </c>
      <c r="AS29" s="59">
        <f t="array" ref="AS29">'Data Entry'!BX29</f>
      </c>
      <c r="AT29" s="59">
        <f t="array" ref="AT29">AT28</f>
      </c>
      <c r="AU29" s="59">
        <f t="array" ref="AU29">AU28</f>
      </c>
      <c r="AV29" s="59">
        <f t="array" ref="AV29">AV28</f>
      </c>
      <c r="AW29" s="59">
        <f t="array" ref="AW29">AW28</f>
      </c>
      <c r="AX29" s="59">
        <f t="array" ref="AX29">AX28</f>
      </c>
      <c r="AY29" s="59">
        <f t="array" ref="AY29">(AO29*AT29)+(AP29*AU29)+(AQ29*AV29)+(AR29*AW29)+(AS29*AX29)</f>
      </c>
      <c r="AZ29" s="127"/>
      <c r="BA29" s="128"/>
      <c r="BB29" s="59">
        <v>24</v>
      </c>
      <c r="BC29" s="59">
        <f t="array" ref="BC29">'Data Entry'!BY29</f>
      </c>
      <c r="BD29" s="59">
        <f t="array" ref="BD29">'Data Entry'!BZ29</f>
      </c>
      <c r="BE29" s="59">
        <f t="array" ref="BE29">'Data Entry'!CA29</f>
      </c>
      <c r="BF29" s="59">
        <f t="array" ref="BF29">'Data Entry'!CB29</f>
      </c>
      <c r="BG29" s="237"/>
      <c r="BH29" s="237"/>
      <c r="BI29" s="59">
        <f t="array" ref="BI29">'Data Entry'!CC29</f>
      </c>
      <c r="BJ29" s="59">
        <f t="array" ref="BJ29">BJ28</f>
      </c>
      <c r="BK29" s="59">
        <f t="array" ref="BK29">BK28</f>
      </c>
      <c r="BL29" s="59">
        <f t="array" ref="BL29">BL28</f>
      </c>
      <c r="BM29" s="59">
        <f t="array" ref="BM29">BM28</f>
      </c>
      <c r="BN29" s="59">
        <v>1950</v>
      </c>
      <c r="BO29" s="59">
        <v>1075</v>
      </c>
      <c r="BP29" s="59">
        <f t="array" ref="BP29">BP28</f>
      </c>
      <c r="BQ29" s="59">
        <f t="array" ref="BQ29">(BC29*BJ29)+(BD29*BK29)+(BE29*BL29)+(BF29*BM29)+(BI29*BP29)+(BG29*BN29)+(BH29*BO29)</f>
      </c>
      <c r="BR29" s="127"/>
      <c r="BS29" s="98"/>
    </row>
    <row r="30" spans="1:71" ht="20.100000000000001" customHeight="1">
      <c r="A30" s="59">
        <v>25</v>
      </c>
      <c r="B30" s="59">
        <f t="array" ref="B30">'Data Entry'!BB30</f>
      </c>
      <c r="C30" s="59">
        <f t="array" ref="C30">'Data Entry'!BC30</f>
      </c>
      <c r="D30" s="59">
        <f t="array" ref="D30">'Data Entry'!BD30</f>
      </c>
      <c r="E30" s="59">
        <f t="array" ref="E30">'Data Entry'!BE30</f>
      </c>
      <c r="F30" s="59">
        <f t="array" ref="F30">'Data Entry'!BF30</f>
      </c>
      <c r="G30" s="59">
        <f t="array" ref="G30">G29</f>
      </c>
      <c r="H30" s="59">
        <f t="array" ref="H30">H29</f>
      </c>
      <c r="I30" s="59">
        <f t="array" ref="I30">I29</f>
      </c>
      <c r="J30" s="59">
        <f t="array" ref="J30">J29</f>
      </c>
      <c r="K30" s="59">
        <f t="array" ref="K30">K29</f>
      </c>
      <c r="L30" s="59">
        <f t="array" ref="L30">(B30*G30)+(C30*H30)+(D30*I30)+(E30*J30)+(F30*K30)</f>
      </c>
      <c r="M30" s="113"/>
      <c r="N30" s="59">
        <v>25</v>
      </c>
      <c r="O30" s="59">
        <f t="array" ref="O30">'Data Entry'!BG30</f>
      </c>
      <c r="P30" s="59">
        <f t="array" ref="P30">'Data Entry'!BH30</f>
      </c>
      <c r="Q30" s="59">
        <f t="array" ref="Q30">'Data Entry'!BI30</f>
      </c>
      <c r="R30" s="59">
        <f t="array" ref="R30">'Data Entry'!BJ30</f>
      </c>
      <c r="S30" s="59">
        <f t="array" ref="S30">'Data Entry'!BK30</f>
      </c>
      <c r="T30" s="59">
        <f t="array" ref="T30">T29</f>
      </c>
      <c r="U30" s="59">
        <f t="array" ref="U30">U29</f>
      </c>
      <c r="V30" s="59">
        <f t="array" ref="V30">V29</f>
      </c>
      <c r="W30" s="59">
        <f t="array" ref="W30">W29</f>
      </c>
      <c r="X30" s="237"/>
      <c r="Y30" s="59">
        <f t="array" ref="Y30">(O30*T30)+(P30*U30)+(Q30*V30)+(R30*W30)+(S30*X30)</f>
      </c>
      <c r="Z30" s="113"/>
      <c r="AA30" s="59">
        <v>25</v>
      </c>
      <c r="AB30" s="59">
        <f t="array" ref="AB30">'Data Entry'!BL30</f>
      </c>
      <c r="AC30" s="59">
        <f t="array" ref="AC30">'Data Entry'!BM30</f>
      </c>
      <c r="AD30" s="59">
        <f t="array" ref="AD30">'Data Entry'!BN30</f>
      </c>
      <c r="AE30" s="59">
        <f t="array" ref="AE30">'Data Entry'!BO30</f>
      </c>
      <c r="AF30" s="59">
        <f t="array" ref="AF30">'Data Entry'!BP30</f>
      </c>
      <c r="AG30" s="59">
        <f t="array" ref="AG30">AG29</f>
      </c>
      <c r="AH30" s="59">
        <f t="array" ref="AH30">AH29</f>
      </c>
      <c r="AI30" s="59">
        <f t="array" ref="AI30">AI29</f>
      </c>
      <c r="AJ30" s="59">
        <f t="array" ref="AJ30">AJ29</f>
      </c>
      <c r="AK30" s="59">
        <f t="array" ref="AK30">AK29</f>
      </c>
      <c r="AL30" s="59">
        <f t="array" ref="AL30">(AB30*AG30)+(AC30*AH30)+(AD30*AI30)+(AE30*AJ30)+(AF30*AK30)</f>
      </c>
      <c r="AM30" s="113"/>
      <c r="AN30" s="59">
        <v>25</v>
      </c>
      <c r="AO30" s="59">
        <f t="array" ref="AO30">'Data Entry'!BQ30</f>
      </c>
      <c r="AP30" s="59">
        <f t="array" ref="AP30">'Data Entry'!BR30</f>
      </c>
      <c r="AQ30" s="59">
        <f t="array" ref="AQ30">'Data Entry'!BS30</f>
      </c>
      <c r="AR30" s="59">
        <f t="array" ref="AR30">'Data Entry'!BT30</f>
      </c>
      <c r="AS30" s="59">
        <f t="array" ref="AS30">'Data Entry'!BX30</f>
      </c>
      <c r="AT30" s="59">
        <f t="array" ref="AT30">AT29</f>
      </c>
      <c r="AU30" s="59">
        <f t="array" ref="AU30">AU29</f>
      </c>
      <c r="AV30" s="59">
        <f t="array" ref="AV30">AV29</f>
      </c>
      <c r="AW30" s="59">
        <f t="array" ref="AW30">AW29</f>
      </c>
      <c r="AX30" s="59">
        <f t="array" ref="AX30">AX29</f>
      </c>
      <c r="AY30" s="59">
        <f t="array" ref="AY30">(AO30*AT30)+(AP30*AU30)+(AQ30*AV30)+(AR30*AW30)+(AS30*AX30)</f>
      </c>
      <c r="AZ30" s="127"/>
      <c r="BA30" s="128"/>
      <c r="BB30" s="59">
        <v>25</v>
      </c>
      <c r="BC30" s="59">
        <f t="array" ref="BC30">'Data Entry'!BY30</f>
      </c>
      <c r="BD30" s="59">
        <f t="array" ref="BD30">'Data Entry'!BZ30</f>
      </c>
      <c r="BE30" s="59">
        <f t="array" ref="BE30">'Data Entry'!CA30</f>
      </c>
      <c r="BF30" s="59">
        <f t="array" ref="BF30">'Data Entry'!CB30</f>
      </c>
      <c r="BG30" s="237"/>
      <c r="BH30" s="237"/>
      <c r="BI30" s="59">
        <f t="array" ref="BI30">'Data Entry'!CC30</f>
      </c>
      <c r="BJ30" s="59">
        <f t="array" ref="BJ30">BJ29</f>
      </c>
      <c r="BK30" s="59">
        <f t="array" ref="BK30">BK29</f>
      </c>
      <c r="BL30" s="59">
        <f t="array" ref="BL30">BL29</f>
      </c>
      <c r="BM30" s="59">
        <f t="array" ref="BM30">BM29</f>
      </c>
      <c r="BN30" s="59">
        <v>1950</v>
      </c>
      <c r="BO30" s="59">
        <v>1075</v>
      </c>
      <c r="BP30" s="59">
        <f t="array" ref="BP30">BP29</f>
      </c>
      <c r="BQ30" s="59">
        <f t="array" ref="BQ30">(BC30*BJ30)+(BD30*BK30)+(BE30*BL30)+(BF30*BM30)+(BI30*BP30)+(BG30*BN30)+(BH30*BO30)</f>
      </c>
      <c r="BR30" s="127"/>
      <c r="BS30" s="98"/>
    </row>
    <row r="31" spans="1:71" ht="20.100000000000001" customHeight="1">
      <c r="A31" s="59">
        <v>26</v>
      </c>
      <c r="B31" s="59">
        <f t="array" ref="B31">'Data Entry'!BB31</f>
      </c>
      <c r="C31" s="59">
        <f t="array" ref="C31">'Data Entry'!BC31</f>
      </c>
      <c r="D31" s="59">
        <f t="array" ref="D31">'Data Entry'!BD31</f>
      </c>
      <c r="E31" s="59">
        <f t="array" ref="E31">'Data Entry'!BE31</f>
      </c>
      <c r="F31" s="59">
        <f t="array" ref="F31">'Data Entry'!BF31</f>
      </c>
      <c r="G31" s="59">
        <f t="array" ref="G31">G30</f>
      </c>
      <c r="H31" s="59">
        <f t="array" ref="H31">H30</f>
      </c>
      <c r="I31" s="59">
        <f t="array" ref="I31">I30</f>
      </c>
      <c r="J31" s="59">
        <f t="array" ref="J31">J30</f>
      </c>
      <c r="K31" s="59">
        <f t="array" ref="K31">K30</f>
      </c>
      <c r="L31" s="59">
        <f t="array" ref="L31">(B31*G31)+(C31*H31)+(D31*I31)+(E31*J31)+(F31*K31)</f>
      </c>
      <c r="M31" s="113"/>
      <c r="N31" s="59">
        <v>26</v>
      </c>
      <c r="O31" s="59">
        <f t="array" ref="O31">'Data Entry'!BG31</f>
      </c>
      <c r="P31" s="59">
        <f t="array" ref="P31">'Data Entry'!BH31</f>
      </c>
      <c r="Q31" s="59">
        <f t="array" ref="Q31">'Data Entry'!BI31</f>
      </c>
      <c r="R31" s="59">
        <f t="array" ref="R31">'Data Entry'!BJ31</f>
      </c>
      <c r="S31" s="59">
        <f t="array" ref="S31">'Data Entry'!BK31</f>
      </c>
      <c r="T31" s="59">
        <f t="array" ref="T31">T30</f>
      </c>
      <c r="U31" s="59">
        <f t="array" ref="U31">U30</f>
      </c>
      <c r="V31" s="59">
        <f t="array" ref="V31">V30</f>
      </c>
      <c r="W31" s="59">
        <f t="array" ref="W31">W30</f>
      </c>
      <c r="X31" s="237"/>
      <c r="Y31" s="59">
        <f t="array" ref="Y31">(O31*T31)+(P31*U31)+(Q31*V31)+(R31*W31)+(S31*X31)</f>
      </c>
      <c r="Z31" s="113"/>
      <c r="AA31" s="59">
        <v>26</v>
      </c>
      <c r="AB31" s="59">
        <f t="array" ref="AB31">'Data Entry'!BL31</f>
      </c>
      <c r="AC31" s="59">
        <f t="array" ref="AC31">'Data Entry'!BM31</f>
      </c>
      <c r="AD31" s="59">
        <f t="array" ref="AD31">'Data Entry'!BN31</f>
      </c>
      <c r="AE31" s="59">
        <f t="array" ref="AE31">'Data Entry'!BO31</f>
      </c>
      <c r="AF31" s="59">
        <f t="array" ref="AF31">'Data Entry'!BP31</f>
      </c>
      <c r="AG31" s="59">
        <f t="array" ref="AG31">AG30</f>
      </c>
      <c r="AH31" s="59">
        <f t="array" ref="AH31">AH30</f>
      </c>
      <c r="AI31" s="59">
        <f t="array" ref="AI31">AI30</f>
      </c>
      <c r="AJ31" s="59">
        <f t="array" ref="AJ31">AJ30</f>
      </c>
      <c r="AK31" s="59">
        <f t="array" ref="AK31">AK30</f>
      </c>
      <c r="AL31" s="59">
        <f t="array" ref="AL31">(AB31*AG31)+(AC31*AH31)+(AD31*AI31)+(AE31*AJ31)+(AF31*AK31)</f>
      </c>
      <c r="AM31" s="113"/>
      <c r="AN31" s="59">
        <v>26</v>
      </c>
      <c r="AO31" s="59">
        <f t="array" ref="AO31">'Data Entry'!BQ31</f>
      </c>
      <c r="AP31" s="59">
        <f t="array" ref="AP31">'Data Entry'!BR31</f>
      </c>
      <c r="AQ31" s="59">
        <f t="array" ref="AQ31">'Data Entry'!BS31</f>
      </c>
      <c r="AR31" s="59">
        <f t="array" ref="AR31">'Data Entry'!BT31</f>
      </c>
      <c r="AS31" s="59">
        <f t="array" ref="AS31">'Data Entry'!BX31</f>
      </c>
      <c r="AT31" s="59">
        <f t="array" ref="AT31">AT30</f>
      </c>
      <c r="AU31" s="59">
        <f t="array" ref="AU31">AU30</f>
      </c>
      <c r="AV31" s="59">
        <f t="array" ref="AV31">AV30</f>
      </c>
      <c r="AW31" s="59">
        <f t="array" ref="AW31">AW30</f>
      </c>
      <c r="AX31" s="59">
        <f t="array" ref="AX31">AX30</f>
      </c>
      <c r="AY31" s="59">
        <f t="array" ref="AY31">(AO31*AT31)+(AP31*AU31)+(AQ31*AV31)+(AR31*AW31)+(AS31*AX31)</f>
      </c>
      <c r="AZ31" s="127"/>
      <c r="BA31" s="128"/>
      <c r="BB31" s="59">
        <v>26</v>
      </c>
      <c r="BC31" s="59">
        <f t="array" ref="BC31">'Data Entry'!BY31</f>
      </c>
      <c r="BD31" s="59">
        <f t="array" ref="BD31">'Data Entry'!BZ31</f>
      </c>
      <c r="BE31" s="59">
        <f t="array" ref="BE31">'Data Entry'!CA31</f>
      </c>
      <c r="BF31" s="59">
        <f t="array" ref="BF31">'Data Entry'!CB31</f>
      </c>
      <c r="BG31" s="237"/>
      <c r="BH31" s="237"/>
      <c r="BI31" s="59">
        <f t="array" ref="BI31">'Data Entry'!CC31</f>
      </c>
      <c r="BJ31" s="59">
        <f t="array" ref="BJ31">BJ30</f>
      </c>
      <c r="BK31" s="59">
        <f t="array" ref="BK31">BK30</f>
      </c>
      <c r="BL31" s="59">
        <f t="array" ref="BL31">BL30</f>
      </c>
      <c r="BM31" s="59">
        <f t="array" ref="BM31">BM30</f>
      </c>
      <c r="BN31" s="59">
        <v>1950</v>
      </c>
      <c r="BO31" s="59">
        <v>1075</v>
      </c>
      <c r="BP31" s="59">
        <f t="array" ref="BP31">BP30</f>
      </c>
      <c r="BQ31" s="59">
        <f t="array" ref="BQ31">(BC31*BJ31)+(BD31*BK31)+(BE31*BL31)+(BF31*BM31)+(BI31*BP31)+(BG31*BN31)+(BH31*BO31)</f>
      </c>
      <c r="BR31" s="127"/>
      <c r="BS31" s="98"/>
    </row>
    <row r="32" spans="1:71" ht="20.100000000000001" customHeight="1">
      <c r="A32" s="59">
        <v>27</v>
      </c>
      <c r="B32" s="59">
        <f t="array" ref="B32">'Data Entry'!BB32</f>
      </c>
      <c r="C32" s="59">
        <f t="array" ref="C32">'Data Entry'!BC32</f>
      </c>
      <c r="D32" s="59">
        <f t="array" ref="D32">'Data Entry'!BD32</f>
      </c>
      <c r="E32" s="59">
        <f t="array" ref="E32">'Data Entry'!BE32</f>
      </c>
      <c r="F32" s="59">
        <f t="array" ref="F32">'Data Entry'!BF32</f>
      </c>
      <c r="G32" s="59">
        <f t="array" ref="G32">G31</f>
      </c>
      <c r="H32" s="59">
        <f t="array" ref="H32">H31</f>
      </c>
      <c r="I32" s="59">
        <f t="array" ref="I32">I31</f>
      </c>
      <c r="J32" s="59">
        <f t="array" ref="J32">J31</f>
      </c>
      <c r="K32" s="59">
        <f t="array" ref="K32">K31</f>
      </c>
      <c r="L32" s="59">
        <f t="array" ref="L32">(B32*G32)+(C32*H32)+(D32*I32)+(E32*J32)+(F32*K32)</f>
      </c>
      <c r="M32" s="113"/>
      <c r="N32" s="59">
        <v>27</v>
      </c>
      <c r="O32" s="59">
        <f t="array" ref="O32">'Data Entry'!BG32</f>
      </c>
      <c r="P32" s="59">
        <f t="array" ref="P32">'Data Entry'!BH32</f>
      </c>
      <c r="Q32" s="59">
        <f t="array" ref="Q32">'Data Entry'!BI32</f>
      </c>
      <c r="R32" s="59">
        <f t="array" ref="R32">'Data Entry'!BJ32</f>
      </c>
      <c r="S32" s="59">
        <f t="array" ref="S32">'Data Entry'!BK32</f>
      </c>
      <c r="T32" s="59">
        <f t="array" ref="T32">T31</f>
      </c>
      <c r="U32" s="59">
        <f t="array" ref="U32">U31</f>
      </c>
      <c r="V32" s="59">
        <f t="array" ref="V32">V31</f>
      </c>
      <c r="W32" s="59">
        <f t="array" ref="W32">W31</f>
      </c>
      <c r="X32" s="237"/>
      <c r="Y32" s="59">
        <f t="array" ref="Y32">(O32*T32)+(P32*U32)+(Q32*V32)+(R32*W32)+(S32*X32)</f>
      </c>
      <c r="Z32" s="113"/>
      <c r="AA32" s="59">
        <v>27</v>
      </c>
      <c r="AB32" s="59">
        <f t="array" ref="AB32">'Data Entry'!BL32</f>
      </c>
      <c r="AC32" s="59">
        <f t="array" ref="AC32">'Data Entry'!BM32</f>
      </c>
      <c r="AD32" s="59">
        <f t="array" ref="AD32">'Data Entry'!BN32</f>
      </c>
      <c r="AE32" s="59">
        <f t="array" ref="AE32">'Data Entry'!BO32</f>
      </c>
      <c r="AF32" s="59">
        <f t="array" ref="AF32">'Data Entry'!BP32</f>
      </c>
      <c r="AG32" s="59">
        <f t="array" ref="AG32">AG31</f>
      </c>
      <c r="AH32" s="59">
        <f t="array" ref="AH32">AH31</f>
      </c>
      <c r="AI32" s="59">
        <f t="array" ref="AI32">AI31</f>
      </c>
      <c r="AJ32" s="59">
        <f t="array" ref="AJ32">AJ31</f>
      </c>
      <c r="AK32" s="59">
        <f t="array" ref="AK32">AK31</f>
      </c>
      <c r="AL32" s="59">
        <f t="array" ref="AL32">(AB32*AG32)+(AC32*AH32)+(AD32*AI32)+(AE32*AJ32)+(AF32*AK32)</f>
      </c>
      <c r="AM32" s="113"/>
      <c r="AN32" s="59">
        <v>27</v>
      </c>
      <c r="AO32" s="59">
        <f t="array" ref="AO32">'Data Entry'!BQ32</f>
      </c>
      <c r="AP32" s="59">
        <f t="array" ref="AP32">'Data Entry'!BR32</f>
      </c>
      <c r="AQ32" s="59">
        <f t="array" ref="AQ32">'Data Entry'!BS32</f>
      </c>
      <c r="AR32" s="59">
        <f t="array" ref="AR32">'Data Entry'!BT32</f>
      </c>
      <c r="AS32" s="59">
        <f t="array" ref="AS32">'Data Entry'!BX32</f>
      </c>
      <c r="AT32" s="59">
        <f t="array" ref="AT32">AT31</f>
      </c>
      <c r="AU32" s="59">
        <f t="array" ref="AU32">AU31</f>
      </c>
      <c r="AV32" s="59">
        <f t="array" ref="AV32">AV31</f>
      </c>
      <c r="AW32" s="59">
        <f t="array" ref="AW32">AW31</f>
      </c>
      <c r="AX32" s="59">
        <f t="array" ref="AX32">AX31</f>
      </c>
      <c r="AY32" s="59">
        <f t="array" ref="AY32">(AO32*AT32)+(AP32*AU32)+(AQ32*AV32)+(AR32*AW32)+(AS32*AX32)</f>
      </c>
      <c r="AZ32" s="127"/>
      <c r="BA32" s="128"/>
      <c r="BB32" s="59">
        <v>27</v>
      </c>
      <c r="BC32" s="59">
        <f t="array" ref="BC32">'Data Entry'!BY32</f>
      </c>
      <c r="BD32" s="59">
        <f t="array" ref="BD32">'Data Entry'!BZ32</f>
      </c>
      <c r="BE32" s="59">
        <f t="array" ref="BE32">'Data Entry'!CA32</f>
      </c>
      <c r="BF32" s="59">
        <f t="array" ref="BF32">'Data Entry'!CB32</f>
      </c>
      <c r="BG32" s="237"/>
      <c r="BH32" s="237"/>
      <c r="BI32" s="59">
        <f t="array" ref="BI32">'Data Entry'!CC32</f>
      </c>
      <c r="BJ32" s="59">
        <f t="array" ref="BJ32">BJ31</f>
      </c>
      <c r="BK32" s="59">
        <f t="array" ref="BK32">BK31</f>
      </c>
      <c r="BL32" s="59">
        <f t="array" ref="BL32">BL31</f>
      </c>
      <c r="BM32" s="59">
        <f t="array" ref="BM32">BM31</f>
      </c>
      <c r="BN32" s="59">
        <v>1950</v>
      </c>
      <c r="BO32" s="59">
        <v>1075</v>
      </c>
      <c r="BP32" s="59">
        <f t="array" ref="BP32">BP31</f>
      </c>
      <c r="BQ32" s="59">
        <f t="array" ref="BQ32">(BC32*BJ32)+(BD32*BK32)+(BE32*BL32)+(BF32*BM32)+(BI32*BP32)+(BG32*BN32)+(BH32*BO32)</f>
      </c>
      <c r="BR32" s="127"/>
      <c r="BS32" s="98"/>
    </row>
    <row r="33" spans="1:71" ht="20.100000000000001" customHeight="1">
      <c r="A33" s="59">
        <v>28</v>
      </c>
      <c r="B33" s="59">
        <f t="array" ref="B33">'Data Entry'!BB33</f>
      </c>
      <c r="C33" s="59">
        <f t="array" ref="C33">'Data Entry'!BC33</f>
      </c>
      <c r="D33" s="59">
        <f t="array" ref="D33">'Data Entry'!BD33</f>
      </c>
      <c r="E33" s="59">
        <f t="array" ref="E33">'Data Entry'!BE33</f>
      </c>
      <c r="F33" s="59">
        <f t="array" ref="F33">'Data Entry'!BF33</f>
      </c>
      <c r="G33" s="59">
        <f t="array" ref="G33">G32</f>
      </c>
      <c r="H33" s="59">
        <f t="array" ref="H33">H32</f>
      </c>
      <c r="I33" s="59">
        <f t="array" ref="I33">I32</f>
      </c>
      <c r="J33" s="59">
        <f t="array" ref="J33">J32</f>
      </c>
      <c r="K33" s="59">
        <f t="array" ref="K33">K32</f>
      </c>
      <c r="L33" s="59">
        <f t="array" ref="L33">(B33*G33)+(C33*H33)+(D33*I33)+(E33*J33)+(F33*K33)</f>
      </c>
      <c r="M33" s="113"/>
      <c r="N33" s="59">
        <v>28</v>
      </c>
      <c r="O33" s="59">
        <f t="array" ref="O33">'Data Entry'!BG33</f>
      </c>
      <c r="P33" s="59">
        <f t="array" ref="P33">'Data Entry'!BH33</f>
      </c>
      <c r="Q33" s="59">
        <f t="array" ref="Q33">'Data Entry'!BI33</f>
      </c>
      <c r="R33" s="59">
        <f t="array" ref="R33">'Data Entry'!BJ33</f>
      </c>
      <c r="S33" s="59">
        <f t="array" ref="S33">'Data Entry'!BK33</f>
      </c>
      <c r="T33" s="59">
        <f t="array" ref="T33">T32</f>
      </c>
      <c r="U33" s="59">
        <f t="array" ref="U33">U32</f>
      </c>
      <c r="V33" s="59">
        <f t="array" ref="V33">V32</f>
      </c>
      <c r="W33" s="59">
        <f t="array" ref="W33">W32</f>
      </c>
      <c r="X33" s="237"/>
      <c r="Y33" s="59">
        <f t="array" ref="Y33">(O33*T33)+(P33*U33)+(Q33*V33)+(R33*W33)+(S33*X33)</f>
      </c>
      <c r="Z33" s="113"/>
      <c r="AA33" s="59">
        <v>28</v>
      </c>
      <c r="AB33" s="59">
        <f t="array" ref="AB33">'Data Entry'!BL33</f>
      </c>
      <c r="AC33" s="59">
        <f t="array" ref="AC33">'Data Entry'!BM33</f>
      </c>
      <c r="AD33" s="59">
        <f t="array" ref="AD33">'Data Entry'!BN33</f>
      </c>
      <c r="AE33" s="59">
        <f t="array" ref="AE33">'Data Entry'!BO33</f>
      </c>
      <c r="AF33" s="59">
        <f t="array" ref="AF33">'Data Entry'!BP33</f>
      </c>
      <c r="AG33" s="59">
        <f t="array" ref="AG33">AG32</f>
      </c>
      <c r="AH33" s="59">
        <f t="array" ref="AH33">AH32</f>
      </c>
      <c r="AI33" s="59">
        <f t="array" ref="AI33">AI32</f>
      </c>
      <c r="AJ33" s="59">
        <f t="array" ref="AJ33">AJ32</f>
      </c>
      <c r="AK33" s="59">
        <f t="array" ref="AK33">AK32</f>
      </c>
      <c r="AL33" s="59">
        <f t="array" ref="AL33">(AB33*AG33)+(AC33*AH33)+(AD33*AI33)+(AE33*AJ33)+(AF33*AK33)</f>
      </c>
      <c r="AM33" s="113"/>
      <c r="AN33" s="59">
        <v>28</v>
      </c>
      <c r="AO33" s="59">
        <f t="array" ref="AO33">'Data Entry'!BQ33</f>
      </c>
      <c r="AP33" s="59">
        <f t="array" ref="AP33">'Data Entry'!BR33</f>
      </c>
      <c r="AQ33" s="59">
        <f t="array" ref="AQ33">'Data Entry'!BS33</f>
      </c>
      <c r="AR33" s="59">
        <f t="array" ref="AR33">'Data Entry'!BT33</f>
      </c>
      <c r="AS33" s="59">
        <f t="array" ref="AS33">'Data Entry'!BX33</f>
      </c>
      <c r="AT33" s="59">
        <f t="array" ref="AT33">AT32</f>
      </c>
      <c r="AU33" s="59">
        <f t="array" ref="AU33">AU32</f>
      </c>
      <c r="AV33" s="59">
        <f t="array" ref="AV33">AV32</f>
      </c>
      <c r="AW33" s="59">
        <f t="array" ref="AW33">AW32</f>
      </c>
      <c r="AX33" s="59">
        <f t="array" ref="AX33">AX32</f>
      </c>
      <c r="AY33" s="59">
        <f t="array" ref="AY33">(AO33*AT33)+(AP33*AU33)+(AQ33*AV33)+(AR33*AW33)+(AS33*AX33)</f>
      </c>
      <c r="AZ33" s="127"/>
      <c r="BA33" s="128"/>
      <c r="BB33" s="59">
        <v>28</v>
      </c>
      <c r="BC33" s="59">
        <f t="array" ref="BC33">'Data Entry'!BY33</f>
      </c>
      <c r="BD33" s="59">
        <f t="array" ref="BD33">'Data Entry'!BZ33</f>
      </c>
      <c r="BE33" s="59">
        <f t="array" ref="BE33">'Data Entry'!CA33</f>
      </c>
      <c r="BF33" s="59">
        <f t="array" ref="BF33">'Data Entry'!CB33</f>
      </c>
      <c r="BG33" s="237"/>
      <c r="BH33" s="237"/>
      <c r="BI33" s="59">
        <f t="array" ref="BI33">'Data Entry'!CC33</f>
      </c>
      <c r="BJ33" s="59">
        <f t="array" ref="BJ33">BJ32</f>
      </c>
      <c r="BK33" s="59">
        <f t="array" ref="BK33">BK32</f>
      </c>
      <c r="BL33" s="59">
        <f t="array" ref="BL33">BL32</f>
      </c>
      <c r="BM33" s="59">
        <f t="array" ref="BM33">BM32</f>
      </c>
      <c r="BN33" s="59">
        <v>1950</v>
      </c>
      <c r="BO33" s="59">
        <v>1075</v>
      </c>
      <c r="BP33" s="59">
        <f t="array" ref="BP33">BP32</f>
      </c>
      <c r="BQ33" s="59">
        <f t="array" ref="BQ33">(BC33*BJ33)+(BD33*BK33)+(BE33*BL33)+(BF33*BM33)+(BI33*BP33)+(BG33*BN33)+(BH33*BO33)</f>
      </c>
      <c r="BR33" s="127"/>
      <c r="BS33" s="98"/>
    </row>
    <row r="34" spans="1:71" ht="20.100000000000001" customHeight="1">
      <c r="A34" s="59">
        <v>29</v>
      </c>
      <c r="B34" s="59">
        <f t="array" ref="B34">'Data Entry'!BB34</f>
      </c>
      <c r="C34" s="59">
        <f t="array" ref="C34">'Data Entry'!BC34</f>
      </c>
      <c r="D34" s="59">
        <f t="array" ref="D34">'Data Entry'!BD34</f>
      </c>
      <c r="E34" s="59">
        <f t="array" ref="E34">'Data Entry'!BE34</f>
      </c>
      <c r="F34" s="59">
        <f t="array" ref="F34">'Data Entry'!BF34</f>
      </c>
      <c r="G34" s="59">
        <f t="array" ref="G34">G33</f>
      </c>
      <c r="H34" s="59">
        <f t="array" ref="H34">H33</f>
      </c>
      <c r="I34" s="59">
        <f t="array" ref="I34">I33</f>
      </c>
      <c r="J34" s="59">
        <f t="array" ref="J34">J33</f>
      </c>
      <c r="K34" s="59">
        <f t="array" ref="K34">K33</f>
      </c>
      <c r="L34" s="59">
        <f t="array" ref="L34">(B34*G34)+(C34*H34)+(D34*I34)+(E34*J34)+(F34*K34)</f>
      </c>
      <c r="M34" s="113"/>
      <c r="N34" s="59">
        <v>29</v>
      </c>
      <c r="O34" s="59">
        <f t="array" ref="O34">'Data Entry'!BG34</f>
      </c>
      <c r="P34" s="59">
        <f t="array" ref="P34">'Data Entry'!BH34</f>
      </c>
      <c r="Q34" s="59">
        <f t="array" ref="Q34">'Data Entry'!BI34</f>
      </c>
      <c r="R34" s="59">
        <f t="array" ref="R34">'Data Entry'!BJ34</f>
      </c>
      <c r="S34" s="59">
        <f t="array" ref="S34">'Data Entry'!BK34</f>
      </c>
      <c r="T34" s="59">
        <f t="array" ref="T34">T33</f>
      </c>
      <c r="U34" s="59">
        <f t="array" ref="U34">U33</f>
      </c>
      <c r="V34" s="59">
        <f t="array" ref="V34">V33</f>
      </c>
      <c r="W34" s="59">
        <f t="array" ref="W34">W33</f>
      </c>
      <c r="X34" s="237"/>
      <c r="Y34" s="59">
        <f t="array" ref="Y34">(O34*T34)+(P34*U34)+(Q34*V34)+(R34*W34)+(S34*X34)</f>
      </c>
      <c r="Z34" s="113"/>
      <c r="AA34" s="59">
        <v>29</v>
      </c>
      <c r="AB34" s="59">
        <f t="array" ref="AB34">'Data Entry'!BL34</f>
      </c>
      <c r="AC34" s="59">
        <f t="array" ref="AC34">'Data Entry'!BM34</f>
      </c>
      <c r="AD34" s="59">
        <f t="array" ref="AD34">'Data Entry'!BN34</f>
      </c>
      <c r="AE34" s="59">
        <f t="array" ref="AE34">'Data Entry'!BO34</f>
      </c>
      <c r="AF34" s="59">
        <f t="array" ref="AF34">'Data Entry'!BP34</f>
      </c>
      <c r="AG34" s="59">
        <f t="array" ref="AG34">AG33</f>
      </c>
      <c r="AH34" s="59">
        <f t="array" ref="AH34">AH33</f>
      </c>
      <c r="AI34" s="59">
        <f t="array" ref="AI34">AI33</f>
      </c>
      <c r="AJ34" s="59">
        <f t="array" ref="AJ34">AJ33</f>
      </c>
      <c r="AK34" s="59">
        <f t="array" ref="AK34">AK33</f>
      </c>
      <c r="AL34" s="59">
        <f t="array" ref="AL34">(AB34*AG34)+(AC34*AH34)+(AD34*AI34)+(AE34*AJ34)+(AF34*AK34)</f>
      </c>
      <c r="AM34" s="113"/>
      <c r="AN34" s="59">
        <v>29</v>
      </c>
      <c r="AO34" s="59">
        <f t="array" ref="AO34">'Data Entry'!BQ34</f>
      </c>
      <c r="AP34" s="59">
        <f t="array" ref="AP34">'Data Entry'!BR34</f>
      </c>
      <c r="AQ34" s="59">
        <f t="array" ref="AQ34">'Data Entry'!BS34</f>
      </c>
      <c r="AR34" s="59">
        <f t="array" ref="AR34">'Data Entry'!BT34</f>
      </c>
      <c r="AS34" s="59">
        <f t="array" ref="AS34">'Data Entry'!BX34</f>
      </c>
      <c r="AT34" s="59">
        <f t="array" ref="AT34">AT33</f>
      </c>
      <c r="AU34" s="59">
        <f t="array" ref="AU34">AU33</f>
      </c>
      <c r="AV34" s="59">
        <f t="array" ref="AV34">AV33</f>
      </c>
      <c r="AW34" s="59">
        <f t="array" ref="AW34">AW33</f>
      </c>
      <c r="AX34" s="59">
        <f t="array" ref="AX34">AX33</f>
      </c>
      <c r="AY34" s="59">
        <f t="array" ref="AY34">(AO34*AT34)+(AP34*AU34)+(AQ34*AV34)+(AR34*AW34)+(AS34*AX34)</f>
      </c>
      <c r="AZ34" s="127"/>
      <c r="BA34" s="128"/>
      <c r="BB34" s="59">
        <v>29</v>
      </c>
      <c r="BC34" s="59">
        <f t="array" ref="BC34">'Data Entry'!BY34</f>
      </c>
      <c r="BD34" s="59">
        <f t="array" ref="BD34">'Data Entry'!BZ34</f>
      </c>
      <c r="BE34" s="59">
        <f t="array" ref="BE34">'Data Entry'!CA34</f>
      </c>
      <c r="BF34" s="59">
        <f t="array" ref="BF34">'Data Entry'!CB34</f>
      </c>
      <c r="BG34" s="237"/>
      <c r="BH34" s="237"/>
      <c r="BI34" s="59">
        <f t="array" ref="BI34">'Data Entry'!CC34</f>
      </c>
      <c r="BJ34" s="59">
        <f t="array" ref="BJ34">BJ33</f>
      </c>
      <c r="BK34" s="59">
        <f t="array" ref="BK34">BK33</f>
      </c>
      <c r="BL34" s="59">
        <f t="array" ref="BL34">BL33</f>
      </c>
      <c r="BM34" s="59">
        <f t="array" ref="BM34">BM33</f>
      </c>
      <c r="BN34" s="59">
        <v>1950</v>
      </c>
      <c r="BO34" s="59">
        <v>1075</v>
      </c>
      <c r="BP34" s="59">
        <f t="array" ref="BP34">BP33</f>
      </c>
      <c r="BQ34" s="59">
        <f t="array" ref="BQ34">(BC34*BJ34)+(BD34*BK34)+(BE34*BL34)+(BF34*BM34)+(BI34*BP34)+(BG34*BN34)+(BH34*BO34)</f>
      </c>
      <c r="BR34" s="127"/>
      <c r="BS34" s="98"/>
    </row>
    <row r="35" spans="1:71" ht="20.100000000000001" customHeight="1">
      <c r="A35" s="59">
        <v>30</v>
      </c>
      <c r="B35" s="59">
        <f t="array" ref="B35">'Data Entry'!BB35</f>
      </c>
      <c r="C35" s="59">
        <f t="array" ref="C35">'Data Entry'!BC35</f>
      </c>
      <c r="D35" s="59">
        <f t="array" ref="D35">'Data Entry'!BD35</f>
      </c>
      <c r="E35" s="59">
        <f t="array" ref="E35">'Data Entry'!BE35</f>
      </c>
      <c r="F35" s="59">
        <f t="array" ref="F35">'Data Entry'!BF35</f>
      </c>
      <c r="G35" s="59">
        <f t="array" ref="G35">G34</f>
      </c>
      <c r="H35" s="59">
        <f t="array" ref="H35">H34</f>
      </c>
      <c r="I35" s="59">
        <f t="array" ref="I35">I34</f>
      </c>
      <c r="J35" s="59">
        <f t="array" ref="J35">J34</f>
      </c>
      <c r="K35" s="59">
        <f t="array" ref="K35">K34</f>
      </c>
      <c r="L35" s="59">
        <f t="array" ref="L35">(B35*G35)+(C35*H35)+(D35*I35)+(E35*J35)+(F35*K35)</f>
      </c>
      <c r="M35" s="113"/>
      <c r="N35" s="59">
        <v>30</v>
      </c>
      <c r="O35" s="59">
        <f t="array" ref="O35">'Data Entry'!BG35</f>
      </c>
      <c r="P35" s="59">
        <f t="array" ref="P35">'Data Entry'!BH35</f>
      </c>
      <c r="Q35" s="59">
        <f t="array" ref="Q35">'Data Entry'!BI35</f>
      </c>
      <c r="R35" s="59">
        <f t="array" ref="R35">'Data Entry'!BJ35</f>
      </c>
      <c r="S35" s="59">
        <f t="array" ref="S35">'Data Entry'!BK35</f>
      </c>
      <c r="T35" s="59">
        <f t="array" ref="T35">T34</f>
      </c>
      <c r="U35" s="59">
        <f t="array" ref="U35">U34</f>
      </c>
      <c r="V35" s="59">
        <f t="array" ref="V35">V34</f>
      </c>
      <c r="W35" s="59">
        <f t="array" ref="W35">W34</f>
      </c>
      <c r="X35" s="237"/>
      <c r="Y35" s="59">
        <f t="array" ref="Y35">(O35*T35)+(P35*U35)+(Q35*V35)+(R35*W35)+(S35*X35)</f>
      </c>
      <c r="Z35" s="113"/>
      <c r="AA35" s="59">
        <v>30</v>
      </c>
      <c r="AB35" s="59">
        <f t="array" ref="AB35">'Data Entry'!BL35</f>
      </c>
      <c r="AC35" s="59">
        <f t="array" ref="AC35">'Data Entry'!BM35</f>
      </c>
      <c r="AD35" s="59">
        <f t="array" ref="AD35">'Data Entry'!BN35</f>
      </c>
      <c r="AE35" s="59">
        <f t="array" ref="AE35">'Data Entry'!BO35</f>
      </c>
      <c r="AF35" s="59">
        <f t="array" ref="AF35">'Data Entry'!BP35</f>
      </c>
      <c r="AG35" s="59">
        <f t="array" ref="AG35">AG34</f>
      </c>
      <c r="AH35" s="59">
        <f t="array" ref="AH35">AH34</f>
      </c>
      <c r="AI35" s="59">
        <f t="array" ref="AI35">AI34</f>
      </c>
      <c r="AJ35" s="59">
        <f t="array" ref="AJ35">AJ34</f>
      </c>
      <c r="AK35" s="59">
        <f t="array" ref="AK35">AK34</f>
      </c>
      <c r="AL35" s="59">
        <f t="array" ref="AL35">(AB35*AG35)+(AC35*AH35)+(AD35*AI35)+(AE35*AJ35)+(AF35*AK35)</f>
      </c>
      <c r="AM35" s="113"/>
      <c r="AN35" s="59">
        <v>30</v>
      </c>
      <c r="AO35" s="59">
        <f t="array" ref="AO35">'Data Entry'!BQ35</f>
      </c>
      <c r="AP35" s="59">
        <f t="array" ref="AP35">'Data Entry'!BR35</f>
      </c>
      <c r="AQ35" s="59">
        <f t="array" ref="AQ35">'Data Entry'!BS35</f>
      </c>
      <c r="AR35" s="59">
        <f t="array" ref="AR35">'Data Entry'!BT35</f>
      </c>
      <c r="AS35" s="59">
        <f t="array" ref="AS35">'Data Entry'!BX35</f>
      </c>
      <c r="AT35" s="59">
        <f t="array" ref="AT35">AT34</f>
      </c>
      <c r="AU35" s="59">
        <f t="array" ref="AU35">AU34</f>
      </c>
      <c r="AV35" s="59">
        <f t="array" ref="AV35">AV34</f>
      </c>
      <c r="AW35" s="59">
        <f t="array" ref="AW35">AW34</f>
      </c>
      <c r="AX35" s="59">
        <f t="array" ref="AX35">AX34</f>
      </c>
      <c r="AY35" s="59">
        <f t="array" ref="AY35">(AO35*AT35)+(AP35*AU35)+(AQ35*AV35)+(AR35*AW35)+(AS35*AX35)</f>
      </c>
      <c r="AZ35" s="127"/>
      <c r="BA35" s="128"/>
      <c r="BB35" s="59">
        <v>30</v>
      </c>
      <c r="BC35" s="59">
        <f t="array" ref="BC35">'Data Entry'!BY35</f>
      </c>
      <c r="BD35" s="59">
        <f t="array" ref="BD35">'Data Entry'!BZ35</f>
      </c>
      <c r="BE35" s="59">
        <f t="array" ref="BE35">'Data Entry'!CA35</f>
      </c>
      <c r="BF35" s="59">
        <f t="array" ref="BF35">'Data Entry'!CB35</f>
      </c>
      <c r="BG35" s="237"/>
      <c r="BH35" s="237"/>
      <c r="BI35" s="59">
        <f t="array" ref="BI35">'Data Entry'!CC35</f>
      </c>
      <c r="BJ35" s="59">
        <f t="array" ref="BJ35">BJ34</f>
      </c>
      <c r="BK35" s="59">
        <f t="array" ref="BK35">BK34</f>
      </c>
      <c r="BL35" s="59">
        <f t="array" ref="BL35">BL34</f>
      </c>
      <c r="BM35" s="59">
        <f t="array" ref="BM35">BM34</f>
      </c>
      <c r="BN35" s="59">
        <v>1950</v>
      </c>
      <c r="BO35" s="59">
        <v>1075</v>
      </c>
      <c r="BP35" s="59">
        <f t="array" ref="BP35">BP34</f>
      </c>
      <c r="BQ35" s="59">
        <f t="array" ref="BQ35">(BC35*BJ35)+(BD35*BK35)+(BE35*BL35)+(BF35*BM35)+(BI35*BP35)+(BG35*BN35)+(BH35*BO35)</f>
      </c>
      <c r="BR35" s="127"/>
      <c r="BS35" s="98"/>
    </row>
    <row r="36" spans="1:71" ht="20.100000000000001" customHeight="1">
      <c r="A36" s="59">
        <v>31</v>
      </c>
      <c r="B36" s="59">
        <f t="array" ref="B36">'Data Entry'!BB36</f>
      </c>
      <c r="C36" s="59">
        <f t="array" ref="C36">'Data Entry'!BC36</f>
      </c>
      <c r="D36" s="59">
        <f t="array" ref="D36">'Data Entry'!BD36</f>
      </c>
      <c r="E36" s="59">
        <f t="array" ref="E36">'Data Entry'!BE36</f>
      </c>
      <c r="F36" s="59">
        <f t="array" ref="F36">'Data Entry'!BF36</f>
      </c>
      <c r="G36" s="59">
        <f t="array" ref="G36">G35</f>
      </c>
      <c r="H36" s="59">
        <f t="array" ref="H36">H35</f>
      </c>
      <c r="I36" s="59">
        <f t="array" ref="I36">I35</f>
      </c>
      <c r="J36" s="59">
        <f t="array" ref="J36">J35</f>
      </c>
      <c r="K36" s="59">
        <f t="array" ref="K36">K35</f>
      </c>
      <c r="L36" s="59">
        <f t="array" ref="L36">(B36*G36)+(C36*H36)+(D36*I36)+(E36*J36)+(F36*K36)</f>
      </c>
      <c r="M36" s="113"/>
      <c r="N36" s="59">
        <v>31</v>
      </c>
      <c r="O36" s="59">
        <f t="array" ref="O36">'Data Entry'!BG36</f>
      </c>
      <c r="P36" s="59">
        <f t="array" ref="P36">'Data Entry'!BH36</f>
      </c>
      <c r="Q36" s="59">
        <f t="array" ref="Q36">'Data Entry'!BI36</f>
      </c>
      <c r="R36" s="59">
        <f t="array" ref="R36">'Data Entry'!BJ36</f>
      </c>
      <c r="S36" s="59">
        <f t="array" ref="S36">'Data Entry'!BK36</f>
      </c>
      <c r="T36" s="59">
        <f t="array" ref="T36">T35</f>
      </c>
      <c r="U36" s="59">
        <f t="array" ref="U36">U35</f>
      </c>
      <c r="V36" s="59">
        <f t="array" ref="V36">V35</f>
      </c>
      <c r="W36" s="59">
        <f t="array" ref="W36">W35</f>
      </c>
      <c r="X36" s="237"/>
      <c r="Y36" s="59">
        <f t="array" ref="Y36">(O36*T36)+(P36*U36)+(Q36*V36)+(R36*W36)+(S36*X36)</f>
      </c>
      <c r="Z36" s="113"/>
      <c r="AA36" s="59">
        <v>31</v>
      </c>
      <c r="AB36" s="59">
        <f t="array" ref="AB36">'Data Entry'!BL36</f>
      </c>
      <c r="AC36" s="59">
        <f t="array" ref="AC36">'Data Entry'!BM36</f>
      </c>
      <c r="AD36" s="59">
        <f t="array" ref="AD36">'Data Entry'!BN36</f>
      </c>
      <c r="AE36" s="59">
        <f t="array" ref="AE36">'Data Entry'!BO36</f>
      </c>
      <c r="AF36" s="59">
        <f t="array" ref="AF36">'Data Entry'!BP36</f>
      </c>
      <c r="AG36" s="59">
        <f t="array" ref="AG36">AG35</f>
      </c>
      <c r="AH36" s="59">
        <f t="array" ref="AH36">AH35</f>
      </c>
      <c r="AI36" s="59">
        <f t="array" ref="AI36">AI35</f>
      </c>
      <c r="AJ36" s="59">
        <f t="array" ref="AJ36">AJ35</f>
      </c>
      <c r="AK36" s="59">
        <f t="array" ref="AK36">AK35</f>
      </c>
      <c r="AL36" s="59">
        <f t="array" ref="AL36">(AB36*AG36)+(AC36*AH36)+(AD36*AI36)+(AE36*AJ36)+(AF36*AK36)</f>
      </c>
      <c r="AM36" s="113"/>
      <c r="AN36" s="59">
        <v>31</v>
      </c>
      <c r="AO36" s="59">
        <f t="array" ref="AO36">'Data Entry'!BQ36</f>
      </c>
      <c r="AP36" s="59">
        <f t="array" ref="AP36">'Data Entry'!BR36</f>
      </c>
      <c r="AQ36" s="59">
        <f t="array" ref="AQ36">'Data Entry'!BS36</f>
      </c>
      <c r="AR36" s="59">
        <f t="array" ref="AR36">'Data Entry'!BT36</f>
      </c>
      <c r="AS36" s="59">
        <f t="array" ref="AS36">'Data Entry'!BX36</f>
      </c>
      <c r="AT36" s="59">
        <f t="array" ref="AT36">AT35</f>
      </c>
      <c r="AU36" s="59">
        <f t="array" ref="AU36">AU35</f>
      </c>
      <c r="AV36" s="59">
        <f t="array" ref="AV36">AV35</f>
      </c>
      <c r="AW36" s="59">
        <f t="array" ref="AW36">AW35</f>
      </c>
      <c r="AX36" s="59">
        <f t="array" ref="AX36">AX35</f>
      </c>
      <c r="AY36" s="59">
        <f t="array" ref="AY36">(AO36*AT36)+(AP36*AU36)+(AQ36*AV36)+(AR36*AW36)+(AS36*AX36)</f>
      </c>
      <c r="AZ36" s="127"/>
      <c r="BA36" s="128"/>
      <c r="BB36" s="59">
        <v>31</v>
      </c>
      <c r="BC36" s="59">
        <f t="array" ref="BC36">'Data Entry'!BY36</f>
      </c>
      <c r="BD36" s="59">
        <f t="array" ref="BD36">'Data Entry'!BZ36</f>
      </c>
      <c r="BE36" s="59">
        <f t="array" ref="BE36">'Data Entry'!CA36</f>
      </c>
      <c r="BF36" s="59">
        <f t="array" ref="BF36">'Data Entry'!CB36</f>
      </c>
      <c r="BG36" s="237"/>
      <c r="BH36" s="237"/>
      <c r="BI36" s="59">
        <f t="array" ref="BI36">'Data Entry'!CC36</f>
      </c>
      <c r="BJ36" s="59">
        <f t="array" ref="BJ36">BJ35</f>
      </c>
      <c r="BK36" s="59">
        <f t="array" ref="BK36">BK35</f>
      </c>
      <c r="BL36" s="59">
        <f t="array" ref="BL36">BL35</f>
      </c>
      <c r="BM36" s="59">
        <f t="array" ref="BM36">BM35</f>
      </c>
      <c r="BN36" s="59">
        <v>1950</v>
      </c>
      <c r="BO36" s="59">
        <v>1075</v>
      </c>
      <c r="BP36" s="59">
        <f t="array" ref="BP36">BP35</f>
      </c>
      <c r="BQ36" s="59">
        <f t="array" ref="BQ36">(BC36*BJ36)+(BD36*BK36)+(BE36*BL36)+(BF36*BM36)+(BI36*BP36)+(BG36*BN36)+(BH36*BO36)</f>
      </c>
      <c r="BR36" s="127"/>
      <c r="BS36" s="98"/>
    </row>
    <row r="37" spans="1:71" ht="15.75" customHeight="1">
      <c r="A37" s="134"/>
      <c r="B37" s="134"/>
      <c r="C37" s="134"/>
      <c r="D37" s="134"/>
      <c r="E37" s="134"/>
      <c r="F37" s="134"/>
      <c r="G37" s="134"/>
      <c r="H37" s="134"/>
      <c r="I37" s="196"/>
      <c r="J37" s="196"/>
      <c r="K37" s="196"/>
      <c r="L37" s="196"/>
      <c r="M37" s="98"/>
      <c r="N37" s="134"/>
      <c r="O37" s="322">
        <f t="array" ref="O37">SUM(O6:O36)</f>
      </c>
      <c r="P37" s="322">
        <f t="array" ref="P37">SUM(P6:P36)</f>
      </c>
      <c r="Q37" s="322">
        <f t="array" ref="Q37">SUM(Q6:Q36)</f>
      </c>
      <c r="R37" s="322">
        <f t="array" ref="R37">SUM(R6:R36)</f>
      </c>
      <c r="S37" s="322">
        <f t="array" ref="S37">SUM(O37:R37)</f>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c>
      <c r="BD37" s="322">
        <f t="array" ref="BD37">SUM(BD6:BD36)</f>
      </c>
      <c r="BE37" s="322">
        <f t="array" ref="BE37">SUM(BE6:BE36)</f>
      </c>
      <c r="BF37" s="322">
        <f t="array" ref="BF37">SUM(BF6:BF36)</f>
      </c>
      <c r="BG37" s="134"/>
      <c r="BH37" s="134"/>
      <c r="BI37" s="322">
        <f t="array" ref="BI37">SUM(BC37:BF37)</f>
      </c>
      <c r="BJ37" s="134"/>
      <c r="BK37" s="134"/>
      <c r="BL37" s="196"/>
      <c r="BM37" s="196"/>
      <c r="BN37" s="196"/>
      <c r="BO37" s="196"/>
      <c r="BP37" s="196"/>
      <c r="BQ37" s="196"/>
      <c r="BR37" s="98"/>
      <c r="BS37" s="98"/>
    </row>
    <row r="38" spans="1:71" ht="39" customHeight="1">
      <c r="A38" s="98"/>
      <c r="B38" s="98"/>
      <c r="C38" s="98"/>
      <c r="D38" s="98"/>
      <c r="E38" s="98"/>
      <c r="F38" s="98"/>
      <c r="G38" s="98"/>
      <c r="H38" s="140"/>
      <c r="I38" t="s" s="690">
        <v>186</v>
      </c>
      <c r="J38" s="691"/>
      <c r="K38" s="691"/>
      <c r="L38" s="360">
        <f t="array" ref="L38">SUM(L6:L36)</f>
      </c>
      <c r="M38" s="98"/>
      <c r="N38" s="98"/>
      <c r="O38" s="98"/>
      <c r="P38" s="98"/>
      <c r="Q38" s="98"/>
      <c r="R38" s="98"/>
      <c r="S38" s="98">
        <f t="array" ref="S38">S37*1000/Production!R38</f>
      </c>
      <c r="T38" s="98"/>
      <c r="U38" s="140"/>
      <c r="V38" t="s" s="690">
        <v>186</v>
      </c>
      <c r="W38" s="691"/>
      <c r="X38" s="359"/>
      <c r="Y38" s="360">
        <f t="array" ref="Y38">SUM(Y6:Y36)</f>
      </c>
      <c r="Z38" s="98"/>
      <c r="AA38" s="98"/>
      <c r="AB38" s="98"/>
      <c r="AC38" s="98"/>
      <c r="AD38" s="98"/>
      <c r="AE38" s="98"/>
      <c r="AF38" s="98"/>
      <c r="AG38" s="98"/>
      <c r="AH38" s="140"/>
      <c r="AI38" t="s" s="690">
        <v>186</v>
      </c>
      <c r="AJ38" s="691"/>
      <c r="AK38" s="359"/>
      <c r="AL38" s="360">
        <f t="array" ref="AL38">SUM(AL6:AL36)</f>
      </c>
      <c r="AM38" s="98"/>
      <c r="AN38" s="98"/>
      <c r="AO38" s="98"/>
      <c r="AP38" s="98"/>
      <c r="AQ38" s="98"/>
      <c r="AR38" s="98"/>
      <c r="AS38" s="98"/>
      <c r="AT38" s="98"/>
      <c r="AU38" s="140"/>
      <c r="AV38" t="s" s="690">
        <v>186</v>
      </c>
      <c r="AW38" s="691"/>
      <c r="AX38" s="359"/>
      <c r="AY38" s="360">
        <f t="array" ref="AY38">SUM(AY6:AY36)</f>
      </c>
      <c r="AZ38" s="98"/>
      <c r="BA38" s="98"/>
      <c r="BB38" s="98"/>
      <c r="BC38" s="98"/>
      <c r="BD38" s="98"/>
      <c r="BE38" s="98"/>
      <c r="BF38" s="98"/>
      <c r="BG38" s="98"/>
      <c r="BH38" s="98"/>
      <c r="BI38" s="136">
        <f t="array" ref="BI38">BI37*1000/Production!BG38</f>
      </c>
      <c r="BJ38" s="98"/>
      <c r="BK38" s="140"/>
      <c r="BL38" t="s" s="690">
        <v>186</v>
      </c>
      <c r="BM38" s="691"/>
      <c r="BN38" s="359"/>
      <c r="BO38" s="359"/>
      <c r="BP38" s="361"/>
      <c r="BQ38" s="362">
        <f t="array" ref="BQ38">SUM(BQ6:BQ36)</f>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f t="array" ref="Y39">Y38/S37</f>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f t="array" ref="BQ39">BQ38/BI37</f>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t="s" s="566">
        <v>359</v>
      </c>
      <c r="E42" s="567"/>
      <c r="F42" s="692">
        <f t="array" ref="F42">L38+Y38+AL38+AY38+BQ38</f>
      </c>
      <c r="G42" s="672"/>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D42:E42"/>
    <mergeCell ref="F42:G42"/>
    <mergeCell ref="AB2:AH3"/>
    <mergeCell ref="AI38:AJ38"/>
    <mergeCell ref="AO2:AU3"/>
    <mergeCell ref="BL38:BM38"/>
    <mergeCell ref="AV38:AW38"/>
    <mergeCell ref="I38:K38"/>
    <mergeCell ref="A2:B3"/>
    <mergeCell ref="D2:J3"/>
    <mergeCell ref="V38:W38"/>
    <mergeCell ref="O2:U3"/>
    <mergeCell ref="BC2:BK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sheetPr/>
  <sheetViews>
    <sheetView showGridLines="0" tabSelected="1" topLeftCell="A8" zoomScale="39" zoomScaleNormal="39" workbookViewId="0">
      <selection activeCell="W16" sqref="W16"/>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2" spans="1:10" ht="21.75" customHeight="1" thickBot="1">
      <c r="A2" s="365"/>
      <c r="B2" s="365"/>
      <c r="C2" s="366"/>
      <c r="D2" s="365"/>
      <c r="E2" s="365"/>
      <c r="F2" s="366"/>
      <c r="G2" s="365"/>
      <c r="H2" t="s" s="367">
        <v>361</v>
      </c>
      <c r="I2" t="s" s="368">
        <v>362</v>
      </c>
      <c r="J2" t="s" s="369">
        <v>363</v>
      </c>
    </row>
    <row r="3" spans="1:10" ht="21" customHeight="1">
      <c r="A3" t="s" s="695">
        <v>364</v>
      </c>
      <c r="B3" s="696"/>
      <c r="C3" s="370"/>
      <c r="D3" t="s" s="695">
        <v>365</v>
      </c>
      <c r="E3" s="696"/>
      <c r="F3" s="370"/>
      <c r="G3" t="s" s="695">
        <v>366</v>
      </c>
      <c r="H3" s="703"/>
      <c r="I3" s="371"/>
      <c r="J3" s="372"/>
    </row>
    <row r="4" spans="1:10" ht="21.75" customHeight="1" thickBot="1">
      <c r="A4" s="697"/>
      <c r="B4" s="698"/>
      <c r="C4" s="370"/>
      <c r="D4" s="697"/>
      <c r="E4" s="698"/>
      <c r="F4" s="370"/>
      <c r="G4" s="704"/>
      <c r="H4" s="705"/>
      <c r="I4" s="373">
        <f t="array" ref="I4">Production!BH41</f>
      </c>
      <c r="J4" s="374"/>
    </row>
    <row r="5" spans="1:10" ht="21" customHeight="1">
      <c r="A5" s="375"/>
      <c r="B5" s="375"/>
      <c r="C5" s="366"/>
      <c r="D5" s="375"/>
      <c r="E5" s="375"/>
      <c r="F5" s="366"/>
      <c r="G5" s="375"/>
      <c r="H5" s="375"/>
      <c r="I5" s="376"/>
      <c r="J5" s="372"/>
    </row>
    <row r="6" spans="1:10" ht="21" customHeight="1">
      <c r="A6" s="377"/>
      <c r="B6" s="377"/>
      <c r="C6" s="366"/>
      <c r="D6" s="377"/>
      <c r="E6" s="377"/>
      <c r="F6" s="366"/>
      <c r="G6" s="377"/>
      <c r="H6" s="377"/>
      <c r="I6" s="376"/>
      <c r="J6" s="372"/>
    </row>
    <row r="7" spans="1:10" ht="30" customHeight="1">
      <c r="A7" t="s" s="378">
        <v>139</v>
      </c>
      <c r="B7" s="379">
        <f t="array" ref="B7">Body!F36/(Production!E38+Production!K38-Production!M41)</f>
      </c>
      <c r="C7" s="380">
        <f t="array" ref="C7">B7/15.5</f>
      </c>
      <c r="D7" t="s" s="381">
        <v>139</v>
      </c>
      <c r="E7" s="382">
        <f t="array" ref="E7">Body!P36/(Production!S38+Production!Y38-Production!T45)</f>
      </c>
      <c r="F7" s="383">
        <f t="array" ref="F7">E7/10.76</f>
      </c>
      <c r="G7" t="s" s="384">
        <v>139</v>
      </c>
      <c r="H7" s="385">
        <f t="array" ref="H7">Body!F44/(Production!BP38)</f>
      </c>
      <c r="I7" s="386">
        <f t="array" ref="I7">Body!F44</f>
      </c>
      <c r="J7" s="387">
        <v>31</v>
      </c>
    </row>
    <row r="8" spans="1:10" ht="30" customHeight="1">
      <c r="A8" t="s" s="378">
        <v>367</v>
      </c>
      <c r="B8" s="388">
        <f t="array" ref="B8">'Glaze 60x60'!T102/(Production!E38+Production!K38-Production!M41)</f>
      </c>
      <c r="C8" s="380">
        <f t="array" ref="C8">B8/15.5</f>
      </c>
      <c r="D8" t="s" s="381">
        <v>367</v>
      </c>
      <c r="E8" s="382">
        <f t="array" ref="E8">'Glaze 20x100'!S102/(Production!S38+Production!Y38-Production!T45)</f>
      </c>
      <c r="F8" s="383">
        <f t="array" ref="F8">E8/10.76</f>
      </c>
      <c r="G8" t="s" s="384">
        <v>367</v>
      </c>
      <c r="H8" s="385">
        <f t="array" ref="H8">('Glaze 60x60'!T102+'Glaze 20x100'!S102+'Glaze 15x90'!T102+'Glaze 20x120 '!T102+'Glaze 40x40'!T102)/(Production!BP38)</f>
      </c>
      <c r="I8" s="386">
        <f t="array" ref="I8">'Glaze 40x40'!T102</f>
      </c>
      <c r="J8" s="387">
        <v>6.5</v>
      </c>
    </row>
    <row r="9" spans="1:10" ht="30" customHeight="1">
      <c r="A9" t="s" s="378">
        <v>281</v>
      </c>
      <c r="B9" s="379">
        <f t="array" ref="B9">Packing!I40/(Production!E38)</f>
      </c>
      <c r="C9" s="380">
        <f t="array" ref="C9">B9/15.5</f>
      </c>
      <c r="D9" t="s" s="381">
        <v>281</v>
      </c>
      <c r="E9" s="382">
        <f t="array" ref="E9">Packing!T40/(Production!S38)</f>
      </c>
      <c r="F9" s="383">
        <f t="array" ref="F9">E9/10.76</f>
      </c>
      <c r="G9" t="s" s="384">
        <v>281</v>
      </c>
      <c r="H9" s="385">
        <f t="array" ref="H9">Packing!F46/Production!Q43</f>
      </c>
      <c r="I9" s="386">
        <f t="array" ref="I9">Packing!F46</f>
      </c>
      <c r="J9" s="387">
        <v>7</v>
      </c>
    </row>
    <row r="10" spans="1:10" ht="30" customHeight="1">
      <c r="A10" t="s" s="378">
        <v>211</v>
      </c>
      <c r="B10" s="379">
        <f t="array" ref="B10">Fuel!J38/(Production!E38+Production!K38-Production!M41)</f>
      </c>
      <c r="C10" s="380">
        <f t="array" ref="C10">B10/15.5</f>
      </c>
      <c r="D10" t="s" s="381">
        <v>211</v>
      </c>
      <c r="E10" s="382">
        <f t="array" ref="E10">Fuel!K38/(Production!S38+Production!Y38-Production!T45)</f>
      </c>
      <c r="F10" s="383">
        <f t="array" ref="F10">E10/10.76</f>
      </c>
      <c r="G10" t="s" s="384">
        <v>211</v>
      </c>
      <c r="H10" s="385">
        <f t="array" ref="H10">Fuel!K42/(Production!BP38)</f>
      </c>
      <c r="I10" s="386">
        <f t="array" ref="I10">Fuel!K42</f>
      </c>
      <c r="J10" s="387">
        <v>18</v>
      </c>
    </row>
    <row r="11" spans="1:10" ht="30" customHeight="1">
      <c r="A11" t="s" s="378">
        <v>237</v>
      </c>
      <c r="B11" s="388">
        <f t="array" ref="B11">Gas!U40/(Production!E38+Production!K38-Production!M41)</f>
      </c>
      <c r="C11" s="380">
        <f t="array" ref="C11">B11/15.5</f>
      </c>
      <c r="D11" t="s" s="381">
        <v>237</v>
      </c>
      <c r="E11" s="382">
        <f t="array" ref="E11">Gas!V40/(Production!S38+Production!Y38-Production!T45)</f>
      </c>
      <c r="F11" s="383">
        <f t="array" ref="F11">E11/10.76</f>
      </c>
      <c r="G11" t="s" s="384">
        <v>237</v>
      </c>
      <c r="H11" s="385">
        <f t="array" ref="H11">Gas!Z40/(Production!BP38)</f>
      </c>
      <c r="I11" s="386">
        <f t="array" ref="I11">Gas!Z40</f>
      </c>
      <c r="J11" s="387">
        <v>40</v>
      </c>
    </row>
    <row r="12" spans="1:10" ht="30" customHeight="1">
      <c r="A12" t="s" s="378">
        <v>264</v>
      </c>
      <c r="B12" s="388">
        <f t="array" ref="B12">Electricity!G40/(Production!E38+Production!K38-Production!M41)</f>
      </c>
      <c r="C12" s="380">
        <f t="array" ref="C12">B12/15.5</f>
      </c>
      <c r="D12" t="s" s="381">
        <v>264</v>
      </c>
      <c r="E12" s="382">
        <f t="array" ref="E12">Electricity!H40/(Production!S38+Production!Y38-Production!T45)</f>
      </c>
      <c r="F12" s="383">
        <f t="array" ref="F12">E12/10.76</f>
      </c>
      <c r="G12" t="s" s="384">
        <v>264</v>
      </c>
      <c r="H12" s="385">
        <f t="array" ref="H12">Electricity!D40/(Production!BP38)</f>
      </c>
      <c r="I12" s="386">
        <f t="array" ref="I12">Electricity!D40</f>
      </c>
      <c r="J12" s="387">
        <v>15</v>
      </c>
    </row>
    <row r="13" spans="1:10" ht="30" customHeight="1">
      <c r="A13" t="s" s="378">
        <v>338</v>
      </c>
      <c r="B13" s="379">
        <f t="array" ref="B13">Ink!L38/(Production!E38+Production!K38-Production!M41)</f>
      </c>
      <c r="C13" s="380">
        <f t="array" ref="C13">B13/15.5</f>
      </c>
      <c r="D13" t="s" s="381">
        <v>338</v>
      </c>
      <c r="E13" s="382">
        <f t="array" ref="E13">Ink!Y38/(Production!S38+Production!Y38-Production!T45)</f>
      </c>
      <c r="F13" s="383">
        <f t="array" ref="F13">E13/10.76</f>
      </c>
      <c r="G13" t="s" s="384">
        <v>338</v>
      </c>
      <c r="H13" s="385">
        <v>7</v>
      </c>
      <c r="I13" s="389">
        <f t="array" ref="I13">Ink!F42</f>
      </c>
      <c r="J13" s="387">
        <v>7.5</v>
      </c>
    </row>
    <row r="14" spans="1:10" ht="30" customHeight="1">
      <c r="A14" t="s" s="378">
        <v>368</v>
      </c>
      <c r="B14" s="379">
        <f t="array" ref="B14">'Fixed Cost'!H41/(Production!E38+Production!K38-Production!M41)</f>
      </c>
      <c r="C14" s="380">
        <f t="array" ref="C14">B14/15.5</f>
      </c>
      <c r="D14" t="s" s="381">
        <v>368</v>
      </c>
      <c r="E14" s="382">
        <f t="array" ref="E14">'Fixed Cost'!I41/(Production!S38+Production!Y38-Production!T45)</f>
      </c>
      <c r="F14" s="383">
        <f t="array" ref="F14">E14/10.76</f>
      </c>
      <c r="G14" t="s" s="384">
        <v>368</v>
      </c>
      <c r="H14" s="385">
        <f t="array" ref="H14">'Fixed Cost'!J45/(Production!BP38)</f>
      </c>
      <c r="I14" s="386">
        <f t="array" ref="I14">'Fixed Cost'!J45</f>
      </c>
      <c r="J14" s="387">
        <v>13</v>
      </c>
    </row>
    <row r="15" spans="1:10" ht="30" customHeight="1">
      <c r="A15" t="s" s="378">
        <v>369</v>
      </c>
      <c r="B15" s="379">
        <f t="array" ref="B15">'Fixed Cost'!N41/(Production!E38+Production!K38-Production!M41)</f>
      </c>
      <c r="C15" s="380">
        <f t="array" ref="C15">B15/15.5</f>
      </c>
      <c r="D15" t="s" s="381">
        <v>369</v>
      </c>
      <c r="E15" s="382">
        <f t="array" ref="E15">'Fixed Cost'!O41/(Production!S38+Production!Y38-Production!T45)</f>
      </c>
      <c r="F15" s="383">
        <f t="array" ref="F15">E15/10.76</f>
      </c>
      <c r="G15" t="s" s="384">
        <v>369</v>
      </c>
      <c r="H15" s="385">
        <f t="array" ref="H15">'Fixed Cost'!P45/(Production!BP38)</f>
      </c>
      <c r="I15" s="386">
        <f t="array" ref="I15">'Fixed Cost'!P45</f>
      </c>
      <c r="J15" s="387">
        <v>5.3</v>
      </c>
    </row>
    <row r="16" spans="1:10" ht="40.5" customHeight="1">
      <c r="A16" t="s" s="390">
        <v>370</v>
      </c>
      <c r="B16" s="379">
        <f t="array" ref="B16">'Fixed Cost'!T41/(Production!E38+Production!K38-Production!M41)</f>
      </c>
      <c r="C16" s="380">
        <f t="array" ref="C16">B16/15.5</f>
      </c>
      <c r="D16" t="s" s="391">
        <v>370</v>
      </c>
      <c r="E16" s="382">
        <f t="array" ref="E16">'Fixed Cost'!U41/(Production!S38+Production!Y38-Production!T45)</f>
      </c>
      <c r="F16" s="383">
        <f t="array" ref="F16">E16/10.76</f>
      </c>
      <c r="G16" t="s" s="392">
        <v>370</v>
      </c>
      <c r="H16" s="385">
        <f t="array" ref="H16">'Fixed Cost'!V45/(Production!BP38)</f>
      </c>
      <c r="I16" s="386">
        <f t="array" ref="I16">'Fixed Cost'!V45</f>
      </c>
      <c r="J16" s="387">
        <v>10</v>
      </c>
    </row>
    <row r="17" spans="1:10" ht="30" customHeight="1">
      <c r="A17" t="s" s="378">
        <v>327</v>
      </c>
      <c r="B17" s="379">
        <f t="array" ref="B17">'Fixed Cost'!Z41/(Production!E38+Production!K38-Production!M41)</f>
      </c>
      <c r="C17" s="380">
        <f t="array" ref="C17">B17/15.5</f>
      </c>
      <c r="D17" t="s" s="381">
        <v>327</v>
      </c>
      <c r="E17" s="382">
        <f t="array" ref="E17">'Fixed Cost'!AA41/(Production!S38+Production!Y38-Production!T45)</f>
      </c>
      <c r="F17" s="383">
        <f t="array" ref="F17">E17/10.76</f>
      </c>
      <c r="G17" t="s" s="384">
        <v>327</v>
      </c>
      <c r="H17" s="385">
        <f t="array" ref="H17">'Fixed Cost'!AB45/(Production!BP38)</f>
      </c>
      <c r="I17" s="386">
        <f t="array" ref="I17">'Fixed Cost'!AB45</f>
      </c>
      <c r="J17" s="387">
        <v>2</v>
      </c>
    </row>
    <row r="18" spans="1:10" ht="30" customHeight="1">
      <c r="A18" t="s" s="378">
        <v>371</v>
      </c>
      <c r="B18" s="393">
        <v>0</v>
      </c>
      <c r="C18" s="383"/>
      <c r="D18" t="s" s="381">
        <v>371</v>
      </c>
      <c r="E18" s="394">
        <v>0</v>
      </c>
      <c r="F18" s="383"/>
      <c r="G18" t="s" s="384">
        <v>371</v>
      </c>
      <c r="H18" s="395">
        <v>0</v>
      </c>
      <c r="I18" s="396">
        <f t="array" ref="I18">H18*Production!L43-Production!L47</f>
      </c>
      <c r="J18" s="387">
        <v>0.3</v>
      </c>
    </row>
    <row r="19" spans="1:10" ht="26.25" customHeight="1">
      <c r="A19" s="397"/>
      <c r="B19" s="693">
        <f t="array" ref="B19">SUM(B7:B18)</f>
      </c>
      <c r="C19" s="398"/>
      <c r="D19" s="399"/>
      <c r="E19" s="693">
        <f t="array" ref="E19">SUM(E7:E18)</f>
      </c>
      <c r="F19" s="398"/>
      <c r="G19" s="399"/>
      <c r="H19" s="693">
        <f t="array" ref="H19">SUM(H7:H18)</f>
      </c>
      <c r="I19" s="701">
        <f t="array" ref="I19">SUM(I7:I18)</f>
      </c>
      <c r="J19" s="699">
        <f t="array" ref="J19">SUM(J7:J18)</f>
      </c>
    </row>
    <row r="20" spans="1:10" ht="26.25" customHeight="1">
      <c r="A20" s="400"/>
      <c r="B20" s="694"/>
      <c r="C20" s="398"/>
      <c r="D20" s="398"/>
      <c r="E20" s="694"/>
      <c r="F20" s="398"/>
      <c r="G20" s="398"/>
      <c r="H20" s="694"/>
      <c r="I20" s="702"/>
      <c r="J20" s="700"/>
    </row>
    <row r="21" spans="1:10" ht="21.75" customHeight="1" thickBot="1">
      <c r="A21" s="366"/>
      <c r="B21" s="401"/>
      <c r="C21" s="366"/>
      <c r="D21" s="366"/>
      <c r="E21" s="401"/>
      <c r="F21" s="366"/>
      <c r="G21" s="366"/>
      <c r="H21" s="401"/>
      <c r="I21" s="402"/>
      <c r="J21" s="403"/>
    </row>
    <row r="22" spans="1:10" ht="21.75" customHeight="1" thickBot="1">
      <c r="A22" t="s" s="404">
        <v>372</v>
      </c>
      <c r="B22" s="405">
        <f t="array" ref="B22">B19/11.62</f>
      </c>
      <c r="C22" s="370"/>
      <c r="D22" t="s" s="406">
        <v>372</v>
      </c>
      <c r="E22" s="405">
        <f t="array" ref="E22">E19/10.76</f>
      </c>
      <c r="F22" s="370"/>
      <c r="G22" t="s" s="406">
        <v>372</v>
      </c>
      <c r="H22" s="405">
        <f t="array" ref="H22">H19/8.6</f>
      </c>
      <c r="I22" s="407"/>
      <c r="J22" s="403"/>
    </row>
    <row r="23" spans="1:10" ht="21.75" customHeight="1" thickBot="1">
      <c r="A23" s="501"/>
      <c r="B23" s="502"/>
      <c r="C23" s="398"/>
      <c r="D23" s="503"/>
      <c r="E23" s="502"/>
      <c r="F23" s="398"/>
      <c r="G23" s="503"/>
      <c r="H23" s="502"/>
      <c r="I23" s="414"/>
      <c r="J23" s="403"/>
    </row>
    <row r="24" spans="1:10" ht="21.75" customHeight="1">
      <c r="A24" s="501"/>
      <c r="B24" s="502"/>
      <c r="C24" s="398"/>
      <c r="D24" s="503"/>
      <c r="E24" s="502"/>
      <c r="F24" s="398"/>
      <c r="G24" s="503"/>
      <c r="H24" s="502"/>
      <c r="I24" s="414"/>
      <c r="J24" s="403"/>
    </row>
    <row r="25" spans="1:10" ht="21" customHeight="1">
      <c r="A25" s="366"/>
      <c r="B25" s="366"/>
      <c r="C25" s="366"/>
      <c r="D25" s="366"/>
      <c r="E25" s="366"/>
      <c r="F25" s="366"/>
      <c r="G25" s="366"/>
      <c r="H25" s="366"/>
      <c r="I25" s="366"/>
      <c r="J25" s="403"/>
    </row>
    <row r="26" spans="1:10" ht="21.75" customHeight="1" thickBot="1">
      <c r="A26" s="365"/>
      <c r="B26" s="365"/>
      <c r="C26" s="366"/>
      <c r="D26" s="365"/>
      <c r="E26" s="365"/>
      <c r="F26" s="366"/>
      <c r="G26" s="365"/>
      <c r="H26" s="365"/>
      <c r="I26" s="366"/>
      <c r="J26" s="403"/>
    </row>
    <row r="27" spans="1:10" ht="21" customHeight="1">
      <c r="A27" t="s" s="695">
        <v>373</v>
      </c>
      <c r="B27" s="696"/>
      <c r="C27" s="370"/>
      <c r="D27" t="s" s="695">
        <v>374</v>
      </c>
      <c r="E27" s="696"/>
      <c r="F27" s="370"/>
      <c r="G27" t="s" s="695">
        <v>375</v>
      </c>
      <c r="H27" s="696"/>
      <c r="I27" s="407"/>
      <c r="J27" s="403"/>
    </row>
    <row r="28" spans="1:10" ht="21.75" customHeight="1" thickBot="1">
      <c r="A28" s="697"/>
      <c r="B28" s="698"/>
      <c r="C28" s="370"/>
      <c r="D28" s="697"/>
      <c r="E28" s="698"/>
      <c r="F28" s="370"/>
      <c r="G28" s="697"/>
      <c r="H28" s="698"/>
      <c r="I28" s="407"/>
      <c r="J28" s="403"/>
    </row>
    <row r="29" spans="1:10" ht="21" customHeight="1">
      <c r="A29" s="377"/>
      <c r="B29" s="377"/>
      <c r="C29" s="366"/>
      <c r="D29" s="377"/>
      <c r="E29" s="377"/>
      <c r="F29" s="366"/>
      <c r="G29" s="377"/>
      <c r="H29" s="377"/>
      <c r="I29" s="366"/>
      <c r="J29" s="403"/>
    </row>
    <row r="30" spans="1:10" ht="39.9" customHeight="1">
      <c r="A30" t="s" s="378">
        <v>139</v>
      </c>
      <c r="B30" s="408">
        <f t="array" ref="B30">IFERROR(Body!Y36/(Production!AG41-Production!AG45),"0")</f>
      </c>
      <c r="C30" s="409">
        <f t="array" ref="C30">B30/15.5</f>
      </c>
      <c r="D30" t="s" s="378">
        <v>139</v>
      </c>
      <c r="E30" s="379">
        <f t="array" ref="E30">Body!AI36/(Production!AU41-Production!AU45)</f>
      </c>
      <c r="F30" s="409">
        <f t="array" ref="F30">E30/12.91</f>
      </c>
      <c r="G30" t="s" s="378">
        <v>139</v>
      </c>
      <c r="H30" s="379">
        <f t="array" ref="H30">Body!AS36/(Production!BH41-Production!BH45)</f>
      </c>
      <c r="I30" s="410"/>
      <c r="J30" s="403"/>
    </row>
    <row r="31" spans="1:10" ht="39.9" customHeight="1">
      <c r="A31" t="s" s="378">
        <v>367</v>
      </c>
      <c r="B31" s="411">
        <f t="array" ref="B31">IFERROR('Glaze 15x90'!T102/(Production!AG41-Production!AG45),"0")</f>
      </c>
      <c r="C31" s="409">
        <f t="array" ref="C31">B31/15.5</f>
      </c>
      <c r="D31" t="s" s="378">
        <v>367</v>
      </c>
      <c r="E31" s="388">
        <f t="array" ref="E31">'Glaze 20x120 '!T102/(Production!AU41-Production!AU45)</f>
      </c>
      <c r="F31" s="409">
        <f t="array" ref="F31">E31/12.91</f>
      </c>
      <c r="G31" t="s" s="378">
        <v>367</v>
      </c>
      <c r="H31" s="388">
        <f t="array" ref="H31">'Glaze 40x40'!T102/(Production!BH41-Production!BH45)</f>
      </c>
      <c r="I31" s="410"/>
      <c r="J31" s="403"/>
    </row>
    <row r="32" spans="1:10" ht="39.9" customHeight="1">
      <c r="A32" t="s" s="378">
        <v>281</v>
      </c>
      <c r="B32" s="412">
        <f t="array" ref="B32">IFERROR(Packing!AE40/(Production!AG38),"0")</f>
      </c>
      <c r="C32" s="409">
        <f t="array" ref="C32">B32/15.5</f>
      </c>
      <c r="D32" t="s" s="378">
        <v>281</v>
      </c>
      <c r="E32" s="379">
        <f t="array" ref="E32">IFERROR(Packing!AP40/Production!AU38,"0")</f>
      </c>
      <c r="F32" s="409">
        <f t="array" ref="F32">E32/12.91</f>
      </c>
      <c r="G32" t="s" s="378">
        <v>281</v>
      </c>
      <c r="H32" s="379">
        <f t="array" ref="H32">Packing!BA40/Production!BH38</f>
      </c>
      <c r="I32" s="410"/>
      <c r="J32" s="403"/>
    </row>
    <row r="33" spans="1:10" ht="39.9" customHeight="1">
      <c r="A33" t="s" s="378">
        <v>211</v>
      </c>
      <c r="B33" s="408">
        <f t="array" ref="B33">IFERROR(Fuel!L38/(Production!AG41-Production!AG45),"0")</f>
      </c>
      <c r="C33" s="409">
        <f t="array" ref="C33">B33/15.5</f>
      </c>
      <c r="D33" t="s" s="378">
        <v>211</v>
      </c>
      <c r="E33" s="379">
        <f t="array" ref="E33">Fuel!M38/(Production!AU41-Production!AU45)</f>
      </c>
      <c r="F33" s="409">
        <f t="array" ref="F33">E33/12.91</f>
      </c>
      <c r="G33" t="s" s="378">
        <v>211</v>
      </c>
      <c r="H33" s="379">
        <f t="array" ref="H33">Fuel!N38/(Production!BH41-Production!BH45)</f>
      </c>
      <c r="I33" s="410"/>
      <c r="J33" s="403"/>
    </row>
    <row r="34" spans="1:10" ht="39.9" customHeight="1">
      <c r="A34" t="s" s="378">
        <v>237</v>
      </c>
      <c r="B34" s="411">
        <f t="array" ref="B34">IFERROR(Gas!W40/(Production!AG41-Production!AG45),"0")</f>
      </c>
      <c r="C34" s="409">
        <f t="array" ref="C34">B34/15.5</f>
      </c>
      <c r="D34" t="s" s="378">
        <v>237</v>
      </c>
      <c r="E34" s="388">
        <f t="array" ref="E34">Gas!X40/(Production!AU41-Production!AU45)</f>
      </c>
      <c r="F34" s="409">
        <f t="array" ref="F34">E34/12.91</f>
      </c>
      <c r="G34" t="s" s="378">
        <v>237</v>
      </c>
      <c r="H34" s="388">
        <f t="array" ref="H34">Gas!Y40/(Production!BH41-Production!BH45)</f>
      </c>
      <c r="I34" s="410"/>
      <c r="J34" s="403"/>
    </row>
    <row r="35" spans="1:10" ht="39.9" customHeight="1">
      <c r="A35" t="s" s="378">
        <v>264</v>
      </c>
      <c r="B35" s="411">
        <f t="array" ref="B35">IFERROR(Electricity!I40/(Production!AG41-Production!AG45),"0")</f>
      </c>
      <c r="C35" s="409">
        <f t="array" ref="C35">B35/15.5</f>
      </c>
      <c r="D35" t="s" s="378">
        <v>264</v>
      </c>
      <c r="E35" s="388">
        <f t="array" ref="E35">Electricity!J40/(Production!AU41-Production!AU45)</f>
      </c>
      <c r="F35" s="409">
        <f t="array" ref="F35">E35/12.91</f>
      </c>
      <c r="G35" t="s" s="378">
        <v>264</v>
      </c>
      <c r="H35" s="388">
        <f t="array" ref="H35">Electricity!K40/(Production!BH41-Production!BH45)</f>
      </c>
      <c r="I35" s="410"/>
      <c r="J35" s="403"/>
    </row>
    <row r="36" spans="1:10" ht="39.9" customHeight="1">
      <c r="A36" t="s" s="378">
        <v>338</v>
      </c>
      <c r="B36" s="408">
        <f t="array" ref="B36">IFERROR(Ink!AL38/(Production!AG41-Production!AG45),"0")</f>
      </c>
      <c r="C36" s="409">
        <f t="array" ref="C36">B36/15.5</f>
      </c>
      <c r="D36" t="s" s="378">
        <v>338</v>
      </c>
      <c r="E36" s="379">
        <f t="array" ref="E36">Ink!AY38/(Production!AU41-Production!AU45)</f>
      </c>
      <c r="F36" s="409">
        <f t="array" ref="F36">E36/12.91</f>
      </c>
      <c r="G36" t="s" s="378">
        <v>338</v>
      </c>
      <c r="H36" s="379">
        <f t="array" ref="H36">Ink!BQ38/(Production!BH41-Production!BH45)</f>
      </c>
      <c r="I36" s="410"/>
      <c r="J36" s="403"/>
    </row>
    <row r="37" spans="1:10" ht="39.9" customHeight="1">
      <c r="A37" t="s" s="378">
        <v>368</v>
      </c>
      <c r="B37" s="408">
        <f t="array" ref="B37">IFERROR('Fixed Cost'!J41/(Production!AG41-Production!AG45),"0")</f>
      </c>
      <c r="C37" s="409">
        <f t="array" ref="C37">B37/15.5</f>
      </c>
      <c r="D37" t="s" s="378">
        <v>368</v>
      </c>
      <c r="E37" s="379">
        <f t="array" ref="E37">'Fixed Cost'!K41/(Production!AU41-Production!AU45)</f>
      </c>
      <c r="F37" s="409">
        <f t="array" ref="F37">E37/12.91</f>
      </c>
      <c r="G37" t="s" s="378">
        <v>368</v>
      </c>
      <c r="H37" s="379">
        <f t="array" ref="H37">'Fixed Cost'!L41/(Production!BH41-Production!BH45)</f>
      </c>
      <c r="I37" s="410"/>
      <c r="J37" s="403"/>
    </row>
    <row r="38" spans="1:10" ht="39.9" customHeight="1">
      <c r="A38" t="s" s="378">
        <v>369</v>
      </c>
      <c r="B38" s="408">
        <f t="array" ref="B38">IFERROR('Fixed Cost'!P41/(Production!AG41-Production!AG45),"0")</f>
      </c>
      <c r="C38" s="409">
        <f t="array" ref="C38">B38/15.5</f>
      </c>
      <c r="D38" t="s" s="378">
        <v>369</v>
      </c>
      <c r="E38" s="379">
        <f t="array" ref="E38">'Fixed Cost'!Q41/(Production!AU41-Production!AU45)</f>
      </c>
      <c r="F38" s="409">
        <f t="array" ref="F38">E38/12.91</f>
      </c>
      <c r="G38" t="s" s="378">
        <v>369</v>
      </c>
      <c r="H38" s="379">
        <f t="array" ref="H38">'Fixed Cost'!R41/(Production!BH41-Production!BH45)</f>
      </c>
      <c r="I38" s="410"/>
      <c r="J38" s="403"/>
    </row>
    <row r="39" spans="1:10" ht="39.9" customHeight="1">
      <c r="A39" t="s" s="390">
        <v>370</v>
      </c>
      <c r="B39" s="408">
        <f t="array" ref="B39">IFERROR('Fixed Cost'!V41/(Production!AG41-Production!AG45),"0")</f>
      </c>
      <c r="C39" s="409">
        <f t="array" ref="C39">B39/15.5</f>
      </c>
      <c r="D39" t="s" s="390">
        <v>370</v>
      </c>
      <c r="E39" s="379">
        <f t="array" ref="E39">'Fixed Cost'!W41/(Production!AU41-Production!AU45)</f>
      </c>
      <c r="F39" s="409">
        <f t="array" ref="F39">E39/12.91</f>
      </c>
      <c r="G39" t="s" s="390">
        <v>370</v>
      </c>
      <c r="H39" s="379">
        <f t="array" ref="H39">'Fixed Cost'!X41/(Production!BH41-Production!BH45)</f>
      </c>
      <c r="I39" s="410"/>
      <c r="J39" s="403"/>
    </row>
    <row r="40" spans="1:10" ht="39.9" customHeight="1">
      <c r="A40" t="s" s="378">
        <v>327</v>
      </c>
      <c r="B40" s="408">
        <f t="array" ref="B40">IFERROR('Fixed Cost'!AB41/(Production!AG41-Production!AG45),"0")</f>
      </c>
      <c r="C40" s="409">
        <f t="array" ref="C40">B40/15.5</f>
      </c>
      <c r="D40" t="s" s="378">
        <v>327</v>
      </c>
      <c r="E40" s="379">
        <f t="array" ref="E40">'Fixed Cost'!AC41/(Production!AU41-Production!AU45)</f>
      </c>
      <c r="F40" s="409">
        <f t="array" ref="F40">E40/12.91</f>
      </c>
      <c r="G40" t="s" s="378">
        <v>327</v>
      </c>
      <c r="H40" s="379">
        <f t="array" ref="H40">'Fixed Cost'!AD41/(Production!BH41-Production!BH45)</f>
      </c>
      <c r="I40" s="410"/>
      <c r="J40" s="403"/>
    </row>
    <row r="41" spans="1:10" ht="39.9" customHeight="1">
      <c r="A41" t="s" s="378">
        <v>371</v>
      </c>
      <c r="B41" s="413">
        <v>0</v>
      </c>
      <c r="C41" s="409">
        <f t="array" ref="C41">B41/15.5</f>
      </c>
      <c r="D41" t="s" s="378">
        <v>371</v>
      </c>
      <c r="E41" s="393">
        <v>0</v>
      </c>
      <c r="F41" s="409">
        <f t="array" ref="F41">E41/12.91</f>
      </c>
      <c r="G41" t="s" s="378">
        <v>371</v>
      </c>
      <c r="H41" s="393">
        <v>1</v>
      </c>
      <c r="I41" s="410"/>
      <c r="J41" s="403"/>
    </row>
    <row r="42" spans="1:10" ht="21" customHeight="1">
      <c r="A42" s="397"/>
      <c r="B42" s="693">
        <f t="array" ref="B42">SUM(B30:B41)</f>
      </c>
      <c r="C42" s="398"/>
      <c r="D42" s="399"/>
      <c r="E42" s="693">
        <f t="array" ref="E42">SUM(E30:E41)</f>
      </c>
      <c r="F42" s="398"/>
      <c r="G42" s="399"/>
      <c r="H42" s="693">
        <f t="array" ref="H42">SUM(H30:H41)</f>
      </c>
      <c r="I42" s="414"/>
      <c r="J42" s="403"/>
    </row>
    <row r="43" spans="1:10" ht="21" customHeight="1">
      <c r="A43" s="400"/>
      <c r="B43" s="694"/>
      <c r="C43" s="398"/>
      <c r="D43" s="398"/>
      <c r="E43" s="694"/>
      <c r="F43" s="398"/>
      <c r="G43" s="398"/>
      <c r="H43" s="694"/>
      <c r="I43" s="414"/>
      <c r="J43" s="403"/>
    </row>
    <row r="44" spans="1:10" ht="21.75" customHeight="1" thickBot="1">
      <c r="A44" s="366"/>
      <c r="B44" s="401"/>
      <c r="C44" s="366"/>
      <c r="D44" s="366"/>
      <c r="E44" s="401"/>
      <c r="F44" s="366"/>
      <c r="G44" s="366"/>
      <c r="H44" s="401"/>
      <c r="I44" s="366"/>
      <c r="J44" s="403"/>
    </row>
    <row r="45" spans="1:10" ht="21.75" customHeight="1" thickBot="1">
      <c r="A45" t="s" s="404">
        <v>376</v>
      </c>
      <c r="B45" s="405">
        <f t="array" ref="B45">B42/11.62</f>
      </c>
      <c r="C45" s="370"/>
      <c r="D45" t="s" s="406">
        <v>376</v>
      </c>
      <c r="E45" s="405">
        <f t="array" ref="E45">E42/12.91</f>
      </c>
      <c r="F45" s="370"/>
      <c r="G45" t="s" s="406">
        <v>376</v>
      </c>
      <c r="H45" s="405">
        <f t="array" ref="H45">H42/8.6</f>
      </c>
      <c r="I45" s="407"/>
      <c r="J45" s="403"/>
    </row>
  </sheetData>
  <mergeCells count="14">
    <mergeCell ref="J19:J20"/>
    <mergeCell ref="I19:I20"/>
    <mergeCell ref="H19:H20"/>
    <mergeCell ref="G3:H4"/>
    <mergeCell ref="H42:H43"/>
    <mergeCell ref="B42:B43"/>
    <mergeCell ref="D27:E28"/>
    <mergeCell ref="E42:E43"/>
    <mergeCell ref="A3:B4"/>
    <mergeCell ref="D3:E4"/>
    <mergeCell ref="B19:B20"/>
    <mergeCell ref="E19:E20"/>
    <mergeCell ref="A27:B28"/>
    <mergeCell ref="G27:H28"/>
  </mergeCells>
  <hyperlinks>
    <hyperlink ref="H2" r:id="rId1" xr:uid="{6FEF79BC-B0D4-4EC0-BF12-85442066E6F8}"/>
  </hyperlinks>
  <pageMargins left="0.7" right="0.7" top="0.75" bottom="0.75" header="0.3" footer="0.3"/>
  <pageSetup orientation="portrait" r:id="rId2"/>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sheetPr/>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27">
        <f t="array" ref="C2">'Data Entry'!A2</f>
      </c>
      <c r="D2" s="527"/>
      <c r="E2" s="98"/>
      <c r="F2" t="s" s="528">
        <v>378</v>
      </c>
      <c r="G2" s="527"/>
      <c r="H2" s="527"/>
      <c r="I2" s="527"/>
      <c r="J2" s="98"/>
      <c r="K2" s="98"/>
      <c r="L2" s="98"/>
      <c r="M2" s="98"/>
      <c r="N2" s="98"/>
      <c r="O2" s="98"/>
      <c r="P2" s="98"/>
      <c r="Q2" s="527">
        <f t="array" ref="Q2">'Data Entry'!A2</f>
      </c>
      <c r="R2" s="527"/>
      <c r="S2" s="98"/>
      <c r="T2" t="s" s="528">
        <v>379</v>
      </c>
      <c r="U2" s="527"/>
      <c r="V2" s="527"/>
      <c r="W2" s="527"/>
      <c r="X2" s="98"/>
      <c r="Y2" s="98"/>
      <c r="Z2" s="98"/>
      <c r="AA2" s="98"/>
      <c r="AB2" s="98"/>
      <c r="AC2" s="98"/>
      <c r="AD2" s="98"/>
      <c r="AE2" s="631">
        <v>44986</v>
      </c>
      <c r="AF2" s="527"/>
      <c r="AG2" s="98"/>
      <c r="AH2" t="s" s="528">
        <v>380</v>
      </c>
      <c r="AI2" s="527"/>
      <c r="AJ2" s="527"/>
      <c r="AK2" s="527"/>
      <c r="AL2" s="98"/>
      <c r="AM2" s="98"/>
      <c r="AN2" s="98"/>
      <c r="AO2" s="98"/>
      <c r="AP2" s="98"/>
      <c r="AQ2" s="98"/>
      <c r="AR2" s="98"/>
      <c r="AS2" s="98"/>
    </row>
    <row r="3" spans="1:45" ht="18.75" customHeight="1">
      <c r="A3" s="98"/>
      <c r="B3" s="98"/>
      <c r="C3" s="527"/>
      <c r="D3" s="527"/>
      <c r="E3" s="98"/>
      <c r="F3" s="527"/>
      <c r="G3" s="527"/>
      <c r="H3" s="527"/>
      <c r="I3" s="527"/>
      <c r="J3" s="98"/>
      <c r="K3" s="98"/>
      <c r="L3" s="98"/>
      <c r="M3" s="98"/>
      <c r="N3" s="98"/>
      <c r="O3" s="98"/>
      <c r="P3" s="98"/>
      <c r="Q3" s="527"/>
      <c r="R3" s="527"/>
      <c r="S3" s="98"/>
      <c r="T3" s="527"/>
      <c r="U3" s="527"/>
      <c r="V3" s="527"/>
      <c r="W3" s="527"/>
      <c r="X3" s="98"/>
      <c r="Y3" s="98"/>
      <c r="Z3" s="98"/>
      <c r="AA3" s="98"/>
      <c r="AB3" s="98"/>
      <c r="AC3" s="98"/>
      <c r="AD3" s="98"/>
      <c r="AE3" s="527"/>
      <c r="AF3" s="527"/>
      <c r="AG3" s="98"/>
      <c r="AH3" s="527"/>
      <c r="AI3" s="527"/>
      <c r="AJ3" s="527"/>
      <c r="AK3" s="527"/>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t="s" s="415">
        <v>381</v>
      </c>
      <c r="B6" t="s" s="415">
        <v>382</v>
      </c>
      <c r="C6" t="s" s="415">
        <v>383</v>
      </c>
      <c r="D6" t="s" s="415">
        <v>384</v>
      </c>
      <c r="E6" t="s" s="415">
        <v>385</v>
      </c>
      <c r="F6" t="s" s="415">
        <v>386</v>
      </c>
      <c r="G6" t="s" s="415">
        <v>387</v>
      </c>
      <c r="H6" t="s" s="415">
        <v>388</v>
      </c>
      <c r="I6" t="s" s="415">
        <v>389</v>
      </c>
      <c r="J6" t="s" s="415">
        <v>390</v>
      </c>
      <c r="K6" t="s" s="416">
        <v>391</v>
      </c>
      <c r="L6" t="s" s="416">
        <v>392</v>
      </c>
      <c r="M6" t="s" s="416">
        <v>393</v>
      </c>
      <c r="N6" s="113"/>
      <c r="O6" t="s" s="415">
        <v>381</v>
      </c>
      <c r="P6" t="s" s="415">
        <v>382</v>
      </c>
      <c r="Q6" t="s" s="415">
        <v>383</v>
      </c>
      <c r="R6" t="s" s="415">
        <v>384</v>
      </c>
      <c r="S6" t="s" s="415">
        <v>385</v>
      </c>
      <c r="T6" t="s" s="415">
        <v>386</v>
      </c>
      <c r="U6" t="s" s="415">
        <v>387</v>
      </c>
      <c r="V6" t="s" s="415">
        <v>388</v>
      </c>
      <c r="W6" t="s" s="415">
        <v>389</v>
      </c>
      <c r="X6" t="s" s="415">
        <v>390</v>
      </c>
      <c r="Y6" t="s" s="416">
        <v>391</v>
      </c>
      <c r="Z6" t="s" s="416">
        <v>392</v>
      </c>
      <c r="AA6" t="s" s="416">
        <v>393</v>
      </c>
      <c r="AB6" s="113"/>
      <c r="AC6" t="s" s="415">
        <v>381</v>
      </c>
      <c r="AD6" t="s" s="415">
        <v>382</v>
      </c>
      <c r="AE6" t="s" s="415">
        <v>383</v>
      </c>
      <c r="AF6" t="s" s="415">
        <v>384</v>
      </c>
      <c r="AG6" t="s" s="415">
        <v>385</v>
      </c>
      <c r="AH6" t="s" s="415">
        <v>386</v>
      </c>
      <c r="AI6" t="s" s="415">
        <v>387</v>
      </c>
      <c r="AJ6" t="s" s="415">
        <v>388</v>
      </c>
      <c r="AK6" t="s" s="415">
        <v>389</v>
      </c>
      <c r="AL6" t="s" s="415">
        <v>390</v>
      </c>
      <c r="AM6" t="s" s="416">
        <v>391</v>
      </c>
      <c r="AN6" t="s" s="416">
        <v>392</v>
      </c>
      <c r="AO6" t="s" s="416">
        <v>393</v>
      </c>
      <c r="AP6" t="s" s="416">
        <v>394</v>
      </c>
      <c r="AQ6" t="s" s="416">
        <v>395</v>
      </c>
      <c r="AR6" t="s" s="416">
        <v>396</v>
      </c>
      <c r="AS6" s="127"/>
    </row>
    <row r="7" spans="1:45" ht="67.5" customHeight="1">
      <c r="A7" t="s" s="417">
        <v>20</v>
      </c>
      <c r="B7" t="s" s="417">
        <v>139</v>
      </c>
      <c r="C7" t="s" s="417">
        <v>367</v>
      </c>
      <c r="D7" t="s" s="417">
        <v>281</v>
      </c>
      <c r="E7" t="s" s="417">
        <v>211</v>
      </c>
      <c r="F7" t="s" s="417">
        <v>237</v>
      </c>
      <c r="G7" t="s" s="417">
        <v>264</v>
      </c>
      <c r="H7" t="s" s="417">
        <v>338</v>
      </c>
      <c r="I7" t="s" s="417">
        <v>368</v>
      </c>
      <c r="J7" t="s" s="417">
        <v>397</v>
      </c>
      <c r="K7" t="s" s="418">
        <v>370</v>
      </c>
      <c r="L7" t="s" s="418">
        <v>398</v>
      </c>
      <c r="M7" t="s" s="418">
        <v>399</v>
      </c>
      <c r="N7" s="113"/>
      <c r="O7" t="s" s="417">
        <v>20</v>
      </c>
      <c r="P7" t="s" s="417">
        <v>139</v>
      </c>
      <c r="Q7" t="s" s="417">
        <v>367</v>
      </c>
      <c r="R7" t="s" s="417">
        <v>281</v>
      </c>
      <c r="S7" t="s" s="417">
        <v>211</v>
      </c>
      <c r="T7" t="s" s="417">
        <v>237</v>
      </c>
      <c r="U7" t="s" s="417">
        <v>264</v>
      </c>
      <c r="V7" t="s" s="417">
        <v>338</v>
      </c>
      <c r="W7" t="s" s="417">
        <v>368</v>
      </c>
      <c r="X7" t="s" s="417">
        <v>397</v>
      </c>
      <c r="Y7" t="s" s="418">
        <v>370</v>
      </c>
      <c r="Z7" t="s" s="418">
        <v>398</v>
      </c>
      <c r="AA7" t="s" s="418">
        <v>399</v>
      </c>
      <c r="AB7" s="113"/>
      <c r="AC7" t="s" s="417">
        <v>20</v>
      </c>
      <c r="AD7" t="s" s="417">
        <v>139</v>
      </c>
      <c r="AE7" t="s" s="417">
        <v>367</v>
      </c>
      <c r="AF7" t="s" s="417">
        <v>281</v>
      </c>
      <c r="AG7" t="s" s="417">
        <v>211</v>
      </c>
      <c r="AH7" t="s" s="417">
        <v>237</v>
      </c>
      <c r="AI7" t="s" s="417">
        <v>264</v>
      </c>
      <c r="AJ7" t="s" s="417">
        <v>338</v>
      </c>
      <c r="AK7" t="s" s="417">
        <v>368</v>
      </c>
      <c r="AL7" t="s" s="417">
        <v>397</v>
      </c>
      <c r="AM7" t="s" s="418">
        <v>370</v>
      </c>
      <c r="AN7" t="s" s="418">
        <v>398</v>
      </c>
      <c r="AO7" t="s" s="419">
        <v>399</v>
      </c>
      <c r="AP7" t="s" s="417">
        <v>400</v>
      </c>
      <c r="AQ7" t="s" s="418">
        <v>401</v>
      </c>
      <c r="AR7" t="s" s="418">
        <v>402</v>
      </c>
      <c r="AS7" s="127"/>
    </row>
    <row r="8" spans="1:45" ht="21.9" customHeight="1">
      <c r="A8" s="328">
        <v>1</v>
      </c>
      <c r="B8" s="331">
        <f t="array" ref="B8">IFERROR((Body!F4/(Production!E6+Production!K6)),"0")</f>
      </c>
      <c r="C8" s="331">
        <f t="array" ref="C8">IFERROR((SUM('Glaze 60x60'!T8:T10)/(Production!E6+Production!K6)),"0")</f>
      </c>
      <c r="D8" s="331">
        <f t="array" ref="D8">IFERROR((Packing!I7/(Production!E6)),"0")</f>
      </c>
      <c r="E8" s="331">
        <f t="array" ref="E8">IFERROR((Fuel!J6/(Production!E6+Production!K6)),"0")</f>
      </c>
      <c r="F8" s="331">
        <f t="array" ref="F8">IFERROR((Gas!U7/(Production!E6+Production!K6)),"0")</f>
      </c>
      <c r="G8" s="331">
        <f t="array" ref="G8">IFERROR((Electricity!G7/(Production!E6+Production!K6)),"0")</f>
      </c>
      <c r="H8" s="331">
        <f t="array" ref="H8">IFERROR((Ink!L6/(Production!E6+Production!K6)),"0")</f>
      </c>
      <c r="I8" s="331">
        <f t="array" ref="I8">IFERROR(('Fixed Cost'!H8/(Production!E6+Production!K6)),"0")</f>
      </c>
      <c r="J8" s="331">
        <f t="array" ref="J8">IFERROR(('Fixed Cost'!N8/(Production!E6+Production!K6)),"0")</f>
      </c>
      <c r="K8" s="331">
        <f t="array" ref="K8">IFERROR(('Fixed Cost'!T8/(Production!E6+Production!K6)),"0")</f>
      </c>
      <c r="L8" s="331">
        <f t="array" ref="L8">IFERROR(('Fixed Cost'!Z8/(Production!E6+Production!K6)),"0")</f>
      </c>
      <c r="M8" s="420">
        <f t="array" ref="M8">SUM(B8:L8)</f>
      </c>
      <c r="N8" s="113"/>
      <c r="O8" s="328">
        <v>1</v>
      </c>
      <c r="P8" s="331">
        <f t="array" ref="P8">IFERROR((Body!P4/(Production!S6+Production!Y6)),"0")</f>
      </c>
      <c r="Q8" s="331">
        <f t="array" ref="Q8">IFERROR((SUM('Glaze 20x100'!S8:S10)/(Production!S6+Production!Y6)),"0")</f>
      </c>
      <c r="R8" s="331">
        <f t="array" ref="R8">IFERROR((Packing!T7/(Production!S6)),"0")</f>
      </c>
      <c r="S8" s="331">
        <f t="array" ref="S8">IFERROR((Fuel!K6/(Production!S6+Production!Y6)),"0")</f>
      </c>
      <c r="T8" s="331">
        <f t="array" ref="T8">IFERROR((Gas!V7/(Production!S6+Production!Y6)),"0")</f>
      </c>
      <c r="U8" s="331">
        <f t="array" ref="U8">IFERROR((Electricity!H7/(Production!S6+Production!Y6)),"0")</f>
      </c>
      <c r="V8" s="331">
        <f t="array" ref="V8">IFERROR((Ink!Y6/(Production!S6+Production!Y6)),"0")</f>
      </c>
      <c r="W8" s="331">
        <f t="array" ref="W8">IFERROR(('Fixed Cost'!I8/(Production!S6+Production!Y6)),"0")</f>
      </c>
      <c r="X8" s="331">
        <f t="array" ref="X8">IFERROR(('Fixed Cost'!O8/(Production!S6+Production!Y6)),"0")</f>
      </c>
      <c r="Y8" s="331">
        <f t="array" ref="Y8">IFERROR(('Fixed Cost'!U8/(Production!S6+Production!Y6)),"0")</f>
      </c>
      <c r="Z8" s="331">
        <f t="array" ref="Z8">IFERROR(('Fixed Cost'!AA8/(Production!S6+Production!Y6)),"0")</f>
      </c>
      <c r="AA8" s="420">
        <f t="array" ref="AA8">SUM(P8:Z8)</f>
      </c>
      <c r="AB8" s="113"/>
      <c r="AC8" s="328">
        <v>1</v>
      </c>
      <c r="AD8" s="329">
        <f t="array" ref="AD8">IFERROR(((Body!F4+Body!P4+Body!Y4+Body!AI4+Body!AS4)/(Production!E6+Production!K6+Production!S6+Production!Y6+Production!AG6+Production!AM6+Production!AU6+Production!BA6+Production!BP6)),"0")</f>
      </c>
      <c r="AE8" s="329">
        <f t="array" ref="AE8">IFERROR((('Glaze 60x60'!T8+'Glaze 20x100'!S8+'Glaze 15x90'!T8+'Glaze 20x120 '!T8+'Glaze 40x40'!T8)/(Production!E6+Production!K6+Production!S6+Production!Y6+Production!AG6+Production!AM6+Production!AU6+Production!BA6+Production!BP6)),"0")</f>
      </c>
      <c r="AF8" s="329">
        <f t="array" ref="AF8">IFERROR(((Packing!I7+Packing!T7+Packing!AE7+Packing!AP7+Packing!BA7)/(Production!E6+Production!S6+Production!AG6+Production!AU6+Production!BH6)),"0")</f>
      </c>
      <c r="AG8" s="329">
        <f t="array" ref="AG8">IFERROR(((Fuel!J6+Fuel!K6+Fuel!L6+Fuel!M6+Fuel!N6)/(Production!E6+Production!K6+Production!S6+Production!Y6+Production!AG6+Production!AM6+Production!AU6+Production!BA6+Production!BH6+Production!BN6)),"0")</f>
      </c>
      <c r="AH8" s="329">
        <f t="array" ref="AH8">IFERROR(((Gas!U7+Gas!V7+Gas!W7+Gas!X7+Gas!Y7)/(Production!E6+Production!K6+Production!S6+Production!Y6+Production!AG6+Production!AM6+Production!AU6+Production!BA6+Production!BH6+Production!BN6)),"0")</f>
      </c>
      <c r="AI8" s="329">
        <f t="array" ref="AI8">IFERROR(((Electricity!D7)/(Production!E6+Production!K6+Production!S6+Production!Y6+Production!AG6+Production!AM6+Production!AU6+Production!BA6+Production!BH6+Production!BN6)),"0")</f>
      </c>
      <c r="AJ8" s="329">
        <f t="array" ref="AJ8">IFERROR(((Ink!L6+Ink!Y6+Ink!AL6+Ink!AY6+Ink!BQ6)/(Production!E6+Production!K6+Production!S6+Production!Y6+Production!AG6+Production!AM6+Production!AU6+Production!BA6+Production!BH6+Production!BN6)),"0")</f>
      </c>
      <c r="AK8" s="329">
        <f t="array" ref="AK8">IFERROR((('Fixed Cost'!H8+'Fixed Cost'!I8+'Fixed Cost'!J8+'Fixed Cost'!K8+'Fixed Cost'!L8)/(Production!E6+Production!K6+Production!S6+Production!Y6+Production!AG6+Production!AM6+Production!AU6+Production!BA6+Production!BH6+Production!BN6)),"0")</f>
      </c>
      <c r="AL8" s="329">
        <f t="array" ref="AL8">IFERROR((('Fixed Cost'!N8+'Fixed Cost'!O8+'Fixed Cost'!P8+'Fixed Cost'!Q8+'Fixed Cost'!R8)/(Production!E6+Production!K6+Production!S6+Production!Y6+Production!AG6+Production!AM6+Production!AU6+Production!BA6+Production!BH6+Production!BN6)),"0")</f>
      </c>
      <c r="AM8" s="329">
        <f t="array" ref="AM8">IFERROR((('Fixed Cost'!T8+'Fixed Cost'!U8+'Fixed Cost'!V8+'Fixed Cost'!W8+'Fixed Cost'!X8)/(Production!E6+Production!K6+Production!S6+Production!Y6+Production!AG6+Production!AM6+Production!AU6+Production!BA6+Production!BH6+Production!BN6)),"0")</f>
      </c>
      <c r="AN8" s="329">
        <f t="array" ref="AN8">IFERROR((('Fixed Cost'!Z8+'Fixed Cost'!AA8+'Fixed Cost'!AB8+'Fixed Cost'!AC8+'Fixed Cost'!AD8)/(Production!E6+Production!K6+Production!S6+Production!Y6+Production!AG6+Production!AM6+Production!AU6+Production!BA6+Production!BH6+Production!BN6)),"0")</f>
      </c>
      <c r="AO8" s="420">
        <f t="array" ref="AO8">SUM(AD8:AN8)</f>
      </c>
      <c r="AP8" s="330">
        <f t="array" ref="AP8">'Data Entry'!T6+'Data Entry'!U6+'Data Entry'!V6+'Data Entry'!W6+'Data Entry'!X6</f>
      </c>
      <c r="AQ8" s="329">
        <f t="array" ref="AQ8">Body!AX4</f>
      </c>
      <c r="AR8" s="329">
        <f t="array" ref="AR8">(AQ8:AQ8/AP8:AP8)*1000</f>
      </c>
      <c r="AS8" s="127"/>
    </row>
    <row r="9" spans="1:45" ht="21.9" customHeight="1">
      <c r="A9" s="421">
        <v>2</v>
      </c>
      <c r="B9" s="422">
        <f t="array" ref="B9">IFERROR((Body!F5/(Production!E7+Production!K7)),"0")</f>
      </c>
      <c r="C9" s="422">
        <f t="array" ref="C9">IFERROR((SUM('Glaze 60x60'!T11:T13)/(Production!E7+Production!K7)),"0")</f>
      </c>
      <c r="D9" s="422">
        <f t="array" ref="D9">IFERROR((Packing!I8/(Production!E7)),"0")</f>
      </c>
      <c r="E9" s="422">
        <f t="array" ref="E9">IFERROR((Fuel!J7/(Production!E7+Production!K7)),"0")</f>
      </c>
      <c r="F9" s="422">
        <f t="array" ref="F9">IFERROR((Gas!U8/(Production!E7+Production!K7)),"0")</f>
      </c>
      <c r="G9" s="422">
        <f t="array" ref="G9">IFERROR((Electricity!G8/(Production!E7+Production!K7)),"0")</f>
      </c>
      <c r="H9" s="422">
        <f t="array" ref="H9">IFERROR((Ink!L7/(Production!E7+Production!K7)),"0")</f>
      </c>
      <c r="I9" s="422">
        <f t="array" ref="I9">IFERROR(('Fixed Cost'!H9/(Production!E7+Production!K7)),"0")</f>
      </c>
      <c r="J9" s="422">
        <f t="array" ref="J9">IFERROR(('Fixed Cost'!N9/(Production!E7+Production!K7)),"0")</f>
      </c>
      <c r="K9" s="422">
        <f t="array" ref="K9">IFERROR(('Fixed Cost'!T9/(Production!E7+Production!K7)),"0")</f>
      </c>
      <c r="L9" s="422">
        <f t="array" ref="L9">IFERROR(('Fixed Cost'!Z9/(Production!E7+Production!K7)),"0")</f>
      </c>
      <c r="M9" s="423">
        <f t="array" ref="M9">SUM(B9:L9)</f>
      </c>
      <c r="N9" s="113"/>
      <c r="O9" s="421">
        <v>2</v>
      </c>
      <c r="P9" s="422">
        <f t="array" ref="P9">IFERROR((Body!P5/(Production!S7+Production!Y7)),"0")</f>
      </c>
      <c r="Q9" s="422">
        <f t="array" ref="Q9">IFERROR((SUM('Glaze 20x100'!S11:S13)/(Production!S7+Production!Y7)),"0")</f>
      </c>
      <c r="R9" s="422">
        <f t="array" ref="R9">IFERROR((Packing!T8/(Production!S7)),"0")</f>
      </c>
      <c r="S9" s="422">
        <f t="array" ref="S9">IFERROR((Fuel!K7/(Production!S7+Production!Y7)),"0")</f>
      </c>
      <c r="T9" s="422">
        <f t="array" ref="T9">IFERROR((Gas!V8/(Production!S7+Production!Y7)),"0")</f>
      </c>
      <c r="U9" s="422">
        <f t="array" ref="U9">IFERROR((Electricity!H8/(Production!S7+Production!Y7)),"0")</f>
      </c>
      <c r="V9" s="422">
        <f t="array" ref="V9">IFERROR((Ink!Y7/(Production!S7+Production!Y7)),"0")</f>
      </c>
      <c r="W9" s="422">
        <f t="array" ref="W9">IFERROR(('Fixed Cost'!I9/(Production!S7+Production!Y7)),"0")</f>
      </c>
      <c r="X9" s="422">
        <f t="array" ref="X9">IFERROR(('Fixed Cost'!O9/(Production!S7+Production!Y7)),"0")</f>
      </c>
      <c r="Y9" s="422">
        <f t="array" ref="Y9">IFERROR(('Fixed Cost'!U9/(Production!S7+Production!Y7)),"0")</f>
      </c>
      <c r="Z9" s="422">
        <f t="array" ref="Z9">IFERROR(('Fixed Cost'!AA9/(Production!S7+Production!Y7)),"0")</f>
      </c>
      <c r="AA9" s="423">
        <f t="array" ref="AA9">SUM(P9:Z9)</f>
      </c>
      <c r="AB9" s="113"/>
      <c r="AC9" s="421">
        <v>2</v>
      </c>
      <c r="AD9" s="329">
        <f t="array" ref="AD9">IFERROR(((Body!F5+Body!P5+Body!Y5+Body!AI5+Body!AS5)/(Production!E7+Production!K7+Production!S7+Production!Y7+Production!AG7+Production!AM7+Production!AU7+Production!BA7+Production!BP7)),"0")</f>
      </c>
      <c r="AE9" s="424">
        <f t="array" ref="AE9">IFERROR((('Glaze 60x60'!T11+'Glaze 20x100'!S11+'Glaze 15x90'!T11+'Glaze 20x120 '!T11+'Glaze 40x40'!T11)/(Production!E7+Production!K7+Production!S7+Production!Y7+Production!AG7+Production!AM7+Production!AU7+Production!BA7+Production!BP7)),"0")</f>
      </c>
      <c r="AF9" s="424">
        <f t="array" ref="AF9">IFERROR(((Packing!I8+Packing!T8+Packing!AE8+Packing!AP8+Packing!BA8)/(Production!E7+Production!S7+Production!AG7+Production!AU7+Production!BH7)),"0")</f>
      </c>
      <c r="AG9" s="424">
        <f t="array" ref="AG9">IFERROR(((Fuel!J7+Fuel!K7+Fuel!L7+Fuel!M7+Fuel!N7)/(Production!E7+Production!K7+Production!S7+Production!Y7+Production!AG7+Production!AM7+Production!AU7+Production!BA7+Production!BH7+Production!BN7)),"0")</f>
      </c>
      <c r="AH9" s="424">
        <f t="array" ref="AH9">IFERROR(((Gas!U8+Gas!V8+Gas!W8+Gas!X8+Gas!Y8)/(Production!E7+Production!K7+Production!S7+Production!Y7+Production!AG7+Production!AM7+Production!AU7+Production!BA7+Production!BH7+Production!BN7)),"0")</f>
      </c>
      <c r="AI9" s="424">
        <f t="array" ref="AI9">IFERROR(((Electricity!D8)/(Production!E7+Production!K7+Production!S7+Production!Y7+Production!AG7+Production!AM7+Production!AU7+Production!BA7+Production!BH7+Production!BN7)),"0")</f>
      </c>
      <c r="AJ9" s="424">
        <f t="array" ref="AJ9">IFERROR(((Ink!L7+Ink!Y7+Ink!AL7+Ink!AY7+Ink!BQ7)/(Production!E7+Production!K7+Production!S7+Production!Y7+Production!AG7+Production!AM7+Production!AU7+Production!BA7+Production!BH7+Production!BN7)),"0")</f>
      </c>
      <c r="AK9" s="424">
        <f t="array" ref="AK9">IFERROR((('Fixed Cost'!H9+'Fixed Cost'!I9+'Fixed Cost'!J9+'Fixed Cost'!K9+'Fixed Cost'!L9)/(Production!E7+Production!K7+Production!S7+Production!Y7+Production!AG7+Production!AM7+Production!AU7+Production!BA7+Production!BH7+Production!BN7)),"0")</f>
      </c>
      <c r="AL9" s="424">
        <f t="array" ref="AL9">IFERROR((('Fixed Cost'!N9+'Fixed Cost'!O9+'Fixed Cost'!P9+'Fixed Cost'!Q9+'Fixed Cost'!R9)/(Production!E7+Production!K7+Production!S7+Production!Y7+Production!AG7+Production!AM7+Production!AU7+Production!BA7+Production!BH7+Production!BN7)),"0")</f>
      </c>
      <c r="AM9" s="424">
        <f t="array" ref="AM9">IFERROR((('Fixed Cost'!T9+'Fixed Cost'!U9+'Fixed Cost'!V9+'Fixed Cost'!W9+'Fixed Cost'!X9)/(Production!E7+Production!K7+Production!S7+Production!Y7+Production!AG7+Production!AM7+Production!AU7+Production!BA7+Production!BH7+Production!BN7)),"0")</f>
      </c>
      <c r="AN9" s="424">
        <f t="array" ref="AN9">IFERROR((('Fixed Cost'!Z9+'Fixed Cost'!AA9+'Fixed Cost'!AB9+'Fixed Cost'!AC9+'Fixed Cost'!AD9)/(Production!E7+Production!K7+Production!S7+Production!Y7+Production!AG7+Production!AM7+Production!AU7+Production!BA7+Production!BH7+Production!BN7)),"0")</f>
      </c>
      <c r="AO9" s="423">
        <f t="array" ref="AO9">SUM(AD9:AN9)</f>
      </c>
      <c r="AP9" s="425">
        <f t="array" ref="AP9">'Data Entry'!T7+'Data Entry'!U7+'Data Entry'!V7+'Data Entry'!W7+'Data Entry'!X7</f>
      </c>
      <c r="AQ9" s="424">
        <f t="array" ref="AQ9">Body!AX5</f>
      </c>
      <c r="AR9" s="424">
        <f t="array" ref="AR9">(AQ9:AQ9/AP9:AP9)*1000</f>
      </c>
      <c r="AS9" s="127"/>
    </row>
    <row r="10" spans="1:45" ht="21.9" customHeight="1">
      <c r="A10" s="328">
        <v>3</v>
      </c>
      <c r="B10" s="331">
        <f t="array" ref="B10">IFERROR((Body!F6/(Production!E8+Production!K8)),"0")</f>
      </c>
      <c r="C10" s="331">
        <f t="array" ref="C10">IFERROR((SUM('Glaze 60x60'!T14:T16)/(Production!E8+Production!K8)),"0")</f>
      </c>
      <c r="D10" s="331">
        <f t="array" ref="D10">IFERROR((Packing!I9/(Production!E8)),"0")</f>
      </c>
      <c r="E10" s="331">
        <f t="array" ref="E10">IFERROR((Fuel!J8/(Production!E8+Production!K8)),"0")</f>
      </c>
      <c r="F10" s="331">
        <f t="array" ref="F10">IFERROR((Gas!U9/(Production!E8+Production!K8)),"0")</f>
      </c>
      <c r="G10" s="331">
        <f t="array" ref="G10">IFERROR((Electricity!G9/(Production!E8+Production!K8)),"0")</f>
      </c>
      <c r="H10" s="331">
        <f t="array" ref="H10">IFERROR((Ink!L8/(Production!E8+Production!K8)),"0")</f>
      </c>
      <c r="I10" s="331">
        <f t="array" ref="I10">IFERROR(('Fixed Cost'!H10/(Production!E8+Production!K8)),"0")</f>
      </c>
      <c r="J10" s="331">
        <f t="array" ref="J10">IFERROR(('Fixed Cost'!N10/(Production!E8+Production!K8)),"0")</f>
      </c>
      <c r="K10" s="331">
        <f t="array" ref="K10">IFERROR(('Fixed Cost'!T10/(Production!E8+Production!K8)),"0")</f>
      </c>
      <c r="L10" s="331">
        <f t="array" ref="L10">IFERROR(('Fixed Cost'!Z10/(Production!E8+Production!K8)),"0")</f>
      </c>
      <c r="M10" s="420">
        <f t="array" ref="M10">SUM(B10:L10)</f>
      </c>
      <c r="N10" s="113"/>
      <c r="O10" s="328">
        <v>3</v>
      </c>
      <c r="P10" s="331">
        <f t="array" ref="P10">IFERROR((Body!P6/(Production!S8+Production!Y8)),"0")</f>
      </c>
      <c r="Q10" s="331">
        <f t="array" ref="Q10">IFERROR((SUM('Glaze 20x100'!S14:S16)/(Production!S8+Production!Y8)),"0")</f>
      </c>
      <c r="R10" s="331">
        <f t="array" ref="R10">IFERROR((Packing!T9/(Production!S8)),"0")</f>
      </c>
      <c r="S10" s="331">
        <f t="array" ref="S10">IFERROR((Fuel!K8/(Production!S8+Production!Y8)),"0")</f>
      </c>
      <c r="T10" s="331">
        <f t="array" ref="T10">IFERROR((Gas!V9/(Production!S8+Production!Y8)),"0")</f>
      </c>
      <c r="U10" s="331">
        <f t="array" ref="U10">IFERROR((Electricity!H9/(Production!S8+Production!Y8)),"0")</f>
      </c>
      <c r="V10" s="331">
        <f t="array" ref="V10">IFERROR((Ink!Y8/(Production!S8+Production!Y8)),"0")</f>
      </c>
      <c r="W10" s="331">
        <f t="array" ref="W10">IFERROR(('Fixed Cost'!I10/(Production!S8+Production!Y8)),"0")</f>
      </c>
      <c r="X10" s="331">
        <f t="array" ref="X10">IFERROR(('Fixed Cost'!O10/(Production!S8+Production!Y8)),"0")</f>
      </c>
      <c r="Y10" s="331">
        <f t="array" ref="Y10">IFERROR(('Fixed Cost'!U10/(Production!S8+Production!Y8)),"0")</f>
      </c>
      <c r="Z10" s="331">
        <f t="array" ref="Z10">IFERROR(('Fixed Cost'!AA10/(Production!S8+Production!Y8)),"0")</f>
      </c>
      <c r="AA10" s="420">
        <f t="array" ref="AA10">SUM(P10:Z10)</f>
      </c>
      <c r="AB10" s="113"/>
      <c r="AC10" s="328">
        <v>3</v>
      </c>
      <c r="AD10" s="329">
        <f t="array" ref="AD10">IFERROR(((Body!F6+Body!P6+Body!Y6+Body!AI6+Body!AS6)/(Production!E8+Production!K8+Production!S8+Production!Y8+Production!AG8+Production!AM8+Production!AU8+Production!BA8+Production!BP8)),"0")</f>
      </c>
      <c r="AE10" s="329">
        <f t="array" ref="AE10">IFERROR((('Glaze 60x60'!T14+'Glaze 20x100'!S14+'Glaze 15x90'!T14+'Glaze 20x120 '!T14+'Glaze 40x40'!T14)/(Production!E8+Production!K8+Production!S8+Production!Y8+Production!AG8+Production!AM8+Production!AU8+Production!BA8+Production!BH8+Production!BN8)),"0")</f>
      </c>
      <c r="AF10" s="329">
        <f t="array" ref="AF10">IFERROR(((Packing!I9+Packing!T9+Packing!AE9+Packing!AP9+Packing!BA9)/(Production!E8+Production!S8+Production!AG8+Production!AU8+Production!BH8)),"0")</f>
      </c>
      <c r="AG10" s="329">
        <f t="array" ref="AG10">IFERROR(((Fuel!J8+Fuel!K8+Fuel!L8+Fuel!M8+Fuel!N8)/(Production!E8+Production!K8+Production!S8+Production!Y8+Production!AG8+Production!AM8+Production!AU8+Production!BA8+Production!BH8+Production!BN8)),"0")</f>
      </c>
      <c r="AH10" s="329">
        <f t="array" ref="AH10">IFERROR(((Gas!U9+Gas!V9+Gas!W9+Gas!X9+Gas!Y9)/(Production!E8+Production!K8+Production!S8+Production!Y8+Production!AG8+Production!AM8+Production!AU8+Production!BA8+Production!BH8+Production!BN8)),"0")</f>
      </c>
      <c r="AI10" s="329">
        <f t="array" ref="AI10">IFERROR(((Electricity!D9)/(Production!E8+Production!K8+Production!S8+Production!Y8+Production!AG8+Production!AM8+Production!AU8+Production!BA8+Production!BH8+Production!BN8)),"0")</f>
      </c>
      <c r="AJ10" s="329">
        <f t="array" ref="AJ10">IFERROR(((Ink!L8+Ink!Y8+Ink!AL8+Ink!AY8+Ink!BQ8)/(Production!E8+Production!K8+Production!S8+Production!Y8+Production!AG8+Production!AM8+Production!AU8+Production!BA8+Production!BH8+Production!BN8)),"0")</f>
      </c>
      <c r="AK10" s="329">
        <f t="array" ref="AK10">IFERROR((('Fixed Cost'!H10+'Fixed Cost'!I10+'Fixed Cost'!J10+'Fixed Cost'!K10+'Fixed Cost'!L10)/(Production!E8+Production!K8+Production!S8+Production!Y8+Production!AG8+Production!AM8+Production!AU8+Production!BA8+Production!BH8+Production!BN8)),"0")</f>
      </c>
      <c r="AL10" s="329">
        <f t="array" ref="AL10">IFERROR((('Fixed Cost'!N10+'Fixed Cost'!O10+'Fixed Cost'!P10+'Fixed Cost'!Q10+'Fixed Cost'!R10)/(Production!E8+Production!K8+Production!S8+Production!Y8+Production!AG8+Production!AM8+Production!AU8+Production!BA8+Production!BH8+Production!BN8)),"0")</f>
      </c>
      <c r="AM10" s="329">
        <f t="array" ref="AM10">IFERROR((('Fixed Cost'!T10+'Fixed Cost'!U10+'Fixed Cost'!V10+'Fixed Cost'!W10+'Fixed Cost'!X10)/(Production!E8+Production!K8+Production!S8+Production!Y8+Production!AG8+Production!AM8+Production!AU8+Production!BA8+Production!BH8+Production!BN8)),"0")</f>
      </c>
      <c r="AN10" s="329">
        <f t="array" ref="AN10">IFERROR((('Fixed Cost'!Z10+'Fixed Cost'!AA10+'Fixed Cost'!AB10+'Fixed Cost'!AC10+'Fixed Cost'!AD10)/(Production!E8+Production!K8+Production!S8+Production!Y8+Production!AG8+Production!AM8+Production!AU8+Production!BA8+Production!BH8+Production!BN8)),"0")</f>
      </c>
      <c r="AO10" s="426">
        <f t="array" ref="AO10">SUM(AD10:AN10)</f>
      </c>
      <c r="AP10" s="330">
        <f t="array" ref="AP10">'Data Entry'!T8+'Data Entry'!U8+'Data Entry'!V8+'Data Entry'!W8+'Data Entry'!X8</f>
      </c>
      <c r="AQ10" s="329">
        <f t="array" ref="AQ10">Body!AX6</f>
      </c>
      <c r="AR10" s="329">
        <f t="array" ref="AR10">(AQ10:AQ10/AP10:AP10)*1000</f>
      </c>
      <c r="AS10" s="127"/>
    </row>
    <row r="11" spans="1:45" ht="21.9" customHeight="1">
      <c r="A11" s="421">
        <v>4</v>
      </c>
      <c r="B11" s="422">
        <f t="array" ref="B11">IFERROR((Body!F7/(Production!E9+Production!K9)),"0")</f>
      </c>
      <c r="C11" s="422">
        <f t="array" ref="C11">IFERROR((SUM('Glaze 60x60'!T17:T19)/(Production!E9+Production!K9)),"0")</f>
      </c>
      <c r="D11" s="422">
        <f t="array" ref="D11">IFERROR((Packing!I10/(Production!E9)),"0")</f>
      </c>
      <c r="E11" s="422">
        <f t="array" ref="E11">IFERROR((Fuel!J9/(Production!E9+Production!K9)),"0")</f>
      </c>
      <c r="F11" s="422">
        <f t="array" ref="F11">IFERROR((Gas!U10/(Production!E9+Production!K9)),"0")</f>
      </c>
      <c r="G11" s="422">
        <f t="array" ref="G11">IFERROR((Electricity!G10/(Production!E9+Production!K9)),"0")</f>
      </c>
      <c r="H11" s="422">
        <f t="array" ref="H11">IFERROR((Ink!L9/(Production!E9+Production!K9)),"0")</f>
      </c>
      <c r="I11" s="422">
        <f t="array" ref="I11">IFERROR(('Fixed Cost'!H11/(Production!E9+Production!K9)),"0")</f>
      </c>
      <c r="J11" s="422">
        <f t="array" ref="J11">IFERROR(('Fixed Cost'!N11/(Production!E9+Production!K9)),"0")</f>
      </c>
      <c r="K11" s="422">
        <f t="array" ref="K11">IFERROR(('Fixed Cost'!T11/(Production!E9+Production!K9)),"0")</f>
      </c>
      <c r="L11" s="422">
        <f t="array" ref="L11">IFERROR(('Fixed Cost'!Z11/(Production!E9+Production!K9)),"0")</f>
      </c>
      <c r="M11" s="423">
        <f t="array" ref="M11">SUM(B11:L11)</f>
      </c>
      <c r="N11" s="113"/>
      <c r="O11" s="421">
        <v>4</v>
      </c>
      <c r="P11" s="422">
        <f t="array" ref="P11">IFERROR((Body!P7/(Production!S9+Production!Y9)),"0")</f>
      </c>
      <c r="Q11" s="422">
        <f t="array" ref="Q11">IFERROR((SUM('Glaze 20x100'!S17:S19)/(Production!S9+Production!Y9)),"0")</f>
      </c>
      <c r="R11" s="422">
        <f t="array" ref="R11">IFERROR((Packing!T10/(Production!S9)),"0")</f>
      </c>
      <c r="S11" s="422">
        <f t="array" ref="S11">IFERROR((Fuel!K9/(Production!S9+Production!Y9)),"0")</f>
      </c>
      <c r="T11" s="422">
        <f t="array" ref="T11">IFERROR((Gas!V10/(Production!S9+Production!Y9)),"0")</f>
      </c>
      <c r="U11" s="422">
        <f t="array" ref="U11">IFERROR((Electricity!H10/(Production!S9+Production!Y9)),"0")</f>
      </c>
      <c r="V11" s="422">
        <f t="array" ref="V11">IFERROR((Ink!Y9/(Production!S9+Production!Y9)),"0")</f>
      </c>
      <c r="W11" s="422">
        <f t="array" ref="W11">IFERROR(('Fixed Cost'!I11/(Production!S9+Production!Y9)),"0")</f>
      </c>
      <c r="X11" s="422">
        <f t="array" ref="X11">IFERROR(('Fixed Cost'!O11/(Production!S9+Production!Y9)),"0")</f>
      </c>
      <c r="Y11" s="422">
        <f t="array" ref="Y11">IFERROR(('Fixed Cost'!U11/(Production!S9+Production!Y9)),"0")</f>
      </c>
      <c r="Z11" s="422">
        <f t="array" ref="Z11">IFERROR(('Fixed Cost'!AA11/(Production!S9+Production!Y9)),"0")</f>
      </c>
      <c r="AA11" s="423">
        <f t="array" ref="AA11">SUM(P11:Z11)</f>
      </c>
      <c r="AB11" s="113"/>
      <c r="AC11" s="421">
        <v>4</v>
      </c>
      <c r="AD11" s="329">
        <f t="array" ref="AD11">IFERROR(((Body!F7+Body!P7+Body!Y7+Body!AI7+Body!AS7)/(Production!E9+Production!K9+Production!S9+Production!Y9+Production!AG9+Production!AM9+Production!AU9+Production!BA9+Production!BP9)),"0")</f>
      </c>
      <c r="AE11" s="424">
        <f t="array" ref="AE11">IFERROR((('Glaze 60x60'!T17+'Glaze 20x100'!S17+'Glaze 15x90'!T17+'Glaze 20x120 '!T17+'Glaze 40x40'!T17)/(Production!E9+Production!K9+Production!S9+Production!Y9+Production!AG9+Production!AM9+Production!AU9+Production!BA9+Production!BH9+Production!BN9)),"0")</f>
      </c>
      <c r="AF11" s="424">
        <f t="array" ref="AF11">IFERROR(((Packing!I10+Packing!T10+Packing!AE10+Packing!AP10+Packing!BA10)/(Production!E9+Production!S9+Production!AG9+Production!AU9+Production!BH9)),"0")</f>
      </c>
      <c r="AG11" s="424">
        <f t="array" ref="AG11">IFERROR(((Fuel!J9+Fuel!K9+Fuel!L9+Fuel!M9+Fuel!N9)/(Production!E9+Production!K9+Production!S9+Production!Y9+Production!AG9+Production!AM9+Production!AU9+Production!BA9+Production!BH9+Production!BN9)),"0")</f>
      </c>
      <c r="AH11" s="424">
        <f t="array" ref="AH11">IFERROR(((Gas!U10+Gas!V10+Gas!W10+Gas!X10+Gas!Y10)/(Production!E9+Production!K9+Production!S9+Production!Y9+Production!AG9+Production!AM9+Production!AU9+Production!BA9+Production!BH9+Production!BN9)),"0")</f>
      </c>
      <c r="AI11" s="424">
        <f t="array" ref="AI11">IFERROR(((Electricity!D10)/(Production!E9+Production!K9+Production!S9+Production!Y9+Production!AG9+Production!AM9+Production!AU9+Production!BA9+Production!BH9+Production!BN9)),"0")</f>
      </c>
      <c r="AJ11" s="424">
        <f t="array" ref="AJ11">IFERROR(((Ink!L9+Ink!Y9+Ink!AL9+Ink!AY9+Ink!BQ9)/(Production!E9+Production!K9+Production!S9+Production!Y9+Production!AG9+Production!AM9+Production!AU9+Production!BA9+Production!BH9+Production!BN9)),"0")</f>
      </c>
      <c r="AK11" s="424">
        <f t="array" ref="AK11">IFERROR((('Fixed Cost'!H11+'Fixed Cost'!I11+'Fixed Cost'!J11+'Fixed Cost'!K11+'Fixed Cost'!L11)/(Production!E9+Production!K9+Production!S9+Production!Y9+Production!AG9+Production!AM9+Production!AU9+Production!BA9+Production!BH9+Production!BN9)),"0")</f>
      </c>
      <c r="AL11" s="424">
        <f t="array" ref="AL11">IFERROR((('Fixed Cost'!N11+'Fixed Cost'!O11+'Fixed Cost'!P11+'Fixed Cost'!Q11+'Fixed Cost'!R11)/(Production!E9+Production!K9+Production!S9+Production!Y9+Production!AG9+Production!AM9+Production!AU9+Production!BA9+Production!BH9+Production!BN9)),"0")</f>
      </c>
      <c r="AM11" s="424">
        <f t="array" ref="AM11">IFERROR((('Fixed Cost'!T11+'Fixed Cost'!U11+'Fixed Cost'!V11+'Fixed Cost'!W11+'Fixed Cost'!X11)/(Production!E9+Production!K9+Production!S9+Production!Y9+Production!AG9+Production!AM9+Production!AU9+Production!BA9+Production!BH9+Production!BN9)),"0")</f>
      </c>
      <c r="AN11" s="424">
        <f t="array" ref="AN11">IFERROR((('Fixed Cost'!Z11+'Fixed Cost'!AA11+'Fixed Cost'!AB11+'Fixed Cost'!AC11+'Fixed Cost'!AD11)/(Production!E9+Production!K9+Production!S9+Production!Y9+Production!AG9+Production!AM9+Production!AU9+Production!BA9+Production!BH9+Production!BN9)),"0")</f>
      </c>
      <c r="AO11" s="423">
        <f t="array" ref="AO11">SUM(AD11:AN11)</f>
      </c>
      <c r="AP11" s="425">
        <f t="array" ref="AP11">'Data Entry'!T9+'Data Entry'!U9+'Data Entry'!V9+'Data Entry'!W9+'Data Entry'!X9</f>
      </c>
      <c r="AQ11" s="424">
        <f t="array" ref="AQ11">Body!AX7</f>
      </c>
      <c r="AR11" s="423">
        <f t="array" ref="AR11">(AQ11:AQ11/AP11:AP11)*1000</f>
      </c>
      <c r="AS11" s="127"/>
    </row>
    <row r="12" spans="1:45" ht="21.9" customHeight="1">
      <c r="A12" s="328">
        <v>5</v>
      </c>
      <c r="B12" s="331">
        <f t="array" ref="B12">IFERROR((Body!F8/(Production!E10+Production!K10)),"0")</f>
      </c>
      <c r="C12" s="331">
        <f t="array" ref="C12">IFERROR((SUM('Glaze 60x60'!T20:T22)/(Production!E10+Production!K10)),"0")</f>
      </c>
      <c r="D12" s="331">
        <f t="array" ref="D12">IFERROR((Packing!I11/(Production!E10)),"0")</f>
      </c>
      <c r="E12" s="331">
        <f t="array" ref="E12">IFERROR((Fuel!J10/(Production!E10+Production!K10)),"0")</f>
      </c>
      <c r="F12" s="331">
        <f t="array" ref="F12">IFERROR((Gas!U11/(Production!E10+Production!K10)),"0")</f>
      </c>
      <c r="G12" s="331">
        <f t="array" ref="G12">IFERROR((Electricity!G11/(Production!E10+Production!K10)),"0")</f>
      </c>
      <c r="H12" s="331">
        <f t="array" ref="H12">IFERROR((Ink!L10/(Production!E10+Production!K10)),"0")</f>
      </c>
      <c r="I12" s="331">
        <f t="array" ref="I12">IFERROR(('Fixed Cost'!H12/(Production!E10+Production!K10)),"0")</f>
      </c>
      <c r="J12" s="331">
        <f t="array" ref="J12">IFERROR(('Fixed Cost'!N12/(Production!E10+Production!K10)),"0")</f>
      </c>
      <c r="K12" s="331">
        <f t="array" ref="K12">IFERROR(('Fixed Cost'!T12/(Production!E10+Production!K10)),"0")</f>
      </c>
      <c r="L12" s="331">
        <f t="array" ref="L12">IFERROR(('Fixed Cost'!Z12/(Production!E10+Production!K10)),"0")</f>
      </c>
      <c r="M12" s="420">
        <f t="array" ref="M12">SUM(B12:L12)</f>
      </c>
      <c r="N12" s="113"/>
      <c r="O12" s="328">
        <v>5</v>
      </c>
      <c r="P12" s="331">
        <f t="array" ref="P12">IFERROR((Body!P8/(Production!S10+Production!Y10)),"0")</f>
      </c>
      <c r="Q12" s="331">
        <f t="array" ref="Q12">IFERROR((SUM('Glaze 20x100'!S20:S22)/(Production!S10+Production!Y10)),"0")</f>
      </c>
      <c r="R12" s="331">
        <f t="array" ref="R12">IFERROR((Packing!T11/(Production!S10)),"0")</f>
      </c>
      <c r="S12" s="331">
        <f t="array" ref="S12">IFERROR((Fuel!K10/(Production!S10+Production!Y10)),"0")</f>
      </c>
      <c r="T12" s="331">
        <f t="array" ref="T12">IFERROR((Gas!V11/(Production!S10+Production!Y10)),"0")</f>
      </c>
      <c r="U12" s="331">
        <f t="array" ref="U12">IFERROR((Electricity!H11/(Production!S10+Production!Y10)),"0")</f>
      </c>
      <c r="V12" s="331">
        <f t="array" ref="V12">IFERROR((Ink!Y10/(Production!S10+Production!Y10)),"0")</f>
      </c>
      <c r="W12" s="331">
        <f t="array" ref="W12">IFERROR(('Fixed Cost'!I12/(Production!S10+Production!Y10)),"0")</f>
      </c>
      <c r="X12" s="331">
        <f t="array" ref="X12">IFERROR(('Fixed Cost'!O12/(Production!S10+Production!Y10)),"0")</f>
      </c>
      <c r="Y12" s="331">
        <f t="array" ref="Y12">IFERROR(('Fixed Cost'!U12/(Production!S10+Production!Y10)),"0")</f>
      </c>
      <c r="Z12" s="331">
        <f t="array" ref="Z12">IFERROR(('Fixed Cost'!AA12/(Production!S10+Production!Y10)),"0")</f>
      </c>
      <c r="AA12" s="420">
        <f t="array" ref="AA12">SUM(P12:Z12)</f>
      </c>
      <c r="AB12" s="113"/>
      <c r="AC12" s="328">
        <v>5</v>
      </c>
      <c r="AD12" s="329">
        <f t="array" ref="AD12">IFERROR(((Body!F8+Body!P8+Body!Y8+Body!AI8+Body!AS8)/(Production!E10+Production!K10+Production!S10+Production!Y10+Production!AG10+Production!AM10+Production!AU10+Production!BA10+Production!BP10)),"0")</f>
      </c>
      <c r="AE12" s="329">
        <f t="array" ref="AE12">IFERROR((('Glaze 60x60'!T20+'Glaze 20x100'!S20+'Glaze 15x90'!T20+'Glaze 20x120 '!T20+'Glaze 40x40'!T20)/(Production!E10+Production!K10+Production!S10+Production!Y10+Production!AG10+Production!AM10+Production!AU10+Production!BA10+Production!BH10+Production!BN10)),"0")</f>
      </c>
      <c r="AF12" s="329">
        <f t="array" ref="AF12">IFERROR(((Packing!I11+Packing!T11+Packing!AE11+Packing!AP11+Packing!BA11)/(Production!E10+Production!S10+Production!AG10+Production!AU10+Production!BH10)),"0")</f>
      </c>
      <c r="AG12" s="329">
        <f t="array" ref="AG12">IFERROR(((Fuel!J10+Fuel!K10+Fuel!L10+Fuel!M10+Fuel!N10)/(Production!E10+Production!K10+Production!S10+Production!Y10+Production!AG10+Production!AM10+Production!AU10+Production!BA10+Production!BH10+Production!BN10)),"0")</f>
      </c>
      <c r="AH12" s="329">
        <f t="array" ref="AH12">IFERROR(((Gas!U11+Gas!V11+Gas!W11+Gas!X11+Gas!Y11)/(Production!E10+Production!K10+Production!S10+Production!Y10+Production!AG10+Production!AM10+Production!AU10+Production!BA10+Production!BH10+Production!BN10)),"0")</f>
      </c>
      <c r="AI12" s="329">
        <f t="array" ref="AI12">IFERROR(((Electricity!D11)/(Production!E10+Production!K10+Production!S10+Production!Y10+Production!AG10+Production!AM10+Production!AU10+Production!BA10+Production!BH10+Production!BN10)),"0")</f>
      </c>
      <c r="AJ12" s="329">
        <f t="array" ref="AJ12">IFERROR(((Ink!L10+Ink!Y10+Ink!AL10+Ink!AY10+Ink!BQ10)/(Production!E10+Production!K10+Production!S10+Production!Y10+Production!AG10+Production!AM10+Production!AU10+Production!BA10+Production!BH10+Production!BN10)),"0")</f>
      </c>
      <c r="AK12" s="329">
        <f t="array" ref="AK12">IFERROR((('Fixed Cost'!H12+'Fixed Cost'!I12+'Fixed Cost'!J12+'Fixed Cost'!K12+'Fixed Cost'!L12)/(Production!E10+Production!K10+Production!S10+Production!Y10+Production!AG10+Production!AM10+Production!AU10+Production!BA10+Production!BH10+Production!BN10)),"0")</f>
      </c>
      <c r="AL12" s="329">
        <f t="array" ref="AL12">IFERROR((('Fixed Cost'!N12+'Fixed Cost'!O12+'Fixed Cost'!P12+'Fixed Cost'!Q12+'Fixed Cost'!R12)/(Production!E10+Production!K10+Production!S10+Production!Y10+Production!AG10+Production!AM10+Production!AU10+Production!BA10+Production!BH10+Production!BN10)),"0")</f>
      </c>
      <c r="AM12" s="329">
        <f t="array" ref="AM12">IFERROR((('Fixed Cost'!T12+'Fixed Cost'!U12+'Fixed Cost'!V12+'Fixed Cost'!W12+'Fixed Cost'!X12)/(Production!E10+Production!K10+Production!S10+Production!Y10+Production!AG10+Production!AM10+Production!AU10+Production!BA10+Production!BH10+Production!BN10)),"0")</f>
      </c>
      <c r="AN12" s="329">
        <f t="array" ref="AN12">IFERROR((('Fixed Cost'!Z12+'Fixed Cost'!AA12+'Fixed Cost'!AB12+'Fixed Cost'!AC12+'Fixed Cost'!AD12)/(Production!E10+Production!K10+Production!S10+Production!Y10+Production!AG10+Production!AM10+Production!AU10+Production!BA10+Production!BH10+Production!BN10)),"0")</f>
      </c>
      <c r="AO12" s="426">
        <f t="array" ref="AO12">SUM(AD12:AN12)</f>
      </c>
      <c r="AP12" s="330">
        <f t="array" ref="AP12">'Data Entry'!T10+'Data Entry'!U10+'Data Entry'!V10+'Data Entry'!W10+'Data Entry'!X10</f>
      </c>
      <c r="AQ12" s="329">
        <f t="array" ref="AQ12">Body!AX8</f>
      </c>
      <c r="AR12" s="329">
        <f t="array" ref="AR12">(AQ12:AQ12/AP12:AP12)*1000</f>
      </c>
      <c r="AS12" s="127"/>
    </row>
    <row r="13" spans="1:45" ht="21.9" customHeight="1">
      <c r="A13" s="421">
        <v>6</v>
      </c>
      <c r="B13" s="422">
        <f t="array" ref="B13">IFERROR((Body!F9/(Production!E11+Production!K11)),"0")</f>
      </c>
      <c r="C13" s="422">
        <f t="array" ref="C13">IFERROR((SUM('Glaze 60x60'!T23:T25)/(Production!E11+Production!K11)),"0")</f>
      </c>
      <c r="D13" s="422">
        <f t="array" ref="D13">IFERROR((Packing!I12/(Production!E11)),"0")</f>
      </c>
      <c r="E13" s="422">
        <f t="array" ref="E13">IFERROR((Fuel!J11/(Production!E11+Production!K11)),"0")</f>
      </c>
      <c r="F13" s="422">
        <f t="array" ref="F13">IFERROR((Gas!U12/(Production!E11+Production!K11)),"0")</f>
      </c>
      <c r="G13" s="422">
        <f t="array" ref="G13">IFERROR((Electricity!G12/(Production!E11+Production!K11)),"0")</f>
      </c>
      <c r="H13" s="422">
        <f t="array" ref="H13">IFERROR((Ink!L11/(Production!E11+Production!K11)),"0")</f>
      </c>
      <c r="I13" s="422">
        <f t="array" ref="I13">IFERROR(('Fixed Cost'!H13/(Production!E11+Production!K11)),"0")</f>
      </c>
      <c r="J13" s="422">
        <f t="array" ref="J13">IFERROR(('Fixed Cost'!N13/(Production!E11+Production!K11)),"0")</f>
      </c>
      <c r="K13" s="422">
        <f t="array" ref="K13">IFERROR(('Fixed Cost'!T13/(Production!E11+Production!K11)),"0")</f>
      </c>
      <c r="L13" s="422">
        <f t="array" ref="L13">IFERROR(('Fixed Cost'!Z13/(Production!E11+Production!K11)),"0")</f>
      </c>
      <c r="M13" s="423">
        <f t="array" ref="M13">SUM(B13:L13)</f>
      </c>
      <c r="N13" s="113"/>
      <c r="O13" s="421">
        <v>6</v>
      </c>
      <c r="P13" s="422">
        <f t="array" ref="P13">IFERROR((Body!P9/(Production!S11+Production!Y11)),"0")</f>
      </c>
      <c r="Q13" s="422">
        <f t="array" ref="Q13">IFERROR((SUM('Glaze 20x100'!S23:S25)/(Production!S11+Production!Y11)),"0")</f>
      </c>
      <c r="R13" s="422">
        <f t="array" ref="R13">IFERROR((Packing!T12/(Production!S11)),"0")</f>
      </c>
      <c r="S13" s="422">
        <f t="array" ref="S13">IFERROR((Fuel!K11/(Production!S11+Production!Y11)),"0")</f>
      </c>
      <c r="T13" s="422">
        <f t="array" ref="T13">IFERROR((Gas!V12/(Production!S11+Production!Y11)),"0")</f>
      </c>
      <c r="U13" s="422">
        <f t="array" ref="U13">IFERROR((Electricity!H12/(Production!S11+Production!Y11)),"0")</f>
      </c>
      <c r="V13" s="422">
        <f t="array" ref="V13">IFERROR((Ink!Y11/(Production!S11+Production!Y11)),"0")</f>
      </c>
      <c r="W13" s="422">
        <f t="array" ref="W13">IFERROR(('Fixed Cost'!I13/(Production!S11+Production!Y11)),"0")</f>
      </c>
      <c r="X13" s="422">
        <f t="array" ref="X13">IFERROR(('Fixed Cost'!O13/(Production!S11+Production!Y11)),"0")</f>
      </c>
      <c r="Y13" s="422">
        <f t="array" ref="Y13">IFERROR(('Fixed Cost'!U13/(Production!S11+Production!Y11)),"0")</f>
      </c>
      <c r="Z13" s="422">
        <f t="array" ref="Z13">IFERROR(('Fixed Cost'!AA13/(Production!S11+Production!Y11)),"0")</f>
      </c>
      <c r="AA13" s="423">
        <f t="array" ref="AA13">SUM(P13:Z13)</f>
      </c>
      <c r="AB13" s="113"/>
      <c r="AC13" s="421">
        <v>6</v>
      </c>
      <c r="AD13" s="329">
        <f t="array" ref="AD13">IFERROR(((Body!F9+Body!P9+Body!Y9+Body!AI9+Body!AS9)/(Production!E11+Production!K11+Production!S11+Production!Y11+Production!AG11+Production!AM11+Production!AU11+Production!BA11+Production!BP11)),"0")</f>
      </c>
      <c r="AE13" s="424">
        <f t="array" ref="AE13">IFERROR((('Glaze 60x60'!T23+'Glaze 20x100'!S23+'Glaze 15x90'!T23+'Glaze 20x120 '!T23+'Glaze 40x40'!T23)/(Production!E11+Production!K11+Production!S11+Production!Y11+Production!AG11+Production!AM11+Production!AU11+Production!BA11+Production!BH11+Production!BN11)),"0")</f>
      </c>
      <c r="AF13" s="424">
        <f t="array" ref="AF13">IFERROR(((Packing!I12+Packing!T12+Packing!AE12+Packing!AP12+Packing!BA12)/(Production!E11+Production!S11+Production!AG11+Production!AU11+Production!BH11)),"0")</f>
      </c>
      <c r="AG13" s="424">
        <f t="array" ref="AG13">IFERROR(((Fuel!J11+Fuel!K11+Fuel!L11+Fuel!M11+Fuel!N11)/(Production!E11+Production!K11+Production!S11+Production!Y11+Production!AG11+Production!AM11+Production!AU11+Production!BA11+Production!BH11+Production!BN11)),"0")</f>
      </c>
      <c r="AH13" s="424">
        <f t="array" ref="AH13">IFERROR(((Gas!U12+Gas!V12+Gas!W12+Gas!X12+Gas!Y12)/(Production!E11+Production!K11+Production!S11+Production!Y11+Production!AG11+Production!AM11+Production!AU11+Production!BA11+Production!BH11+Production!BN11)),"0")</f>
      </c>
      <c r="AI13" s="424">
        <f t="array" ref="AI13">IFERROR(((Electricity!D12)/(Production!E11+Production!K11+Production!S11+Production!Y11+Production!AG11+Production!AM11+Production!AU11+Production!BA11+Production!BH11+Production!BN11)),"0")</f>
      </c>
      <c r="AJ13" s="424">
        <f t="array" ref="AJ13">IFERROR(((Ink!L11+Ink!Y11+Ink!AL11+Ink!AY11+Ink!BQ11)/(Production!E11+Production!K11+Production!S11+Production!Y11+Production!AG11+Production!AM11+Production!AU11+Production!BA11+Production!BH11+Production!BN11)),"0")</f>
      </c>
      <c r="AK13" s="424">
        <f t="array" ref="AK13">IFERROR((('Fixed Cost'!H13+'Fixed Cost'!I13+'Fixed Cost'!J13+'Fixed Cost'!K13+'Fixed Cost'!L13)/(Production!E11+Production!K11+Production!S11+Production!Y11+Production!AG11+Production!AM11+Production!AU11+Production!BA11+Production!BH11+Production!BN11)),"0")</f>
      </c>
      <c r="AL13" s="424">
        <f t="array" ref="AL13">IFERROR((('Fixed Cost'!N13+'Fixed Cost'!O13+'Fixed Cost'!P13+'Fixed Cost'!Q13+'Fixed Cost'!R13)/(Production!E11+Production!K11+Production!S11+Production!Y11+Production!AG11+Production!AM11+Production!AU11+Production!BA11+Production!BH11+Production!BN11)),"0")</f>
      </c>
      <c r="AM13" s="424">
        <f t="array" ref="AM13">IFERROR((('Fixed Cost'!T13+'Fixed Cost'!U13+'Fixed Cost'!V13+'Fixed Cost'!W13+'Fixed Cost'!X13)/(Production!E11+Production!K11+Production!S11+Production!Y11+Production!AG11+Production!AM11+Production!AU11+Production!BA11+Production!BH11+Production!BN11)),"0")</f>
      </c>
      <c r="AN13" s="424">
        <f t="array" ref="AN13">IFERROR((('Fixed Cost'!Z13+'Fixed Cost'!AA13+'Fixed Cost'!AB13+'Fixed Cost'!AC13+'Fixed Cost'!AD13)/(Production!E11+Production!K11+Production!S11+Production!Y11+Production!AG11+Production!AM11+Production!AU11+Production!BA11+Production!BH11+Production!BN11)),"0")</f>
      </c>
      <c r="AO13" s="427">
        <f t="array" ref="AO13">SUM(AD13:AN13)</f>
      </c>
      <c r="AP13" s="425">
        <f t="array" ref="AP13">'Data Entry'!T11+'Data Entry'!U11+'Data Entry'!V11+'Data Entry'!W11+'Data Entry'!X11</f>
      </c>
      <c r="AQ13" s="424">
        <f t="array" ref="AQ13">Body!AX9</f>
      </c>
      <c r="AR13" s="424">
        <f t="array" ref="AR13">(AQ13:AQ13/AP13:AP13)*1000</f>
      </c>
      <c r="AS13" s="127"/>
    </row>
    <row r="14" spans="1:45" ht="21.9" customHeight="1">
      <c r="A14" s="328">
        <v>7</v>
      </c>
      <c r="B14" s="331">
        <f t="array" ref="B14">IFERROR((Body!F10/(Production!E12+Production!K12)),"0")</f>
      </c>
      <c r="C14" s="331">
        <f t="array" ref="C14">IFERROR((SUM('Glaze 60x60'!T26:T28)/(Production!E12+Production!K12)),"0")</f>
      </c>
      <c r="D14" s="331">
        <f t="array" ref="D14">IFERROR((Packing!I13/(Production!E12)),"0")</f>
      </c>
      <c r="E14" s="331">
        <f t="array" ref="E14">IFERROR((Fuel!J12/(Production!E12+Production!K12)),"0")</f>
      </c>
      <c r="F14" s="331">
        <f t="array" ref="F14">IFERROR((Gas!U13/(Production!E12+Production!K12)),"0")</f>
      </c>
      <c r="G14" s="331">
        <f t="array" ref="G14">IFERROR((Electricity!G13/(Production!E12+Production!K12)),"0")</f>
      </c>
      <c r="H14" s="331">
        <f t="array" ref="H14">IFERROR((Ink!L12/(Production!E12+Production!K12)),"0")</f>
      </c>
      <c r="I14" s="331">
        <f t="array" ref="I14">IFERROR(('Fixed Cost'!H14/(Production!E12+Production!K12)),"0")</f>
      </c>
      <c r="J14" s="331">
        <f t="array" ref="J14">IFERROR(('Fixed Cost'!N14/(Production!E12+Production!K12)),"0")</f>
      </c>
      <c r="K14" s="331">
        <f t="array" ref="K14">IFERROR(('Fixed Cost'!T14/(Production!E12+Production!K12)),"0")</f>
      </c>
      <c r="L14" s="331">
        <f t="array" ref="L14">IFERROR(('Fixed Cost'!Z14/(Production!E12+Production!K12)),"0")</f>
      </c>
      <c r="M14" s="420">
        <f t="array" ref="M14">SUM(B14:L14)</f>
      </c>
      <c r="N14" s="113"/>
      <c r="O14" s="328">
        <v>7</v>
      </c>
      <c r="P14" s="331">
        <f t="array" ref="P14">IFERROR((Body!P10/(Production!S12+Production!Y12)),"0")</f>
      </c>
      <c r="Q14" s="331">
        <f t="array" ref="Q14">IFERROR((SUM('Glaze 20x100'!S26:S28)/(Production!S12+Production!Y12)),"0")</f>
      </c>
      <c r="R14" s="331">
        <f t="array" ref="R14">IFERROR((Packing!T13/(Production!S12)),"0")</f>
      </c>
      <c r="S14" s="331">
        <f t="array" ref="S14">IFERROR((Fuel!K12/(Production!S12+Production!Y12)),"0")</f>
      </c>
      <c r="T14" s="331">
        <f t="array" ref="T14">IFERROR((Gas!V13/(Production!S12+Production!Y12)),"0")</f>
      </c>
      <c r="U14" s="331">
        <f t="array" ref="U14">IFERROR((Electricity!H13/(Production!S12+Production!Y12)),"0")</f>
      </c>
      <c r="V14" s="331">
        <f t="array" ref="V14">IFERROR((Ink!Y12/(Production!S12+Production!Y12)),"0")</f>
      </c>
      <c r="W14" s="331">
        <f t="array" ref="W14">IFERROR(('Fixed Cost'!I14/(Production!S12+Production!Y12)),"0")</f>
      </c>
      <c r="X14" s="331">
        <f t="array" ref="X14">IFERROR(('Fixed Cost'!O14/(Production!S12+Production!Y12)),"0")</f>
      </c>
      <c r="Y14" s="331">
        <f t="array" ref="Y14">IFERROR(('Fixed Cost'!U14/(Production!S12+Production!Y12)),"0")</f>
      </c>
      <c r="Z14" s="331">
        <f t="array" ref="Z14">IFERROR(('Fixed Cost'!AA14/(Production!S12+Production!Y12)),"0")</f>
      </c>
      <c r="AA14" s="420">
        <f t="array" ref="AA14">SUM(P14:Z14)</f>
      </c>
      <c r="AB14" s="113"/>
      <c r="AC14" s="328">
        <v>7</v>
      </c>
      <c r="AD14" s="329">
        <f t="array" ref="AD14">IFERROR(((Body!F10+Body!P10+Body!Y10+Body!AI10+Body!AS10)/(Production!E12+Production!K12+Production!S12+Production!Y12+Production!AG12+Production!AM12+Production!AU12+Production!BA12+Production!BP12)),"0")</f>
      </c>
      <c r="AE14" s="329">
        <f t="array" ref="AE14">IFERROR((('Glaze 60x60'!T26+'Glaze 20x100'!S26+'Glaze 15x90'!T26+'Glaze 20x120 '!T26+'Glaze 40x40'!T26)/(Production!E12+Production!K12+Production!S12+Production!Y12+Production!AG12+Production!AM12+Production!AU12+Production!BA12+Production!BH12+Production!BN12)),"0")</f>
      </c>
      <c r="AF14" s="331">
        <f t="array" ref="AF14">IFERROR(((Packing!I13+Packing!T13+Packing!AE13+Packing!AP13+Packing!BA13)/(Production!E12+Production!S12+Production!AG12+Production!AU12+Production!BH12)),"0")</f>
      </c>
      <c r="AG14" s="329">
        <f t="array" ref="AG14">IFERROR(((Fuel!J12+Fuel!K12+Fuel!L12+Fuel!M12+Fuel!N12)/(Production!E12+Production!K12+Production!S12+Production!Y12+Production!AG12+Production!AM12+Production!AU12+Production!BA12+Production!BH12+Production!BN12)),"0")</f>
      </c>
      <c r="AH14" s="329">
        <f t="array" ref="AH14">IFERROR(((Gas!U13+Gas!V13+Gas!W13+Gas!X13+Gas!Y13)/(Production!E12+Production!K12+Production!S12+Production!Y12+Production!AG12+Production!AM12+Production!AU12+Production!BA12+Production!BH12+Production!BN12)),"0")</f>
      </c>
      <c r="AI14" s="329">
        <f t="array" ref="AI14">IFERROR(((Electricity!D13)/(Production!E12+Production!K12+Production!S12+Production!Y12+Production!AG12+Production!AM12+Production!AU12+Production!BA12+Production!BH12+Production!BN12)),"0")</f>
      </c>
      <c r="AJ14" s="329">
        <f t="array" ref="AJ14">IFERROR(((Ink!L12+Ink!Y12+Ink!AL12+Ink!AY12+Ink!BQ12)/(Production!E12+Production!K12+Production!S12+Production!Y12+Production!AG12+Production!AM12+Production!AU12+Production!BA12+Production!BH12+Production!BN12)),"0")</f>
      </c>
      <c r="AK14" s="329">
        <f t="array" ref="AK14">IFERROR((('Fixed Cost'!H14+'Fixed Cost'!I14+'Fixed Cost'!J14+'Fixed Cost'!K14+'Fixed Cost'!L14)/(Production!E12+Production!K12+Production!S12+Production!Y12+Production!AG12+Production!AM12+Production!AU12+Production!BA12+Production!BH12+Production!BN12)),"0")</f>
      </c>
      <c r="AL14" s="329">
        <f t="array" ref="AL14">IFERROR((('Fixed Cost'!N14+'Fixed Cost'!O14+'Fixed Cost'!P14+'Fixed Cost'!Q14+'Fixed Cost'!R14)/(Production!E12+Production!K12+Production!S12+Production!Y12+Production!AG12+Production!AM12+Production!AU12+Production!BA12+Production!BH12+Production!BN12)),"0")</f>
      </c>
      <c r="AM14" s="329">
        <f t="array" ref="AM14">IFERROR((('Fixed Cost'!T14+'Fixed Cost'!U14+'Fixed Cost'!V14+'Fixed Cost'!W14+'Fixed Cost'!X14)/(Production!E12+Production!K12+Production!S12+Production!Y12+Production!AG12+Production!AM12+Production!AU12+Production!BA12+Production!BH12+Production!BN12)),"0")</f>
      </c>
      <c r="AN14" s="329">
        <f t="array" ref="AN14">IFERROR((('Fixed Cost'!Z14+'Fixed Cost'!AA14+'Fixed Cost'!AB14+'Fixed Cost'!AC14+'Fixed Cost'!AD14)/(Production!E12+Production!K12+Production!S12+Production!Y12+Production!AG12+Production!AM12+Production!AU12+Production!BA12+Production!BH12+Production!BN12)),"0")</f>
      </c>
      <c r="AO14" s="420">
        <f t="array" ref="AO14">SUM(AD14:AN14)</f>
      </c>
      <c r="AP14" s="330">
        <f t="array" ref="AP14">'Data Entry'!T12+'Data Entry'!U12+'Data Entry'!V12+'Data Entry'!W12+'Data Entry'!X12</f>
      </c>
      <c r="AQ14" s="329">
        <f t="array" ref="AQ14">Body!AX10</f>
      </c>
      <c r="AR14" s="420">
        <f t="array" ref="AR14">(AQ14:AQ14/AP14:AP14)*1000</f>
      </c>
      <c r="AS14" s="127"/>
    </row>
    <row r="15" spans="1:45" ht="21.9" customHeight="1">
      <c r="A15" s="421">
        <v>8</v>
      </c>
      <c r="B15" s="422">
        <f t="array" ref="B15">IFERROR((Body!F11/(Production!E13+Production!K13)),"0")</f>
      </c>
      <c r="C15" s="422">
        <f t="array" ref="C15">IFERROR((SUM('Glaze 60x60'!T29:T31)/(Production!E13+Production!K13)),"0")</f>
      </c>
      <c r="D15" s="422">
        <f t="array" ref="D15">IFERROR((Packing!I14/(Production!E13)),"0")</f>
      </c>
      <c r="E15" s="422">
        <f t="array" ref="E15">IFERROR((Fuel!J13/(Production!E13+Production!K13)),"0")</f>
      </c>
      <c r="F15" s="422">
        <f t="array" ref="F15">IFERROR((Gas!U14/(Production!E13+Production!K13)),"0")</f>
      </c>
      <c r="G15" s="422">
        <f t="array" ref="G15">IFERROR((Electricity!G14/(Production!E13+Production!K13)),"0")</f>
      </c>
      <c r="H15" s="422">
        <f t="array" ref="H15">IFERROR((Ink!L13/(Production!E13+Production!K13)),"0")</f>
      </c>
      <c r="I15" s="422">
        <f t="array" ref="I15">IFERROR(('Fixed Cost'!H15/(Production!E13+Production!K13)),"0")</f>
      </c>
      <c r="J15" s="422">
        <f t="array" ref="J15">IFERROR(('Fixed Cost'!N15/(Production!E13+Production!K13)),"0")</f>
      </c>
      <c r="K15" s="422">
        <f t="array" ref="K15">IFERROR(('Fixed Cost'!T15/(Production!E13+Production!K13)),"0")</f>
      </c>
      <c r="L15" s="422">
        <f t="array" ref="L15">IFERROR(('Fixed Cost'!Z15/(Production!E13+Production!K13)),"0")</f>
      </c>
      <c r="M15" s="423">
        <f t="array" ref="M15">SUM(B15:L15)</f>
      </c>
      <c r="N15" s="113"/>
      <c r="O15" s="421">
        <v>8</v>
      </c>
      <c r="P15" s="422">
        <f t="array" ref="P15">IFERROR((Body!P11/(Production!S13+Production!Y13)),"0")</f>
      </c>
      <c r="Q15" s="422">
        <f t="array" ref="Q15">IFERROR((SUM('Glaze 20x100'!S29:S31)/(Production!S13+Production!Y13)),"0")</f>
      </c>
      <c r="R15" s="422">
        <f t="array" ref="R15">IFERROR((Packing!T14/(Production!S13)),"0")</f>
      </c>
      <c r="S15" s="422">
        <f t="array" ref="S15">IFERROR((Fuel!K13/(Production!S13+Production!Y13)),"0")</f>
      </c>
      <c r="T15" s="422">
        <f t="array" ref="T15">IFERROR((Gas!V14/(Production!S13+Production!Y13)),"0")</f>
      </c>
      <c r="U15" s="422">
        <f t="array" ref="U15">IFERROR((Electricity!H14/(Production!S13+Production!Y13)),"0")</f>
      </c>
      <c r="V15" s="422">
        <f t="array" ref="V15">IFERROR((Ink!Y13/(Production!S13+Production!Y13)),"0")</f>
      </c>
      <c r="W15" s="422">
        <f t="array" ref="W15">IFERROR(('Fixed Cost'!I15/(Production!S13+Production!Y13)),"0")</f>
      </c>
      <c r="X15" s="422">
        <f t="array" ref="X15">IFERROR(('Fixed Cost'!O15/(Production!S13+Production!Y13)),"0")</f>
      </c>
      <c r="Y15" s="422">
        <f t="array" ref="Y15">IFERROR(('Fixed Cost'!U15/(Production!S13+Production!Y13)),"0")</f>
      </c>
      <c r="Z15" s="422">
        <f t="array" ref="Z15">IFERROR(('Fixed Cost'!AA15/(Production!S13+Production!Y13)),"0")</f>
      </c>
      <c r="AA15" s="423">
        <f t="array" ref="AA15">SUM(P15:Z15)</f>
      </c>
      <c r="AB15" s="113"/>
      <c r="AC15" s="421">
        <v>8</v>
      </c>
      <c r="AD15" s="329">
        <f t="array" ref="AD15">IFERROR(((Body!F11+Body!P11+Body!Y11+Body!AI11+Body!AS11)/(Production!E13+Production!K13+Production!S13+Production!Y13+Production!AG13+Production!AM13+Production!AU13+Production!BA13+Production!BP13)),"0")</f>
      </c>
      <c r="AE15" s="424">
        <f t="array" ref="AE15">IFERROR((('Glaze 60x60'!T29+'Glaze 20x100'!S29+'Glaze 15x90'!T29+'Glaze 20x120 '!T29+'Glaze 40x40'!T29)/(Production!E13+Production!K13+Production!S13+Production!Y13+Production!AG13+Production!AM13+Production!AU13+Production!BA13+Production!BH13+Production!BN13)),"0")</f>
      </c>
      <c r="AF15" s="424">
        <f t="array" ref="AF15">IFERROR(((Packing!I14+Packing!T14+Packing!AE14+Packing!AP14+Packing!BA14)/(Production!E13+Production!S13+Production!AG13+Production!AU13+Production!BH13)),"0")</f>
      </c>
      <c r="AG15" s="424">
        <f t="array" ref="AG15">IFERROR(((Fuel!J13+Fuel!K13+Fuel!L13+Fuel!M13+Fuel!N13)/(Production!E13+Production!K13+Production!S13+Production!Y13+Production!AG13+Production!AM13+Production!AU13+Production!BA13+Production!BH13+Production!BN13)),"0")</f>
      </c>
      <c r="AH15" s="424">
        <f t="array" ref="AH15">IFERROR(((Gas!U14+Gas!V14+Gas!W14+Gas!X14+Gas!Y14)/(Production!E13+Production!K13+Production!S13+Production!Y13+Production!AG13+Production!AM13+Production!AU13+Production!BA13+Production!BH13+Production!BN13)),"0")</f>
      </c>
      <c r="AI15" s="424">
        <f t="array" ref="AI15">IFERROR(((Electricity!D14)/(Production!E13+Production!K13+Production!S13+Production!Y13+Production!AG13+Production!AM13+Production!AU13+Production!BA13+Production!BH13+Production!BN13)),"0")</f>
      </c>
      <c r="AJ15" s="424">
        <f t="array" ref="AJ15">IFERROR(((Ink!L13+Ink!Y13+Ink!AL13+Ink!AY13+Ink!BQ13)/(Production!E13+Production!K13+Production!S13+Production!Y13+Production!AG13+Production!AM13+Production!AU13+Production!BA13+Production!BH13+Production!BN13)),"0")</f>
      </c>
      <c r="AK15" s="424">
        <f t="array" ref="AK15">IFERROR((('Fixed Cost'!H15+'Fixed Cost'!I15+'Fixed Cost'!J15+'Fixed Cost'!K15+'Fixed Cost'!L15)/(Production!E13+Production!K13+Production!S13+Production!Y13+Production!AG13+Production!AM13+Production!AU13+Production!BA13+Production!BH13+Production!BN13)),"0")</f>
      </c>
      <c r="AL15" s="424">
        <f t="array" ref="AL15">IFERROR((('Fixed Cost'!N15+'Fixed Cost'!O15+'Fixed Cost'!P15+'Fixed Cost'!Q15+'Fixed Cost'!R15)/(Production!E13+Production!K13+Production!S13+Production!Y13+Production!AG13+Production!AM13+Production!AU13+Production!BA13+Production!BH13+Production!BN13)),"0")</f>
      </c>
      <c r="AM15" s="424">
        <f t="array" ref="AM15">IFERROR((('Fixed Cost'!T15+'Fixed Cost'!U15+'Fixed Cost'!V15+'Fixed Cost'!W15+'Fixed Cost'!X15)/(Production!E13+Production!K13+Production!S13+Production!Y13+Production!AG13+Production!AM13+Production!AU13+Production!BA13+Production!BH13+Production!BN13)),"0")</f>
      </c>
      <c r="AN15" s="424">
        <f t="array" ref="AN15">IFERROR((('Fixed Cost'!Z15+'Fixed Cost'!AA15+'Fixed Cost'!AB15+'Fixed Cost'!AC15+'Fixed Cost'!AD15)/(Production!E13+Production!K13+Production!S13+Production!Y13+Production!AG13+Production!AM13+Production!AU13+Production!BA13+Production!BH13+Production!BN13)),"0")</f>
      </c>
      <c r="AO15" s="427">
        <f t="array" ref="AO15">SUM(AD15:AN15)</f>
      </c>
      <c r="AP15" s="425">
        <f t="array" ref="AP15">'Data Entry'!T13+'Data Entry'!U13+'Data Entry'!V13+'Data Entry'!W13+'Data Entry'!X13</f>
      </c>
      <c r="AQ15" s="424">
        <f t="array" ref="AQ15">Body!AX11</f>
      </c>
      <c r="AR15" s="424">
        <f t="array" ref="AR15">(AQ15:AQ15/AP15:AP15)*1000</f>
      </c>
      <c r="AS15" s="127"/>
    </row>
    <row r="16" spans="1:45" ht="21.9" customHeight="1">
      <c r="A16" s="328">
        <v>9</v>
      </c>
      <c r="B16" s="331">
        <f t="array" ref="B16">IFERROR((Body!F12/(Production!E14+Production!K14)),"0")</f>
      </c>
      <c r="C16" s="331">
        <f t="array" ref="C16">IFERROR((SUM('Glaze 60x60'!T32:T34)/(Production!E14+Production!K14)),"0")</f>
      </c>
      <c r="D16" s="331">
        <f t="array" ref="D16">IFERROR((Packing!I15/(Production!E14)),"0")</f>
      </c>
      <c r="E16" s="331">
        <f t="array" ref="E16">IFERROR((Fuel!J14/(Production!E14+Production!K14)),"0")</f>
      </c>
      <c r="F16" s="331">
        <f t="array" ref="F16">IFERROR((Gas!U15/(Production!E14+Production!K14)),"0")</f>
      </c>
      <c r="G16" s="331">
        <f t="array" ref="G16">IFERROR((Electricity!G15/(Production!E14+Production!K14)),"0")</f>
      </c>
      <c r="H16" s="331">
        <f t="array" ref="H16">IFERROR((Ink!L14/(Production!E14+Production!K14)),"0")</f>
      </c>
      <c r="I16" s="331">
        <f t="array" ref="I16">IFERROR(('Fixed Cost'!H16/(Production!E14+Production!K14)),"0")</f>
      </c>
      <c r="J16" s="331">
        <f t="array" ref="J16">IFERROR(('Fixed Cost'!N16/(Production!E14+Production!K14)),"0")</f>
      </c>
      <c r="K16" s="331">
        <f t="array" ref="K16">IFERROR(('Fixed Cost'!T16/(Production!E14+Production!K14)),"0")</f>
      </c>
      <c r="L16" s="331">
        <f t="array" ref="L16">IFERROR(('Fixed Cost'!Z16/(Production!E14+Production!K14)),"0")</f>
      </c>
      <c r="M16" s="420">
        <f t="array" ref="M16">SUM(B16:L16)</f>
      </c>
      <c r="N16" s="113"/>
      <c r="O16" s="328">
        <v>9</v>
      </c>
      <c r="P16" s="331">
        <f t="array" ref="P16">IFERROR((Body!P12/(Production!S14+Production!Y14)),"0")</f>
      </c>
      <c r="Q16" s="331">
        <f t="array" ref="Q16">IFERROR((SUM('Glaze 20x100'!S32:S34)/(Production!S14+Production!Y14)),"0")</f>
      </c>
      <c r="R16" s="331">
        <f t="array" ref="R16">IFERROR((Packing!T15/(Production!S14)),"0")</f>
      </c>
      <c r="S16" s="331">
        <f t="array" ref="S16">IFERROR((Fuel!K14/(Production!S14+Production!Y14)),"0")</f>
      </c>
      <c r="T16" s="331">
        <f t="array" ref="T16">IFERROR((Gas!V15/(Production!S14+Production!Y14)),"0")</f>
      </c>
      <c r="U16" s="331">
        <f t="array" ref="U16">IFERROR((Electricity!H15/(Production!S14+Production!Y14)),"0")</f>
      </c>
      <c r="V16" s="331">
        <f t="array" ref="V16">IFERROR((Ink!Y14/(Production!S14+Production!Y14)),"0")</f>
      </c>
      <c r="W16" s="331">
        <f t="array" ref="W16">IFERROR(('Fixed Cost'!I16/(Production!S14+Production!Y14)),"0")</f>
      </c>
      <c r="X16" s="331">
        <f t="array" ref="X16">IFERROR(('Fixed Cost'!O16/(Production!S14+Production!Y14)),"0")</f>
      </c>
      <c r="Y16" s="331">
        <f t="array" ref="Y16">IFERROR(('Fixed Cost'!U16/(Production!S14+Production!Y14)),"0")</f>
      </c>
      <c r="Z16" s="331">
        <f t="array" ref="Z16">IFERROR(('Fixed Cost'!AA16/(Production!S14+Production!Y14)),"0")</f>
      </c>
      <c r="AA16" s="420">
        <f t="array" ref="AA16">SUM(P16:Z16)</f>
      </c>
      <c r="AB16" s="113"/>
      <c r="AC16" s="328">
        <v>9</v>
      </c>
      <c r="AD16" s="329">
        <f t="array" ref="AD16">IFERROR(((Body!F12+Body!P12+Body!Y12+Body!AI12+Body!AS12)/(Production!E14+Production!K14+Production!S14+Production!Y14+Production!AG14+Production!AM14+Production!AU14+Production!BA14+Production!BP14)),"0")</f>
      </c>
      <c r="AE16" s="329">
        <f t="array" ref="AE16">IFERROR((('Glaze 60x60'!T32+'Glaze 20x100'!S32+'Glaze 15x90'!T32+'Glaze 20x120 '!T32+'Glaze 40x40'!T32)/(Production!E14+Production!K14+Production!S14+Production!Y14+Production!AG14+Production!AM14+Production!AU14+Production!BA14+Production!BH14+Production!BN14)),"0")</f>
      </c>
      <c r="AF16" s="329">
        <f t="array" ref="AF16">IFERROR(((Packing!I15+Packing!T15+Packing!AE15+Packing!AP15+Packing!BA15)/(Production!E14+Production!S14+Production!AG14+Production!AU14+Production!BH14)),"0")</f>
      </c>
      <c r="AG16" s="329">
        <f t="array" ref="AG16">IFERROR(((Fuel!J14+Fuel!K14+Fuel!L14+Fuel!M14+Fuel!N14)/(Production!E14+Production!K14+Production!S14+Production!Y14+Production!AG14+Production!AM14+Production!AU14+Production!BA14+Production!BH14+Production!BN14)),"0")</f>
      </c>
      <c r="AH16" s="329">
        <f t="array" ref="AH16">IFERROR(((Gas!U15+Gas!V15+Gas!W15+Gas!X15+Gas!Y15)/(Production!E14+Production!K14+Production!S14+Production!Y14+Production!AG14+Production!AM14+Production!AU14+Production!BA14+Production!BH14+Production!BN14)),"0")</f>
      </c>
      <c r="AI16" s="329">
        <f t="array" ref="AI16">IFERROR(((Electricity!D15)/(Production!E14+Production!K14+Production!S14+Production!Y14+Production!AG14+Production!AM14+Production!AU14+Production!BA14+Production!BH14+Production!BN14)),"0")</f>
      </c>
      <c r="AJ16" s="329">
        <f t="array" ref="AJ16">IFERROR(((Ink!L14+Ink!Y14+Ink!AL14+Ink!AY14+Ink!BQ14)/(Production!E14+Production!K14+Production!S14+Production!Y14+Production!AG14+Production!AM14+Production!AU14+Production!BA14+Production!BH14+Production!BN14)),"0")</f>
      </c>
      <c r="AK16" s="329">
        <f t="array" ref="AK16">IFERROR((('Fixed Cost'!H16+'Fixed Cost'!I16+'Fixed Cost'!J16+'Fixed Cost'!K16+'Fixed Cost'!L16)/(Production!E14+Production!K14+Production!S14+Production!Y14+Production!AG14+Production!AM14+Production!AU14+Production!BA14+Production!BH14+Production!BN14)),"0")</f>
      </c>
      <c r="AL16" s="329">
        <f t="array" ref="AL16">IFERROR((('Fixed Cost'!N16+'Fixed Cost'!O16+'Fixed Cost'!P16+'Fixed Cost'!Q16+'Fixed Cost'!R16)/(Production!E14+Production!K14+Production!S14+Production!Y14+Production!AG14+Production!AM14+Production!AU14+Production!BA14+Production!BH14+Production!BN14)),"0")</f>
      </c>
      <c r="AM16" s="329">
        <f t="array" ref="AM16">IFERROR((('Fixed Cost'!T16+'Fixed Cost'!U16+'Fixed Cost'!V16+'Fixed Cost'!W16+'Fixed Cost'!X16)/(Production!E14+Production!K14+Production!S14+Production!Y14+Production!AG14+Production!AM14+Production!AU14+Production!BA14+Production!BH14+Production!BN14)),"0")</f>
      </c>
      <c r="AN16" s="329">
        <f t="array" ref="AN16">IFERROR((('Fixed Cost'!Z16+'Fixed Cost'!AA16+'Fixed Cost'!AB16+'Fixed Cost'!AC16+'Fixed Cost'!AD16)/(Production!E14+Production!K14+Production!S14+Production!Y14+Production!AG14+Production!AM14+Production!AU14+Production!BA14+Production!BH14+Production!BN14)),"0")</f>
      </c>
      <c r="AO16" s="426">
        <f t="array" ref="AO16">SUM(AD16:AN16)</f>
      </c>
      <c r="AP16" s="330">
        <f t="array" ref="AP16">'Data Entry'!T14+'Data Entry'!U14+'Data Entry'!V14+'Data Entry'!W14+'Data Entry'!X14</f>
      </c>
      <c r="AQ16" s="329">
        <f t="array" ref="AQ16">Body!AX12</f>
      </c>
      <c r="AR16" s="329">
        <f t="array" ref="AR16">(AQ16:AQ16/AP16:AP16)*1000</f>
      </c>
      <c r="AS16" s="127"/>
    </row>
    <row r="17" spans="1:45" ht="21.9" customHeight="1">
      <c r="A17" s="421">
        <v>10</v>
      </c>
      <c r="B17" s="422">
        <f t="array" ref="B17">IFERROR((Body!F13/(Production!E15+Production!K15)),"0")</f>
      </c>
      <c r="C17" s="422">
        <f t="array" ref="C17">IFERROR((SUM('Glaze 60x60'!T35:T37)/(Production!E15+Production!K15)),"0")</f>
      </c>
      <c r="D17" s="422">
        <f t="array" ref="D17">IFERROR((Packing!I16/(Production!E15)),"0")</f>
      </c>
      <c r="E17" s="422">
        <f t="array" ref="E17">IFERROR((Fuel!J15/(Production!E15+Production!K15)),"0")</f>
      </c>
      <c r="F17" s="422">
        <f t="array" ref="F17">IFERROR((Gas!U16/(Production!E15+Production!K15)),"0")</f>
      </c>
      <c r="G17" s="422">
        <f t="array" ref="G17">IFERROR((Electricity!G16/(Production!E15+Production!K15)),"0")</f>
      </c>
      <c r="H17" s="422">
        <f t="array" ref="H17">IFERROR((Ink!L15/(Production!E15+Production!K15)),"0")</f>
      </c>
      <c r="I17" s="422">
        <f t="array" ref="I17">IFERROR(('Fixed Cost'!H17/(Production!E15+Production!K15)),"0")</f>
      </c>
      <c r="J17" s="422">
        <f t="array" ref="J17">IFERROR(('Fixed Cost'!N17/(Production!E15+Production!K15)),"0")</f>
      </c>
      <c r="K17" s="422">
        <f t="array" ref="K17">IFERROR(('Fixed Cost'!T17/(Production!E15+Production!K15)),"0")</f>
      </c>
      <c r="L17" s="422">
        <f t="array" ref="L17">IFERROR(('Fixed Cost'!Z17/(Production!E15+Production!K15)),"0")</f>
      </c>
      <c r="M17" s="423">
        <f t="array" ref="M17">SUM(B17:L17)</f>
      </c>
      <c r="N17" s="113"/>
      <c r="O17" s="421">
        <v>10</v>
      </c>
      <c r="P17" s="422">
        <f t="array" ref="P17">IFERROR((Body!P13/(Production!S15+Production!Y15)),"0")</f>
      </c>
      <c r="Q17" s="422">
        <f t="array" ref="Q17">IFERROR((SUM('Glaze 20x100'!S35:S37)/(Production!S15+Production!Y15)),"0")</f>
      </c>
      <c r="R17" s="422">
        <f t="array" ref="R17">IFERROR((Packing!T16/(Production!S15)),"0")</f>
      </c>
      <c r="S17" s="422">
        <f t="array" ref="S17">IFERROR((Fuel!K15/(Production!S15+Production!Y15)),"0")</f>
      </c>
      <c r="T17" s="422">
        <f t="array" ref="T17">IFERROR((Gas!V16/(Production!S15+Production!Y15)),"0")</f>
      </c>
      <c r="U17" s="422">
        <f t="array" ref="U17">IFERROR((Electricity!H16/(Production!S15+Production!Y15)),"0")</f>
      </c>
      <c r="V17" s="422">
        <f t="array" ref="V17">IFERROR((Ink!Y15/(Production!S15+Production!Y15)),"0")</f>
      </c>
      <c r="W17" s="422">
        <f t="array" ref="W17">IFERROR(('Fixed Cost'!I17/(Production!S15+Production!Y15)),"0")</f>
      </c>
      <c r="X17" s="422">
        <f t="array" ref="X17">IFERROR(('Fixed Cost'!O17/(Production!S15+Production!Y15)),"0")</f>
      </c>
      <c r="Y17" s="422">
        <f t="array" ref="Y17">IFERROR(('Fixed Cost'!U17/(Production!S15+Production!Y15)),"0")</f>
      </c>
      <c r="Z17" s="422">
        <f t="array" ref="Z17">IFERROR(('Fixed Cost'!AA17/(Production!S15+Production!Y15)),"0")</f>
      </c>
      <c r="AA17" s="423">
        <f t="array" ref="AA17">SUM(P17:Z17)</f>
      </c>
      <c r="AB17" s="113"/>
      <c r="AC17" s="421">
        <v>10</v>
      </c>
      <c r="AD17" s="329">
        <f t="array" ref="AD17">IFERROR(((Body!F13+Body!P13+Body!Y13+Body!AI13+Body!AS13)/(Production!E15+Production!K15+Production!S15+Production!Y15+Production!AG15+Production!AM15+Production!AU15+Production!BA15+Production!BP15)),"0")</f>
      </c>
      <c r="AE17" s="424">
        <f t="array" ref="AE17">IFERROR((('Glaze 60x60'!T35+'Glaze 20x100'!S35+'Glaze 15x90'!T35+'Glaze 20x120 '!T35+'Glaze 40x40'!T35)/(Production!E15+Production!K15+Production!S15+Production!Y15+Production!AG15+Production!AM15+Production!AU15+Production!BA15+Production!BH15+Production!BN15)),"0")</f>
      </c>
      <c r="AF17" s="424">
        <f t="array" ref="AF17">IFERROR(((Packing!I16+Packing!T16+Packing!AE16+Packing!AP16+Packing!BA16)/(Production!E15+Production!S15+Production!AG15+Production!AU15+Production!BH15)),"0")</f>
      </c>
      <c r="AG17" s="424">
        <f t="array" ref="AG17">IFERROR(((Fuel!J15+Fuel!K15+Fuel!L15+Fuel!M15+Fuel!N15)/(Production!E15+Production!K15+Production!S15+Production!Y15+Production!AG15+Production!AM15+Production!AU15+Production!BA15+Production!BH15+Production!BN15)),"0")</f>
      </c>
      <c r="AH17" s="424">
        <f t="array" ref="AH17">IFERROR(((Gas!U16+Gas!V16+Gas!W16+Gas!X16+Gas!Y16)/(Production!E15+Production!K15+Production!S15+Production!Y15+Production!AG15+Production!AM15+Production!AU15+Production!BA15+Production!BH15+Production!BN15)),"0")</f>
      </c>
      <c r="AI17" s="424">
        <f t="array" ref="AI17">IFERROR(((Electricity!D16)/(Production!E15+Production!K15+Production!S15+Production!Y15+Production!AG15+Production!AM15+Production!AU15+Production!BA15+Production!BH15+Production!BN15)),"0")</f>
      </c>
      <c r="AJ17" s="424">
        <f t="array" ref="AJ17">IFERROR(((Ink!L15+Ink!Y15+Ink!AL15+Ink!AY15+Ink!BQ15)/(Production!E15+Production!K15+Production!S15+Production!Y15+Production!AG15+Production!AM15+Production!AU15+Production!BA15+Production!BH15+Production!BN15)),"0")</f>
      </c>
      <c r="AK17" s="424">
        <f t="array" ref="AK17">IFERROR((('Fixed Cost'!H17+'Fixed Cost'!I17+'Fixed Cost'!J17+'Fixed Cost'!K17+'Fixed Cost'!L17)/(Production!E15+Production!K15+Production!S15+Production!Y15+Production!AG15+Production!AM15+Production!AU15+Production!BA15+Production!BH15+Production!BN15)),"0")</f>
      </c>
      <c r="AL17" s="424">
        <f t="array" ref="AL17">IFERROR((('Fixed Cost'!N17+'Fixed Cost'!O17+'Fixed Cost'!P17+'Fixed Cost'!Q17+'Fixed Cost'!R17)/(Production!E15+Production!K15+Production!S15+Production!Y15+Production!AG15+Production!AM15+Production!AU15+Production!BA15+Production!BH15+Production!BN15)),"0")</f>
      </c>
      <c r="AM17" s="424">
        <f t="array" ref="AM17">IFERROR((('Fixed Cost'!T17+'Fixed Cost'!U17+'Fixed Cost'!V17+'Fixed Cost'!W17+'Fixed Cost'!X17)/(Production!E15+Production!K15+Production!S15+Production!Y15+Production!AG15+Production!AM15+Production!AU15+Production!BA15+Production!BH15+Production!BN15)),"0")</f>
      </c>
      <c r="AN17" s="424">
        <f t="array" ref="AN17">IFERROR((('Fixed Cost'!Z17+'Fixed Cost'!AA17+'Fixed Cost'!AB17+'Fixed Cost'!AC17+'Fixed Cost'!AD17)/(Production!E15+Production!K15+Production!S15+Production!Y15+Production!AG15+Production!AM15+Production!AU15+Production!BA15+Production!BH15+Production!BN15)),"0")</f>
      </c>
      <c r="AO17" s="427">
        <f t="array" ref="AO17">SUM(AD17:AN17)</f>
      </c>
      <c r="AP17" s="425">
        <f t="array" ref="AP17">'Data Entry'!T15+'Data Entry'!U15+'Data Entry'!V15+'Data Entry'!W15+'Data Entry'!X15</f>
      </c>
      <c r="AQ17" s="424">
        <f t="array" ref="AQ17">Body!AX13</f>
      </c>
      <c r="AR17" s="424">
        <f t="array" ref="AR17">(AQ17:AQ17/AP17:AP17)*1000</f>
      </c>
      <c r="AS17" s="127"/>
    </row>
    <row r="18" spans="1:45" ht="21.9" customHeight="1">
      <c r="A18" s="328">
        <v>11</v>
      </c>
      <c r="B18" s="331">
        <f t="array" ref="B18">IFERROR((Body!F14/(Production!E16+Production!K16)),"0")</f>
      </c>
      <c r="C18" s="331">
        <f t="array" ref="C18">IFERROR((SUM('Glaze 60x60'!T38:T40)/(Production!E16+Production!K16)),"0")</f>
      </c>
      <c r="D18" s="331">
        <f t="array" ref="D18">IFERROR((Packing!I17/(Production!E16)),"0")</f>
      </c>
      <c r="E18" s="331">
        <f t="array" ref="E18">IFERROR((Fuel!J16/(Production!E16+Production!K16)),"0")</f>
      </c>
      <c r="F18" s="331">
        <f t="array" ref="F18">IFERROR((Gas!U17/(Production!E16+Production!K16)),"0")</f>
      </c>
      <c r="G18" s="331">
        <f t="array" ref="G18">IFERROR((Electricity!G17/(Production!E16+Production!K16)),"0")</f>
      </c>
      <c r="H18" s="331">
        <f t="array" ref="H18">IFERROR((Ink!L16/(Production!E16+Production!K16)),"0")</f>
      </c>
      <c r="I18" s="331">
        <f t="array" ref="I18">IFERROR(('Fixed Cost'!H18/(Production!E16+Production!K16)),"0")</f>
      </c>
      <c r="J18" s="331">
        <f t="array" ref="J18">IFERROR(('Fixed Cost'!N18/(Production!E16+Production!K16)),"0")</f>
      </c>
      <c r="K18" s="331">
        <f t="array" ref="K18">IFERROR(('Fixed Cost'!T18/(Production!E16+Production!K16)),"0")</f>
      </c>
      <c r="L18" s="331">
        <f t="array" ref="L18">IFERROR(('Fixed Cost'!Z18/(Production!E16+Production!K16)),"0")</f>
      </c>
      <c r="M18" s="420">
        <f t="array" ref="M18">SUM(B18:L18)</f>
      </c>
      <c r="N18" s="113"/>
      <c r="O18" s="328">
        <v>11</v>
      </c>
      <c r="P18" s="331">
        <f t="array" ref="P18">IFERROR((Body!P14/(Production!S16+Production!Y16)),"0")</f>
      </c>
      <c r="Q18" s="331">
        <f t="array" ref="Q18">IFERROR((SUM('Glaze 20x100'!S38:S40)/(Production!S16+Production!Y16)),"0")</f>
      </c>
      <c r="R18" s="331">
        <f t="array" ref="R18">IFERROR((Packing!T17/(Production!S16)),"0")</f>
      </c>
      <c r="S18" s="331">
        <f t="array" ref="S18">IFERROR((Fuel!K16/(Production!S16+Production!Y16)),"0")</f>
      </c>
      <c r="T18" s="331">
        <f t="array" ref="T18">IFERROR((Gas!V17/(Production!S16+Production!Y16)),"0")</f>
      </c>
      <c r="U18" s="331">
        <f t="array" ref="U18">IFERROR((Electricity!H17/(Production!S16+Production!Y16)),"0")</f>
      </c>
      <c r="V18" s="331">
        <f t="array" ref="V18">IFERROR((Ink!Y16/(Production!S16+Production!Y16)),"0")</f>
      </c>
      <c r="W18" s="331">
        <f t="array" ref="W18">IFERROR(('Fixed Cost'!I18/(Production!S16+Production!Y16)),"0")</f>
      </c>
      <c r="X18" s="331">
        <f t="array" ref="X18">IFERROR(('Fixed Cost'!O18/(Production!S16+Production!Y16)),"0")</f>
      </c>
      <c r="Y18" s="331">
        <f t="array" ref="Y18">IFERROR(('Fixed Cost'!U18/(Production!S16+Production!Y16)),"0")</f>
      </c>
      <c r="Z18" s="331">
        <f t="array" ref="Z18">IFERROR(('Fixed Cost'!AA18/(Production!S16+Production!Y16)),"0")</f>
      </c>
      <c r="AA18" s="420">
        <f t="array" ref="AA18">SUM(P18:Z18)</f>
      </c>
      <c r="AB18" s="113"/>
      <c r="AC18" s="328">
        <v>11</v>
      </c>
      <c r="AD18" s="329">
        <f t="array" ref="AD18">IFERROR(((Body!F14+Body!P14+Body!Y14+Body!AI14+Body!AS14)/(Production!E16+Production!K16+Production!S16+Production!Y16+Production!AG16+Production!AM16+Production!AU16+Production!BA16+Production!BP16)),"0")</f>
      </c>
      <c r="AE18" s="329">
        <f t="array" ref="AE18">IFERROR((('Glaze 60x60'!T38+'Glaze 20x100'!S38+'Glaze 15x90'!T38+'Glaze 20x120 '!T38+'Glaze 40x40'!T38)/(Production!E16+Production!K16+Production!S16+Production!Y16+Production!AG16+Production!AM16+Production!AU16+Production!BA16+Production!BH16+Production!BN16)),"0")</f>
      </c>
      <c r="AF18" s="329">
        <f t="array" ref="AF18">IFERROR(((Packing!I17+Packing!T17+Packing!AE17+Packing!AP17+Packing!BA17)/(Production!E16+Production!S16+Production!AG16+Production!AU16+Production!BH16)),"0")</f>
      </c>
      <c r="AG18" s="329">
        <f t="array" ref="AG18">IFERROR(((Fuel!J16+Fuel!K16+Fuel!L16+Fuel!M16+Fuel!N16)/(Production!E16+Production!K16+Production!S16+Production!Y16+Production!AG16+Production!AM16+Production!AU16+Production!BA16+Production!BH16+Production!BN16)),"0")</f>
      </c>
      <c r="AH18" s="329">
        <f t="array" ref="AH18">IFERROR(((Gas!U17+Gas!V17+Gas!W17+Gas!X17+Gas!Y17)/(Production!E16+Production!K16+Production!S16+Production!Y16+Production!AG16+Production!AM16+Production!AU16+Production!BA16+Production!BH16+Production!BN16)),"0")</f>
      </c>
      <c r="AI18" s="329">
        <f t="array" ref="AI18">IFERROR(((Electricity!D17)/(Production!E16+Production!K16+Production!S16+Production!Y16+Production!AG16+Production!AM16+Production!AU16+Production!BA16+Production!BH16+Production!BN16)),"0")</f>
      </c>
      <c r="AJ18" s="329">
        <f t="array" ref="AJ18">IFERROR(((Ink!L16+Ink!Y16+Ink!AL16+Ink!AY16+Ink!BQ16)/(Production!E16+Production!K16+Production!S16+Production!Y16+Production!AG16+Production!AM16+Production!AU16+Production!BA16+Production!BH16+Production!BN16)),"0")</f>
      </c>
      <c r="AK18" s="329">
        <f t="array" ref="AK18">IFERROR((('Fixed Cost'!H18+'Fixed Cost'!I18+'Fixed Cost'!J18+'Fixed Cost'!K18+'Fixed Cost'!L18)/(Production!E16+Production!K16+Production!S16+Production!Y16+Production!AG16+Production!AM16+Production!AU16+Production!BA16+Production!BH16+Production!BN16)),"0")</f>
      </c>
      <c r="AL18" s="329">
        <f t="array" ref="AL18">IFERROR((('Fixed Cost'!N18+'Fixed Cost'!O18+'Fixed Cost'!P18+'Fixed Cost'!Q18+'Fixed Cost'!R18)/(Production!E16+Production!K16+Production!S16+Production!Y16+Production!AG16+Production!AM16+Production!AU16+Production!BA16+Production!BH16+Production!BN16)),"0")</f>
      </c>
      <c r="AM18" s="329">
        <f t="array" ref="AM18">IFERROR((('Fixed Cost'!T18+'Fixed Cost'!U18+'Fixed Cost'!V18+'Fixed Cost'!W18+'Fixed Cost'!X18)/(Production!E16+Production!K16+Production!S16+Production!Y16+Production!AG16+Production!AM16+Production!AU16+Production!BA16+Production!BH16+Production!BN16)),"0")</f>
      </c>
      <c r="AN18" s="329">
        <f t="array" ref="AN18">IFERROR((('Fixed Cost'!Z18+'Fixed Cost'!AA18+'Fixed Cost'!AB18+'Fixed Cost'!AC18+'Fixed Cost'!AD18)/(Production!E16+Production!K16+Production!S16+Production!Y16+Production!AG16+Production!AM16+Production!AU16+Production!BA16+Production!BH16+Production!BN16)),"0")</f>
      </c>
      <c r="AO18" s="426">
        <f t="array" ref="AO18">SUM(AD18:AN18)</f>
      </c>
      <c r="AP18" s="330">
        <f t="array" ref="AP18">'Data Entry'!T16+'Data Entry'!U16+'Data Entry'!V16+'Data Entry'!W16+'Data Entry'!X16</f>
      </c>
      <c r="AQ18" s="329">
        <f t="array" ref="AQ18">Body!AX14</f>
      </c>
      <c r="AR18" s="329">
        <f t="array" ref="AR18">(AQ18:AQ18/AP18:AP18)*1000</f>
      </c>
      <c r="AS18" s="127"/>
    </row>
    <row r="19" spans="1:45" ht="21.9" customHeight="1">
      <c r="A19" s="421">
        <v>12</v>
      </c>
      <c r="B19" s="422">
        <f t="array" ref="B19">IFERROR((Body!F15/(Production!E17+Production!K17)),"0")</f>
      </c>
      <c r="C19" s="422">
        <f t="array" ref="C19">IFERROR((SUM('Glaze 60x60'!T41:T43)/(Production!E17+Production!K17)),"0")</f>
      </c>
      <c r="D19" s="422">
        <f t="array" ref="D19">IFERROR((Packing!I18/(Production!E17)),"0")</f>
      </c>
      <c r="E19" s="422">
        <f t="array" ref="E19">IFERROR((Fuel!J17/(Production!E17+Production!K17)),"0")</f>
      </c>
      <c r="F19" s="422">
        <f t="array" ref="F19">IFERROR((Gas!U18/(Production!E17+Production!K17)),"0")</f>
      </c>
      <c r="G19" s="422">
        <f t="array" ref="G19">IFERROR((Electricity!G18/(Production!E17+Production!K17)),"0")</f>
      </c>
      <c r="H19" s="422">
        <f t="array" ref="H19">IFERROR((Ink!L17/(Production!E17+Production!K17)),"0")</f>
      </c>
      <c r="I19" s="422">
        <f t="array" ref="I19">IFERROR(('Fixed Cost'!H19/(Production!E17+Production!K17)),"0")</f>
      </c>
      <c r="J19" s="422">
        <f t="array" ref="J19">IFERROR(('Fixed Cost'!N19/(Production!E17+Production!K17)),"0")</f>
      </c>
      <c r="K19" s="422">
        <f t="array" ref="K19">IFERROR(('Fixed Cost'!T19/(Production!E17+Production!K17)),"0")</f>
      </c>
      <c r="L19" s="422">
        <f t="array" ref="L19">IFERROR(('Fixed Cost'!Z19/(Production!E17+Production!K17)),"0")</f>
      </c>
      <c r="M19" s="423">
        <f t="array" ref="M19">SUM(B19:L19)</f>
      </c>
      <c r="N19" s="113"/>
      <c r="O19" s="421">
        <v>12</v>
      </c>
      <c r="P19" s="422">
        <f t="array" ref="P19">IFERROR((Body!P15/(Production!S17+Production!Y17)),"0")</f>
      </c>
      <c r="Q19" s="422">
        <f t="array" ref="Q19">IFERROR((SUM('Glaze 20x100'!S41:S43)/(Production!S17+Production!Y17)),"0")</f>
      </c>
      <c r="R19" s="422">
        <f t="array" ref="R19">IFERROR((Packing!T18/(Production!S17)),"0")</f>
      </c>
      <c r="S19" s="422">
        <f t="array" ref="S19">IFERROR((Fuel!K17/(Production!S17+Production!Y17)),"0")</f>
      </c>
      <c r="T19" s="422">
        <f t="array" ref="T19">IFERROR((Gas!V18/(Production!S17+Production!Y17)),"0")</f>
      </c>
      <c r="U19" s="422">
        <f t="array" ref="U19">IFERROR((Electricity!H18/(Production!S17+Production!Y17)),"0")</f>
      </c>
      <c r="V19" s="422">
        <f t="array" ref="V19">IFERROR((Ink!Y17/(Production!S17+Production!Y17)),"0")</f>
      </c>
      <c r="W19" s="422">
        <f t="array" ref="W19">IFERROR(('Fixed Cost'!I19/(Production!S17+Production!Y17)),"0")</f>
      </c>
      <c r="X19" s="422">
        <f t="array" ref="X19">IFERROR(('Fixed Cost'!O19/(Production!S17+Production!Y17)),"0")</f>
      </c>
      <c r="Y19" s="422">
        <f t="array" ref="Y19">IFERROR(('Fixed Cost'!U19/(Production!S17+Production!Y17)),"0")</f>
      </c>
      <c r="Z19" s="422">
        <f t="array" ref="Z19">IFERROR(('Fixed Cost'!AA19/(Production!S17+Production!Y17)),"0")</f>
      </c>
      <c r="AA19" s="423">
        <f t="array" ref="AA19">SUM(P19:Z19)</f>
      </c>
      <c r="AB19" s="113"/>
      <c r="AC19" s="421">
        <v>12</v>
      </c>
      <c r="AD19" s="329">
        <f t="array" ref="AD19">IFERROR(((Body!F15+Body!P15+Body!Y15+Body!AI15+Body!AS15)/(Production!E17+Production!K17+Production!S17+Production!Y17+Production!AG17+Production!AM17+Production!AU17+Production!BA17+Production!BP17)),"0")</f>
      </c>
      <c r="AE19" s="424">
        <f t="array" ref="AE19">IFERROR((('Glaze 60x60'!T41+'Glaze 20x100'!S41+'Glaze 15x90'!T41+'Glaze 20x120 '!T41+'Glaze 40x40'!T41)/(Production!E17+Production!K17+Production!S17+Production!Y17+Production!AG17+Production!AM17+Production!AU17+Production!BA17+Production!BH17+Production!BN17)),"0")</f>
      </c>
      <c r="AF19" s="424">
        <f t="array" ref="AF19">IFERROR(((Packing!I18+Packing!T18+Packing!AE18+Packing!AP18+Packing!BA18)/(Production!E17+Production!S17+Production!AG17+Production!AU17+Production!BH17)),"0")</f>
      </c>
      <c r="AG19" s="424">
        <f t="array" ref="AG19">IFERROR(((Fuel!J17+Fuel!K17+Fuel!L17+Fuel!M17+Fuel!N17)/(Production!E17+Production!K17+Production!S17+Production!Y17+Production!AG17+Production!AM17+Production!AU17+Production!BA17+Production!BH17+Production!BN17)),"0")</f>
      </c>
      <c r="AH19" s="424">
        <f t="array" ref="AH19">IFERROR(((Gas!U18+Gas!V18+Gas!W18+Gas!X18+Gas!Y18)/(Production!E17+Production!K17+Production!S17+Production!Y17+Production!AG17+Production!AM17+Production!AU17+Production!BA17+Production!BH17+Production!BN17)),"0")</f>
      </c>
      <c r="AI19" s="424">
        <f t="array" ref="AI19">IFERROR(((Electricity!D18)/(Production!E17+Production!K17+Production!S17+Production!Y17+Production!AG17+Production!AM17+Production!AU17+Production!BA17+Production!BH17+Production!BN17)),"0")</f>
      </c>
      <c r="AJ19" s="424">
        <f t="array" ref="AJ19">IFERROR(((Ink!L17+Ink!Y17+Ink!AL17+Ink!AY17+Ink!BQ17)/(Production!E17+Production!K17+Production!S17+Production!Y17+Production!AG17+Production!AM17+Production!AU17+Production!BA17+Production!BH17+Production!BN17)),"0")</f>
      </c>
      <c r="AK19" s="424">
        <f t="array" ref="AK19">IFERROR((('Fixed Cost'!H19+'Fixed Cost'!I19+'Fixed Cost'!J19+'Fixed Cost'!K19+'Fixed Cost'!L19)/(Production!E17+Production!K17+Production!S17+Production!Y17+Production!AG17+Production!AM17+Production!AU17+Production!BA17+Production!BH17+Production!BN17)),"0")</f>
      </c>
      <c r="AL19" s="424">
        <f t="array" ref="AL19">IFERROR((('Fixed Cost'!N19+'Fixed Cost'!O19+'Fixed Cost'!P19+'Fixed Cost'!Q19+'Fixed Cost'!R19)/(Production!E17+Production!K17+Production!S17+Production!Y17+Production!AG17+Production!AM17+Production!AU17+Production!BA17+Production!BH17+Production!BN17)),"0")</f>
      </c>
      <c r="AM19" s="424">
        <f t="array" ref="AM19">IFERROR((('Fixed Cost'!T19+'Fixed Cost'!U19+'Fixed Cost'!V19+'Fixed Cost'!W19+'Fixed Cost'!X19)/(Production!E17+Production!K17+Production!S17+Production!Y17+Production!AG17+Production!AM17+Production!AU17+Production!BA17+Production!BH17+Production!BN17)),"0")</f>
      </c>
      <c r="AN19" s="424">
        <f t="array" ref="AN19">IFERROR((('Fixed Cost'!Z19+'Fixed Cost'!AA19+'Fixed Cost'!AB19+'Fixed Cost'!AC19+'Fixed Cost'!AD19)/(Production!E17+Production!K17+Production!S17+Production!Y17+Production!AG17+Production!AM17+Production!AU17+Production!BA17+Production!BH17+Production!BN17)),"0")</f>
      </c>
      <c r="AO19" s="427">
        <f t="array" ref="AO19">SUM(AD19:AN19)</f>
      </c>
      <c r="AP19" s="425">
        <f t="array" ref="AP19">'Data Entry'!T17+'Data Entry'!U17+'Data Entry'!V17+'Data Entry'!W17+'Data Entry'!X17</f>
      </c>
      <c r="AQ19" s="424">
        <f t="array" ref="AQ19">Body!AX15</f>
      </c>
      <c r="AR19" s="424">
        <f t="array" ref="AR19">(AQ19:AQ19/AP19:AP19)*1000</f>
      </c>
      <c r="AS19" s="127"/>
    </row>
    <row r="20" spans="1:45" ht="21.9" customHeight="1">
      <c r="A20" s="328">
        <v>13</v>
      </c>
      <c r="B20" s="331">
        <f t="array" ref="B20">IFERROR((Body!F16/(Production!E18+Production!K18)),"0")</f>
      </c>
      <c r="C20" s="331">
        <f t="array" ref="C20">IFERROR((SUM('Glaze 60x60'!T44:T46)/(Production!E18+Production!K18)),"0")</f>
      </c>
      <c r="D20" s="331">
        <f t="array" ref="D20">IFERROR((Packing!I19/(Production!E18)),"0")</f>
      </c>
      <c r="E20" s="331">
        <f t="array" ref="E20">IFERROR((Fuel!J18/(Production!E18+Production!K18)),"0")</f>
      </c>
      <c r="F20" s="331">
        <f t="array" ref="F20">IFERROR((Gas!U19/(Production!E18+Production!K18)),"0")</f>
      </c>
      <c r="G20" s="331">
        <f t="array" ref="G20">IFERROR((Electricity!G19/(Production!E18+Production!K18)),"0")</f>
      </c>
      <c r="H20" s="331">
        <f t="array" ref="H20">IFERROR((Ink!L18/(Production!E18+Production!K18)),"0")</f>
      </c>
      <c r="I20" s="331">
        <f t="array" ref="I20">IFERROR(('Fixed Cost'!H20/(Production!E18+Production!K18)),"0")</f>
      </c>
      <c r="J20" s="331">
        <f t="array" ref="J20">IFERROR(('Fixed Cost'!N20/(Production!E18+Production!K18)),"0")</f>
      </c>
      <c r="K20" s="331">
        <f t="array" ref="K20">IFERROR(('Fixed Cost'!T20/(Production!E18+Production!K18)),"0")</f>
      </c>
      <c r="L20" s="331">
        <f t="array" ref="L20">IFERROR(('Fixed Cost'!Z20/(Production!E18+Production!K18)),"0")</f>
      </c>
      <c r="M20" s="420">
        <f t="array" ref="M20">SUM(B20:L20)</f>
      </c>
      <c r="N20" s="113"/>
      <c r="O20" s="328">
        <v>13</v>
      </c>
      <c r="P20" s="331">
        <f t="array" ref="P20">IFERROR((Body!P16/(Production!S18+Production!Y18)),"0")</f>
      </c>
      <c r="Q20" s="331">
        <f t="array" ref="Q20">IFERROR((SUM('Glaze 20x100'!S44:S46)/(Production!S18+Production!Y18)),"0")</f>
      </c>
      <c r="R20" s="331">
        <f t="array" ref="R20">IFERROR((Packing!T19/(Production!S18)),"0")</f>
      </c>
      <c r="S20" s="331">
        <f t="array" ref="S20">IFERROR((Fuel!K18/(Production!S18+Production!Y18)),"0")</f>
      </c>
      <c r="T20" s="331">
        <f t="array" ref="T20">IFERROR((Gas!V19/(Production!S18+Production!Y18)),"0")</f>
      </c>
      <c r="U20" s="331">
        <f t="array" ref="U20">IFERROR((Electricity!H19/(Production!S18+Production!Y18)),"0")</f>
      </c>
      <c r="V20" s="331">
        <f t="array" ref="V20">IFERROR((Ink!Y18/(Production!S18+Production!Y18)),"0")</f>
      </c>
      <c r="W20" s="331">
        <f t="array" ref="W20">IFERROR(('Fixed Cost'!I20/(Production!S18+Production!Y18)),"0")</f>
      </c>
      <c r="X20" s="331">
        <f t="array" ref="X20">IFERROR(('Fixed Cost'!O20/(Production!S18+Production!Y18)),"0")</f>
      </c>
      <c r="Y20" s="331">
        <f t="array" ref="Y20">IFERROR(('Fixed Cost'!U20/(Production!S18+Production!Y18)),"0")</f>
      </c>
      <c r="Z20" s="331">
        <f t="array" ref="Z20">IFERROR(('Fixed Cost'!AA20/(Production!S18+Production!Y18)),"0")</f>
      </c>
      <c r="AA20" s="420">
        <f t="array" ref="AA20">SUM(P20:Z20)</f>
      </c>
      <c r="AB20" s="113"/>
      <c r="AC20" s="328">
        <v>13</v>
      </c>
      <c r="AD20" s="329">
        <f t="array" ref="AD20">IFERROR(((Body!F16+Body!P16+Body!Y16+Body!AI16+Body!AS16)/(Production!E18+Production!K18+Production!S18+Production!Y18+Production!AG18+Production!AM18+Production!AU18+Production!BA18+Production!BP18)),"0")</f>
      </c>
      <c r="AE20" s="329">
        <f t="array" ref="AE20">IFERROR((('Glaze 60x60'!T44+'Glaze 20x100'!S44+'Glaze 15x90'!T44+'Glaze 20x120 '!T44+'Glaze 40x40'!T44)/(Production!E18+Production!K18+Production!S18+Production!Y18+Production!AG18+Production!AM18+Production!AU18+Production!BA18+Production!BH18+Production!BN18)),"0")</f>
      </c>
      <c r="AF20" s="329">
        <f t="array" ref="AF20">IFERROR(((Packing!I19+Packing!T19+Packing!AE19+Packing!AP19+Packing!BA19)/(Production!E18+Production!S18+Production!AG18+Production!AU18+Production!BH18)),"0")</f>
      </c>
      <c r="AG20" s="329">
        <f t="array" ref="AG20">IFERROR(((Fuel!J18+Fuel!K18+Fuel!L18+Fuel!M18+Fuel!N18)/(Production!E18+Production!K18+Production!S18+Production!Y18+Production!AG18+Production!AM18+Production!AU18+Production!BA18+Production!BH18+Production!BN18)),"0")</f>
      </c>
      <c r="AH20" s="329">
        <f t="array" ref="AH20">IFERROR(((Gas!U19+Gas!V19+Gas!W19+Gas!X19+Gas!Y19)/(Production!E18+Production!K18+Production!S18+Production!Y18+Production!AG18+Production!AM18+Production!AU18+Production!BA18+Production!BH18+Production!BN18)),"0")</f>
      </c>
      <c r="AI20" s="329">
        <f t="array" ref="AI20">IFERROR(((Electricity!D19)/(Production!E18+Production!K18+Production!S18+Production!Y18+Production!AG18+Production!AM18+Production!AU18+Production!BA18+Production!BH18+Production!BN18)),"0")</f>
      </c>
      <c r="AJ20" s="329">
        <f t="array" ref="AJ20">IFERROR(((Ink!L18+Ink!Y18+Ink!AL18+Ink!AY18+Ink!BQ18)/(Production!E18+Production!K18+Production!S18+Production!Y18+Production!AG18+Production!AM18+Production!AU18+Production!BA18+Production!BH18+Production!BN18)),"0")</f>
      </c>
      <c r="AK20" s="329">
        <f t="array" ref="AK20">IFERROR((('Fixed Cost'!H20+'Fixed Cost'!I20+'Fixed Cost'!J20+'Fixed Cost'!K20+'Fixed Cost'!L20)/(Production!E18+Production!K18+Production!S18+Production!Y18+Production!AG18+Production!AM18+Production!AU18+Production!BA18+Production!BH18+Production!BN18)),"0")</f>
      </c>
      <c r="AL20" s="329">
        <f t="array" ref="AL20">IFERROR((('Fixed Cost'!N20+'Fixed Cost'!O20+'Fixed Cost'!P20+'Fixed Cost'!Q20+'Fixed Cost'!R20)/(Production!E18+Production!K18+Production!S18+Production!Y18+Production!AG18+Production!AM18+Production!AU18+Production!BA18+Production!BH18+Production!BN18)),"0")</f>
      </c>
      <c r="AM20" s="329">
        <f t="array" ref="AM20">IFERROR((('Fixed Cost'!T20+'Fixed Cost'!U20+'Fixed Cost'!V20+'Fixed Cost'!W20+'Fixed Cost'!X20)/(Production!E18+Production!K18+Production!S18+Production!Y18+Production!AG18+Production!AM18+Production!AU18+Production!BA18+Production!BH18+Production!BN18)),"0")</f>
      </c>
      <c r="AN20" s="329">
        <f t="array" ref="AN20">IFERROR((('Fixed Cost'!Z20+'Fixed Cost'!AA20+'Fixed Cost'!AB20+'Fixed Cost'!AC20+'Fixed Cost'!AD20)/(Production!E18+Production!K18+Production!S18+Production!Y18+Production!AG18+Production!AM18+Production!AU18+Production!BA18+Production!BH18+Production!BN18)),"0")</f>
      </c>
      <c r="AO20" s="426">
        <f t="array" ref="AO20">SUM(AD20:AN20)</f>
      </c>
      <c r="AP20" s="330">
        <f t="array" ref="AP20">'Data Entry'!T18+'Data Entry'!U18+'Data Entry'!V18+'Data Entry'!W18+'Data Entry'!X18</f>
      </c>
      <c r="AQ20" s="329">
        <f t="array" ref="AQ20">Body!AX16</f>
      </c>
      <c r="AR20" s="329">
        <f t="array" ref="AR20">(AQ20:AQ20/AP20:AP20)*1000</f>
      </c>
      <c r="AS20" s="127"/>
    </row>
    <row r="21" spans="1:45" ht="21.9" customHeight="1">
      <c r="A21" s="421">
        <v>14</v>
      </c>
      <c r="B21" s="422">
        <f t="array" ref="B21">IFERROR((Body!F17/(Production!E19+Production!K19)),"0")</f>
      </c>
      <c r="C21" s="422">
        <f t="array" ref="C21">IFERROR((SUM('Glaze 60x60'!T47:T49)/(Production!E19+Production!K19)),"0")</f>
      </c>
      <c r="D21" s="422">
        <f t="array" ref="D21">IFERROR((Packing!I20/(Production!E19)),"0")</f>
      </c>
      <c r="E21" s="422">
        <f t="array" ref="E21">IFERROR((Fuel!J19/(Production!E19+Production!K19)),"0")</f>
      </c>
      <c r="F21" s="422">
        <f t="array" ref="F21">IFERROR((Gas!U20/(Production!E19+Production!K19)),"0")</f>
      </c>
      <c r="G21" s="422">
        <f t="array" ref="G21">IFERROR((Electricity!G20/(Production!E19+Production!K19)),"0")</f>
      </c>
      <c r="H21" s="422">
        <f t="array" ref="H21">IFERROR((Ink!L19/(Production!E19+Production!K19)),"0")</f>
      </c>
      <c r="I21" s="422">
        <f t="array" ref="I21">IFERROR(('Fixed Cost'!H21/(Production!E19+Production!K19)),"0")</f>
      </c>
      <c r="J21" s="422">
        <f t="array" ref="J21">IFERROR(('Fixed Cost'!N21/(Production!E19+Production!K19)),"0")</f>
      </c>
      <c r="K21" s="422">
        <f t="array" ref="K21">IFERROR(('Fixed Cost'!T21/(Production!E19+Production!K19)),"0")</f>
      </c>
      <c r="L21" s="422">
        <f t="array" ref="L21">IFERROR(('Fixed Cost'!Z21/(Production!E19+Production!K19)),"0")</f>
      </c>
      <c r="M21" s="423">
        <f t="array" ref="M21">SUM(B21:L21)</f>
      </c>
      <c r="N21" s="113"/>
      <c r="O21" s="421">
        <v>14</v>
      </c>
      <c r="P21" s="422">
        <f t="array" ref="P21">IFERROR((Body!P17/(Production!S19+Production!Y19)),"0")</f>
      </c>
      <c r="Q21" s="422">
        <f t="array" ref="Q21">IFERROR((SUM('Glaze 20x100'!S47:S49)/(Production!S19+Production!Y19)),"0")</f>
      </c>
      <c r="R21" s="422">
        <f t="array" ref="R21">IFERROR((Packing!T20/(Production!S19)),"0")</f>
      </c>
      <c r="S21" s="422">
        <f t="array" ref="S21">IFERROR((Fuel!K19/(Production!S19+Production!Y19)),"0")</f>
      </c>
      <c r="T21" s="422">
        <f t="array" ref="T21">IFERROR((Gas!V20/(Production!S19+Production!Y19)),"0")</f>
      </c>
      <c r="U21" s="422">
        <f t="array" ref="U21">IFERROR((Electricity!H20/(Production!S19+Production!Y19)),"0")</f>
      </c>
      <c r="V21" s="422">
        <f t="array" ref="V21">IFERROR((Ink!Y19/(Production!S19+Production!Y19)),"0")</f>
      </c>
      <c r="W21" s="422">
        <f t="array" ref="W21">IFERROR(('Fixed Cost'!I21/(Production!S19+Production!Y19)),"0")</f>
      </c>
      <c r="X21" s="422">
        <f t="array" ref="X21">IFERROR(('Fixed Cost'!O21/(Production!S19+Production!Y19)),"0")</f>
      </c>
      <c r="Y21" s="422">
        <f t="array" ref="Y21">IFERROR(('Fixed Cost'!U21/(Production!S19+Production!Y19)),"0")</f>
      </c>
      <c r="Z21" s="422">
        <f t="array" ref="Z21">IFERROR(('Fixed Cost'!AA21/(Production!S19+Production!Y19)),"0")</f>
      </c>
      <c r="AA21" s="423">
        <f t="array" ref="AA21">SUM(P21:Z21)</f>
      </c>
      <c r="AB21" s="113"/>
      <c r="AC21" s="421">
        <v>14</v>
      </c>
      <c r="AD21" s="329">
        <f t="array" ref="AD21">IFERROR(((Body!F17+Body!P17+Body!Y17+Body!AI17+Body!AS17)/(Production!E19+Production!K19+Production!S19+Production!Y19+Production!AG19+Production!AM19+Production!AU19+Production!BA19+Production!BP19)),"0")</f>
      </c>
      <c r="AE21" s="424">
        <f t="array" ref="AE21">IFERROR((('Glaze 60x60'!T47+'Glaze 20x100'!S47+'Glaze 15x90'!T47+'Glaze 20x120 '!T47+'Glaze 40x40'!T47)/(Production!E19+Production!K19+Production!S19+Production!Y19+Production!AG19+Production!AM19+Production!AU19+Production!BA19+Production!BH19+Production!BN19)),"0")</f>
      </c>
      <c r="AF21" s="424">
        <f t="array" ref="AF21">IFERROR(((Packing!I20+Packing!T20+Packing!AE20+Packing!AP20+Packing!BA20)/(Production!E19+Production!S19+Production!AG19+Production!AU19+Production!BH19)),"0")</f>
      </c>
      <c r="AG21" s="424">
        <f t="array" ref="AG21">IFERROR(((Fuel!J19+Fuel!K19+Fuel!L19+Fuel!M19+Fuel!N19)/(Production!E19+Production!K19+Production!S19+Production!Y19+Production!AG19+Production!AM19+Production!AU19+Production!BA19+Production!BH19+Production!BN19)),"0")</f>
      </c>
      <c r="AH21" s="424">
        <f t="array" ref="AH21">IFERROR(((Gas!U20+Gas!V20+Gas!W20+Gas!X20+Gas!Y20)/(Production!E19+Production!K19+Production!S19+Production!Y19+Production!AG19+Production!AM19+Production!AU19+Production!BA19+Production!BH19+Production!BN19)),"0")</f>
      </c>
      <c r="AI21" s="424">
        <f t="array" ref="AI21">IFERROR(((Electricity!D20)/(Production!E19+Production!K19+Production!S19+Production!Y19+Production!AG19+Production!AM19+Production!AU19+Production!BA19+Production!BH19+Production!BN19)),"0")</f>
      </c>
      <c r="AJ21" s="424">
        <f t="array" ref="AJ21">IFERROR(((Ink!L19+Ink!Y19+Ink!AL19+Ink!AY19+Ink!BQ19)/(Production!E19+Production!K19+Production!S19+Production!Y19+Production!AG19+Production!AM19+Production!AU19+Production!BA19+Production!BH19+Production!BN19)),"0")</f>
      </c>
      <c r="AK21" s="424">
        <f t="array" ref="AK21">IFERROR((('Fixed Cost'!H21+'Fixed Cost'!I21+'Fixed Cost'!J21+'Fixed Cost'!K21+'Fixed Cost'!L21)/(Production!E19+Production!K19+Production!S19+Production!Y19+Production!AG19+Production!AM19+Production!AU19+Production!BA19+Production!BH19+Production!BN19)),"0")</f>
      </c>
      <c r="AL21" s="424">
        <f t="array" ref="AL21">IFERROR((('Fixed Cost'!N21+'Fixed Cost'!O21+'Fixed Cost'!P21+'Fixed Cost'!Q21+'Fixed Cost'!R21)/(Production!E19+Production!K19+Production!S19+Production!Y19+Production!AG19+Production!AM19+Production!AU19+Production!BA19+Production!BH19+Production!BN19)),"0")</f>
      </c>
      <c r="AM21" s="424">
        <f t="array" ref="AM21">IFERROR((('Fixed Cost'!T21+'Fixed Cost'!U21+'Fixed Cost'!V21+'Fixed Cost'!W21+'Fixed Cost'!X21)/(Production!E19+Production!K19+Production!S19+Production!Y19+Production!AG19+Production!AM19+Production!AU19+Production!BA19+Production!BH19+Production!BN19)),"0")</f>
      </c>
      <c r="AN21" s="424">
        <f t="array" ref="AN21">IFERROR((('Fixed Cost'!Z21+'Fixed Cost'!AA21+'Fixed Cost'!AB21+'Fixed Cost'!AC21+'Fixed Cost'!AD21)/(Production!E19+Production!K19+Production!S19+Production!Y19+Production!AG19+Production!AM19+Production!AU19+Production!BA19+Production!BH19+Production!BN19)),"0")</f>
      </c>
      <c r="AO21" s="427">
        <f t="array" ref="AO21">SUM(AD21:AN21)</f>
      </c>
      <c r="AP21" s="425">
        <f t="array" ref="AP21">'Data Entry'!T19+'Data Entry'!U19+'Data Entry'!V19+'Data Entry'!W19+'Data Entry'!X19</f>
      </c>
      <c r="AQ21" s="424">
        <f t="array" ref="AQ21">Body!AX17</f>
      </c>
      <c r="AR21" s="424">
        <f t="array" ref="AR21">(AQ21:AQ21/AP21:AP21)*1000</f>
      </c>
      <c r="AS21" s="127"/>
    </row>
    <row r="22" spans="1:45" ht="21.9" customHeight="1">
      <c r="A22" s="328">
        <v>15</v>
      </c>
      <c r="B22" s="331">
        <f t="array" ref="B22">IFERROR((Body!F18/(Production!E20+Production!K20)),"0")</f>
      </c>
      <c r="C22" s="331">
        <f t="array" ref="C22">IFERROR((SUM('Glaze 60x60'!T50:T52)/(Production!E20+Production!K20)),"0")</f>
      </c>
      <c r="D22" s="331">
        <f t="array" ref="D22">IFERROR((Packing!I21/(Production!E20)),"0")</f>
      </c>
      <c r="E22" s="331">
        <f t="array" ref="E22">IFERROR((Fuel!J20/(Production!E20+Production!K20)),"0")</f>
      </c>
      <c r="F22" s="331">
        <f t="array" ref="F22">IFERROR((Gas!U21/(Production!E20+Production!K20)),"0")</f>
      </c>
      <c r="G22" s="331">
        <f t="array" ref="G22">IFERROR((Electricity!G21/(Production!E20+Production!K20)),"0")</f>
      </c>
      <c r="H22" s="331">
        <f t="array" ref="H22">IFERROR((Ink!L20/(Production!E20+Production!K20)),"0")</f>
      </c>
      <c r="I22" s="331">
        <f t="array" ref="I22">IFERROR(('Fixed Cost'!H22/(Production!E20+Production!K20)),"0")</f>
      </c>
      <c r="J22" s="331">
        <f t="array" ref="J22">IFERROR(('Fixed Cost'!N22/(Production!E20+Production!K20)),"0")</f>
      </c>
      <c r="K22" s="331">
        <f t="array" ref="K22">IFERROR(('Fixed Cost'!T22/(Production!E20+Production!K20)),"0")</f>
      </c>
      <c r="L22" s="331">
        <f t="array" ref="L22">IFERROR(('Fixed Cost'!Z22/(Production!E20+Production!K20)),"0")</f>
      </c>
      <c r="M22" s="420">
        <f t="array" ref="M22">SUM(B22:L22)</f>
      </c>
      <c r="N22" s="113"/>
      <c r="O22" s="328">
        <v>15</v>
      </c>
      <c r="P22" s="331">
        <f t="array" ref="P22">IFERROR((Body!P18/(Production!S20+Production!Y20)),"0")</f>
      </c>
      <c r="Q22" s="331">
        <f t="array" ref="Q22">IFERROR((SUM('Glaze 20x100'!S50:S52)/(Production!S20+Production!Y20)),"0")</f>
      </c>
      <c r="R22" s="331">
        <f t="array" ref="R22">IFERROR((Packing!T21/(Production!S20)),"0")</f>
      </c>
      <c r="S22" s="331">
        <f t="array" ref="S22">IFERROR((Fuel!K20/(Production!S20+Production!Y20)),"0")</f>
      </c>
      <c r="T22" s="331">
        <f t="array" ref="T22">IFERROR((Gas!V21/(Production!S20+Production!Y20)),"0")</f>
      </c>
      <c r="U22" s="331">
        <f t="array" ref="U22">IFERROR((Electricity!H21/(Production!S20+Production!Y20)),"0")</f>
      </c>
      <c r="V22" s="331">
        <f t="array" ref="V22">IFERROR((Ink!Y20/(Production!S20+Production!Y20)),"0")</f>
      </c>
      <c r="W22" s="331">
        <f t="array" ref="W22">IFERROR(('Fixed Cost'!I22/(Production!S20+Production!Y20)),"0")</f>
      </c>
      <c r="X22" s="331">
        <f t="array" ref="X22">IFERROR(('Fixed Cost'!O22/(Production!S20+Production!Y20)),"0")</f>
      </c>
      <c r="Y22" s="331">
        <f t="array" ref="Y22">IFERROR(('Fixed Cost'!U22/(Production!S20+Production!Y20)),"0")</f>
      </c>
      <c r="Z22" s="331">
        <f t="array" ref="Z22">IFERROR(('Fixed Cost'!AA22/(Production!S20+Production!Y20)),"0")</f>
      </c>
      <c r="AA22" s="420">
        <f t="array" ref="AA22">SUM(P22:Z22)</f>
      </c>
      <c r="AB22" s="113"/>
      <c r="AC22" s="328">
        <v>15</v>
      </c>
      <c r="AD22" s="329">
        <f t="array" ref="AD22">IFERROR(((Body!F18+Body!P18+Body!Y18+Body!AI18+Body!AS18)/(Production!E20+Production!K20+Production!S20+Production!Y20+Production!AG20+Production!AM20+Production!AU20+Production!BA20+Production!BP20)),"0")</f>
      </c>
      <c r="AE22" s="329">
        <f t="array" ref="AE22">IFERROR((('Glaze 60x60'!T50+'Glaze 20x100'!S50+'Glaze 15x90'!T50+'Glaze 20x120 '!T50+'Glaze 40x40'!T50)/(Production!E20+Production!K20+Production!S20+Production!Y20+Production!AG20+Production!AM20+Production!AU20+Production!BA20+Production!BH20+Production!BN20)),"0")</f>
      </c>
      <c r="AF22" s="329">
        <f t="array" ref="AF22">IFERROR(((Packing!I21+Packing!T21+Packing!AE21+Packing!AP21+Packing!BA21)/(Production!E20+Production!S20+Production!AG20+Production!AU20+Production!BH20)),"0")</f>
      </c>
      <c r="AG22" s="329">
        <f t="array" ref="AG22">IFERROR(((Fuel!J20+Fuel!K20+Fuel!L20+Fuel!M20+Fuel!N20)/(Production!E20+Production!K20+Production!S20+Production!Y20+Production!AG20+Production!AM20+Production!AU20+Production!BA20+Production!BH20+Production!BN20)),"0")</f>
      </c>
      <c r="AH22" s="329">
        <f t="array" ref="AH22">IFERROR(((Gas!U21+Gas!V21+Gas!W21+Gas!X21+Gas!Y21)/(Production!E20+Production!K20+Production!S20+Production!Y20+Production!AG20+Production!AM20+Production!AU20+Production!BA20+Production!BH20+Production!BN20)),"0")</f>
      </c>
      <c r="AI22" s="329">
        <f t="array" ref="AI22">IFERROR(((Electricity!D21)/(Production!E20+Production!K20+Production!S20+Production!Y20+Production!AG20+Production!AM20+Production!AU20+Production!BA20+Production!BH20+Production!BN20)),"0")</f>
      </c>
      <c r="AJ22" s="329">
        <f t="array" ref="AJ22">IFERROR(((Ink!L20+Ink!Y20+Ink!AL20+Ink!AY20+Ink!BQ20)/(Production!E20+Production!K20+Production!S20+Production!Y20+Production!AG20+Production!AM20+Production!AU20+Production!BA20+Production!BH20+Production!BN20)),"0")</f>
      </c>
      <c r="AK22" s="329">
        <f t="array" ref="AK22">IFERROR((('Fixed Cost'!H22+'Fixed Cost'!I22+'Fixed Cost'!J22+'Fixed Cost'!K22+'Fixed Cost'!L22)/(Production!E20+Production!K20+Production!S20+Production!Y20+Production!AG20+Production!AM20+Production!AU20+Production!BA20+Production!BH20+Production!BN20)),"0")</f>
      </c>
      <c r="AL22" s="329">
        <f t="array" ref="AL22">IFERROR((('Fixed Cost'!N22+'Fixed Cost'!O22+'Fixed Cost'!P22+'Fixed Cost'!Q22+'Fixed Cost'!R22)/(Production!E20+Production!K20+Production!S20+Production!Y20+Production!AG20+Production!AM20+Production!AU20+Production!BA20+Production!BH20+Production!BN20)),"0")</f>
      </c>
      <c r="AM22" s="329">
        <f t="array" ref="AM22">IFERROR((('Fixed Cost'!T22+'Fixed Cost'!U22+'Fixed Cost'!V22+'Fixed Cost'!W22+'Fixed Cost'!X22)/(Production!E20+Production!K20+Production!S20+Production!Y20+Production!AG20+Production!AM20+Production!AU20+Production!BA20+Production!BH20+Production!BN20)),"0")</f>
      </c>
      <c r="AN22" s="329">
        <f t="array" ref="AN22">IFERROR((('Fixed Cost'!Z22+'Fixed Cost'!AA22+'Fixed Cost'!AB22+'Fixed Cost'!AC22+'Fixed Cost'!AD22)/(Production!E20+Production!K20+Production!S20+Production!Y20+Production!AG20+Production!AM20+Production!AU20+Production!BA20+Production!BH20+Production!BN20)),"0")</f>
      </c>
      <c r="AO22" s="426">
        <f t="array" ref="AO22">SUM(AD22:AN22)</f>
      </c>
      <c r="AP22" s="330">
        <f t="array" ref="AP22">'Data Entry'!T20+'Data Entry'!U20+'Data Entry'!V20+'Data Entry'!W20+'Data Entry'!X20</f>
      </c>
      <c r="AQ22" s="329">
        <f t="array" ref="AQ22">Body!AX18</f>
      </c>
      <c r="AR22" s="329">
        <f t="array" ref="AR22">(AQ22:AQ22/AP22:AP22)*1000</f>
      </c>
      <c r="AS22" s="127"/>
    </row>
    <row r="23" spans="1:45" ht="21.9" customHeight="1">
      <c r="A23" s="421">
        <v>16</v>
      </c>
      <c r="B23" s="422">
        <f t="array" ref="B23">IFERROR((Body!F19/(Production!E21+Production!K21)),"0")</f>
      </c>
      <c r="C23" s="422">
        <f t="array" ref="C23">IFERROR((SUM('Glaze 60x60'!T53:T55)/(Production!E21+Production!K21)),"0")</f>
      </c>
      <c r="D23" s="422">
        <f t="array" ref="D23">IFERROR((Packing!I22/(Production!E21)),"0")</f>
      </c>
      <c r="E23" s="422">
        <f t="array" ref="E23">IFERROR((Fuel!J21/(Production!E21+Production!K21)),"0")</f>
      </c>
      <c r="F23" s="422">
        <f t="array" ref="F23">IFERROR((Gas!U22/(Production!E21+Production!K21)),"0")</f>
      </c>
      <c r="G23" s="422">
        <f t="array" ref="G23">IFERROR((Electricity!G22/(Production!E21+Production!K21)),"0")</f>
      </c>
      <c r="H23" s="422">
        <f t="array" ref="H23">IFERROR((Ink!L21/(Production!E21+Production!K21)),"0")</f>
      </c>
      <c r="I23" s="422">
        <f t="array" ref="I23">IFERROR(('Fixed Cost'!H23/(Production!E21+Production!K21)),"0")</f>
      </c>
      <c r="J23" s="422">
        <f t="array" ref="J23">IFERROR(('Fixed Cost'!N23/(Production!E21+Production!K21)),"0")</f>
      </c>
      <c r="K23" s="422">
        <f t="array" ref="K23">IFERROR(('Fixed Cost'!T23/(Production!E21+Production!K21)),"0")</f>
      </c>
      <c r="L23" s="422">
        <f t="array" ref="L23">IFERROR(('Fixed Cost'!Z23/(Production!E21+Production!K21)),"0")</f>
      </c>
      <c r="M23" s="423">
        <f t="array" ref="M23">SUM(B23:L23)</f>
      </c>
      <c r="N23" s="113"/>
      <c r="O23" s="421">
        <v>16</v>
      </c>
      <c r="P23" s="422">
        <f t="array" ref="P23">IFERROR((Body!P19/(Production!S21+Production!Y21)),"0")</f>
      </c>
      <c r="Q23" s="422">
        <f t="array" ref="Q23">IFERROR((SUM('Glaze 20x100'!S53:S55)/(Production!S21+Production!Y21)),"0")</f>
      </c>
      <c r="R23" s="422">
        <f t="array" ref="R23">IFERROR((Packing!T22/(Production!S21)),"0")</f>
      </c>
      <c r="S23" s="422">
        <f t="array" ref="S23">IFERROR((Fuel!K21/(Production!S21+Production!Y21)),"0")</f>
      </c>
      <c r="T23" s="422">
        <f t="array" ref="T23">IFERROR((Gas!V22/(Production!S21+Production!Y21)),"0")</f>
      </c>
      <c r="U23" s="422">
        <f t="array" ref="U23">IFERROR((Electricity!H22/(Production!S21+Production!Y21)),"0")</f>
      </c>
      <c r="V23" s="422">
        <f t="array" ref="V23">IFERROR((Ink!Y21/(Production!S21+Production!Y21)),"0")</f>
      </c>
      <c r="W23" s="422">
        <f t="array" ref="W23">IFERROR(('Fixed Cost'!I23/(Production!S21+Production!Y21)),"0")</f>
      </c>
      <c r="X23" s="422">
        <f t="array" ref="X23">IFERROR(('Fixed Cost'!O23/(Production!S21+Production!Y21)),"0")</f>
      </c>
      <c r="Y23" s="422">
        <f t="array" ref="Y23">IFERROR(('Fixed Cost'!U23/(Production!S21+Production!Y21)),"0")</f>
      </c>
      <c r="Z23" s="422">
        <f t="array" ref="Z23">IFERROR(('Fixed Cost'!AA23/(Production!S21+Production!Y21)),"0")</f>
      </c>
      <c r="AA23" s="423">
        <f t="array" ref="AA23">SUM(P23:Z23)</f>
      </c>
      <c r="AB23" s="113"/>
      <c r="AC23" s="421">
        <v>16</v>
      </c>
      <c r="AD23" s="329">
        <f t="array" ref="AD23">IFERROR(((Body!F19+Body!P19+Body!Y19+Body!AI19+Body!AS19)/(Production!E21+Production!K21+Production!S21+Production!Y21+Production!AG21+Production!AM21+Production!AU21+Production!BA21+Production!BP21)),"0")</f>
      </c>
      <c r="AE23" s="424">
        <f t="array" ref="AE23">IFERROR((('Glaze 60x60'!T53+'Glaze 20x100'!S53+'Glaze 15x90'!T53+'Glaze 20x120 '!T53+'Glaze 40x40'!T53)/(Production!E21+Production!K21+Production!S21+Production!Y21+Production!AG21+Production!AM21+Production!AU21+Production!BA21+Production!BH21+Production!BN21)),"0")</f>
      </c>
      <c r="AF23" s="424">
        <f t="array" ref="AF23">IFERROR(((Packing!I22+Packing!T22+Packing!AE22+Packing!AP22+Packing!BA22)/(Production!E21+Production!S21+Production!AG21+Production!AU21+Production!BH21)),"0")</f>
      </c>
      <c r="AG23" s="424">
        <f t="array" ref="AG23">IFERROR(((Fuel!J21+Fuel!K21+Fuel!L21+Fuel!M21+Fuel!N21)/(Production!E21+Production!K21+Production!S21+Production!Y21+Production!AG21+Production!AM21+Production!AU21+Production!BA21+Production!BH21+Production!BN21)),"0")</f>
      </c>
      <c r="AH23" s="424">
        <f t="array" ref="AH23">IFERROR(((Gas!U22+Gas!V22+Gas!W22+Gas!X22+Gas!Y22)/(Production!E21+Production!K21+Production!S21+Production!Y21+Production!AG21+Production!AM21+Production!AU21+Production!BA21+Production!BH21+Production!BN21)),"0")</f>
      </c>
      <c r="AI23" s="424">
        <f t="array" ref="AI23">IFERROR(((Electricity!D22)/(Production!E21+Production!K21+Production!S21+Production!Y21+Production!AG21+Production!AM21+Production!AU21+Production!BA21+Production!BH21+Production!BN21)),"0")</f>
      </c>
      <c r="AJ23" s="424">
        <f t="array" ref="AJ23">IFERROR(((Ink!L21+Ink!Y21+Ink!AL21+Ink!AY21+Ink!BQ21)/(Production!E21+Production!K21+Production!S21+Production!Y21+Production!AG21+Production!AM21+Production!AU21+Production!BA21+Production!BH21+Production!BN21)),"0")</f>
      </c>
      <c r="AK23" s="424">
        <f t="array" ref="AK23">IFERROR((('Fixed Cost'!H23+'Fixed Cost'!I23+'Fixed Cost'!J23+'Fixed Cost'!K23+'Fixed Cost'!L23)/(Production!E21+Production!K21+Production!S21+Production!Y21+Production!AG21+Production!AM21+Production!AU21+Production!BA21+Production!BH21+Production!BN21)),"0")</f>
      </c>
      <c r="AL23" s="424">
        <f t="array" ref="AL23">IFERROR((('Fixed Cost'!N23+'Fixed Cost'!O23+'Fixed Cost'!P23+'Fixed Cost'!Q23+'Fixed Cost'!R23)/(Production!E21+Production!K21+Production!S21+Production!Y21+Production!AG21+Production!AM21+Production!AU21+Production!BA21+Production!BH21+Production!BN21)),"0")</f>
      </c>
      <c r="AM23" s="424">
        <f t="array" ref="AM23">IFERROR((('Fixed Cost'!T23+'Fixed Cost'!U23+'Fixed Cost'!V23+'Fixed Cost'!W23+'Fixed Cost'!X23)/(Production!E21+Production!K21+Production!S21+Production!Y21+Production!AG21+Production!AM21+Production!AU21+Production!BA21+Production!BH21+Production!BN21)),"0")</f>
      </c>
      <c r="AN23" s="424">
        <f t="array" ref="AN23">IFERROR((('Fixed Cost'!Z23+'Fixed Cost'!AA23+'Fixed Cost'!AB23+'Fixed Cost'!AC23+'Fixed Cost'!AD23)/(Production!E21+Production!K21+Production!S21+Production!Y21+Production!AG21+Production!AM21+Production!AU21+Production!BA21+Production!BH21+Production!BN21)),"0")</f>
      </c>
      <c r="AO23" s="427">
        <f t="array" ref="AO23">SUM(AD23:AN23)</f>
      </c>
      <c r="AP23" s="425">
        <f t="array" ref="AP23">'Data Entry'!T21+'Data Entry'!U21+'Data Entry'!V21+'Data Entry'!W21+'Data Entry'!X21</f>
      </c>
      <c r="AQ23" s="424">
        <f t="array" ref="AQ23">Body!AX19</f>
      </c>
      <c r="AR23" s="424">
        <f t="array" ref="AR23">(AQ23:AQ23/AP23:AP23)*1000</f>
      </c>
      <c r="AS23" s="127"/>
    </row>
    <row r="24" spans="1:45" ht="21.9" customHeight="1">
      <c r="A24" s="328">
        <v>17</v>
      </c>
      <c r="B24" s="331">
        <f t="array" ref="B24">IFERROR((Body!F20/(Production!E22+Production!K22)),"0")</f>
      </c>
      <c r="C24" s="331">
        <f t="array" ref="C24">IFERROR((SUM('Glaze 60x60'!T56:T58)/(Production!E22+Production!K22)),"0")</f>
      </c>
      <c r="D24" s="331">
        <f t="array" ref="D24">IFERROR((Packing!I23/(Production!E22)),"0")</f>
      </c>
      <c r="E24" s="331">
        <f t="array" ref="E24">IFERROR((Fuel!J22/(Production!E22+Production!K22)),"0")</f>
      </c>
      <c r="F24" s="331">
        <f t="array" ref="F24">IFERROR((Gas!U23/(Production!E22+Production!K22)),"0")</f>
      </c>
      <c r="G24" s="331">
        <f t="array" ref="G24">IFERROR((Electricity!G23/(Production!E22+Production!K22)),"0")</f>
      </c>
      <c r="H24" s="331">
        <f t="array" ref="H24">IFERROR((Ink!L22/(Production!E22+Production!K22)),"0")</f>
      </c>
      <c r="I24" s="331">
        <f t="array" ref="I24">IFERROR(('Fixed Cost'!H24/(Production!E22+Production!K22)),"0")</f>
      </c>
      <c r="J24" s="331">
        <f t="array" ref="J24">IFERROR(('Fixed Cost'!N24/(Production!E22+Production!K22)),"0")</f>
      </c>
      <c r="K24" s="331">
        <f t="array" ref="K24">IFERROR(('Fixed Cost'!T24/(Production!E22+Production!K22)),"0")</f>
      </c>
      <c r="L24" s="331">
        <f t="array" ref="L24">IFERROR(('Fixed Cost'!Z24/(Production!E22+Production!K22)),"0")</f>
      </c>
      <c r="M24" s="420">
        <f t="array" ref="M24">SUM(B24:L24)</f>
      </c>
      <c r="N24" s="113"/>
      <c r="O24" s="328">
        <v>17</v>
      </c>
      <c r="P24" s="331">
        <f t="array" ref="P24">IFERROR((Body!P20/(Production!S22+Production!Y22)),"0")</f>
      </c>
      <c r="Q24" s="331">
        <f t="array" ref="Q24">IFERROR((SUM('Glaze 20x100'!S56:S58)/(Production!S22+Production!Y22)),"0")</f>
      </c>
      <c r="R24" s="331">
        <f t="array" ref="R24">IFERROR((Packing!T23/(Production!S22)),"0")</f>
      </c>
      <c r="S24" s="331">
        <f t="array" ref="S24">IFERROR((Fuel!K22/(Production!S22+Production!Y22)),"0")</f>
      </c>
      <c r="T24" s="331">
        <f t="array" ref="T24">IFERROR((Gas!V23/(Production!S22+Production!Y22)),"0")</f>
      </c>
      <c r="U24" s="331">
        <f t="array" ref="U24">IFERROR((Electricity!H23/(Production!S22+Production!Y22)),"0")</f>
      </c>
      <c r="V24" s="331">
        <f t="array" ref="V24">IFERROR((Ink!Y22/(Production!S22+Production!Y22)),"0")</f>
      </c>
      <c r="W24" s="331">
        <f t="array" ref="W24">IFERROR(('Fixed Cost'!I24/(Production!S22+Production!Y22)),"0")</f>
      </c>
      <c r="X24" s="331">
        <f t="array" ref="X24">IFERROR(('Fixed Cost'!O24/(Production!S22+Production!Y22)),"0")</f>
      </c>
      <c r="Y24" s="331">
        <f t="array" ref="Y24">IFERROR(('Fixed Cost'!U24/(Production!S22+Production!Y22)),"0")</f>
      </c>
      <c r="Z24" s="331">
        <f t="array" ref="Z24">IFERROR(('Fixed Cost'!AA24/(Production!S22+Production!Y22)),"0")</f>
      </c>
      <c r="AA24" s="420">
        <f t="array" ref="AA24">SUM(P24:Z24)</f>
      </c>
      <c r="AB24" s="113"/>
      <c r="AC24" s="328">
        <v>17</v>
      </c>
      <c r="AD24" s="329">
        <f t="array" ref="AD24">IFERROR(((Body!F20+Body!P20+Body!Y20+Body!AI20+Body!AS20)/(Production!E22+Production!K22+Production!S22+Production!Y22+Production!AG22+Production!AM22+Production!AU22+Production!BA22+Production!BP22)),"0")</f>
      </c>
      <c r="AE24" s="329">
        <f t="array" ref="AE24">IFERROR((('Glaze 60x60'!T56+'Glaze 20x100'!S56+'Glaze 15x90'!T56+'Glaze 20x120 '!T56+'Glaze 40x40'!T56)/(Production!E22+Production!K22+Production!S22+Production!Y22+Production!AG22+Production!AM22+Production!AU22+Production!BA22+Production!BH22+Production!BN22)),"0")</f>
      </c>
      <c r="AF24" s="329">
        <f t="array" ref="AF24">IFERROR(((Packing!I23+Packing!T23+Packing!AE23+Packing!AP23+Packing!BA23)/(Production!E22+Production!S22+Production!AG22+Production!AU22+Production!BH22)),"0")</f>
      </c>
      <c r="AG24" s="329">
        <f t="array" ref="AG24">IFERROR(((Fuel!J22+Fuel!K22+Fuel!L22+Fuel!M22+Fuel!N22)/(Production!E22+Production!K22+Production!S22+Production!Y22+Production!AG22+Production!AM22+Production!AU22+Production!BA22+Production!BH22+Production!BN22)),"0")</f>
      </c>
      <c r="AH24" s="329">
        <f t="array" ref="AH24">IFERROR(((Gas!U23+Gas!V23+Gas!W23+Gas!X23+Gas!Y23)/(Production!E22+Production!K22+Production!S22+Production!Y22+Production!AG22+Production!AM22+Production!AU22+Production!BA22+Production!BH22+Production!BN22)),"0")</f>
      </c>
      <c r="AI24" s="329">
        <f t="array" ref="AI24">IFERROR(((Electricity!D23)/(Production!E22+Production!K22+Production!S22+Production!Y22+Production!AG22+Production!AM22+Production!AU22+Production!BA22+Production!BH22+Production!BN22)),"0")</f>
      </c>
      <c r="AJ24" s="329">
        <f t="array" ref="AJ24">IFERROR(((Ink!L22+Ink!Y22+Ink!AL22+Ink!AY22+Ink!BQ22)/(Production!E22+Production!K22+Production!S22+Production!Y22+Production!AG22+Production!AM22+Production!AU22+Production!BA22+Production!BH22+Production!BN22)),"0")</f>
      </c>
      <c r="AK24" s="329">
        <f t="array" ref="AK24">IFERROR((('Fixed Cost'!H24+'Fixed Cost'!I24+'Fixed Cost'!J24+'Fixed Cost'!K24+'Fixed Cost'!L24)/(Production!E22+Production!K22+Production!S22+Production!Y22+Production!AG22+Production!AM22+Production!AU22+Production!BA22+Production!BH22+Production!BN22)),"0")</f>
      </c>
      <c r="AL24" s="329">
        <f t="array" ref="AL24">IFERROR((('Fixed Cost'!N24+'Fixed Cost'!O24+'Fixed Cost'!P24+'Fixed Cost'!Q24+'Fixed Cost'!R24)/(Production!E22+Production!K22+Production!S22+Production!Y22+Production!AG22+Production!AM22+Production!AU22+Production!BA22+Production!BH22+Production!BN22)),"0")</f>
      </c>
      <c r="AM24" s="329">
        <f t="array" ref="AM24">IFERROR((('Fixed Cost'!T24+'Fixed Cost'!U24+'Fixed Cost'!V24+'Fixed Cost'!W24+'Fixed Cost'!X24)/(Production!E22+Production!K22+Production!S22+Production!Y22+Production!AG22+Production!AM22+Production!AU22+Production!BA22+Production!BH22+Production!BN22)),"0")</f>
      </c>
      <c r="AN24" s="329">
        <f t="array" ref="AN24">IFERROR((('Fixed Cost'!Z24+'Fixed Cost'!AA24+'Fixed Cost'!AB24+'Fixed Cost'!AC24+'Fixed Cost'!AD24)/(Production!E22+Production!K22+Production!S22+Production!Y22+Production!AG22+Production!AM22+Production!AU22+Production!BA22+Production!BH22+Production!BN22)),"0")</f>
      </c>
      <c r="AO24" s="426">
        <f t="array" ref="AO24">SUM(AD24:AN24)</f>
      </c>
      <c r="AP24" s="330">
        <f t="array" ref="AP24">'Data Entry'!T22+'Data Entry'!U22+'Data Entry'!V22+'Data Entry'!W22+'Data Entry'!X22</f>
      </c>
      <c r="AQ24" s="329">
        <f t="array" ref="AQ24">Body!AX20</f>
      </c>
      <c r="AR24" s="329">
        <f t="array" ref="AR24">(AQ24:AQ24/AP24:AP24)*1000</f>
      </c>
      <c r="AS24" s="127"/>
    </row>
    <row r="25" spans="1:45" ht="21.9" customHeight="1">
      <c r="A25" s="421">
        <v>18</v>
      </c>
      <c r="B25" s="422">
        <f t="array" ref="B25">IFERROR((Body!F21/(Production!E23+Production!K23)),"0")</f>
      </c>
      <c r="C25" s="422">
        <f t="array" ref="C25">IFERROR((SUM('Glaze 60x60'!T59:T61)/(Production!E23+Production!K23)),"0")</f>
      </c>
      <c r="D25" s="422">
        <f t="array" ref="D25">IFERROR((Packing!I24/(Production!E23)),"0")</f>
      </c>
      <c r="E25" s="422">
        <f t="array" ref="E25">IFERROR((Fuel!J23/(Production!E23+Production!K23)),"0")</f>
      </c>
      <c r="F25" s="422">
        <f t="array" ref="F25">IFERROR((Gas!U24/(Production!E23+Production!K23)),"0")</f>
      </c>
      <c r="G25" s="422">
        <f t="array" ref="G25">IFERROR((Electricity!G24/(Production!E23+Production!K23)),"0")</f>
      </c>
      <c r="H25" s="422">
        <f t="array" ref="H25">IFERROR((Ink!L23/(Production!E23+Production!K23)),"0")</f>
      </c>
      <c r="I25" s="422">
        <f t="array" ref="I25">IFERROR(('Fixed Cost'!H25/(Production!E23+Production!K23)),"0")</f>
      </c>
      <c r="J25" s="422">
        <f t="array" ref="J25">IFERROR(('Fixed Cost'!N25/(Production!E23+Production!K23)),"0")</f>
      </c>
      <c r="K25" s="422">
        <f t="array" ref="K25">IFERROR(('Fixed Cost'!T25/(Production!E23+Production!K23)),"0")</f>
      </c>
      <c r="L25" s="422">
        <f t="array" ref="L25">IFERROR(('Fixed Cost'!Z25/(Production!E23+Production!K23)),"0")</f>
      </c>
      <c r="M25" s="423">
        <f t="array" ref="M25">SUM(B25:L25)</f>
      </c>
      <c r="N25" s="113"/>
      <c r="O25" s="421">
        <v>18</v>
      </c>
      <c r="P25" s="422">
        <f t="array" ref="P25">IFERROR((Body!P21/(Production!S23+Production!Y23)),"0")</f>
      </c>
      <c r="Q25" s="422">
        <f t="array" ref="Q25">IFERROR((SUM('Glaze 20x100'!S59:S61)/(Production!S23+Production!Y23)),"0")</f>
      </c>
      <c r="R25" s="422">
        <f t="array" ref="R25">IFERROR((Packing!T24/(Production!S23)),"0")</f>
      </c>
      <c r="S25" s="422">
        <f t="array" ref="S25">IFERROR((Fuel!K23/(Production!S23+Production!Y23)),"0")</f>
      </c>
      <c r="T25" s="422">
        <f t="array" ref="T25">IFERROR((Gas!V24/(Production!S23+Production!Y23)),"0")</f>
      </c>
      <c r="U25" s="422">
        <f t="array" ref="U25">IFERROR((Electricity!H24/(Production!S23+Production!Y23)),"0")</f>
      </c>
      <c r="V25" s="422">
        <f t="array" ref="V25">IFERROR((Ink!Y23/(Production!S23+Production!Y23)),"0")</f>
      </c>
      <c r="W25" s="422">
        <f t="array" ref="W25">IFERROR(('Fixed Cost'!I25/(Production!S23+Production!Y23)),"0")</f>
      </c>
      <c r="X25" s="422">
        <f t="array" ref="X25">IFERROR(('Fixed Cost'!O25/(Production!S23+Production!Y23)),"0")</f>
      </c>
      <c r="Y25" s="422">
        <f t="array" ref="Y25">IFERROR(('Fixed Cost'!U25/(Production!S23+Production!Y23)),"0")</f>
      </c>
      <c r="Z25" s="422">
        <f t="array" ref="Z25">IFERROR(('Fixed Cost'!AA25/(Production!S23+Production!Y23)),"0")</f>
      </c>
      <c r="AA25" s="423">
        <f t="array" ref="AA25">SUM(P25:Z25)</f>
      </c>
      <c r="AB25" s="113"/>
      <c r="AC25" s="421">
        <v>18</v>
      </c>
      <c r="AD25" s="329">
        <f t="array" ref="AD25">IFERROR(((Body!F21+Body!P21+Body!Y21+Body!AI21+Body!AS21)/(Production!E23+Production!K23+Production!S23+Production!Y23+Production!AG23+Production!AM23+Production!AU23+Production!BA23+Production!BP23)),"0")</f>
      </c>
      <c r="AE25" s="424">
        <f t="array" ref="AE25">IFERROR((('Glaze 60x60'!T59+'Glaze 20x100'!S59+'Glaze 15x90'!T59+'Glaze 20x120 '!T59+'Glaze 40x40'!T59)/(Production!E23+Production!K23+Production!S23+Production!Y23+Production!AG23+Production!AM23+Production!AU23+Production!BA23+Production!BH23+Production!BN23)),"0")</f>
      </c>
      <c r="AF25" s="424">
        <f t="array" ref="AF25">IFERROR(((Packing!I24+Packing!T24+Packing!AE24+Packing!AP24+Packing!BA24)/(Production!E23+Production!S23+Production!AG23+Production!AU23+Production!BH23)),"0")</f>
      </c>
      <c r="AG25" s="424">
        <f t="array" ref="AG25">IFERROR(((Fuel!J23+Fuel!K23+Fuel!L23+Fuel!M23+Fuel!N23)/(Production!E23+Production!K23+Production!S23+Production!Y23+Production!AG23+Production!AM23+Production!AU23+Production!BA23+Production!BH23+Production!BN23)),"0")</f>
      </c>
      <c r="AH25" s="424">
        <f t="array" ref="AH25">IFERROR(((Gas!U24+Gas!V24+Gas!W24+Gas!X24+Gas!Y24)/(Production!E23+Production!K23+Production!S23+Production!Y23+Production!AG23+Production!AM23+Production!AU23+Production!BA23+Production!BH23+Production!BN23)),"0")</f>
      </c>
      <c r="AI25" s="424">
        <f t="array" ref="AI25">IFERROR(((Electricity!D24)/(Production!E23+Production!K23+Production!S23+Production!Y23+Production!AG23+Production!AM23+Production!AU23+Production!BA23+Production!BH23+Production!BN23)),"0")</f>
      </c>
      <c r="AJ25" s="424">
        <f t="array" ref="AJ25">IFERROR(((Ink!L23+Ink!Y23+Ink!AL23+Ink!AY23+Ink!BQ23)/(Production!E23+Production!K23+Production!S23+Production!Y23+Production!AG23+Production!AM23+Production!AU23+Production!BA23+Production!BH23+Production!BN23)),"0")</f>
      </c>
      <c r="AK25" s="424">
        <f t="array" ref="AK25">IFERROR((('Fixed Cost'!H25+'Fixed Cost'!I25+'Fixed Cost'!J25+'Fixed Cost'!K25+'Fixed Cost'!L25)/(Production!E23+Production!K23+Production!S23+Production!Y23+Production!AG23+Production!AM23+Production!AU23+Production!BA23+Production!BH23+Production!BN23)),"0")</f>
      </c>
      <c r="AL25" s="424">
        <f t="array" ref="AL25">IFERROR((('Fixed Cost'!N25+'Fixed Cost'!O25+'Fixed Cost'!P25+'Fixed Cost'!Q25+'Fixed Cost'!R25)/(Production!E23+Production!K23+Production!S23+Production!Y23+Production!AG23+Production!AM23+Production!AU23+Production!BA23+Production!BH23+Production!BN23)),"0")</f>
      </c>
      <c r="AM25" s="424">
        <f t="array" ref="AM25">IFERROR((('Fixed Cost'!T25+'Fixed Cost'!U25+'Fixed Cost'!V25+'Fixed Cost'!W25+'Fixed Cost'!X25)/(Production!E23+Production!K23+Production!S23+Production!Y23+Production!AG23+Production!AM23+Production!AU23+Production!BA23+Production!BH23+Production!BN23)),"0")</f>
      </c>
      <c r="AN25" s="424">
        <f t="array" ref="AN25">IFERROR((('Fixed Cost'!Z25+'Fixed Cost'!AA25+'Fixed Cost'!AB25+'Fixed Cost'!AC25+'Fixed Cost'!AD25)/(Production!E23+Production!K23+Production!S23+Production!Y23+Production!AG23+Production!AM23+Production!AU23+Production!BA23+Production!BH23+Production!BN23)),"0")</f>
      </c>
      <c r="AO25" s="423">
        <f t="array" ref="AO25">SUM(AD25:AN25)</f>
      </c>
      <c r="AP25" s="425">
        <f t="array" ref="AP25">'Data Entry'!T23+'Data Entry'!U23+'Data Entry'!V23+'Data Entry'!W23+'Data Entry'!X23</f>
      </c>
      <c r="AQ25" s="424">
        <f t="array" ref="AQ25">Body!AX21</f>
      </c>
      <c r="AR25" s="424">
        <f t="array" ref="AR25">(AQ25:AQ25/AP25:AP25)*1000</f>
      </c>
      <c r="AS25" s="127"/>
    </row>
    <row r="26" spans="1:45" ht="21.9" customHeight="1">
      <c r="A26" s="328">
        <v>19</v>
      </c>
      <c r="B26" s="331">
        <f t="array" ref="B26">IFERROR((Body!F22/(Production!E24+Production!K24)),"0")</f>
      </c>
      <c r="C26" s="331">
        <f t="array" ref="C26">IFERROR((SUM('Glaze 60x60'!T62:T64)/(Production!E24+Production!K24)),"0")</f>
      </c>
      <c r="D26" s="331">
        <f t="array" ref="D26">IFERROR((Packing!I25/(Production!E24)),"0")</f>
      </c>
      <c r="E26" s="331">
        <f t="array" ref="E26">IFERROR((Fuel!J24/(Production!E24+Production!K24)),"0")</f>
      </c>
      <c r="F26" s="331">
        <f t="array" ref="F26">IFERROR((Gas!U25/(Production!E24+Production!K24)),"0")</f>
      </c>
      <c r="G26" s="331">
        <f t="array" ref="G26">IFERROR((Electricity!G25/(Production!E24+Production!K24)),"0")</f>
      </c>
      <c r="H26" s="331">
        <f t="array" ref="H26">IFERROR((Ink!L24/(Production!E24+Production!K24)),"0")</f>
      </c>
      <c r="I26" s="331">
        <f t="array" ref="I26">IFERROR(('Fixed Cost'!H26/(Production!E24+Production!K24)),"0")</f>
      </c>
      <c r="J26" s="331">
        <f t="array" ref="J26">IFERROR(('Fixed Cost'!N26/(Production!E24+Production!K24)),"0")</f>
      </c>
      <c r="K26" s="331">
        <f t="array" ref="K26">IFERROR(('Fixed Cost'!T26/(Production!E24+Production!K24)),"0")</f>
      </c>
      <c r="L26" s="331">
        <f t="array" ref="L26">IFERROR(('Fixed Cost'!Z26/(Production!E24+Production!K24)),"0")</f>
      </c>
      <c r="M26" s="420">
        <f t="array" ref="M26">SUM(B26:L26)</f>
      </c>
      <c r="N26" s="113"/>
      <c r="O26" s="328">
        <v>19</v>
      </c>
      <c r="P26" s="331">
        <f t="array" ref="P26">IFERROR((Body!P22/(Production!S24+Production!Y24)),"0")</f>
      </c>
      <c r="Q26" s="331">
        <f t="array" ref="Q26">IFERROR((SUM('Glaze 20x100'!S62:S64)/(Production!S24+Production!Y24)),"0")</f>
      </c>
      <c r="R26" s="331">
        <f t="array" ref="R26">IFERROR((Packing!T25/(Production!S24)),"0")</f>
      </c>
      <c r="S26" s="331">
        <f t="array" ref="S26">IFERROR((Fuel!K24/(Production!S24+Production!Y24)),"0")</f>
      </c>
      <c r="T26" s="331">
        <f t="array" ref="T26">IFERROR((Gas!V25/(Production!S24+Production!Y24)),"0")</f>
      </c>
      <c r="U26" s="331">
        <f t="array" ref="U26">IFERROR((Electricity!H25/(Production!S24+Production!Y24)),"0")</f>
      </c>
      <c r="V26" s="331">
        <f t="array" ref="V26">IFERROR((Ink!Y24/(Production!S24+Production!Y24)),"0")</f>
      </c>
      <c r="W26" s="331">
        <f t="array" ref="W26">IFERROR(('Fixed Cost'!I26/(Production!S24+Production!Y24)),"0")</f>
      </c>
      <c r="X26" s="331">
        <f t="array" ref="X26">IFERROR(('Fixed Cost'!O26/(Production!S24+Production!Y24)),"0")</f>
      </c>
      <c r="Y26" s="331">
        <f t="array" ref="Y26">IFERROR(('Fixed Cost'!U26/(Production!S24+Production!Y24)),"0")</f>
      </c>
      <c r="Z26" s="331">
        <f t="array" ref="Z26">IFERROR(('Fixed Cost'!AA26/(Production!S24+Production!Y24)),"0")</f>
      </c>
      <c r="AA26" s="420">
        <f t="array" ref="AA26">SUM(P26:Z26)</f>
      </c>
      <c r="AB26" s="113"/>
      <c r="AC26" s="328">
        <v>19</v>
      </c>
      <c r="AD26" s="329">
        <f t="array" ref="AD26">IFERROR(((Body!F22+Body!P22+Body!Y22+Body!AI22+Body!AS22)/(Production!E24+Production!K24+Production!S24+Production!Y24+Production!AG24+Production!AM24+Production!AU24+Production!BA24+Production!BP24)),"0")</f>
      </c>
      <c r="AE26" s="329">
        <f t="array" ref="AE26">IFERROR((('Glaze 60x60'!T62+'Glaze 20x100'!S62+'Glaze 15x90'!T62+'Glaze 20x120 '!T62+'Glaze 40x40'!T62)/(Production!E24+Production!K24+Production!S24+Production!Y24+Production!AG24+Production!AM24+Production!AU24+Production!BA24+Production!BH24+Production!BN24)),"0")</f>
      </c>
      <c r="AF26" s="329">
        <f t="array" ref="AF26">IFERROR(((Packing!I25+Packing!T25+Packing!AE25+Packing!AP25+Packing!BA25)/(Production!E24+Production!S24+Production!AG24+Production!AU24+Production!BH24)),"0")</f>
      </c>
      <c r="AG26" s="329">
        <f t="array" ref="AG26">IFERROR(((Fuel!J24+Fuel!K24+Fuel!L24+Fuel!M24+Fuel!N24)/(Production!E24+Production!K24+Production!S24+Production!Y24+Production!AG24+Production!AM24+Production!AU24+Production!BA24+Production!BH24+Production!BN24)),"0")</f>
      </c>
      <c r="AH26" s="329">
        <f t="array" ref="AH26">IFERROR(((Gas!U25+Gas!V25+Gas!W25+Gas!X25+Gas!Y25)/(Production!E24+Production!K24+Production!S24+Production!Y24+Production!AG24+Production!AM24+Production!AU24+Production!BA24+Production!BH24+Production!BN24)),"0")</f>
      </c>
      <c r="AI26" s="329">
        <f t="array" ref="AI26">IFERROR(((Electricity!D25)/(Production!E24+Production!K24+Production!S24+Production!Y24+Production!AG24+Production!AM24+Production!AU24+Production!BA24+Production!BH24+Production!BN24)),"0")</f>
      </c>
      <c r="AJ26" s="329">
        <f t="array" ref="AJ26">IFERROR(((Ink!L24+Ink!Y24+Ink!AL24+Ink!AY24+Ink!BQ24)/(Production!E24+Production!K24+Production!S24+Production!Y24+Production!AG24+Production!AM24+Production!AU24+Production!BA24+Production!BH24+Production!BN24)),"0")</f>
      </c>
      <c r="AK26" s="329">
        <f t="array" ref="AK26">IFERROR((('Fixed Cost'!H26+'Fixed Cost'!I26+'Fixed Cost'!J26+'Fixed Cost'!K26+'Fixed Cost'!L26)/(Production!E24+Production!K24+Production!S24+Production!Y24+Production!AG24+Production!AM24+Production!AU24+Production!BA24+Production!BH24+Production!BN24)),"0")</f>
      </c>
      <c r="AL26" s="329">
        <f t="array" ref="AL26">IFERROR((('Fixed Cost'!N26+'Fixed Cost'!O26+'Fixed Cost'!P26+'Fixed Cost'!Q26+'Fixed Cost'!R26)/(Production!E24+Production!K24+Production!S24+Production!Y24+Production!AG24+Production!AM24+Production!AU24+Production!BA24+Production!BH24+Production!BN24)),"0")</f>
      </c>
      <c r="AM26" s="329">
        <f t="array" ref="AM26">IFERROR((('Fixed Cost'!T26+'Fixed Cost'!U26+'Fixed Cost'!V26+'Fixed Cost'!W26+'Fixed Cost'!X26)/(Production!E24+Production!K24+Production!S24+Production!Y24+Production!AG24+Production!AM24+Production!AU24+Production!BA24+Production!BH24+Production!BN24)),"0")</f>
      </c>
      <c r="AN26" s="329">
        <f t="array" ref="AN26">IFERROR((('Fixed Cost'!Z26+'Fixed Cost'!AA26+'Fixed Cost'!AB26+'Fixed Cost'!AC26+'Fixed Cost'!AD26)/(Production!E24+Production!K24+Production!S24+Production!Y24+Production!AG24+Production!AM24+Production!AU24+Production!BA24+Production!BH24+Production!BN24)),"0")</f>
      </c>
      <c r="AO26" s="420">
        <f t="array" ref="AO26">SUM(AD26:AN26)</f>
      </c>
      <c r="AP26" s="330">
        <f t="array" ref="AP26">'Data Entry'!T24+'Data Entry'!U24+'Data Entry'!V24+'Data Entry'!W24+'Data Entry'!X24</f>
      </c>
      <c r="AQ26" s="329">
        <f t="array" ref="AQ26">Body!AX22</f>
      </c>
      <c r="AR26" s="329">
        <f t="array" ref="AR26">(AQ26:AQ26/AP26:AP26)*1000</f>
      </c>
      <c r="AS26" s="127"/>
    </row>
    <row r="27" spans="1:45" ht="21.9" customHeight="1">
      <c r="A27" s="421">
        <v>20</v>
      </c>
      <c r="B27" s="422">
        <f t="array" ref="B27">IFERROR((Body!F23/(Production!E25+Production!K25)),"0")</f>
      </c>
      <c r="C27" s="422">
        <f t="array" ref="C27">IFERROR((SUM('Glaze 60x60'!T65:T67)/(Production!E25+Production!K25)),"0")</f>
      </c>
      <c r="D27" s="422">
        <f t="array" ref="D27">IFERROR((Packing!I26/(Production!E25)),"0")</f>
      </c>
      <c r="E27" s="422">
        <f t="array" ref="E27">IFERROR((Fuel!J25/(Production!E25+Production!K25)),"0")</f>
      </c>
      <c r="F27" s="422">
        <f t="array" ref="F27">IFERROR((Gas!U26/(Production!E25+Production!K25)),"0")</f>
      </c>
      <c r="G27" s="422">
        <f t="array" ref="G27">IFERROR((Electricity!G26/(Production!E25+Production!K25)),"0")</f>
      </c>
      <c r="H27" s="422">
        <f t="array" ref="H27">IFERROR((Ink!L25/(Production!E25+Production!K25)),"0")</f>
      </c>
      <c r="I27" s="422">
        <f t="array" ref="I27">IFERROR(('Fixed Cost'!H27/(Production!E25+Production!K25)),"0")</f>
      </c>
      <c r="J27" s="422">
        <f t="array" ref="J27">IFERROR(('Fixed Cost'!N27/(Production!E25+Production!K25)),"0")</f>
      </c>
      <c r="K27" s="422">
        <f t="array" ref="K27">IFERROR(('Fixed Cost'!T27/(Production!E25+Production!K25)),"0")</f>
      </c>
      <c r="L27" s="422">
        <f t="array" ref="L27">IFERROR(('Fixed Cost'!Z27/(Production!E25+Production!K25)),"0")</f>
      </c>
      <c r="M27" s="423">
        <f t="array" ref="M27">SUM(B27:L27)</f>
      </c>
      <c r="N27" s="113"/>
      <c r="O27" s="421">
        <v>20</v>
      </c>
      <c r="P27" s="422">
        <f t="array" ref="P27">IFERROR((Body!P23/(Production!S25+Production!Y25)),"0")</f>
      </c>
      <c r="Q27" s="422">
        <f t="array" ref="Q27">IFERROR((SUM('Glaze 20x100'!S65:S67)/(Production!S25+Production!Y25)),"0")</f>
      </c>
      <c r="R27" s="422">
        <f t="array" ref="R27">IFERROR((Packing!T26/(Production!S25)),"0")</f>
      </c>
      <c r="S27" s="422">
        <f t="array" ref="S27">IFERROR((Fuel!K25/(Production!S25+Production!Y25)),"0")</f>
      </c>
      <c r="T27" s="422">
        <f t="array" ref="T27">IFERROR((Gas!V26/(Production!S25+Production!Y25)),"0")</f>
      </c>
      <c r="U27" s="422">
        <f t="array" ref="U27">IFERROR((Electricity!H26/(Production!S25+Production!Y25)),"0")</f>
      </c>
      <c r="V27" s="422">
        <f t="array" ref="V27">IFERROR((Ink!Y25/(Production!S25+Production!Y25)),"0")</f>
      </c>
      <c r="W27" s="422">
        <f t="array" ref="W27">IFERROR(('Fixed Cost'!I27/(Production!S25+Production!Y25)),"0")</f>
      </c>
      <c r="X27" s="422">
        <f t="array" ref="X27">IFERROR(('Fixed Cost'!O27/(Production!S25+Production!Y25)),"0")</f>
      </c>
      <c r="Y27" s="422">
        <f t="array" ref="Y27">IFERROR(('Fixed Cost'!U27/(Production!S25+Production!Y25)),"0")</f>
      </c>
      <c r="Z27" s="422">
        <f t="array" ref="Z27">IFERROR(('Fixed Cost'!AA27/(Production!S25+Production!Y25)),"0")</f>
      </c>
      <c r="AA27" s="423">
        <f t="array" ref="AA27">SUM(P27:Z27)</f>
      </c>
      <c r="AB27" s="113"/>
      <c r="AC27" s="421">
        <v>20</v>
      </c>
      <c r="AD27" s="329">
        <f t="array" ref="AD27">IFERROR(((Body!F23+Body!P23+Body!Y23+Body!AI23+Body!AS23)/(Production!E25+Production!K25+Production!S25+Production!Y25+Production!AG25+Production!AM25+Production!AU25+Production!BA25+Production!BP25)),"0")</f>
      </c>
      <c r="AE27" s="424">
        <f t="array" ref="AE27">IFERROR((('Glaze 60x60'!T65+'Glaze 20x100'!S65+'Glaze 15x90'!T65+'Glaze 20x120 '!T65+'Glaze 40x40'!T65)/(Production!E25+Production!K25+Production!S25+Production!Y25+Production!AG25+Production!AM25+Production!AU25+Production!BA25+Production!BH25+Production!BN25)),"0")</f>
      </c>
      <c r="AF27" s="424">
        <f t="array" ref="AF27">IFERROR(((Packing!I26+Packing!T26+Packing!AE26+Packing!AP26+Packing!BA26)/(Production!E25+Production!S25+Production!AG25+Production!AU25+Production!BH25)),"0")</f>
      </c>
      <c r="AG27" s="424">
        <f t="array" ref="AG27">IFERROR(((Fuel!J25+Fuel!K25+Fuel!L25+Fuel!M25+Fuel!N25)/(Production!E25+Production!K25+Production!S25+Production!Y25+Production!AG25+Production!AM25+Production!AU25+Production!BA25+Production!BH25+Production!BN25)),"0")</f>
      </c>
      <c r="AH27" s="424">
        <f t="array" ref="AH27">IFERROR(((Gas!U26+Gas!V26+Gas!W26+Gas!X26+Gas!Y26)/(Production!E25+Production!K25+Production!S25+Production!Y25+Production!AG25+Production!AM25+Production!AU25+Production!BA25+Production!BH25+Production!BN25)),"0")</f>
      </c>
      <c r="AI27" s="424">
        <f t="array" ref="AI27">IFERROR(((Electricity!D26)/(Production!E25+Production!K25+Production!S25+Production!Y25+Production!AG25+Production!AM25+Production!AU25+Production!BA25+Production!BH25+Production!BN25)),"0")</f>
      </c>
      <c r="AJ27" s="424">
        <f t="array" ref="AJ27">IFERROR(((Ink!L25+Ink!Y25+Ink!AL25+Ink!AY25+Ink!BQ25)/(Production!E25+Production!K25+Production!S25+Production!Y25+Production!AG25+Production!AM25+Production!AU25+Production!BA25+Production!BH25+Production!BN25)),"0")</f>
      </c>
      <c r="AK27" s="424">
        <f t="array" ref="AK27">IFERROR((('Fixed Cost'!H27+'Fixed Cost'!I27+'Fixed Cost'!J27+'Fixed Cost'!K27+'Fixed Cost'!L27)/(Production!E25+Production!K25+Production!S25+Production!Y25+Production!AG25+Production!AM25+Production!AU25+Production!BA25+Production!BH25+Production!BN25)),"0")</f>
      </c>
      <c r="AL27" s="424">
        <f t="array" ref="AL27">IFERROR((('Fixed Cost'!N27+'Fixed Cost'!O27+'Fixed Cost'!P27+'Fixed Cost'!Q27+'Fixed Cost'!R27)/(Production!E25+Production!K25+Production!S25+Production!Y25+Production!AG25+Production!AM25+Production!AU25+Production!BA25+Production!BH25+Production!BN25)),"0")</f>
      </c>
      <c r="AM27" s="424">
        <f t="array" ref="AM27">IFERROR((('Fixed Cost'!T27+'Fixed Cost'!U27+'Fixed Cost'!V27+'Fixed Cost'!W27+'Fixed Cost'!X27)/(Production!E25+Production!K25+Production!S25+Production!Y25+Production!AG25+Production!AM25+Production!AU25+Production!BA25+Production!BH25+Production!BN25)),"0")</f>
      </c>
      <c r="AN27" s="424">
        <f t="array" ref="AN27">IFERROR((('Fixed Cost'!Z27+'Fixed Cost'!AA27+'Fixed Cost'!AB27+'Fixed Cost'!AC27+'Fixed Cost'!AD27)/(Production!E25+Production!K25+Production!S25+Production!Y25+Production!AG25+Production!AM25+Production!AU25+Production!BA25+Production!BH25+Production!BN25)),"0")</f>
      </c>
      <c r="AO27" s="427">
        <f t="array" ref="AO27">SUM(AD27:AN27)</f>
      </c>
      <c r="AP27" s="425">
        <f t="array" ref="AP27">'Data Entry'!T25+'Data Entry'!U25+'Data Entry'!V25+'Data Entry'!W25+'Data Entry'!X25</f>
      </c>
      <c r="AQ27" s="424">
        <f t="array" ref="AQ27">Body!AX23</f>
      </c>
      <c r="AR27" s="424">
        <f t="array" ref="AR27">(AQ27:AQ27/AP27:AP27)*1000</f>
      </c>
      <c r="AS27" s="127"/>
    </row>
    <row r="28" spans="1:45" ht="21.9" customHeight="1">
      <c r="A28" s="328">
        <v>21</v>
      </c>
      <c r="B28" s="331">
        <f t="array" ref="B28">IFERROR((Body!F24/(Production!E26+Production!K26)),"0")</f>
      </c>
      <c r="C28" s="331">
        <f t="array" ref="C28">IFERROR((SUM('Glaze 60x60'!T68:T70)/(Production!E26+Production!K26)),"0")</f>
      </c>
      <c r="D28" s="331">
        <f t="array" ref="D28">IFERROR((Packing!I27/(Production!E26)),"0")</f>
      </c>
      <c r="E28" s="331">
        <f t="array" ref="E28">IFERROR((Fuel!J26/(Production!E26+Production!K26)),"0")</f>
      </c>
      <c r="F28" s="331">
        <f t="array" ref="F28">IFERROR((Gas!U27/(Production!E26+Production!K26)),"0")</f>
      </c>
      <c r="G28" s="331">
        <f t="array" ref="G28">IFERROR((Electricity!G27/(Production!E26+Production!K26)),"0")</f>
      </c>
      <c r="H28" s="331">
        <f t="array" ref="H28">IFERROR((Ink!L26/(Production!E26+Production!K26)),"0")</f>
      </c>
      <c r="I28" s="331">
        <f t="array" ref="I28">IFERROR(('Fixed Cost'!H28/(Production!E26+Production!K26)),"0")</f>
      </c>
      <c r="J28" s="331">
        <f t="array" ref="J28">IFERROR(('Fixed Cost'!N28/(Production!E26+Production!K26)),"0")</f>
      </c>
      <c r="K28" s="331">
        <f t="array" ref="K28">IFERROR(('Fixed Cost'!T28/(Production!E26+Production!K26)),"0")</f>
      </c>
      <c r="L28" s="331">
        <f t="array" ref="L28">IFERROR(('Fixed Cost'!Z28/(Production!E26+Production!K26)),"0")</f>
      </c>
      <c r="M28" s="420">
        <f t="array" ref="M28">SUM(B28:L28)</f>
      </c>
      <c r="N28" s="113"/>
      <c r="O28" s="328">
        <v>21</v>
      </c>
      <c r="P28" s="331">
        <f t="array" ref="P28">IFERROR((Body!P24/(Production!S26+Production!Y26)),"0")</f>
      </c>
      <c r="Q28" s="331">
        <f t="array" ref="Q28">IFERROR((SUM('Glaze 20x100'!S68:S70)/(Production!S26+Production!Y26)),"0")</f>
      </c>
      <c r="R28" s="331">
        <f t="array" ref="R28">IFERROR((Packing!T27/(Production!S26)),"0")</f>
      </c>
      <c r="S28" s="331">
        <f t="array" ref="S28">IFERROR((Fuel!K26/(Production!S26+Production!Y26)),"0")</f>
      </c>
      <c r="T28" s="331">
        <f t="array" ref="T28">IFERROR((Gas!V27/(Production!S26+Production!Y26)),"0")</f>
      </c>
      <c r="U28" s="331">
        <f t="array" ref="U28">IFERROR((Electricity!H27/(Production!S26+Production!Y26)),"0")</f>
      </c>
      <c r="V28" s="331">
        <f t="array" ref="V28">IFERROR((Ink!Y26/(Production!S26+Production!Y26)),"0")</f>
      </c>
      <c r="W28" s="331">
        <f t="array" ref="W28">IFERROR(('Fixed Cost'!I28/(Production!S26+Production!Y26)),"0")</f>
      </c>
      <c r="X28" s="331">
        <f t="array" ref="X28">IFERROR(('Fixed Cost'!O28/(Production!S26+Production!Y26)),"0")</f>
      </c>
      <c r="Y28" s="331">
        <f t="array" ref="Y28">IFERROR(('Fixed Cost'!U28/(Production!S26+Production!Y26)),"0")</f>
      </c>
      <c r="Z28" s="331">
        <f t="array" ref="Z28">IFERROR(('Fixed Cost'!AA28/(Production!S26+Production!Y26)),"0")</f>
      </c>
      <c r="AA28" s="420">
        <f t="array" ref="AA28">SUM(P28:Z28)</f>
      </c>
      <c r="AB28" s="113"/>
      <c r="AC28" s="328">
        <v>21</v>
      </c>
      <c r="AD28" s="329">
        <f t="array" ref="AD28">IFERROR(((Body!F24+Body!P24+Body!Y24+Body!AI24+Body!AS24)/(Production!E26+Production!K26+Production!S26+Production!Y26+Production!AG26+Production!AM26+Production!AU26+Production!BA26+Production!BP26)),"0")</f>
      </c>
      <c r="AE28" s="329">
        <f t="array" ref="AE28">IFERROR((('Glaze 60x60'!T68+'Glaze 20x100'!S68+'Glaze 15x90'!T68+'Glaze 20x120 '!T68+'Glaze 40x40'!T68)/(Production!E26+Production!K26+Production!S26+Production!Y26+Production!AG26+Production!AM26+Production!AU26+Production!BA26+Production!BH26+Production!BN26)),"0")</f>
      </c>
      <c r="AF28" s="329">
        <f t="array" ref="AF28">IFERROR(((Packing!I27+Packing!T27+Packing!AE27+Packing!AP27+Packing!BA27)/(Production!E26+Production!S26+Production!AG26+Production!AU26+Production!BH26)),"0")</f>
      </c>
      <c r="AG28" s="329">
        <f t="array" ref="AG28">IFERROR(((Fuel!J26+Fuel!K26+Fuel!L26+Fuel!M26+Fuel!N26)/(Production!E26+Production!K26+Production!S26+Production!Y26+Production!AG26+Production!AM26+Production!AU26+Production!BA26+Production!BH26+Production!BN26)),"0")</f>
      </c>
      <c r="AH28" s="329">
        <f t="array" ref="AH28">IFERROR(((Gas!U27+Gas!V27+Gas!W27+Gas!X27+Gas!Y27)/(Production!E26+Production!K26+Production!S26+Production!Y26+Production!AG26+Production!AM26+Production!AU26+Production!BA26+Production!BH26+Production!BN26)),"0")</f>
      </c>
      <c r="AI28" s="329">
        <f t="array" ref="AI28">IFERROR(((Electricity!D27)/(Production!E26+Production!K26+Production!S26+Production!Y26+Production!AG26+Production!AM26+Production!AU26+Production!BA26+Production!BH26+Production!BN26)),"0")</f>
      </c>
      <c r="AJ28" s="329">
        <f t="array" ref="AJ28">IFERROR(((Ink!L26+Ink!Y26+Ink!AL26+Ink!AY26+Ink!BQ26)/(Production!E26+Production!K26+Production!S26+Production!Y26+Production!AG26+Production!AM26+Production!AU26+Production!BA26+Production!BH26+Production!BN26)),"0")</f>
      </c>
      <c r="AK28" s="329">
        <f t="array" ref="AK28">IFERROR((('Fixed Cost'!H28+'Fixed Cost'!I28+'Fixed Cost'!J28+'Fixed Cost'!K28+'Fixed Cost'!L28)/(Production!E26+Production!K26+Production!S26+Production!Y26+Production!AG26+Production!AM26+Production!AU26+Production!BA26+Production!BH26+Production!BN26)),"0")</f>
      </c>
      <c r="AL28" s="329">
        <f t="array" ref="AL28">IFERROR((('Fixed Cost'!N28+'Fixed Cost'!O28+'Fixed Cost'!P28+'Fixed Cost'!Q28+'Fixed Cost'!R28)/(Production!E26+Production!K26+Production!S26+Production!Y26+Production!AG26+Production!AM26+Production!AU26+Production!BA26+Production!BH26+Production!BN26)),"0")</f>
      </c>
      <c r="AM28" s="329">
        <f t="array" ref="AM28">IFERROR((('Fixed Cost'!T28+'Fixed Cost'!U28+'Fixed Cost'!V28+'Fixed Cost'!W28+'Fixed Cost'!X28)/(Production!E26+Production!K26+Production!S26+Production!Y26+Production!AG26+Production!AM26+Production!AU26+Production!BA26+Production!BH26+Production!BN26)),"0")</f>
      </c>
      <c r="AN28" s="329">
        <f t="array" ref="AN28">IFERROR((('Fixed Cost'!Z28+'Fixed Cost'!AA28+'Fixed Cost'!AB28+'Fixed Cost'!AC28+'Fixed Cost'!AD28)/(Production!E26+Production!K26+Production!S26+Production!Y26+Production!AG26+Production!AM26+Production!AU26+Production!BA26+Production!BH26+Production!BN26)),"0")</f>
      </c>
      <c r="AO28" s="426">
        <f t="array" ref="AO28">SUM(AD28:AN28)</f>
      </c>
      <c r="AP28" s="330">
        <f t="array" ref="AP28">'Data Entry'!T26+'Data Entry'!U26+'Data Entry'!V26+'Data Entry'!W26+'Data Entry'!X26</f>
      </c>
      <c r="AQ28" s="329">
        <f t="array" ref="AQ28">Body!AX24</f>
      </c>
      <c r="AR28" s="329">
        <f t="array" ref="AR28">(AQ28:AQ28/AP28:AP28)*1000</f>
      </c>
      <c r="AS28" s="127"/>
    </row>
    <row r="29" spans="1:45" ht="21.9" customHeight="1">
      <c r="A29" s="421">
        <v>22</v>
      </c>
      <c r="B29" s="422">
        <f t="array" ref="B29">IFERROR((Body!F25/(Production!E27+Production!K27)),"0")</f>
      </c>
      <c r="C29" s="422">
        <f t="array" ref="C29">IFERROR((SUM('Glaze 60x60'!T71:T73)/(Production!E27+Production!K27)),"0")</f>
      </c>
      <c r="D29" s="422">
        <f t="array" ref="D29">IFERROR((Packing!I28/(Production!E27)),"0")</f>
      </c>
      <c r="E29" s="422">
        <f t="array" ref="E29">IFERROR((Fuel!J27/(Production!E27+Production!K27)),"0")</f>
      </c>
      <c r="F29" s="422">
        <f t="array" ref="F29">IFERROR((Gas!U28/(Production!E27+Production!K27)),"0")</f>
      </c>
      <c r="G29" s="422">
        <f t="array" ref="G29">IFERROR((Electricity!G28/(Production!E27+Production!K27)),"0")</f>
      </c>
      <c r="H29" s="422">
        <f t="array" ref="H29">IFERROR((Ink!L27/(Production!E27+Production!K27)),"0")</f>
      </c>
      <c r="I29" s="422">
        <f t="array" ref="I29">IFERROR(('Fixed Cost'!H29/(Production!E27+Production!K27)),"0")</f>
      </c>
      <c r="J29" s="422">
        <f t="array" ref="J29">IFERROR(('Fixed Cost'!N29/(Production!E27+Production!K27)),"0")</f>
      </c>
      <c r="K29" s="422">
        <f t="array" ref="K29">IFERROR(('Fixed Cost'!T29/(Production!E27+Production!K27)),"0")</f>
      </c>
      <c r="L29" s="422">
        <f t="array" ref="L29">IFERROR(('Fixed Cost'!Z29/(Production!E27+Production!K27)),"0")</f>
      </c>
      <c r="M29" s="423">
        <f t="array" ref="M29">SUM(B29:L29)</f>
      </c>
      <c r="N29" s="113"/>
      <c r="O29" s="421">
        <v>22</v>
      </c>
      <c r="P29" s="422">
        <f t="array" ref="P29">IFERROR((Body!P25/(Production!S27+Production!Y27)),"0")</f>
      </c>
      <c r="Q29" s="422">
        <f t="array" ref="Q29">IFERROR((SUM('Glaze 20x100'!S71:S73)/(Production!S27+Production!Y27)),"0")</f>
      </c>
      <c r="R29" s="422">
        <f t="array" ref="R29">IFERROR((Packing!T28/(Production!S27)),"0")</f>
      </c>
      <c r="S29" s="422">
        <f t="array" ref="S29">IFERROR((Fuel!K27/(Production!S27+Production!Y27)),"0")</f>
      </c>
      <c r="T29" s="422">
        <f t="array" ref="T29">IFERROR((Gas!V28/(Production!S27+Production!Y27)),"0")</f>
      </c>
      <c r="U29" s="422">
        <f t="array" ref="U29">IFERROR((Electricity!H28/(Production!S27+Production!Y27)),"0")</f>
      </c>
      <c r="V29" s="422">
        <f t="array" ref="V29">IFERROR((Ink!Y27/(Production!S27+Production!Y27)),"0")</f>
      </c>
      <c r="W29" s="422">
        <f t="array" ref="W29">IFERROR(('Fixed Cost'!I29/(Production!S27+Production!Y27)),"0")</f>
      </c>
      <c r="X29" s="422">
        <f t="array" ref="X29">IFERROR(('Fixed Cost'!O29/(Production!S27+Production!Y27)),"0")</f>
      </c>
      <c r="Y29" s="422">
        <f t="array" ref="Y29">IFERROR(('Fixed Cost'!U29/(Production!S27+Production!Y27)),"0")</f>
      </c>
      <c r="Z29" s="422">
        <f t="array" ref="Z29">IFERROR(('Fixed Cost'!AA29/(Production!S27+Production!Y27)),"0")</f>
      </c>
      <c r="AA29" s="423">
        <f t="array" ref="AA29">SUM(P29:Z29)</f>
      </c>
      <c r="AB29" s="113"/>
      <c r="AC29" s="421">
        <v>22</v>
      </c>
      <c r="AD29" s="329">
        <f t="array" ref="AD29">IFERROR(((Body!F25+Body!P25+Body!Y25+Body!AI25+Body!AS25)/(Production!E27+Production!K27+Production!S27+Production!Y27+Production!AG27+Production!AM27+Production!AU27+Production!BA27+Production!BP27)),"0")</f>
      </c>
      <c r="AE29" s="424">
        <f t="array" ref="AE29">IFERROR((('Glaze 60x60'!T71+'Glaze 20x100'!S71+'Glaze 15x90'!T71+'Glaze 20x120 '!T71+'Glaze 40x40'!T71)/(Production!E27+Production!K27+Production!S27+Production!Y27+Production!AG27+Production!AM27+Production!AU27+Production!BA27+Production!BH27+Production!BN27)),"0")</f>
      </c>
      <c r="AF29" s="424">
        <f t="array" ref="AF29">IFERROR(((Packing!I28+Packing!T28+Packing!AE28+Packing!AP28+Packing!BA28)/(Production!E27+Production!S27+Production!AG27+Production!AU27+Production!BH27)),"0")</f>
      </c>
      <c r="AG29" s="424">
        <f t="array" ref="AG29">IFERROR(((Fuel!J27+Fuel!K27+Fuel!L27+Fuel!M27+Fuel!N27)/(Production!E27+Production!K27+Production!S27+Production!Y27+Production!AG27+Production!AM27+Production!AU27+Production!BA27+Production!BH27+Production!BN27)),"0")</f>
      </c>
      <c r="AH29" s="424">
        <f t="array" ref="AH29">IFERROR(((Gas!U28+Gas!V28+Gas!W28+Gas!X28+Gas!Y28)/(Production!E27+Production!K27+Production!S27+Production!Y27+Production!AG27+Production!AM27+Production!AU27+Production!BA27+Production!BH27+Production!BN27)),"0")</f>
      </c>
      <c r="AI29" s="424">
        <f t="array" ref="AI29">IFERROR(((Electricity!D28)/(Production!E27+Production!K27+Production!S27+Production!Y27+Production!AG27+Production!AM27+Production!AU27+Production!BA27+Production!BH27+Production!BN27)),"0")</f>
      </c>
      <c r="AJ29" s="424">
        <f t="array" ref="AJ29">IFERROR(((Ink!L27+Ink!Y27+Ink!AL27+Ink!AY27+Ink!BQ27)/(Production!E27+Production!K27+Production!S27+Production!Y27+Production!AG27+Production!AM27+Production!AU27+Production!BA27+Production!BH27+Production!BN27)),"0")</f>
      </c>
      <c r="AK29" s="424">
        <f t="array" ref="AK29">IFERROR((('Fixed Cost'!H29+'Fixed Cost'!I29+'Fixed Cost'!J29+'Fixed Cost'!K29+'Fixed Cost'!L29)/(Production!E27+Production!K27+Production!S27+Production!Y27+Production!AG27+Production!AM27+Production!AU27+Production!BA27+Production!BH27+Production!BN27)),"0")</f>
      </c>
      <c r="AL29" s="424">
        <f t="array" ref="AL29">IFERROR((('Fixed Cost'!N29+'Fixed Cost'!O29+'Fixed Cost'!P29+'Fixed Cost'!Q29+'Fixed Cost'!R29)/(Production!E27+Production!K27+Production!S27+Production!Y27+Production!AG27+Production!AM27+Production!AU27+Production!BA27+Production!BH27+Production!BN27)),"0")</f>
      </c>
      <c r="AM29" s="424">
        <f t="array" ref="AM29">IFERROR((('Fixed Cost'!T29+'Fixed Cost'!U29+'Fixed Cost'!V29+'Fixed Cost'!W29+'Fixed Cost'!X29)/(Production!E27+Production!K27+Production!S27+Production!Y27+Production!AG27+Production!AM27+Production!AU27+Production!BA27+Production!BH27+Production!BN27)),"0")</f>
      </c>
      <c r="AN29" s="424">
        <f t="array" ref="AN29">IFERROR((('Fixed Cost'!Z29+'Fixed Cost'!AA29+'Fixed Cost'!AB29+'Fixed Cost'!AC29+'Fixed Cost'!AD29)/(Production!E27+Production!K27+Production!S27+Production!Y27+Production!AG27+Production!AM27+Production!AU27+Production!BA27+Production!BH27+Production!BN27)),"0")</f>
      </c>
      <c r="AO29" s="427">
        <f t="array" ref="AO29">SUM(AD29:AN29)</f>
      </c>
      <c r="AP29" s="425">
        <f t="array" ref="AP29">'Data Entry'!T27+'Data Entry'!U27+'Data Entry'!V27+'Data Entry'!W27+'Data Entry'!X27</f>
      </c>
      <c r="AQ29" s="424">
        <f t="array" ref="AQ29">Body!AX25</f>
      </c>
      <c r="AR29" s="424">
        <f t="array" ref="AR29">(AQ29:AQ29/AP29:AP29)*1000</f>
      </c>
      <c r="AS29" s="127"/>
    </row>
    <row r="30" spans="1:45" ht="21.9" customHeight="1">
      <c r="A30" s="328">
        <v>23</v>
      </c>
      <c r="B30" s="331">
        <f t="array" ref="B30">IFERROR((Body!F26/(Production!E28+Production!K28)),"0")</f>
      </c>
      <c r="C30" s="331">
        <f t="array" ref="C30">IFERROR((SUM('Glaze 60x60'!T74:T76)/(Production!E28+Production!K28)),"0")</f>
      </c>
      <c r="D30" s="331">
        <f t="array" ref="D30">IFERROR((Packing!I29/(Production!E28)),"0")</f>
      </c>
      <c r="E30" s="331">
        <f t="array" ref="E30">IFERROR((Fuel!J28/(Production!E28+Production!K28)),"0")</f>
      </c>
      <c r="F30" s="331">
        <f t="array" ref="F30">IFERROR((Gas!U29/(Production!E28+Production!K28)),"0")</f>
      </c>
      <c r="G30" s="331">
        <f t="array" ref="G30">IFERROR((Electricity!G29/(Production!E28+Production!K28)),"0")</f>
      </c>
      <c r="H30" s="331">
        <f t="array" ref="H30">IFERROR((Ink!L28/(Production!E28+Production!K28)),"0")</f>
      </c>
      <c r="I30" s="331">
        <f t="array" ref="I30">IFERROR(('Fixed Cost'!H30/(Production!E28+Production!K28)),"0")</f>
      </c>
      <c r="J30" s="331">
        <f t="array" ref="J30">IFERROR(('Fixed Cost'!N30/(Production!E28+Production!K28)),"0")</f>
      </c>
      <c r="K30" s="331">
        <f t="array" ref="K30">IFERROR(('Fixed Cost'!T30/(Production!E28+Production!K28)),"0")</f>
      </c>
      <c r="L30" s="331">
        <f t="array" ref="L30">IFERROR(('Fixed Cost'!Z30/(Production!E28+Production!K28)),"0")</f>
      </c>
      <c r="M30" s="420">
        <f t="array" ref="M30">SUM(B30:L30)</f>
      </c>
      <c r="N30" s="113"/>
      <c r="O30" s="328">
        <v>23</v>
      </c>
      <c r="P30" s="331">
        <f t="array" ref="P30">IFERROR((Body!P26/(Production!S28+Production!Y28)),"0")</f>
      </c>
      <c r="Q30" s="331">
        <f t="array" ref="Q30">IFERROR((SUM('Glaze 20x100'!S74:S76)/(Production!S28+Production!Y28)),"0")</f>
      </c>
      <c r="R30" s="331">
        <f t="array" ref="R30">IFERROR((Packing!T29/(Production!S28)),"0")</f>
      </c>
      <c r="S30" s="331">
        <f t="array" ref="S30">IFERROR((Fuel!K28/(Production!S28+Production!Y28)),"0")</f>
      </c>
      <c r="T30" s="331">
        <f t="array" ref="T30">IFERROR((Gas!V29/(Production!S28+Production!Y28)),"0")</f>
      </c>
      <c r="U30" s="331">
        <f t="array" ref="U30">IFERROR((Electricity!H29/(Production!S28+Production!Y28)),"0")</f>
      </c>
      <c r="V30" s="331">
        <f t="array" ref="V30">IFERROR((Ink!Y28/(Production!S28+Production!Y28)),"0")</f>
      </c>
      <c r="W30" s="331">
        <f t="array" ref="W30">IFERROR(('Fixed Cost'!I30/(Production!S28+Production!Y28)),"0")</f>
      </c>
      <c r="X30" s="331">
        <f t="array" ref="X30">IFERROR(('Fixed Cost'!O30/(Production!S28+Production!Y28)),"0")</f>
      </c>
      <c r="Y30" s="331">
        <f t="array" ref="Y30">IFERROR(('Fixed Cost'!U30/(Production!S28+Production!Y28)),"0")</f>
      </c>
      <c r="Z30" s="331">
        <f t="array" ref="Z30">IFERROR(('Fixed Cost'!AA30/(Production!S28+Production!Y28)),"0")</f>
      </c>
      <c r="AA30" s="420">
        <f t="array" ref="AA30">SUM(P30:Z30)</f>
      </c>
      <c r="AB30" s="113"/>
      <c r="AC30" s="328">
        <v>23</v>
      </c>
      <c r="AD30" s="329">
        <f t="array" ref="AD30">IFERROR(((Body!F26+Body!P26+Body!Y26+Body!AI26+Body!AS26)/(Production!E28+Production!K28+Production!S28+Production!Y28+Production!AG28+Production!AM28+Production!AU28+Production!BA28+Production!BP28)),"0")</f>
      </c>
      <c r="AE30" s="329">
        <f t="array" ref="AE30">IFERROR((('Glaze 60x60'!T74+'Glaze 20x100'!S74+'Glaze 15x90'!T74+'Glaze 20x120 '!T74+'Glaze 40x40'!T74)/(Production!E28+Production!K28+Production!S28+Production!Y28+Production!AG28+Production!AM28+Production!AU28+Production!BA28+Production!BH28+Production!BN28)),"0")</f>
      </c>
      <c r="AF30" s="329">
        <f t="array" ref="AF30">IFERROR(((Packing!I29+Packing!T29+Packing!AE29+Packing!AP29+Packing!BA29)/(Production!E28+Production!S28+Production!AG28+Production!AU28+Production!BH28)),"0")</f>
      </c>
      <c r="AG30" s="329">
        <f t="array" ref="AG30">IFERROR(((Fuel!J28+Fuel!K28+Fuel!L28+Fuel!M28+Fuel!N28)/(Production!E28+Production!K28+Production!S28+Production!Y28+Production!AG28+Production!AM28+Production!AU28+Production!BA28+Production!BH28+Production!BN28)),"0")</f>
      </c>
      <c r="AH30" s="329">
        <f t="array" ref="AH30">IFERROR(((Gas!U29+Gas!V29+Gas!W29+Gas!X29+Gas!Y29)/(Production!E28+Production!K28+Production!S28+Production!Y28+Production!AG28+Production!AM28+Production!AU28+Production!BA28+Production!BH28+Production!BN28)),"0")</f>
      </c>
      <c r="AI30" s="329">
        <f t="array" ref="AI30">IFERROR(((Electricity!D29)/(Production!E28+Production!K28+Production!S28+Production!Y28+Production!AG28+Production!AM28+Production!AU28+Production!BA28+Production!BH28+Production!BN28)),"0")</f>
      </c>
      <c r="AJ30" s="329">
        <f t="array" ref="AJ30">IFERROR(((Ink!L28+Ink!Y28+Ink!AL28+Ink!AY28+Ink!BQ28)/(Production!E28+Production!K28+Production!S28+Production!Y28+Production!AG28+Production!AM28+Production!AU28+Production!BA28+Production!BH28+Production!BN28)),"0")</f>
      </c>
      <c r="AK30" s="329">
        <f t="array" ref="AK30">IFERROR((('Fixed Cost'!H30+'Fixed Cost'!I30+'Fixed Cost'!J30+'Fixed Cost'!K30+'Fixed Cost'!L30)/(Production!E28+Production!K28+Production!S28+Production!Y28+Production!AG28+Production!AM28+Production!AU28+Production!BA28+Production!BH28+Production!BN28)),"0")</f>
      </c>
      <c r="AL30" s="329">
        <f t="array" ref="AL30">IFERROR((('Fixed Cost'!N30+'Fixed Cost'!O30+'Fixed Cost'!P30+'Fixed Cost'!Q30+'Fixed Cost'!R30)/(Production!E28+Production!K28+Production!S28+Production!Y28+Production!AG28+Production!AM28+Production!AU28+Production!BA28+Production!BH28+Production!BN28)),"0")</f>
      </c>
      <c r="AM30" s="329">
        <f t="array" ref="AM30">IFERROR((('Fixed Cost'!T30+'Fixed Cost'!U30+'Fixed Cost'!V30+'Fixed Cost'!W30+'Fixed Cost'!X30)/(Production!E28+Production!K28+Production!S28+Production!Y28+Production!AG28+Production!AM28+Production!AU28+Production!BA28+Production!BH28+Production!BN28)),"0")</f>
      </c>
      <c r="AN30" s="329">
        <f t="array" ref="AN30">IFERROR((('Fixed Cost'!Z30+'Fixed Cost'!AA30+'Fixed Cost'!AB30+'Fixed Cost'!AC30+'Fixed Cost'!AD30)/(Production!E28+Production!K28+Production!S28+Production!Y28+Production!AG28+Production!AM28+Production!AU28+Production!BA28+Production!BH28+Production!BN28)),"0")</f>
      </c>
      <c r="AO30" s="426">
        <f t="array" ref="AO30">SUM(AD30:AN30)</f>
      </c>
      <c r="AP30" s="330">
        <f t="array" ref="AP30">'Data Entry'!T28+'Data Entry'!U28+'Data Entry'!V28+'Data Entry'!W28+'Data Entry'!X28</f>
      </c>
      <c r="AQ30" s="329">
        <f t="array" ref="AQ30">Body!AX26</f>
      </c>
      <c r="AR30" s="329">
        <f t="array" ref="AR30">(AQ30:AQ30/AP30:AP30)*1000</f>
      </c>
      <c r="AS30" s="127"/>
    </row>
    <row r="31" spans="1:45" ht="21.9" customHeight="1">
      <c r="A31" s="421">
        <v>24</v>
      </c>
      <c r="B31" s="422">
        <f t="array" ref="B31">IFERROR((Body!F27/(Production!E29+Production!K29)),"0")</f>
      </c>
      <c r="C31" s="422">
        <f t="array" ref="C31">IFERROR((SUM('Glaze 60x60'!T77:T79)/(Production!E29+Production!K29)),"0")</f>
      </c>
      <c r="D31" s="422">
        <f t="array" ref="D31">IFERROR((Packing!I30/(Production!E29)),"0")</f>
      </c>
      <c r="E31" s="422">
        <f t="array" ref="E31">IFERROR((Fuel!J29/(Production!E29+Production!K29)),"0")</f>
      </c>
      <c r="F31" s="422">
        <f t="array" ref="F31">IFERROR((Gas!U30/(Production!E29+Production!K29)),"0")</f>
      </c>
      <c r="G31" s="422">
        <f t="array" ref="G31">IFERROR((Electricity!G30/(Production!E29+Production!K29)),"0")</f>
      </c>
      <c r="H31" s="422">
        <f t="array" ref="H31">IFERROR((Ink!L29/(Production!E29+Production!K29)),"0")</f>
      </c>
      <c r="I31" s="422">
        <f t="array" ref="I31">IFERROR(('Fixed Cost'!H31/(Production!E29+Production!K29)),"0")</f>
      </c>
      <c r="J31" s="422">
        <f t="array" ref="J31">IFERROR(('Fixed Cost'!N31/(Production!E29+Production!K29)),"0")</f>
      </c>
      <c r="K31" s="422">
        <f t="array" ref="K31">IFERROR(('Fixed Cost'!T31/(Production!E29+Production!K29)),"0")</f>
      </c>
      <c r="L31" s="422">
        <f t="array" ref="L31">IFERROR(('Fixed Cost'!Z31/(Production!E29+Production!K29)),"0")</f>
      </c>
      <c r="M31" s="423">
        <f t="array" ref="M31">SUM(B31:L31)</f>
      </c>
      <c r="N31" s="113"/>
      <c r="O31" s="421">
        <v>24</v>
      </c>
      <c r="P31" s="422">
        <f t="array" ref="P31">IFERROR((Body!P27/(Production!S29+Production!Y29)),"0")</f>
      </c>
      <c r="Q31" s="422">
        <f t="array" ref="Q31">IFERROR((SUM('Glaze 20x100'!S77:S79)/(Production!S29+Production!Y29)),"0")</f>
      </c>
      <c r="R31" s="422">
        <f t="array" ref="R31">IFERROR((Packing!T30/(Production!S29)),"0")</f>
      </c>
      <c r="S31" s="422">
        <f t="array" ref="S31">IFERROR((Fuel!K29/(Production!S29+Production!Y29)),"0")</f>
      </c>
      <c r="T31" s="422">
        <f t="array" ref="T31">IFERROR((Gas!V30/(Production!S29+Production!Y29)),"0")</f>
      </c>
      <c r="U31" s="422">
        <f t="array" ref="U31">IFERROR((Electricity!H30/(Production!S29+Production!Y29)),"0")</f>
      </c>
      <c r="V31" s="422">
        <f t="array" ref="V31">IFERROR((Ink!Y29/(Production!S29+Production!Y29)),"0")</f>
      </c>
      <c r="W31" s="422">
        <f t="array" ref="W31">IFERROR(('Fixed Cost'!I31/(Production!S29+Production!Y29)),"0")</f>
      </c>
      <c r="X31" s="422">
        <f t="array" ref="X31">IFERROR(('Fixed Cost'!O31/(Production!S29+Production!Y29)),"0")</f>
      </c>
      <c r="Y31" s="422">
        <f t="array" ref="Y31">IFERROR(('Fixed Cost'!U31/(Production!S29+Production!Y29)),"0")</f>
      </c>
      <c r="Z31" s="422">
        <f t="array" ref="Z31">IFERROR(('Fixed Cost'!AA31/(Production!S29+Production!Y29)),"0")</f>
      </c>
      <c r="AA31" s="423">
        <f t="array" ref="AA31">SUM(P31:Z31)</f>
      </c>
      <c r="AB31" s="113"/>
      <c r="AC31" s="421">
        <v>24</v>
      </c>
      <c r="AD31" s="329">
        <f t="array" ref="AD31">IFERROR(((Body!F27+Body!P27+Body!Y27+Body!AI27+Body!AS27)/(Production!E29+Production!K29+Production!S29+Production!Y29+Production!AG29+Production!AM29+Production!AU29+Production!BA29+Production!BP29)),"0")</f>
      </c>
      <c r="AE31" s="424">
        <f t="array" ref="AE31">IFERROR((('Glaze 60x60'!T77+'Glaze 20x100'!S77+'Glaze 15x90'!T77+'Glaze 20x120 '!T77+'Glaze 40x40'!T77)/(Production!E29+Production!K29+Production!S29+Production!Y29+Production!AG29+Production!AM29+Production!AU29+Production!BA29+Production!BH29+Production!BN29)),"0")</f>
      </c>
      <c r="AF31" s="424">
        <f t="array" ref="AF31">IFERROR(((Packing!I30+Packing!T30+Packing!AE30+Packing!AP30+Packing!BA30)/(Production!E29+Production!S29+Production!AG29+Production!AU29+Production!BH29)),"0")</f>
      </c>
      <c r="AG31" s="424">
        <f t="array" ref="AG31">IFERROR(((Fuel!J29+Fuel!K29+Fuel!L29+Fuel!M29+Fuel!N29)/(Production!E29+Production!K29+Production!S29+Production!Y29+Production!AG29+Production!AM29+Production!AU29+Production!BA29+Production!BH29+Production!BN29)),"0")</f>
      </c>
      <c r="AH31" s="424">
        <f t="array" ref="AH31">IFERROR(((Gas!U30+Gas!V30+Gas!W30+Gas!X30+Gas!Y30)/(Production!E29+Production!K29+Production!S29+Production!Y29+Production!AG29+Production!AM29+Production!AU29+Production!BA29+Production!BH29+Production!BN29)),"0")</f>
      </c>
      <c r="AI31" s="424">
        <f t="array" ref="AI31">IFERROR(((Electricity!D30)/(Production!E29+Production!K29+Production!S29+Production!Y29+Production!AG29+Production!AM29+Production!AU29+Production!BA29+Production!BH29+Production!BN29)),"0")</f>
      </c>
      <c r="AJ31" s="424">
        <f t="array" ref="AJ31">IFERROR(((Ink!L29+Ink!Y29+Ink!AL29+Ink!AY29+Ink!BQ29)/(Production!E29+Production!K29+Production!S29+Production!Y29+Production!AG29+Production!AM29+Production!AU29+Production!BA29+Production!BH29+Production!BN29)),"0")</f>
      </c>
      <c r="AK31" s="424">
        <f t="array" ref="AK31">IFERROR((('Fixed Cost'!H31+'Fixed Cost'!I31+'Fixed Cost'!J31+'Fixed Cost'!K31+'Fixed Cost'!L31)/(Production!E29+Production!K29+Production!S29+Production!Y29+Production!AG29+Production!AM29+Production!AU29+Production!BA29+Production!BH29+Production!BN29)),"0")</f>
      </c>
      <c r="AL31" s="424">
        <f t="array" ref="AL31">IFERROR((('Fixed Cost'!N31+'Fixed Cost'!O31+'Fixed Cost'!P31+'Fixed Cost'!Q31+'Fixed Cost'!R31)/(Production!E29+Production!K29+Production!S29+Production!Y29+Production!AG29+Production!AM29+Production!AU29+Production!BA29+Production!BH29+Production!BN29)),"0")</f>
      </c>
      <c r="AM31" s="424">
        <f t="array" ref="AM31">IFERROR((('Fixed Cost'!T31+'Fixed Cost'!U31+'Fixed Cost'!V31+'Fixed Cost'!W31+'Fixed Cost'!X31)/(Production!E29+Production!K29+Production!S29+Production!Y29+Production!AG29+Production!AM29+Production!AU29+Production!BA29+Production!BH29+Production!BN29)),"0")</f>
      </c>
      <c r="AN31" s="424">
        <f t="array" ref="AN31">IFERROR((('Fixed Cost'!Z31+'Fixed Cost'!AA31+'Fixed Cost'!AB31+'Fixed Cost'!AC31+'Fixed Cost'!AD31)/(Production!E29+Production!K29+Production!S29+Production!Y29+Production!AG29+Production!AM29+Production!AU29+Production!BA29+Production!BH29+Production!BN29)),"0")</f>
      </c>
      <c r="AO31" s="427">
        <f t="array" ref="AO31">SUM(AD31:AN31)</f>
      </c>
      <c r="AP31" s="425">
        <f t="array" ref="AP31">'Data Entry'!T29+'Data Entry'!U29+'Data Entry'!V29+'Data Entry'!W29+'Data Entry'!X29</f>
      </c>
      <c r="AQ31" s="424">
        <f t="array" ref="AQ31">Body!AX27</f>
      </c>
      <c r="AR31" s="424">
        <f t="array" ref="AR31">(AQ31:AQ31/AP31:AP31)*1000</f>
      </c>
      <c r="AS31" s="127"/>
    </row>
    <row r="32" spans="1:45" ht="21.9" customHeight="1">
      <c r="A32" s="328">
        <v>25</v>
      </c>
      <c r="B32" s="331">
        <f t="array" ref="B32">IFERROR((Body!F28/(Production!E30+Production!K30)),"0")</f>
      </c>
      <c r="C32" s="331">
        <f t="array" ref="C32">IFERROR((SUM('Glaze 60x60'!T80:T82)/(Production!E30+Production!K30)),"0")</f>
      </c>
      <c r="D32" s="331">
        <f t="array" ref="D32">IFERROR((Packing!I31/(Production!E30)),"0")</f>
      </c>
      <c r="E32" s="331">
        <f t="array" ref="E32">IFERROR((Fuel!J30/(Production!E30+Production!K30)),"0")</f>
      </c>
      <c r="F32" s="331">
        <f t="array" ref="F32">IFERROR((Gas!U31/(Production!E30+Production!K30)),"0")</f>
      </c>
      <c r="G32" s="331">
        <f t="array" ref="G32">IFERROR((Electricity!G31/(Production!E30+Production!K30)),"0")</f>
      </c>
      <c r="H32" s="331">
        <f t="array" ref="H32">IFERROR((Ink!L30/(Production!E30+Production!K30)),"0")</f>
      </c>
      <c r="I32" s="331">
        <f t="array" ref="I32">IFERROR(('Fixed Cost'!H32/(Production!E30+Production!K30)),"0")</f>
      </c>
      <c r="J32" s="331">
        <f t="array" ref="J32">IFERROR(('Fixed Cost'!N32/(Production!E30+Production!K30)),"0")</f>
      </c>
      <c r="K32" s="331">
        <f t="array" ref="K32">IFERROR(('Fixed Cost'!T32/(Production!E30+Production!K30)),"0")</f>
      </c>
      <c r="L32" s="331">
        <f t="array" ref="L32">IFERROR(('Fixed Cost'!Z32/(Production!E30+Production!K30)),"0")</f>
      </c>
      <c r="M32" s="420">
        <f t="array" ref="M32">SUM(B32:L32)</f>
      </c>
      <c r="N32" s="113"/>
      <c r="O32" s="328">
        <v>25</v>
      </c>
      <c r="P32" s="331">
        <f t="array" ref="P32">IFERROR((Body!P28/(Production!S30+Production!Y30)),"0")</f>
      </c>
      <c r="Q32" s="331">
        <f t="array" ref="Q32">IFERROR((SUM('Glaze 20x100'!S80:S82)/(Production!S30+Production!Y30)),"0")</f>
      </c>
      <c r="R32" s="331">
        <f t="array" ref="R32">IFERROR((Packing!T31/(Production!S30)),"0")</f>
      </c>
      <c r="S32" s="331">
        <f t="array" ref="S32">IFERROR((Fuel!K30/(Production!S30+Production!Y30)),"0")</f>
      </c>
      <c r="T32" s="331">
        <f t="array" ref="T32">IFERROR((Gas!V31/(Production!S30+Production!Y30)),"0")</f>
      </c>
      <c r="U32" s="331">
        <f t="array" ref="U32">IFERROR((Electricity!H31/(Production!S30+Production!Y30)),"0")</f>
      </c>
      <c r="V32" s="331">
        <f t="array" ref="V32">IFERROR((Ink!Y30/(Production!S30+Production!Y30)),"0")</f>
      </c>
      <c r="W32" s="331">
        <f t="array" ref="W32">IFERROR(('Fixed Cost'!I32/(Production!S30+Production!Y30)),"0")</f>
      </c>
      <c r="X32" s="331">
        <f t="array" ref="X32">IFERROR(('Fixed Cost'!O32/(Production!S30+Production!Y30)),"0")</f>
      </c>
      <c r="Y32" s="331">
        <f t="array" ref="Y32">IFERROR(('Fixed Cost'!U32/(Production!S30+Production!Y30)),"0")</f>
      </c>
      <c r="Z32" s="331">
        <f t="array" ref="Z32">IFERROR(('Fixed Cost'!AA32/(Production!S30+Production!Y30)),"0")</f>
      </c>
      <c r="AA32" s="420">
        <f t="array" ref="AA32">SUM(P32:Z32)</f>
      </c>
      <c r="AB32" s="113"/>
      <c r="AC32" s="328">
        <v>25</v>
      </c>
      <c r="AD32" s="331">
        <f t="array" ref="AD32">IFERROR(((Body!F28+Body!P28+Body!Y28+Body!AI28+Body!AS28)/(Production!E30+Production!K30+Production!S30+Production!Y30+Production!AG30+Production!AM30+Production!AU30+Production!BA30+Production!BP30)),"0")</f>
      </c>
      <c r="AE32" s="331">
        <f t="array" ref="AE32">IFERROR((('Glaze 60x60'!T80+'Glaze 20x100'!S80+'Glaze 15x90'!T80+'Glaze 20x120 '!T80+'Glaze 40x40'!T80)/(Production!E30+Production!K30+Production!S30+Production!Y30+Production!AG30+Production!AM30+Production!AU30+Production!BA30+Production!BH30+Production!BN30)),"0")</f>
      </c>
      <c r="AF32" s="331">
        <f t="array" ref="AF32">IFERROR(((Packing!I31+Packing!T31+Packing!AE31+Packing!AP31+Packing!BA31)/(Production!E30+Production!S30+Production!AG30+Production!AU30+Production!BH30)),"0")</f>
      </c>
      <c r="AG32" s="331">
        <f t="array" ref="AG32">IFERROR(((Fuel!J30+Fuel!K30+Fuel!L30+Fuel!M30+Fuel!N30)/(Production!E30+Production!K30+Production!S30+Production!Y30+Production!AG30+Production!AM30+Production!AU30+Production!BA30+Production!BH30+Production!BN30)),"0")</f>
      </c>
      <c r="AH32" s="331">
        <f t="array" ref="AH32">IFERROR(((Gas!U31+Gas!V31+Gas!W31+Gas!X31+Gas!Y31)/(Production!E30+Production!K30+Production!S30+Production!Y30+Production!AG30+Production!AM30+Production!AU30+Production!BA30+Production!BH30+Production!BN30)),"0")</f>
      </c>
      <c r="AI32" s="331">
        <f t="array" ref="AI32">IFERROR(((Electricity!D31)/(Production!E30+Production!K30+Production!S30+Production!Y30+Production!AG30+Production!AM30+Production!AU30+Production!BA30+Production!BH30+Production!BN30)),"0")</f>
      </c>
      <c r="AJ32" s="331">
        <f t="array" ref="AJ32">IFERROR(((Ink!L30+Ink!Y30+Ink!AL30+Ink!AY30+Ink!BQ30)/(Production!E30+Production!K30+Production!S30+Production!Y30+Production!AG30+Production!AM30+Production!AU30+Production!BA30+Production!BH30+Production!BN30)),"0")</f>
      </c>
      <c r="AK32" s="331">
        <f t="array" ref="AK32">IFERROR((('Fixed Cost'!H32+'Fixed Cost'!I32+'Fixed Cost'!J32+'Fixed Cost'!K32+'Fixed Cost'!L32)/(Production!E30+Production!K30+Production!S30+Production!Y30+Production!AG30+Production!AM30+Production!AU30+Production!BA30+Production!BH30+Production!BN30)),"0")</f>
      </c>
      <c r="AL32" s="331">
        <f t="array" ref="AL32">IFERROR((('Fixed Cost'!N32+'Fixed Cost'!O32+'Fixed Cost'!P32+'Fixed Cost'!Q32+'Fixed Cost'!R32)/(Production!E30+Production!K30+Production!S30+Production!Y30+Production!AG30+Production!AM30+Production!AU30+Production!BA30+Production!BH30+Production!BN30)),"0")</f>
      </c>
      <c r="AM32" s="331">
        <f t="array" ref="AM32">IFERROR((('Fixed Cost'!T32+'Fixed Cost'!U32+'Fixed Cost'!V32+'Fixed Cost'!W32+'Fixed Cost'!X32)/(Production!E30+Production!K30+Production!S30+Production!Y30+Production!AG30+Production!AM30+Production!AU30+Production!BA30+Production!BH30+Production!BN30)),"0")</f>
      </c>
      <c r="AN32" s="331">
        <f t="array" ref="AN32">IFERROR((('Fixed Cost'!Z32+'Fixed Cost'!AA32+'Fixed Cost'!AB32+'Fixed Cost'!AC32+'Fixed Cost'!AD32)/(Production!E30+Production!K30+Production!S30+Production!Y30+Production!AG30+Production!AM30+Production!AU30+Production!BA30+Production!BH30+Production!BN30)),"0")</f>
      </c>
      <c r="AO32" s="426">
        <f t="array" ref="AO32">SUM(AD32:AN32)</f>
      </c>
      <c r="AP32" s="330">
        <f t="array" ref="AP32">'Data Entry'!T30+'Data Entry'!U30+'Data Entry'!V30+'Data Entry'!W30+'Data Entry'!X30</f>
      </c>
      <c r="AQ32" s="329">
        <f t="array" ref="AQ32">Body!AX28</f>
      </c>
      <c r="AR32" s="329">
        <f t="array" ref="AR32">(AQ32:AQ32/AP32:AP32)*1000</f>
      </c>
      <c r="AS32" s="127"/>
    </row>
    <row r="33" spans="1:45" ht="21.9" customHeight="1">
      <c r="A33" s="421">
        <v>26</v>
      </c>
      <c r="B33" s="422">
        <f t="array" ref="B33">IFERROR((Body!F29/(Production!E31+Production!K31)),"0")</f>
      </c>
      <c r="C33" s="422">
        <f t="array" ref="C33">IFERROR((SUM('Glaze 60x60'!T83:T85)/(Production!E31+Production!K31)),"0")</f>
      </c>
      <c r="D33" s="422">
        <f t="array" ref="D33">IFERROR((Packing!I32/(Production!E31)),"0")</f>
      </c>
      <c r="E33" s="422">
        <f t="array" ref="E33">IFERROR((Fuel!J31/(Production!E31+Production!K31)),"0")</f>
      </c>
      <c r="F33" s="422">
        <f t="array" ref="F33">IFERROR((Gas!U32/(Production!E31+Production!K31)),"0")</f>
      </c>
      <c r="G33" s="422">
        <f t="array" ref="G33">IFERROR((Electricity!G32/(Production!E31+Production!K31)),"0")</f>
      </c>
      <c r="H33" s="422">
        <f t="array" ref="H33">IFERROR((Ink!L31/(Production!E31+Production!K31)),"0")</f>
      </c>
      <c r="I33" s="422">
        <f t="array" ref="I33">IFERROR(('Fixed Cost'!H33/(Production!E31+Production!K31)),"0")</f>
      </c>
      <c r="J33" s="422">
        <f t="array" ref="J33">IFERROR(('Fixed Cost'!N33/(Production!E31+Production!K31)),"0")</f>
      </c>
      <c r="K33" s="422">
        <f t="array" ref="K33">IFERROR(('Fixed Cost'!T33/(Production!E31+Production!K31)),"0")</f>
      </c>
      <c r="L33" s="422">
        <f t="array" ref="L33">IFERROR(('Fixed Cost'!Z33/(Production!E31+Production!K31)),"0")</f>
      </c>
      <c r="M33" s="423">
        <f t="array" ref="M33">SUM(B33:L33)</f>
      </c>
      <c r="N33" s="113"/>
      <c r="O33" s="421">
        <v>26</v>
      </c>
      <c r="P33" s="422">
        <f t="array" ref="P33">IFERROR((Body!P29/(Production!S31+Production!Y31)),"0")</f>
      </c>
      <c r="Q33" s="422">
        <f t="array" ref="Q33">IFERROR((SUM('Glaze 20x100'!S83:S85)/(Production!S31+Production!Y31)),"0")</f>
      </c>
      <c r="R33" s="422">
        <f t="array" ref="R33">IFERROR((Packing!T32/(Production!S31)),"0")</f>
      </c>
      <c r="S33" s="422">
        <f t="array" ref="S33">IFERROR((Fuel!K31/(Production!S31+Production!Y31)),"0")</f>
      </c>
      <c r="T33" s="422">
        <f t="array" ref="T33">IFERROR((Gas!V32/(Production!S31+Production!Y31)),"0")</f>
      </c>
      <c r="U33" s="422">
        <f t="array" ref="U33">IFERROR((Electricity!H32/(Production!S31+Production!Y31)),"0")</f>
      </c>
      <c r="V33" s="422">
        <f t="array" ref="V33">IFERROR((Ink!Y31/(Production!S31+Production!Y31)),"0")</f>
      </c>
      <c r="W33" s="422">
        <f t="array" ref="W33">IFERROR(('Fixed Cost'!I33/(Production!S31+Production!Y31)),"0")</f>
      </c>
      <c r="X33" s="422">
        <f t="array" ref="X33">IFERROR(('Fixed Cost'!O33/(Production!S31+Production!Y31)),"0")</f>
      </c>
      <c r="Y33" s="422">
        <f t="array" ref="Y33">IFERROR(('Fixed Cost'!U33/(Production!S31+Production!Y31)),"0")</f>
      </c>
      <c r="Z33" s="422">
        <f t="array" ref="Z33">IFERROR(('Fixed Cost'!AA33/(Production!S31+Production!Y31)),"0")</f>
      </c>
      <c r="AA33" s="423">
        <f t="array" ref="AA33">SUM(P33:Z33)</f>
      </c>
      <c r="AB33" s="113"/>
      <c r="AC33" s="421">
        <v>26</v>
      </c>
      <c r="AD33" s="331">
        <f t="array" ref="AD33">IFERROR(((Body!F29+Body!P29+Body!Y29+Body!AI29+Body!AS29)/(Production!E31+Production!K31+Production!S31+Production!Y31+Production!AG31+Production!AM31+Production!AU31+Production!BA31+Production!BP31)),"0")</f>
      </c>
      <c r="AE33" s="422">
        <f t="array" ref="AE33">IFERROR((('Glaze 60x60'!T83+'Glaze 20x100'!S83+'Glaze 15x90'!T83+'Glaze 20x120 '!T83+'Glaze 40x40'!T83)/(Production!E31+Production!K31+Production!S31+Production!Y31+Production!AG31+Production!AM31+Production!AU31+Production!BA31+Production!BH31+Production!BN31)),"0")</f>
      </c>
      <c r="AF33" s="422">
        <f t="array" ref="AF33">IFERROR(((Packing!I32+Packing!T32+Packing!AE32+Packing!AP32+Packing!BA32)/(Production!E31+Production!S31+Production!AG31+Production!AU31+Production!BH31)),"0")</f>
      </c>
      <c r="AG33" s="422">
        <f t="array" ref="AG33">IFERROR(((Fuel!J31+Fuel!K31+Fuel!L31+Fuel!M31+Fuel!N31)/(Production!E31+Production!K31+Production!S31+Production!Y31+Production!AG31+Production!AM31+Production!AU31+Production!BA31+Production!BH31+Production!BN31)),"0")</f>
      </c>
      <c r="AH33" s="422">
        <f t="array" ref="AH33">IFERROR(((Gas!U32+Gas!V32+Gas!W32+Gas!X32+Gas!Y32)/(Production!E31+Production!K31+Production!S31+Production!Y31+Production!AG31+Production!AM31+Production!AU31+Production!BA31+Production!BH31+Production!BN31)),"0")</f>
      </c>
      <c r="AI33" s="422">
        <f t="array" ref="AI33">IFERROR(((Electricity!D32)/(Production!E31+Production!K31+Production!S31+Production!Y31+Production!AG31+Production!AM31+Production!AU31+Production!BA31+Production!BH31+Production!BN31)),"0")</f>
      </c>
      <c r="AJ33" s="422">
        <f t="array" ref="AJ33">IFERROR(((Ink!L31+Ink!Y31+Ink!AL31+Ink!AY31+Ink!BQ31)/(Production!E31+Production!K31+Production!S31+Production!Y31+Production!AG31+Production!AM31+Production!AU31+Production!BA31+Production!BH31+Production!BN31)),"0")</f>
      </c>
      <c r="AK33" s="422">
        <f t="array" ref="AK33">IFERROR((('Fixed Cost'!H33+'Fixed Cost'!I33+'Fixed Cost'!J33+'Fixed Cost'!K33+'Fixed Cost'!L33)/(Production!E31+Production!K31+Production!S31+Production!Y31+Production!AG31+Production!AM31+Production!AU31+Production!BA31+Production!BH31+Production!BN31)),"0")</f>
      </c>
      <c r="AL33" s="422">
        <f t="array" ref="AL33">IFERROR((('Fixed Cost'!N33+'Fixed Cost'!O33+'Fixed Cost'!P33+'Fixed Cost'!Q33+'Fixed Cost'!R33)/(Production!E31+Production!K31+Production!S31+Production!Y31+Production!AG31+Production!AM31+Production!AU31+Production!BA31+Production!BH31+Production!BN31)),"0")</f>
      </c>
      <c r="AM33" s="422">
        <f t="array" ref="AM33">IFERROR((('Fixed Cost'!T33+'Fixed Cost'!U33+'Fixed Cost'!V33+'Fixed Cost'!W33+'Fixed Cost'!X33)/(Production!E31+Production!K31+Production!S31+Production!Y31+Production!AG31+Production!AM31+Production!AU31+Production!BA31+Production!BH31+Production!BN31)),"0")</f>
      </c>
      <c r="AN33" s="422">
        <f t="array" ref="AN33">IFERROR((('Fixed Cost'!Z33+'Fixed Cost'!AA33+'Fixed Cost'!AB33+'Fixed Cost'!AC33+'Fixed Cost'!AD33)/(Production!E31+Production!K31+Production!S31+Production!Y31+Production!AG31+Production!AM31+Production!AU31+Production!BA31+Production!BH31+Production!BN31)),"0")</f>
      </c>
      <c r="AO33" s="427">
        <f t="array" ref="AO33">SUM(AD33:AN33)</f>
      </c>
      <c r="AP33" s="425">
        <f t="array" ref="AP33">'Data Entry'!T31+'Data Entry'!U31+'Data Entry'!V31+'Data Entry'!W31+'Data Entry'!X31</f>
      </c>
      <c r="AQ33" s="424">
        <f t="array" ref="AQ33">Body!AX29</f>
      </c>
      <c r="AR33" s="424">
        <f t="array" ref="AR33">(AQ33:AQ33/AP33:AP33)*1000</f>
      </c>
      <c r="AS33" s="127"/>
    </row>
    <row r="34" spans="1:45" ht="21.9" customHeight="1">
      <c r="A34" s="328">
        <v>27</v>
      </c>
      <c r="B34" s="331">
        <f t="array" ref="B34">IFERROR((Body!F30/(Production!E32+Production!K32)),"0")</f>
      </c>
      <c r="C34" s="331">
        <f t="array" ref="C34">IFERROR((SUM('Glaze 60x60'!T86:T88)/(Production!E32+Production!K32)),"0")</f>
      </c>
      <c r="D34" s="331">
        <f t="array" ref="D34">IFERROR((Packing!I33/(Production!E32)),"0")</f>
      </c>
      <c r="E34" s="331">
        <f t="array" ref="E34">IFERROR((Fuel!J32/(Production!E32+Production!K32)),"0")</f>
      </c>
      <c r="F34" s="331">
        <f t="array" ref="F34">IFERROR((Gas!U33/(Production!E32+Production!K32)),"0")</f>
      </c>
      <c r="G34" s="331">
        <f t="array" ref="G34">IFERROR((Electricity!G33/(Production!E32+Production!K32)),"0")</f>
      </c>
      <c r="H34" s="331">
        <f t="array" ref="H34">IFERROR((Ink!L32/(Production!E32+Production!K32)),"0")</f>
      </c>
      <c r="I34" s="331">
        <f t="array" ref="I34">IFERROR(('Fixed Cost'!H34/(Production!E32+Production!K32)),"0")</f>
      </c>
      <c r="J34" s="331">
        <f t="array" ref="J34">IFERROR(('Fixed Cost'!N34/(Production!E32+Production!K32)),"0")</f>
      </c>
      <c r="K34" s="331">
        <f t="array" ref="K34">IFERROR(('Fixed Cost'!T34/(Production!E32+Production!K32)),"0")</f>
      </c>
      <c r="L34" s="331">
        <f t="array" ref="L34">IFERROR(('Fixed Cost'!Z34/(Production!E32+Production!K32)),"0")</f>
      </c>
      <c r="M34" s="420">
        <f t="array" ref="M34">SUM(B34:L34)</f>
      </c>
      <c r="N34" s="113"/>
      <c r="O34" s="328">
        <v>27</v>
      </c>
      <c r="P34" s="331">
        <f t="array" ref="P34">IFERROR((Body!P30/(Production!S32+Production!Y32)),"0")</f>
      </c>
      <c r="Q34" s="331">
        <f t="array" ref="Q34">IFERROR((SUM('Glaze 20x100'!S86:S88)/(Production!S32+Production!Y32)),"0")</f>
      </c>
      <c r="R34" s="331">
        <f t="array" ref="R34">IFERROR((Packing!T33/(Production!S32)),"0")</f>
      </c>
      <c r="S34" s="331">
        <f t="array" ref="S34">IFERROR((Fuel!K32/(Production!S32+Production!Y32)),"0")</f>
      </c>
      <c r="T34" s="331">
        <f t="array" ref="T34">IFERROR((Gas!V33/(Production!S32+Production!Y32)),"0")</f>
      </c>
      <c r="U34" s="331">
        <f t="array" ref="U34">IFERROR((Electricity!H33/(Production!S32+Production!Y32)),"0")</f>
      </c>
      <c r="V34" s="331">
        <f t="array" ref="V34">IFERROR((Ink!Y32/(Production!S32+Production!Y32)),"0")</f>
      </c>
      <c r="W34" s="331">
        <f t="array" ref="W34">IFERROR(('Fixed Cost'!I34/(Production!S32+Production!Y32)),"0")</f>
      </c>
      <c r="X34" s="331">
        <f t="array" ref="X34">IFERROR(('Fixed Cost'!O34/(Production!S32+Production!Y32)),"0")</f>
      </c>
      <c r="Y34" s="331">
        <f t="array" ref="Y34">IFERROR(('Fixed Cost'!U34/(Production!S32+Production!Y32)),"0")</f>
      </c>
      <c r="Z34" s="331">
        <f t="array" ref="Z34">IFERROR(('Fixed Cost'!AA34/(Production!S32+Production!Y32)),"0")</f>
      </c>
      <c r="AA34" s="420">
        <f t="array" ref="AA34">SUM(P34:Z34)</f>
      </c>
      <c r="AB34" s="113"/>
      <c r="AC34" s="328">
        <v>27</v>
      </c>
      <c r="AD34" s="331">
        <f t="array" ref="AD34">IFERROR(((Body!F30+Body!P30+Body!Y30+Body!AI30+Body!AS30)/(Production!E32+Production!K32+Production!S32+Production!Y32+Production!AG32+Production!AM32+Production!AU32+Production!BA32+Production!BP32)),"0")</f>
      </c>
      <c r="AE34" s="331">
        <f t="array" ref="AE34">IFERROR((('Glaze 60x60'!T86+'Glaze 20x100'!S86+'Glaze 15x90'!T86+'Glaze 20x120 '!T86+'Glaze 40x40'!T86)/(Production!E32+Production!K32+Production!S32+Production!Y32+Production!AG32+Production!AM32+Production!AU32+Production!BA32+Production!BH32+Production!BN32)),"0")</f>
      </c>
      <c r="AF34" s="331">
        <f t="array" ref="AF34">IFERROR(((Packing!I33+Packing!T33+Packing!AE33+Packing!AP33+Packing!BA33)/(Production!E32+Production!S32+Production!AG32+Production!AU32+Production!BH32)),"0")</f>
      </c>
      <c r="AG34" s="331">
        <f t="array" ref="AG34">IFERROR(((Fuel!J32+Fuel!K32+Fuel!L32+Fuel!M32+Fuel!N32)/(Production!E32+Production!K32+Production!S32+Production!Y32+Production!AG32+Production!AM32+Production!AU32+Production!BA32+Production!BH32+Production!BN32)),"0")</f>
      </c>
      <c r="AH34" s="331">
        <f t="array" ref="AH34">IFERROR(((Gas!U33+Gas!V33+Gas!W33+Gas!X33+Gas!Y33)/(Production!E32+Production!K32+Production!S32+Production!Y32+Production!AG32+Production!AM32+Production!AU32+Production!BA32+Production!BH32+Production!BN32)),"0")</f>
      </c>
      <c r="AI34" s="331">
        <f t="array" ref="AI34">IFERROR(((Electricity!D33)/(Production!E32+Production!K32+Production!S32+Production!Y32+Production!AG32+Production!AM32+Production!AU32+Production!BA32+Production!BH32+Production!BN32)),"0")</f>
      </c>
      <c r="AJ34" s="331">
        <f t="array" ref="AJ34">IFERROR(((Ink!L32+Ink!Y32+Ink!AL32+Ink!AY32+Ink!BQ32)/(Production!E32+Production!K32+Production!S32+Production!Y32+Production!AG32+Production!AM32+Production!AU32+Production!BA32+Production!BH32+Production!BN32)),"0")</f>
      </c>
      <c r="AK34" s="331">
        <f t="array" ref="AK34">IFERROR((('Fixed Cost'!H34+'Fixed Cost'!I34+'Fixed Cost'!J34+'Fixed Cost'!K34+'Fixed Cost'!L34)/(Production!E32+Production!K32+Production!S32+Production!Y32+Production!AG32+Production!AM32+Production!AU32+Production!BA32+Production!BH32+Production!BN32)),"0")</f>
      </c>
      <c r="AL34" s="331">
        <f t="array" ref="AL34">IFERROR((('Fixed Cost'!N34+'Fixed Cost'!O34+'Fixed Cost'!P34+'Fixed Cost'!Q34+'Fixed Cost'!R34)/(Production!E32+Production!K32+Production!S32+Production!Y32+Production!AG32+Production!AM32+Production!AU32+Production!BA32+Production!BH32+Production!BN32)),"0")</f>
      </c>
      <c r="AM34" s="331">
        <f t="array" ref="AM34">IFERROR((('Fixed Cost'!T34+'Fixed Cost'!U34+'Fixed Cost'!V34+'Fixed Cost'!W34+'Fixed Cost'!X34)/(Production!E32+Production!K32+Production!S32+Production!Y32+Production!AG32+Production!AM32+Production!AU32+Production!BA32+Production!BH32+Production!BN32)),"0")</f>
      </c>
      <c r="AN34" s="331">
        <f t="array" ref="AN34">IFERROR((('Fixed Cost'!Z34+'Fixed Cost'!AA34+'Fixed Cost'!AB34+'Fixed Cost'!AC34+'Fixed Cost'!AD34)/(Production!E32+Production!K32+Production!S32+Production!Y32+Production!AG32+Production!AM32+Production!AU32+Production!BA32+Production!BH32+Production!BN32)),"0")</f>
      </c>
      <c r="AO34" s="426">
        <f t="array" ref="AO34">SUM(AD34:AN34)</f>
      </c>
      <c r="AP34" s="330">
        <f t="array" ref="AP34">'Data Entry'!T32+'Data Entry'!U32+'Data Entry'!V32+'Data Entry'!W32+'Data Entry'!X32</f>
      </c>
      <c r="AQ34" s="329">
        <f t="array" ref="AQ34">Body!AX30</f>
      </c>
      <c r="AR34" s="329">
        <f t="array" ref="AR34">(AQ34:AQ34/AP34:AP34)*1000</f>
      </c>
      <c r="AS34" s="127"/>
    </row>
    <row r="35" spans="1:45" ht="21.9" customHeight="1">
      <c r="A35" s="421">
        <v>28</v>
      </c>
      <c r="B35" s="422">
        <f t="array" ref="B35">IFERROR((Body!F31/(Production!E33+Production!K33)),"0")</f>
      </c>
      <c r="C35" s="422">
        <f t="array" ref="C35">IFERROR((SUM('Glaze 60x60'!T89:T91)/(Production!E33+Production!K33)),"0")</f>
      </c>
      <c r="D35" s="422">
        <f t="array" ref="D35">IFERROR((Packing!I34/(Production!E33)),"0")</f>
      </c>
      <c r="E35" s="422">
        <f t="array" ref="E35">IFERROR((Fuel!J33/(Production!E33+Production!K33)),"0")</f>
      </c>
      <c r="F35" s="422">
        <f t="array" ref="F35">IFERROR((Gas!U34/(Production!E33+Production!K33)),"0")</f>
      </c>
      <c r="G35" s="422">
        <f t="array" ref="G35">IFERROR((Electricity!G34/(Production!E33+Production!K33)),"0")</f>
      </c>
      <c r="H35" s="422">
        <f t="array" ref="H35">IFERROR((Ink!L33/(Production!E33+Production!K33)),"0")</f>
      </c>
      <c r="I35" s="422">
        <f t="array" ref="I35">IFERROR(('Fixed Cost'!H35/(Production!E33+Production!K33)),"0")</f>
      </c>
      <c r="J35" s="422">
        <f t="array" ref="J35">IFERROR(('Fixed Cost'!N35/(Production!E33+Production!K33)),"0")</f>
      </c>
      <c r="K35" s="422">
        <f t="array" ref="K35">IFERROR(('Fixed Cost'!T35/(Production!E33+Production!K33)),"0")</f>
      </c>
      <c r="L35" s="422">
        <f t="array" ref="L35">IFERROR(('Fixed Cost'!Z35/(Production!E33+Production!K33)),"0")</f>
      </c>
      <c r="M35" s="423">
        <f t="array" ref="M35">SUM(B35:L35)</f>
      </c>
      <c r="N35" s="113"/>
      <c r="O35" s="421">
        <v>28</v>
      </c>
      <c r="P35" s="422">
        <f t="array" ref="P35">IFERROR((Body!P31/(Production!S33+Production!Y33)),"0")</f>
      </c>
      <c r="Q35" s="422">
        <f t="array" ref="Q35">IFERROR((SUM('Glaze 20x100'!S89:S91)/(Production!S33+Production!Y33)),"0")</f>
      </c>
      <c r="R35" s="422">
        <f t="array" ref="R35">IFERROR((Packing!T34/(Production!S33)),"0")</f>
      </c>
      <c r="S35" s="422">
        <f t="array" ref="S35">IFERROR((Fuel!K33/(Production!S33+Production!Y33)),"0")</f>
      </c>
      <c r="T35" s="422">
        <f t="array" ref="T35">IFERROR((Gas!V34/(Production!S33+Production!Y33)),"0")</f>
      </c>
      <c r="U35" s="422">
        <f t="array" ref="U35">IFERROR((Electricity!H34/(Production!S33+Production!Y33)),"0")</f>
      </c>
      <c r="V35" s="422">
        <f t="array" ref="V35">IFERROR((Ink!Y33/(Production!S33+Production!Y33)),"0")</f>
      </c>
      <c r="W35" s="422">
        <f t="array" ref="W35">IFERROR(('Fixed Cost'!I35/(Production!S33+Production!Y33)),"0")</f>
      </c>
      <c r="X35" s="422">
        <f t="array" ref="X35">IFERROR(('Fixed Cost'!O35/(Production!S33+Production!Y33)),"0")</f>
      </c>
      <c r="Y35" s="422">
        <f t="array" ref="Y35">IFERROR(('Fixed Cost'!U35/(Production!S33+Production!Y33)),"0")</f>
      </c>
      <c r="Z35" s="422">
        <f t="array" ref="Z35">IFERROR(('Fixed Cost'!AA35/(Production!S33+Production!Y33)),"0")</f>
      </c>
      <c r="AA35" s="423">
        <f t="array" ref="AA35">SUM(P35:Z35)</f>
      </c>
      <c r="AB35" s="113"/>
      <c r="AC35" s="421">
        <v>28</v>
      </c>
      <c r="AD35" s="331">
        <f t="array" ref="AD35">IFERROR(((Body!F31+Body!P31+Body!Y31+Body!AI31+Body!AS31)/(Production!E33+Production!K33+Production!S33+Production!Y33+Production!AG33+Production!AM33+Production!AU33+Production!BA33+Production!BP33)),"0")</f>
      </c>
      <c r="AE35" s="422">
        <f t="array" ref="AE35">IFERROR((('Glaze 60x60'!T89+'Glaze 20x100'!S89+'Glaze 15x90'!T89+'Glaze 20x120 '!T89+'Glaze 40x40'!T89)/(Production!E33+Production!K33+Production!S33+Production!Y33+Production!AG33+Production!AM33+Production!AU33+Production!BA33+Production!BH33+Production!BN33)),"0")</f>
      </c>
      <c r="AF35" s="422">
        <f t="array" ref="AF35">IFERROR(((Packing!I34+Packing!T34+Packing!AE34+Packing!AP34+Packing!BA34)/(Production!E33+Production!S33+Production!AG33+Production!AU33+Production!BH33)),"0")</f>
      </c>
      <c r="AG35" s="422">
        <f t="array" ref="AG35">IFERROR(((Fuel!J33+Fuel!K33+Fuel!L33+Fuel!M33+Fuel!N33)/(Production!E33+Production!K33+Production!S33+Production!Y33+Production!AG33+Production!AM33+Production!AU33+Production!BA33+Production!BH33+Production!BN33)),"0")</f>
      </c>
      <c r="AH35" s="422">
        <f t="array" ref="AH35">IFERROR(((Gas!U34+Gas!V34+Gas!W34+Gas!X34+Gas!Y34)/(Production!E33+Production!K33+Production!S33+Production!Y33+Production!AG33+Production!AM33+Production!AU33+Production!BA33+Production!BH33+Production!BN33)),"0")</f>
      </c>
      <c r="AI35" s="422">
        <f t="array" ref="AI35">IFERROR(((Electricity!D34)/(Production!E33+Production!K33+Production!S33+Production!Y33+Production!AG33+Production!AM33+Production!AU33+Production!BA33+Production!BH33+Production!BN33)),"0")</f>
      </c>
      <c r="AJ35" s="422">
        <f t="array" ref="AJ35">IFERROR(((Ink!L33+Ink!Y33+Ink!AL33+Ink!AY33+Ink!BQ33)/(Production!E33+Production!K33+Production!S33+Production!Y33+Production!AG33+Production!AM33+Production!AU33+Production!BA33+Production!BH33+Production!BN33)),"0")</f>
      </c>
      <c r="AK35" s="422">
        <f t="array" ref="AK35">IFERROR((('Fixed Cost'!H35+'Fixed Cost'!I35+'Fixed Cost'!J35+'Fixed Cost'!K35+'Fixed Cost'!L35)/(Production!E33+Production!K33+Production!S33+Production!Y33+Production!AG33+Production!AM33+Production!AU33+Production!BA33+Production!BH33+Production!BN33)),"0")</f>
      </c>
      <c r="AL35" s="422">
        <f t="array" ref="AL35">IFERROR((('Fixed Cost'!N35+'Fixed Cost'!O35+'Fixed Cost'!P35+'Fixed Cost'!Q35+'Fixed Cost'!R35)/(Production!E33+Production!K33+Production!S33+Production!Y33+Production!AG33+Production!AM33+Production!AU33+Production!BA33+Production!BH33+Production!BN33)),"0")</f>
      </c>
      <c r="AM35" s="422">
        <f t="array" ref="AM35">IFERROR((('Fixed Cost'!T35+'Fixed Cost'!U35+'Fixed Cost'!V35+'Fixed Cost'!W35+'Fixed Cost'!X35)/(Production!E33+Production!K33+Production!S33+Production!Y33+Production!AG33+Production!AM33+Production!AU33+Production!BA33+Production!BH33+Production!BN33)),"0")</f>
      </c>
      <c r="AN35" s="422">
        <f t="array" ref="AN35">IFERROR((('Fixed Cost'!Z35+'Fixed Cost'!AA35+'Fixed Cost'!AB35+'Fixed Cost'!AC35+'Fixed Cost'!AD35)/(Production!E33+Production!K33+Production!S33+Production!Y33+Production!AG33+Production!AM33+Production!AU33+Production!BA33+Production!BH33+Production!BN33)),"0")</f>
      </c>
      <c r="AO35" s="427">
        <f t="array" ref="AO35">SUM(AD35:AN35)</f>
      </c>
      <c r="AP35" s="425">
        <f t="array" ref="AP35">'Data Entry'!T33+'Data Entry'!U33+'Data Entry'!V33+'Data Entry'!W33+'Data Entry'!X33</f>
      </c>
      <c r="AQ35" s="424">
        <f t="array" ref="AQ35">Body!AX31</f>
      </c>
      <c r="AR35" s="424">
        <f t="array" ref="AR35">(AQ35:AQ35/AP35:AP35)*1000</f>
      </c>
      <c r="AS35" s="127"/>
    </row>
    <row r="36" spans="1:45" ht="21.9" customHeight="1">
      <c r="A36" s="328">
        <v>29</v>
      </c>
      <c r="B36" s="331">
        <f t="array" ref="B36">IFERROR((Body!F32/(Production!E34+Production!K34)),"0")</f>
      </c>
      <c r="C36" s="331">
        <f t="array" ref="C36">IFERROR((SUM('Glaze 60x60'!T92:T94)/(Production!E34+Production!K34)),"0")</f>
      </c>
      <c r="D36" s="331">
        <f t="array" ref="D36">IFERROR((Packing!I35/(Production!E34)),"0")</f>
      </c>
      <c r="E36" s="331">
        <f t="array" ref="E36">IFERROR((Fuel!J34/(Production!E34+Production!K34)),"0")</f>
      </c>
      <c r="F36" s="331">
        <f t="array" ref="F36">IFERROR((Gas!U35/(Production!E34+Production!K34)),"0")</f>
      </c>
      <c r="G36" s="331">
        <f t="array" ref="G36">IFERROR((Electricity!G35/(Production!E34+Production!K34)),"0")</f>
      </c>
      <c r="H36" s="331">
        <f t="array" ref="H36">IFERROR((Ink!L34/(Production!E34+Production!K34)),"0")</f>
      </c>
      <c r="I36" s="331">
        <f t="array" ref="I36">IFERROR(('Fixed Cost'!H36/(Production!E34+Production!K34)),"0")</f>
      </c>
      <c r="J36" s="331">
        <f t="array" ref="J36">IFERROR(('Fixed Cost'!N36/(Production!E34+Production!K34)),"0")</f>
      </c>
      <c r="K36" s="331">
        <f t="array" ref="K36">IFERROR(('Fixed Cost'!T36/(Production!E34+Production!K34)),"0")</f>
      </c>
      <c r="L36" s="331">
        <f t="array" ref="L36">IFERROR(('Fixed Cost'!Z36/(Production!E34+Production!K34)),"0")</f>
      </c>
      <c r="M36" s="420">
        <f t="array" ref="M36">SUM(B36:L36)</f>
      </c>
      <c r="N36" s="113"/>
      <c r="O36" s="328">
        <v>29</v>
      </c>
      <c r="P36" s="331">
        <f t="array" ref="P36">IFERROR((Body!P32/(Production!S34+Production!Y34)),"0")</f>
      </c>
      <c r="Q36" s="331">
        <f t="array" ref="Q36">IFERROR((SUM('Glaze 20x100'!S92:S94)/(Production!S34+Production!Y34)),"0")</f>
      </c>
      <c r="R36" s="331">
        <f t="array" ref="R36">IFERROR((Packing!T35/(Production!S34)),"0")</f>
      </c>
      <c r="S36" s="331">
        <f t="array" ref="S36">IFERROR((Fuel!K34/(Production!S34+Production!Y34)),"0")</f>
      </c>
      <c r="T36" s="331">
        <f t="array" ref="T36">IFERROR((Gas!V35/(Production!S34+Production!Y34)),"0")</f>
      </c>
      <c r="U36" s="331">
        <f t="array" ref="U36">IFERROR((Electricity!H35/(Production!S34+Production!Y34)),"0")</f>
      </c>
      <c r="V36" s="331">
        <f t="array" ref="V36">IFERROR((Ink!Y34/(Production!S34+Production!Y34)),"0")</f>
      </c>
      <c r="W36" s="331">
        <f t="array" ref="W36">IFERROR(('Fixed Cost'!I36/(Production!S34+Production!Y34)),"0")</f>
      </c>
      <c r="X36" s="331">
        <f t="array" ref="X36">IFERROR(('Fixed Cost'!O36/(Production!S34+Production!Y34)),"0")</f>
      </c>
      <c r="Y36" s="331">
        <f t="array" ref="Y36">IFERROR(('Fixed Cost'!U36/(Production!S34+Production!Y34)),"0")</f>
      </c>
      <c r="Z36" s="331">
        <f t="array" ref="Z36">IFERROR(('Fixed Cost'!AA36/(Production!S34+Production!Y34)),"0")</f>
      </c>
      <c r="AA36" s="420">
        <f t="array" ref="AA36">SUM(P36:Z36)</f>
      </c>
      <c r="AB36" s="113"/>
      <c r="AC36" s="328">
        <v>29</v>
      </c>
      <c r="AD36" s="331">
        <f t="array" ref="AD36">IFERROR(((Body!F32+Body!P32+Body!Y32+Body!AI32+Body!AS32)/(Production!E34+Production!K34+Production!S34+Production!Y34+Production!AG34+Production!AM34+Production!AU34+Production!BA34+Production!BP34)),"0")</f>
      </c>
      <c r="AE36" s="331">
        <f t="array" ref="AE36">IFERROR((('Glaze 60x60'!T92+'Glaze 20x100'!S92+'Glaze 15x90'!T92+'Glaze 20x120 '!T92+'Glaze 40x40'!T92)/(Production!E34+Production!K34+Production!S34+Production!Y34+Production!AG34+Production!AM34+Production!AU34+Production!BA34+Production!BH34+Production!BN34)),"0")</f>
      </c>
      <c r="AF36" s="331">
        <f t="array" ref="AF36">IFERROR(((Packing!I35+Packing!T35+Packing!AE35+Packing!AP35+Packing!BA35)/(Production!E34+Production!S34+Production!AG34+Production!AU34+Production!BH34)),"0")</f>
      </c>
      <c r="AG36" s="331">
        <f t="array" ref="AG36">IFERROR(((Fuel!J34+Fuel!K34+Fuel!L34+Fuel!M34+Fuel!N34)/(Production!E34+Production!K34+Production!S34+Production!Y34+Production!AG34+Production!AM34+Production!AU34+Production!BA34+Production!BH34+Production!BN34)),"0")</f>
      </c>
      <c r="AH36" s="331">
        <f t="array" ref="AH36">IFERROR(((Gas!U35+Gas!V35+Gas!W35+Gas!X35+Gas!Y35)/(Production!E34+Production!K34+Production!S34+Production!Y34+Production!AG34+Production!AM34+Production!AU34+Production!BA34+Production!BH34+Production!BN34)),"0")</f>
      </c>
      <c r="AI36" s="331">
        <f t="array" ref="AI36">IFERROR(((Electricity!D35)/(Production!E34+Production!K34+Production!S34+Production!Y34+Production!AG34+Production!AM34+Production!AU34+Production!BA34+Production!BH34+Production!BN34)),"0")</f>
      </c>
      <c r="AJ36" s="331">
        <f t="array" ref="AJ36">IFERROR(((Ink!L34+Ink!Y34+Ink!AL34+Ink!AY34+Ink!BQ34)/(Production!E34+Production!K34+Production!S34+Production!Y34+Production!AG34+Production!AM34+Production!AU34+Production!BA34+Production!BH34+Production!BN34)),"0")</f>
      </c>
      <c r="AK36" s="331">
        <f t="array" ref="AK36">IFERROR((('Fixed Cost'!H36+'Fixed Cost'!I36+'Fixed Cost'!J36+'Fixed Cost'!K36+'Fixed Cost'!L36)/(Production!E34+Production!K34+Production!S34+Production!Y34+Production!AG34+Production!AM34+Production!AU34+Production!BA34+Production!BH34+Production!BN34)),"0")</f>
      </c>
      <c r="AL36" s="331">
        <f t="array" ref="AL36">IFERROR((('Fixed Cost'!N36+'Fixed Cost'!O36+'Fixed Cost'!P36+'Fixed Cost'!Q36+'Fixed Cost'!R36)/(Production!E34+Production!K34+Production!S34+Production!Y34+Production!AG34+Production!AM34+Production!AU34+Production!BA34+Production!BH34+Production!BN34)),"0")</f>
      </c>
      <c r="AM36" s="331">
        <f t="array" ref="AM36">IFERROR((('Fixed Cost'!T36+'Fixed Cost'!U36+'Fixed Cost'!V36+'Fixed Cost'!W36+'Fixed Cost'!X36)/(Production!E34+Production!K34+Production!S34+Production!Y34+Production!AG34+Production!AM34+Production!AU34+Production!BA34+Production!BH34+Production!BN34)),"0")</f>
      </c>
      <c r="AN36" s="331">
        <f t="array" ref="AN36">IFERROR((('Fixed Cost'!Z36+'Fixed Cost'!AA36+'Fixed Cost'!AB36+'Fixed Cost'!AC36+'Fixed Cost'!AD36)/(Production!E34+Production!K34+Production!S34+Production!Y34+Production!AG34+Production!AM34+Production!AU34+Production!BA34+Production!BH34+Production!BN34)),"0")</f>
      </c>
      <c r="AO36" s="426">
        <f t="array" ref="AO36">SUM(AD36:AN36)</f>
      </c>
      <c r="AP36" s="330">
        <f t="array" ref="AP36">'Data Entry'!T34+'Data Entry'!U34+'Data Entry'!V34+'Data Entry'!W34+'Data Entry'!X34</f>
      </c>
      <c r="AQ36" s="329">
        <f t="array" ref="AQ36">Body!AX32</f>
      </c>
      <c r="AR36" s="329">
        <f t="array" ref="AR36">(AQ36:AQ36/AP36:AP36)*1000</f>
      </c>
      <c r="AS36" s="127"/>
    </row>
    <row r="37" spans="1:45" ht="21.9" customHeight="1">
      <c r="A37" s="421">
        <v>30</v>
      </c>
      <c r="B37" s="422">
        <f t="array" ref="B37">IFERROR((Body!F33/(Production!E35+Production!K35)),"0")</f>
      </c>
      <c r="C37" s="422">
        <f t="array" ref="C37">IFERROR((SUM('Glaze 60x60'!T95:T97)/(Production!E35+Production!K35)),"0")</f>
      </c>
      <c r="D37" s="422">
        <f t="array" ref="D37">IFERROR((Packing!I36/(Production!E35)),"0")</f>
      </c>
      <c r="E37" s="422">
        <f t="array" ref="E37">IFERROR((Fuel!J35/(Production!E35+Production!K35)),"0")</f>
      </c>
      <c r="F37" s="422">
        <f t="array" ref="F37">IFERROR((Gas!U36/(Production!E35+Production!K35)),"0")</f>
      </c>
      <c r="G37" s="422">
        <f t="array" ref="G37">IFERROR((Electricity!G36/(Production!E35+Production!K35)),"0")</f>
      </c>
      <c r="H37" s="422">
        <f t="array" ref="H37">IFERROR((Ink!L35/(Production!E35+Production!K35)),"0")</f>
      </c>
      <c r="I37" s="422">
        <f t="array" ref="I37">IFERROR(('Fixed Cost'!H37/(Production!E35+Production!K35)),"0")</f>
      </c>
      <c r="J37" s="422">
        <f t="array" ref="J37">IFERROR(('Fixed Cost'!N37/(Production!E35+Production!K35)),"0")</f>
      </c>
      <c r="K37" s="422">
        <f t="array" ref="K37">IFERROR(('Fixed Cost'!T37/(Production!E35+Production!K35)),"0")</f>
      </c>
      <c r="L37" s="422">
        <f t="array" ref="L37">IFERROR(('Fixed Cost'!Z37/(Production!E35+Production!K35)),"0")</f>
      </c>
      <c r="M37" s="423">
        <f t="array" ref="M37">SUM(B37:L37)</f>
      </c>
      <c r="N37" s="113"/>
      <c r="O37" s="421">
        <v>30</v>
      </c>
      <c r="P37" s="422">
        <f t="array" ref="P37">IFERROR((Body!P33/(Production!S35+Production!Y35)),"0")</f>
      </c>
      <c r="Q37" s="422">
        <f t="array" ref="Q37">IFERROR((SUM('Glaze 20x100'!S95:S97)/(Production!S35+Production!Y35)),"0")</f>
      </c>
      <c r="R37" s="422">
        <f t="array" ref="R37">IFERROR((Packing!T36/(Production!S35)),"0")</f>
      </c>
      <c r="S37" s="422">
        <f t="array" ref="S37">IFERROR((Fuel!K35/(Production!S35+Production!Y35)),"0")</f>
      </c>
      <c r="T37" s="422">
        <f t="array" ref="T37">IFERROR((Gas!V36/(Production!S35+Production!Y35)),"0")</f>
      </c>
      <c r="U37" s="422">
        <f t="array" ref="U37">IFERROR((Electricity!H36/(Production!S35+Production!Y35)),"0")</f>
      </c>
      <c r="V37" s="422">
        <f t="array" ref="V37">IFERROR((Ink!Y35/(Production!S35+Production!Y35)),"0")</f>
      </c>
      <c r="W37" s="422">
        <f t="array" ref="W37">IFERROR(('Fixed Cost'!I37/(Production!S35+Production!Y35)),"0")</f>
      </c>
      <c r="X37" s="422">
        <f t="array" ref="X37">IFERROR(('Fixed Cost'!O37/(Production!S35+Production!Y35)),"0")</f>
      </c>
      <c r="Y37" s="422">
        <f t="array" ref="Y37">IFERROR(('Fixed Cost'!U37/(Production!S35+Production!Y35)),"0")</f>
      </c>
      <c r="Z37" s="422">
        <f t="array" ref="Z37">IFERROR(('Fixed Cost'!AA37/(Production!S35+Production!Y35)),"0")</f>
      </c>
      <c r="AA37" s="423">
        <f t="array" ref="AA37">SUM(P37:Z37)</f>
      </c>
      <c r="AB37" s="113"/>
      <c r="AC37" s="421">
        <v>30</v>
      </c>
      <c r="AD37" s="331">
        <f t="array" ref="AD37">IFERROR(((Body!F33+Body!P33+Body!Y33+Body!AI33+Body!AS33)/(Production!E35+Production!K35+Production!S35+Production!Y35+Production!AG35+Production!AM35+Production!AU35+Production!BA35+Production!BP35)),"0")</f>
      </c>
      <c r="AE37" s="422">
        <f t="array" ref="AE37">IFERROR((('Glaze 60x60'!T95+'Glaze 20x100'!S95+'Glaze 15x90'!T95+'Glaze 20x120 '!T95+'Glaze 40x40'!T95)/(Production!E35+Production!K35+Production!S35+Production!Y35+Production!AG35+Production!AM35+Production!AU35+Production!BA35+Production!BH35+Production!BN35)),"0")</f>
      </c>
      <c r="AF37" s="422">
        <f t="array" ref="AF37">IFERROR(((Packing!I36+Packing!T36+Packing!AE36+Packing!AP36+Packing!BA36)/(Production!E35+Production!S35+Production!AG35+Production!AU35+Production!BH35)),"0")</f>
      </c>
      <c r="AG37" s="422">
        <f t="array" ref="AG37">IFERROR(((Fuel!J35+Fuel!K35+Fuel!L35+Fuel!M35+Fuel!N35)/(Production!E35+Production!K35+Production!S35+Production!Y35+Production!AG35+Production!AM35+Production!AU35+Production!BA35+Production!BH35+Production!BN35)),"0")</f>
      </c>
      <c r="AH37" s="422">
        <f t="array" ref="AH37">IFERROR(((Gas!U36+Gas!V36+Gas!W36+Gas!X36+Gas!Y36)/(Production!E35+Production!K35+Production!S35+Production!Y35+Production!AG35+Production!AM35+Production!AU35+Production!BA35+Production!BH35+Production!BN35)),"0")</f>
      </c>
      <c r="AI37" s="422">
        <f t="array" ref="AI37">IFERROR(((Electricity!D36)/(Production!E35+Production!K35+Production!S35+Production!Y35+Production!AG35+Production!AM35+Production!AU35+Production!BA35+Production!BH35+Production!BN35)),"0")</f>
      </c>
      <c r="AJ37" s="422">
        <f t="array" ref="AJ37">IFERROR(((Ink!L35+Ink!Y35+Ink!AL35+Ink!AY35+Ink!BQ35)/(Production!E35+Production!K35+Production!S35+Production!Y35+Production!AG35+Production!AM35+Production!AU35+Production!BA35+Production!BH35+Production!BN35)),"0")</f>
      </c>
      <c r="AK37" s="422">
        <f t="array" ref="AK37">IFERROR((('Fixed Cost'!H37+'Fixed Cost'!I37+'Fixed Cost'!J37+'Fixed Cost'!K37+'Fixed Cost'!L37)/(Production!E35+Production!K35+Production!S35+Production!Y35+Production!AG35+Production!AM35+Production!AU35+Production!BA35+Production!BH35+Production!BN35)),"0")</f>
      </c>
      <c r="AL37" s="422">
        <f t="array" ref="AL37">IFERROR((('Fixed Cost'!N37+'Fixed Cost'!O37+'Fixed Cost'!P37+'Fixed Cost'!Q37+'Fixed Cost'!R37)/(Production!E35+Production!K35+Production!S35+Production!Y35+Production!AG35+Production!AM35+Production!AU35+Production!BA35+Production!BH35+Production!BN35)),"0")</f>
      </c>
      <c r="AM37" s="422">
        <f t="array" ref="AM37">IFERROR((('Fixed Cost'!T37+'Fixed Cost'!U37+'Fixed Cost'!V37+'Fixed Cost'!W37+'Fixed Cost'!X37)/(Production!E35+Production!K35+Production!S35+Production!Y35+Production!AG35+Production!AM35+Production!AU35+Production!BA35+Production!BH35+Production!BN35)),"0")</f>
      </c>
      <c r="AN37" s="422">
        <f t="array" ref="AN37">IFERROR((('Fixed Cost'!Z37+'Fixed Cost'!AA37+'Fixed Cost'!AB37+'Fixed Cost'!AC37+'Fixed Cost'!AD37)/(Production!E35+Production!K35+Production!S35+Production!Y35+Production!AG35+Production!AM35+Production!AU35+Production!BA35+Production!BH35+Production!BN35)),"0")</f>
      </c>
      <c r="AO37" s="427">
        <f t="array" ref="AO37">SUM(AD37:AN37)</f>
      </c>
      <c r="AP37" s="425">
        <f t="array" ref="AP37">'Data Entry'!T35+'Data Entry'!U35+'Data Entry'!V35+'Data Entry'!W35+'Data Entry'!X35</f>
      </c>
      <c r="AQ37" s="424">
        <f t="array" ref="AQ37">Body!AX33</f>
      </c>
      <c r="AR37" s="424">
        <f t="array" ref="AR37">(AQ37:AQ37/AP37:AP37)*1000</f>
      </c>
      <c r="AS37" s="127"/>
    </row>
    <row r="38" spans="1:45" ht="21.9" customHeight="1">
      <c r="A38" s="328">
        <v>31</v>
      </c>
      <c r="B38" s="331">
        <f t="array" ref="B38">IFERROR((Body!F34/(Production!E36+Production!K36)),"0")</f>
      </c>
      <c r="C38" s="331">
        <f t="array" ref="C38">IFERROR((SUM('Glaze 60x60'!T98:T100)/(Production!E36+Production!K36)),"0")</f>
      </c>
      <c r="D38" s="331">
        <f t="array" ref="D38">IFERROR((Packing!I37/(Production!E36)),"0")</f>
      </c>
      <c r="E38" s="331">
        <f t="array" ref="E38">IFERROR((Fuel!J36/(Production!E36+Production!K36)),"0")</f>
      </c>
      <c r="F38" s="331">
        <f t="array" ref="F38">IFERROR((Gas!U37/(Production!E36+Production!K36)),"0")</f>
      </c>
      <c r="G38" s="331">
        <f t="array" ref="G38">IFERROR((Electricity!G37/(Production!E36+Production!K36)),"0")</f>
      </c>
      <c r="H38" s="331">
        <f t="array" ref="H38">IFERROR((Ink!L36/(Production!E36+Production!K36)),"0")</f>
      </c>
      <c r="I38" s="331">
        <f t="array" ref="I38">IFERROR(('Fixed Cost'!H38/(Production!E36+Production!K36)),"0")</f>
      </c>
      <c r="J38" s="331">
        <f t="array" ref="J38">IFERROR(('Fixed Cost'!N38/(Production!E36+Production!K36)),"0")</f>
      </c>
      <c r="K38" s="331">
        <f t="array" ref="K38">IFERROR(('Fixed Cost'!T38/(Production!E36+Production!K36)),"0")</f>
      </c>
      <c r="L38" s="331">
        <f t="array" ref="L38">IFERROR(('Fixed Cost'!Z38/(Production!E36+Production!K36)),"0")</f>
      </c>
      <c r="M38" s="420">
        <f t="array" ref="M38">SUM(B38:L38)</f>
      </c>
      <c r="N38" s="113"/>
      <c r="O38" s="328">
        <v>31</v>
      </c>
      <c r="P38" s="331">
        <f t="array" ref="P38">IFERROR((Body!P34/(Production!S36+Production!Y36)),"0")</f>
      </c>
      <c r="Q38" s="331">
        <f t="array" ref="Q38">IFERROR((SUM('Glaze 20x100'!S98:S100)/(Production!S36+Production!Y36)),"0")</f>
      </c>
      <c r="R38" s="331">
        <f t="array" ref="R38">IFERROR((Packing!T37/(Production!S36)),"0")</f>
      </c>
      <c r="S38" s="331">
        <f t="array" ref="S38">IFERROR((Fuel!K36/(Production!S36+Production!Y36)),"0")</f>
      </c>
      <c r="T38" s="331">
        <f t="array" ref="T38">IFERROR((Gas!V37/(Production!S36+Production!Y36)),"0")</f>
      </c>
      <c r="U38" s="331">
        <f t="array" ref="U38">IFERROR((Electricity!H37/(Production!S36+Production!Y36)),"0")</f>
      </c>
      <c r="V38" s="331">
        <f t="array" ref="V38">IFERROR((Ink!Y36/(Production!S36+Production!Y36)),"0")</f>
      </c>
      <c r="W38" s="331">
        <f t="array" ref="W38">IFERROR(('Fixed Cost'!I38/(Production!S36+Production!Y36)),"0")</f>
      </c>
      <c r="X38" s="331">
        <f t="array" ref="X38">IFERROR(('Fixed Cost'!O38/(Production!S36+Production!Y36)),"0")</f>
      </c>
      <c r="Y38" s="331">
        <f t="array" ref="Y38">IFERROR(('Fixed Cost'!U38/(Production!S36+Production!Y36)),"0")</f>
      </c>
      <c r="Z38" s="331">
        <f t="array" ref="Z38">IFERROR(('Fixed Cost'!AA38/(Production!S36+Production!Y36)),"0")</f>
      </c>
      <c r="AA38" s="420">
        <f t="array" ref="AA38">SUM(P38:Z38)</f>
      </c>
      <c r="AB38" s="113"/>
      <c r="AC38" s="328">
        <v>31</v>
      </c>
      <c r="AD38" s="331">
        <f t="array" ref="AD38">IFERROR(((Body!F34+Body!P34+Body!Y34+Body!AI34+Body!AS34)/(Production!E36+Production!K36+Production!S36+Production!Y36+Production!AG36+Production!AM36+Production!AU36+Production!BA36+Production!BP36)),"0")</f>
      </c>
      <c r="AE38" s="331">
        <f t="array" ref="AE38">IFERROR((('Glaze 60x60'!T98+'Glaze 20x100'!S98+'Glaze 15x90'!T98+'Glaze 20x120 '!T98+'Glaze 40x40'!T98)/(Production!E36+Production!K36+Production!S36+Production!Y36+Production!AG36+Production!AM36+Production!AU36+Production!BA36+Production!BH36+Production!BN36)),"0")</f>
      </c>
      <c r="AF38" s="331">
        <f t="array" ref="AF38">IFERROR(((Packing!I37+Packing!T37+Packing!AE37+Packing!AP37+Packing!BA37)/(Production!E36+Production!S36+Production!AG36+Production!AU36+Production!BH36)),"0")</f>
      </c>
      <c r="AG38" s="331">
        <f t="array" ref="AG38">IFERROR(((Fuel!J36+Fuel!K36+Fuel!L36+Fuel!M36+Fuel!N36)/(Production!E36+Production!K36+Production!S36+Production!Y36+Production!AG36+Production!AM36+Production!AU36+Production!BA36+Production!BH36+Production!BN36)),"0")</f>
      </c>
      <c r="AH38" s="331">
        <f t="array" ref="AH38">IFERROR(((Gas!U37+Gas!V37+Gas!W37+Gas!X37+Gas!Y37)/(Production!E36+Production!K36+Production!S36+Production!Y36+Production!AG36+Production!AM36+Production!AU36+Production!BA36+Production!BH36+Production!BN36)),"0")</f>
      </c>
      <c r="AI38" s="331">
        <f t="array" ref="AI38">IFERROR(((Electricity!D37)/(Production!E36+Production!K36+Production!S36+Production!Y36+Production!AG36+Production!AM36+Production!AU36+Production!BA36+Production!BH36+Production!BN36)),"0")</f>
      </c>
      <c r="AJ38" s="331">
        <f t="array" ref="AJ38">IFERROR(((Ink!L36+Ink!Y36+Ink!AL36+Ink!AY36+Ink!BQ36)/(Production!E36+Production!K36+Production!S36+Production!Y36+Production!AG36+Production!AM36+Production!AU36+Production!BA36+Production!BH36+Production!BN36)),"0")</f>
      </c>
      <c r="AK38" s="331">
        <f t="array" ref="AK38">IFERROR((('Fixed Cost'!H38+'Fixed Cost'!I38+'Fixed Cost'!J38+'Fixed Cost'!K38+'Fixed Cost'!L38)/(Production!E36+Production!K36+Production!S36+Production!Y36+Production!AG36+Production!AM36+Production!AU36+Production!BA36+Production!BH36+Production!BN36)),"0")</f>
      </c>
      <c r="AL38" s="331">
        <f t="array" ref="AL38">IFERROR((('Fixed Cost'!N38+'Fixed Cost'!O38+'Fixed Cost'!P38+'Fixed Cost'!Q38+'Fixed Cost'!R38)/(Production!E36+Production!K36+Production!S36+Production!Y36+Production!AG36+Production!AM36+Production!AU36+Production!BA36+Production!BH36+Production!BN36)),"0")</f>
      </c>
      <c r="AM38" s="331">
        <f t="array" ref="AM38">IFERROR((('Fixed Cost'!T38+'Fixed Cost'!U38+'Fixed Cost'!V38+'Fixed Cost'!W38+'Fixed Cost'!X38)/(Production!E36+Production!K36+Production!S36+Production!Y36+Production!AG36+Production!AM36+Production!AU36+Production!BA36+Production!BH36+Production!BN36)),"0")</f>
      </c>
      <c r="AN38" s="331">
        <f t="array" ref="AN38">IFERROR((('Fixed Cost'!Z38+'Fixed Cost'!AA38+'Fixed Cost'!AB38+'Fixed Cost'!AC38+'Fixed Cost'!AD38)/(Production!E36+Production!K36+Production!S36+Production!Y36+Production!AG36+Production!AM36+Production!AU36+Production!BA36+Production!BH36+Production!BN36)),"0")</f>
      </c>
      <c r="AO38" s="426">
        <f t="array" ref="AO38">SUM(AD38:AN38)</f>
      </c>
      <c r="AP38" s="330">
        <f t="array" ref="AP38">'Data Entry'!T36+'Data Entry'!U36+'Data Entry'!V36+'Data Entry'!W36+'Data Entry'!X36</f>
      </c>
      <c r="AQ38" s="329">
        <f t="array" ref="AQ38">Body!AX34</f>
      </c>
      <c r="AR38" s="329">
        <f t="array" ref="AR38">(AQ38:AQ38/AP38:AP38)*1000</f>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28"/>
      <c r="AD39" s="428">
        <f t="array" ref="AD39">SUBTOTAL(101,AD7:AD38)</f>
      </c>
      <c r="AE39" s="428">
        <f t="array" ref="AE39">SUBTOTAL(101,AE7:AE38)</f>
      </c>
      <c r="AF39" s="428">
        <f t="array" ref="AF39">SUBTOTAL(101,AF7:AF38)</f>
      </c>
      <c r="AG39" s="428">
        <f t="array" ref="AG39">SUBTOTAL(101,AG7:AG38)</f>
      </c>
      <c r="AH39" s="428">
        <f t="array" ref="AH39">SUBTOTAL(101,AH7:AH38)</f>
      </c>
      <c r="AI39" s="428">
        <f t="array" ref="AI39">SUBTOTAL(101,AI7:AI38)</f>
      </c>
      <c r="AJ39" s="428">
        <f t="array" ref="AJ39">SUBTOTAL(101,AJ7:AJ38)</f>
      </c>
      <c r="AK39" s="428">
        <f t="array" ref="AK39">SUBTOTAL(101,AK7:AK38)</f>
      </c>
      <c r="AL39" s="428">
        <f t="array" ref="AL39">SUBTOTAL(101,AL7:AL38)</f>
      </c>
      <c r="AM39" s="428">
        <f t="array" ref="AM39">SUBTOTAL(101,AM7:AM38)</f>
      </c>
      <c r="AN39" s="428">
        <f t="array" ref="AN39">SUBTOTAL(101,AN7:AN38)</f>
      </c>
      <c r="AO39" s="428">
        <f t="array" ref="AO39">AD39:AD39+AE39:AE39+AF39:AF39+AG39:AG39+AH39:AH39+AI39:AI39+AJ39:AJ39+AK39:AK39+AL39:AL39+AM39:AM39+AN39:AN39</f>
      </c>
      <c r="AP39" s="428">
        <f t="array" ref="AP39">SUBTOTAL(109,AP7:AP38)</f>
      </c>
      <c r="AQ39" s="428">
        <f t="array" ref="AQ39">SUBTOTAL(109,AQ7:AQ38)</f>
      </c>
      <c r="AR39" s="428">
        <f t="array" ref="AR39">AQ39:AQ39/AP39:AP39*1000</f>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f t="array" ref="AR40">AR39:AR39*1.43</f>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27">
        <f t="array" ref="C44">'Data Entry'!A2</f>
      </c>
      <c r="D44" s="527"/>
      <c r="E44" s="98"/>
      <c r="F44" t="s" s="528">
        <v>403</v>
      </c>
      <c r="G44" s="527"/>
      <c r="H44" s="527"/>
      <c r="I44" s="527"/>
      <c r="J44" s="98"/>
      <c r="K44" s="98"/>
      <c r="L44" s="98"/>
      <c r="M44" s="98"/>
      <c r="N44" s="98"/>
      <c r="O44" s="98"/>
      <c r="P44" s="98"/>
      <c r="Q44" s="527">
        <f t="array" ref="Q44">'Data Entry'!A2</f>
      </c>
      <c r="R44" s="527"/>
      <c r="S44" s="98"/>
      <c r="T44" t="s" s="528">
        <v>404</v>
      </c>
      <c r="U44" s="527"/>
      <c r="V44" s="527"/>
      <c r="W44" s="527"/>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27"/>
      <c r="D45" s="527"/>
      <c r="E45" s="98"/>
      <c r="F45" s="527"/>
      <c r="G45" s="527"/>
      <c r="H45" s="527"/>
      <c r="I45" s="527"/>
      <c r="J45" s="98"/>
      <c r="K45" s="98"/>
      <c r="L45" s="98"/>
      <c r="M45" s="98"/>
      <c r="N45" s="98"/>
      <c r="O45" s="98"/>
      <c r="P45" s="98"/>
      <c r="Q45" s="527"/>
      <c r="R45" s="527"/>
      <c r="S45" s="98"/>
      <c r="T45" s="527"/>
      <c r="U45" s="527"/>
      <c r="V45" s="527"/>
      <c r="W45" s="527"/>
      <c r="X45" s="98"/>
      <c r="Y45" s="98"/>
      <c r="Z45" s="98"/>
      <c r="AA45" s="98"/>
      <c r="AB45" s="98"/>
      <c r="AC45" s="707">
        <f t="array" ref="AC45">'Data Entry'!A2</f>
      </c>
      <c r="AD45" s="707"/>
      <c r="AE45" s="707"/>
      <c r="AF45" s="707"/>
      <c r="AG45" t="s" s="528">
        <v>405</v>
      </c>
      <c r="AH45" s="527"/>
      <c r="AI45" s="527"/>
      <c r="AJ45" s="527"/>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27"/>
      <c r="AF46" s="527"/>
      <c r="AG46" s="527"/>
      <c r="AH46" s="527"/>
      <c r="AI46" s="527"/>
      <c r="AJ46" s="527"/>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06"/>
      <c r="AF47" s="706"/>
      <c r="AG47" s="138"/>
      <c r="AH47" s="138"/>
      <c r="AI47" s="138"/>
      <c r="AJ47" s="138"/>
      <c r="AK47" s="138"/>
      <c r="AL47" s="138"/>
      <c r="AM47" s="138"/>
      <c r="AN47" s="138"/>
      <c r="AO47" s="138"/>
      <c r="AP47" s="98"/>
      <c r="AQ47" s="98"/>
      <c r="AR47" s="98"/>
      <c r="AS47" s="98"/>
    </row>
    <row r="48" spans="1:45" ht="37.5" hidden="1" customHeight="1">
      <c r="A48" t="s" s="415">
        <v>381</v>
      </c>
      <c r="B48" t="s" s="415">
        <v>382</v>
      </c>
      <c r="C48" t="s" s="415">
        <v>383</v>
      </c>
      <c r="D48" t="s" s="415">
        <v>384</v>
      </c>
      <c r="E48" t="s" s="415">
        <v>385</v>
      </c>
      <c r="F48" t="s" s="415">
        <v>386</v>
      </c>
      <c r="G48" t="s" s="415">
        <v>387</v>
      </c>
      <c r="H48" t="s" s="415">
        <v>388</v>
      </c>
      <c r="I48" t="s" s="415">
        <v>389</v>
      </c>
      <c r="J48" t="s" s="415">
        <v>390</v>
      </c>
      <c r="K48" t="s" s="416">
        <v>391</v>
      </c>
      <c r="L48" t="s" s="416">
        <v>392</v>
      </c>
      <c r="M48" t="s" s="416">
        <v>393</v>
      </c>
      <c r="N48" t="s" s="416">
        <v>394</v>
      </c>
      <c r="O48" t="s" s="415">
        <v>381</v>
      </c>
      <c r="P48" t="s" s="415">
        <v>382</v>
      </c>
      <c r="Q48" t="s" s="415">
        <v>383</v>
      </c>
      <c r="R48" t="s" s="415">
        <v>384</v>
      </c>
      <c r="S48" t="s" s="415">
        <v>385</v>
      </c>
      <c r="T48" t="s" s="415">
        <v>386</v>
      </c>
      <c r="U48" t="s" s="415">
        <v>387</v>
      </c>
      <c r="V48" t="s" s="415">
        <v>388</v>
      </c>
      <c r="W48" t="s" s="415">
        <v>389</v>
      </c>
      <c r="X48" t="s" s="415">
        <v>390</v>
      </c>
      <c r="Y48" t="s" s="416">
        <v>391</v>
      </c>
      <c r="Z48" t="s" s="416">
        <v>392</v>
      </c>
      <c r="AA48" t="s" s="416">
        <v>393</v>
      </c>
      <c r="AB48" t="s" s="416">
        <v>394</v>
      </c>
      <c r="AC48" t="s" s="416">
        <v>395</v>
      </c>
      <c r="AD48" t="s" s="416">
        <v>396</v>
      </c>
      <c r="AE48" t="s" s="416">
        <v>406</v>
      </c>
      <c r="AF48" t="s" s="416">
        <v>407</v>
      </c>
      <c r="AG48" t="s" s="416">
        <v>408</v>
      </c>
      <c r="AH48" t="s" s="416">
        <v>409</v>
      </c>
      <c r="AI48" t="s" s="416">
        <v>410</v>
      </c>
      <c r="AJ48" t="s" s="416">
        <v>411</v>
      </c>
      <c r="AK48" t="s" s="416">
        <v>412</v>
      </c>
      <c r="AL48" t="s" s="416">
        <v>413</v>
      </c>
      <c r="AM48" t="s" s="416">
        <v>414</v>
      </c>
      <c r="AN48" t="s" s="416">
        <v>415</v>
      </c>
      <c r="AO48" t="s" s="416">
        <v>416</v>
      </c>
      <c r="AP48" s="127"/>
      <c r="AQ48" s="98"/>
      <c r="AR48" s="98"/>
      <c r="AS48" s="98"/>
    </row>
    <row r="49" spans="1:45" ht="56.25" customHeight="1">
      <c r="A49" t="s" s="417">
        <v>20</v>
      </c>
      <c r="B49" t="s" s="417">
        <v>139</v>
      </c>
      <c r="C49" t="s" s="417">
        <v>367</v>
      </c>
      <c r="D49" t="s" s="417">
        <v>281</v>
      </c>
      <c r="E49" t="s" s="417">
        <v>211</v>
      </c>
      <c r="F49" t="s" s="417">
        <v>237</v>
      </c>
      <c r="G49" t="s" s="417">
        <v>264</v>
      </c>
      <c r="H49" t="s" s="417">
        <v>338</v>
      </c>
      <c r="I49" t="s" s="417">
        <v>368</v>
      </c>
      <c r="J49" t="s" s="417">
        <v>397</v>
      </c>
      <c r="K49" t="s" s="418">
        <v>370</v>
      </c>
      <c r="L49" t="s" s="418">
        <v>398</v>
      </c>
      <c r="M49" t="s" s="418">
        <v>399</v>
      </c>
      <c r="N49" t="s" s="429">
        <v>417</v>
      </c>
      <c r="O49" t="s" s="417">
        <v>20</v>
      </c>
      <c r="P49" t="s" s="417">
        <v>139</v>
      </c>
      <c r="Q49" t="s" s="417">
        <v>367</v>
      </c>
      <c r="R49" t="s" s="417">
        <v>281</v>
      </c>
      <c r="S49" t="s" s="417">
        <v>211</v>
      </c>
      <c r="T49" t="s" s="417">
        <v>237</v>
      </c>
      <c r="U49" t="s" s="417">
        <v>264</v>
      </c>
      <c r="V49" t="s" s="417">
        <v>338</v>
      </c>
      <c r="W49" t="s" s="417">
        <v>368</v>
      </c>
      <c r="X49" t="s" s="417">
        <v>397</v>
      </c>
      <c r="Y49" t="s" s="418">
        <v>370</v>
      </c>
      <c r="Z49" t="s" s="418">
        <v>398</v>
      </c>
      <c r="AA49" t="s" s="418">
        <v>399</v>
      </c>
      <c r="AB49" t="s" s="430">
        <v>20</v>
      </c>
      <c r="AC49" t="s" s="430">
        <v>139</v>
      </c>
      <c r="AD49" t="s" s="430">
        <v>367</v>
      </c>
      <c r="AE49" t="s" s="430">
        <v>281</v>
      </c>
      <c r="AF49" t="s" s="430">
        <v>211</v>
      </c>
      <c r="AG49" t="s" s="430">
        <v>237</v>
      </c>
      <c r="AH49" t="s" s="430">
        <v>264</v>
      </c>
      <c r="AI49" t="s" s="430">
        <v>338</v>
      </c>
      <c r="AJ49" t="s" s="430">
        <v>368</v>
      </c>
      <c r="AK49" t="s" s="430">
        <v>397</v>
      </c>
      <c r="AL49" t="s" s="431">
        <v>370</v>
      </c>
      <c r="AM49" t="s" s="431">
        <v>398</v>
      </c>
      <c r="AN49" t="s" s="431">
        <v>399</v>
      </c>
      <c r="AO49" t="s" s="431">
        <v>417</v>
      </c>
      <c r="AP49" s="127"/>
      <c r="AQ49" s="98"/>
      <c r="AR49" s="98"/>
      <c r="AS49" s="98"/>
    </row>
    <row r="50" spans="1:45" ht="18.75" customHeight="1">
      <c r="A50" s="328">
        <v>1</v>
      </c>
      <c r="B50" s="331">
        <f t="array" ref="B50">IFERROR((Body!Y4/(Production!AG6+Production!AM6)),"0")</f>
      </c>
      <c r="C50" s="329">
        <f t="array" ref="C50">IFERROR(('Glaze 15x90'!T8/(Production!BH6+Production!BN6)),"0")</f>
      </c>
      <c r="D50" s="331">
        <f t="array" ref="D50">IFERROR((Packing!AE7/(Production!AG6)),"0")</f>
      </c>
      <c r="E50" s="331">
        <f t="array" ref="E50">IFERROR((Fuel!L6/(Production!AG6+Production!AM6)),"0")</f>
      </c>
      <c r="F50" s="331">
        <f t="array" ref="F50">IFERROR((Gas!W7/(Production!AG6+Production!AM6)),"0")</f>
      </c>
      <c r="G50" s="331">
        <f t="array" ref="G50">IFERROR((Electricity!I7/(Production!AG6+Production!AM6)),"0")</f>
      </c>
      <c r="H50" s="331">
        <f t="array" ref="H50">IFERROR((Ink!AL6/(Production!AG6+Production!AM6)),"0")</f>
      </c>
      <c r="I50" s="331">
        <f t="array" ref="I50">IFERROR(('Fixed Cost'!J8/(Production!AG6+Production!AM6)),"0")</f>
      </c>
      <c r="J50" s="331">
        <f t="array" ref="J50">IFERROR(('Fixed Cost'!P8/(Production!AG6+Production!AM6)),"0")</f>
      </c>
      <c r="K50" s="331">
        <f t="array" ref="K50">IFERROR(('Fixed Cost'!V8/(Production!AG6+Production!AM6)),"0")</f>
      </c>
      <c r="L50" s="331">
        <f t="array" ref="L50">IFERROR(('Fixed Cost'!AB8/(Production!AG6+Production!AM6)),"0")</f>
      </c>
      <c r="M50" s="420">
        <f t="array" ref="M50">SUM(B50:L50)</f>
      </c>
      <c r="N50" s="329"/>
      <c r="O50" s="328">
        <v>1</v>
      </c>
      <c r="P50" s="331">
        <f t="array" ref="P50">IFERROR((Body!AI4/(Production!AU6+Production!BA6)),"0")</f>
      </c>
      <c r="Q50" s="331">
        <f t="array" ref="Q50">IFERROR(('Glaze 20x120 '!T8/(Production!AU6+Production!BA6)),"0")</f>
      </c>
      <c r="R50" s="331">
        <f t="array" ref="R50">IFERROR((Packing!AP7/Production!AU6),"0")</f>
      </c>
      <c r="S50" s="331">
        <f t="array" ref="S50">IFERROR((Fuel!M6/(Production!AU6+Production!BA6)),"0")</f>
      </c>
      <c r="T50" s="331">
        <f t="array" ref="T50">IFERROR((Gas!X7/(Production!AU6+Production!BA6)),"0")</f>
      </c>
      <c r="U50" s="331">
        <f t="array" ref="U50">IFERROR((Electricity!J7/(Production!AU6+Production!BA6)),"0")</f>
      </c>
      <c r="V50" s="331">
        <f t="array" ref="V50">IFERROR((Ink!AY6/(Production!AU6+Production!BA6)),"0")</f>
      </c>
      <c r="W50" s="331">
        <f t="array" ref="W50">IFERROR(('Fixed Cost'!K8/(Production!AU6+Production!BA6)),"0")</f>
      </c>
      <c r="X50" s="331">
        <f t="array" ref="X50">IFERROR(('Fixed Cost'!Q8/(Production!AU6+Production!BA6)),"0")</f>
      </c>
      <c r="Y50" s="331">
        <f t="array" ref="Y50">IFERROR(('Fixed Cost'!W8/(Production!AU6+Production!BA6)),"0")</f>
      </c>
      <c r="Z50" s="331">
        <f t="array" ref="Z50">IFERROR(('Fixed Cost'!AC8/(Production!AU6+Production!BA6)),"0")</f>
      </c>
      <c r="AA50" s="420">
        <f t="array" ref="AA50">SUM(P50:Z50)</f>
      </c>
      <c r="AB50" s="329">
        <v>1</v>
      </c>
      <c r="AC50" s="329">
        <f t="array" ref="AC50">IFERROR((Body!AS4/(Production!BH6+Production!BN6)),"0")</f>
      </c>
      <c r="AD50" s="329">
        <f t="array" ref="AD50">IFERROR(('Glaze 40x40'!T8/(Production!BH6+Production!BN6)),"0")</f>
      </c>
      <c r="AE50" s="329">
        <f t="array" ref="AE50">IFERROR((Packing!BA7/(Production!BH6)),"0")</f>
      </c>
      <c r="AF50" s="329">
        <f t="array" ref="AF50">IFERROR((Fuel!N6/(Production!BH6+Production!BN6)),"0")</f>
      </c>
      <c r="AG50" s="329">
        <f t="array" ref="AG50">IFERROR((Gas!Y7/(Production!BH6+Production!BN6)),"0")</f>
      </c>
      <c r="AH50" s="329">
        <f t="array" ref="AH50">IFERROR((Electricity!K7/(Production!BH6+Production!BN6)),"0")</f>
      </c>
      <c r="AI50" s="329">
        <f t="array" ref="AI50">IFERROR((Ink!BQ6/(Production!BH6+Production!BN6)),"0")</f>
      </c>
      <c r="AJ50" s="329">
        <f t="array" ref="AJ50">IFERROR(('Fixed Cost'!L8/(Production!BH6+Production!BN6)),"0")</f>
      </c>
      <c r="AK50" s="329">
        <f t="array" ref="AK50">IFERROR(('Fixed Cost'!R8/(Production!BH6+Production!BN6)),"0")</f>
      </c>
      <c r="AL50" s="329">
        <f t="array" ref="AL50">IFERROR(('Fixed Cost'!X8/(Production!BH6+Production!BN6)),"0")</f>
      </c>
      <c r="AM50" s="329">
        <f t="array" ref="AM50">IFERROR(('Fixed Cost'!AD8/(Production!BH6+Production!BN6)),"0")</f>
      </c>
      <c r="AN50" s="329">
        <f t="array" ref="AN50">SUM(AC50:AM50)</f>
      </c>
      <c r="AO50" s="329">
        <f t="array" ref="AO50">AN50:AN50/11.62</f>
      </c>
      <c r="AP50" s="127"/>
      <c r="AQ50" s="98"/>
      <c r="AR50" s="98"/>
      <c r="AS50" s="98"/>
    </row>
    <row r="51" spans="1:45" ht="18.75" customHeight="1">
      <c r="A51" s="421">
        <v>2</v>
      </c>
      <c r="B51" s="422">
        <f t="array" ref="B51">IFERROR((Body!Y5/(Production!AG7+Production!AM7)),"0")</f>
      </c>
      <c r="C51" s="422">
        <f t="array" ref="C51">IFERROR(('Glaze 15x90'!T11/(Production!AG7+Production!AM7)),"0")</f>
      </c>
      <c r="D51" s="422">
        <f t="array" ref="D51">IFERROR((Packing!AE8/(Production!AG7)),"0")</f>
      </c>
      <c r="E51" s="422">
        <f t="array" ref="E51">IFERROR((Fuel!L7/(Production!AG7+Production!AM7)),"0")</f>
      </c>
      <c r="F51" s="422">
        <f t="array" ref="F51">IFERROR((Gas!W8/(Production!AG7+Production!AM7)),"0")</f>
      </c>
      <c r="G51" s="422">
        <f t="array" ref="G51">IFERROR((Electricity!I8/(Production!AG7+Production!AM7)),"0")</f>
      </c>
      <c r="H51" s="422">
        <f t="array" ref="H51">IFERROR((Ink!AL7/(Production!AG7+Production!AM7)),"0")</f>
      </c>
      <c r="I51" s="422">
        <f t="array" ref="I51">IFERROR(('Fixed Cost'!J9/(Production!AG7+Production!AM7)),"0")</f>
      </c>
      <c r="J51" s="422">
        <f t="array" ref="J51">IFERROR(('Fixed Cost'!P9/(Production!AG7+Production!AM7)),"0")</f>
      </c>
      <c r="K51" s="422">
        <f t="array" ref="K51">IFERROR(('Fixed Cost'!V9/(Production!AG7+Production!AM7)),"0")</f>
      </c>
      <c r="L51" s="422">
        <f t="array" ref="L51">IFERROR(('Fixed Cost'!AB9/(Production!AG7+Production!AM7)),"0")</f>
      </c>
      <c r="M51" s="423">
        <f t="array" ref="M51">SUM(B51:L51)</f>
      </c>
      <c r="N51" s="424"/>
      <c r="O51" s="421">
        <v>2</v>
      </c>
      <c r="P51" s="422">
        <f t="array" ref="P51">IFERROR((Body!AI5/(Production!AU7+Production!BA7)),"0")</f>
      </c>
      <c r="Q51" s="422">
        <f t="array" ref="Q51">IFERROR(('Glaze 20x120 '!T11/(Production!AU7+Production!BA7)),"0")</f>
      </c>
      <c r="R51" s="422">
        <f t="array" ref="R51">IFERROR((Packing!AP8/Production!AU7),"0")</f>
      </c>
      <c r="S51" s="422">
        <f t="array" ref="S51">IFERROR((Fuel!M7/(Production!AU7+Production!BA7)),"0")</f>
      </c>
      <c r="T51" s="422">
        <f t="array" ref="T51">IFERROR((Gas!X8/(Production!AU7+Production!BA7)),"0")</f>
      </c>
      <c r="U51" s="422">
        <f t="array" ref="U51">IFERROR((Electricity!J8/(Production!AU7+Production!BA7)),"0")</f>
      </c>
      <c r="V51" s="422">
        <f t="array" ref="V51">IFERROR((Ink!AY7/(Production!AU7+Production!BA7)),"0")</f>
      </c>
      <c r="W51" s="422">
        <f t="array" ref="W51">IFERROR(('Fixed Cost'!K9/(Production!AU7+Production!BA7)),"0")</f>
      </c>
      <c r="X51" s="422">
        <f t="array" ref="X51">IFERROR(('Fixed Cost'!Q9/(Production!AU7+Production!BA7)),"0")</f>
      </c>
      <c r="Y51" s="422">
        <f t="array" ref="Y51">IFERROR(('Fixed Cost'!W9/(Production!AU7+Production!BA7)),"0")</f>
      </c>
      <c r="Z51" s="422">
        <f t="array" ref="Z51">IFERROR(('Fixed Cost'!AC9/(Production!AU7+Production!BA7)),"0")</f>
      </c>
      <c r="AA51" s="423">
        <f t="array" ref="AA51">SUM(P51:Z51)</f>
      </c>
      <c r="AB51" s="424">
        <v>2</v>
      </c>
      <c r="AC51" s="424">
        <f t="array" ref="AC51">IFERROR((Body!AS5/(Production!BH7+Production!BN7)),"0")</f>
      </c>
      <c r="AD51" s="424">
        <f t="array" ref="AD51">IFERROR(('Glaze 40x40'!T11/(Production!BH7+Production!BN7)),"0")</f>
      </c>
      <c r="AE51" s="424">
        <f t="array" ref="AE51">IFERROR((Packing!BA8/(Production!BH7)),"0")</f>
      </c>
      <c r="AF51" s="424">
        <f t="array" ref="AF51">IFERROR((Fuel!N7/(Production!BH7+Production!BN7)),"0")</f>
      </c>
      <c r="AG51" s="424">
        <f t="array" ref="AG51">IFERROR((Gas!Y8/(Production!BH7+Production!BN7)),"0")</f>
      </c>
      <c r="AH51" s="424">
        <f t="array" ref="AH51">IFERROR((Electricity!K8/(Production!BH7+Production!BN7)),"0")</f>
      </c>
      <c r="AI51" s="424">
        <f t="array" ref="AI51">IFERROR((Ink!BQ7/(Production!BH7+Production!BN7)),"0")</f>
      </c>
      <c r="AJ51" s="424">
        <f t="array" ref="AJ51">IFERROR(('Fixed Cost'!L9/(Production!BH7+Production!BN7)),"0")</f>
      </c>
      <c r="AK51" s="424">
        <f t="array" ref="AK51">IFERROR(('Fixed Cost'!R9/(Production!BH7+Production!BN7)),"0")</f>
      </c>
      <c r="AL51" s="424">
        <f t="array" ref="AL51">IFERROR(('Fixed Cost'!X9/(Production!BH7+Production!BN7)),"0")</f>
      </c>
      <c r="AM51" s="424">
        <f t="array" ref="AM51">IFERROR(('Fixed Cost'!AD9/(Production!BH7+Production!BN7)),"0")</f>
      </c>
      <c r="AN51" s="424">
        <f t="array" ref="AN51">SUM(AC51:AM51)</f>
      </c>
      <c r="AO51" s="424">
        <f t="array" ref="AO51">AN51:AN51/11.62</f>
      </c>
      <c r="AP51" s="127"/>
      <c r="AQ51" s="98"/>
      <c r="AR51" s="98"/>
      <c r="AS51" s="98"/>
    </row>
    <row r="52" spans="1:45" ht="18.75" customHeight="1">
      <c r="A52" s="328">
        <v>3</v>
      </c>
      <c r="B52" s="331">
        <f t="array" ref="B52">IFERROR((Body!Y6/(Production!AG8+Production!AM8)),"0")</f>
      </c>
      <c r="C52" s="331">
        <f t="array" ref="C52">IFERROR(('Glaze 15x90'!T14/(Production!AG8+Production!AM8)),"0")</f>
      </c>
      <c r="D52" s="331">
        <f t="array" ref="D52">IFERROR((Packing!AE9/(Production!AG8)),"0")</f>
      </c>
      <c r="E52" s="331">
        <f t="array" ref="E52">IFERROR((Fuel!L8/(Production!AG8+Production!AM8)),"0")</f>
      </c>
      <c r="F52" s="331">
        <f t="array" ref="F52">IFERROR((Gas!W9/(Production!AG8+Production!AM8)),"0")</f>
      </c>
      <c r="G52" s="331">
        <f t="array" ref="G52">IFERROR((Electricity!I9/(Production!AG8+Production!AM8)),"0")</f>
      </c>
      <c r="H52" s="331">
        <f t="array" ref="H52">IFERROR((Ink!AL8/(Production!AG8+Production!AM8)),"0")</f>
      </c>
      <c r="I52" s="331">
        <f t="array" ref="I52">IFERROR(('Fixed Cost'!J10/(Production!AG8+Production!AM8)),"0")</f>
      </c>
      <c r="J52" s="331">
        <f t="array" ref="J52">IFERROR(('Fixed Cost'!P10/(Production!AG8+Production!AM8)),"0")</f>
      </c>
      <c r="K52" s="331">
        <f t="array" ref="K52">IFERROR(('Fixed Cost'!V10/(Production!AG8+Production!AM8)),"0")</f>
      </c>
      <c r="L52" s="331">
        <f t="array" ref="L52">IFERROR(('Fixed Cost'!AB10/(Production!AG8+Production!AM8)),"0")</f>
      </c>
      <c r="M52" s="420">
        <f t="array" ref="M52">SUM(B52:L52)</f>
      </c>
      <c r="N52" s="329"/>
      <c r="O52" s="328">
        <v>3</v>
      </c>
      <c r="P52" s="331">
        <f t="array" ref="P52">IFERROR((Body!AI6/(Production!AU8+Production!BA8)),"0")</f>
      </c>
      <c r="Q52" s="331">
        <f t="array" ref="Q52">IFERROR(('Glaze 20x120 '!T14/(Production!AU8+Production!BA8)),"0")</f>
      </c>
      <c r="R52" s="331">
        <f t="array" ref="R52">IFERROR((Packing!AP9/Production!AU8),"0")</f>
      </c>
      <c r="S52" s="331">
        <f t="array" ref="S52">IFERROR((Fuel!M8/(Production!AU8+Production!BA8)),"0")</f>
      </c>
      <c r="T52" s="331">
        <f t="array" ref="T52">IFERROR((Gas!X9/(Production!AU8+Production!BA8)),"0")</f>
      </c>
      <c r="U52" s="331">
        <f t="array" ref="U52">IFERROR((Electricity!J9/(Production!AU8+Production!BA8)),"0")</f>
      </c>
      <c r="V52" s="331">
        <f t="array" ref="V52">IFERROR((Ink!AY8/(Production!AU8+Production!BA8)),"0")</f>
      </c>
      <c r="W52" s="331">
        <f t="array" ref="W52">IFERROR(('Fixed Cost'!K10/(Production!AU8+Production!BA8)),"0")</f>
      </c>
      <c r="X52" s="331">
        <f t="array" ref="X52">IFERROR(('Fixed Cost'!Q10/(Production!AU8+Production!BA8)),"0")</f>
      </c>
      <c r="Y52" s="331">
        <f t="array" ref="Y52">IFERROR(('Fixed Cost'!W10/(Production!AU8+Production!BA8)),"0")</f>
      </c>
      <c r="Z52" s="331">
        <f t="array" ref="Z52">IFERROR(('Fixed Cost'!AC10/(Production!AU8+Production!BA8)),"0")</f>
      </c>
      <c r="AA52" s="420">
        <f t="array" ref="AA52">SUM(P52:Z52)</f>
      </c>
      <c r="AB52" s="329">
        <v>3</v>
      </c>
      <c r="AC52" s="329">
        <f t="array" ref="AC52">IFERROR((Body!AS6/(Production!BH8+Production!BN8)),"0")</f>
      </c>
      <c r="AD52" s="329">
        <f t="array" ref="AD52">IFERROR(('Glaze 40x40'!T14/(Production!BH8+Production!BN8)),"0")</f>
      </c>
      <c r="AE52" s="329">
        <f t="array" ref="AE52">IFERROR((Packing!BA9/(Production!BH8)),"0")</f>
      </c>
      <c r="AF52" s="329">
        <f t="array" ref="AF52">IFERROR((Fuel!N8/(Production!BH8+Production!BN8)),"0")</f>
      </c>
      <c r="AG52" s="329">
        <f t="array" ref="AG52">IFERROR((Gas!Y9/(Production!BH8+Production!BN8)),"0")</f>
      </c>
      <c r="AH52" s="329">
        <f t="array" ref="AH52">IFERROR((Electricity!K9/(Production!BH8+Production!BN8)),"0")</f>
      </c>
      <c r="AI52" s="329">
        <f t="array" ref="AI52">IFERROR((Ink!BQ8/(Production!BH8+Production!BN8)),"0")</f>
      </c>
      <c r="AJ52" s="329">
        <f t="array" ref="AJ52">IFERROR(('Fixed Cost'!L10/(Production!BH8+Production!BN8)),"0")</f>
      </c>
      <c r="AK52" s="329">
        <f t="array" ref="AK52">IFERROR(('Fixed Cost'!R10/(Production!BH8+Production!BN8)),"0")</f>
      </c>
      <c r="AL52" s="329">
        <f t="array" ref="AL52">IFERROR(('Fixed Cost'!X10/(Production!BH8+Production!BN8)),"0")</f>
      </c>
      <c r="AM52" s="329">
        <f t="array" ref="AM52">IFERROR(('Fixed Cost'!AD10/(Production!BH8+Production!BN8)),"0")</f>
      </c>
      <c r="AN52" s="329">
        <f t="array" ref="AN52">SUM(AC52:AM52)</f>
      </c>
      <c r="AO52" s="329">
        <f t="array" ref="AO52">AN52:AN52/11.62</f>
      </c>
      <c r="AP52" s="127"/>
      <c r="AQ52" s="98"/>
      <c r="AR52" s="98"/>
      <c r="AS52" s="98"/>
    </row>
    <row r="53" spans="1:45" ht="18.75" customHeight="1">
      <c r="A53" s="421">
        <v>4</v>
      </c>
      <c r="B53" s="422">
        <f t="array" ref="B53">IFERROR((Body!Y7/(Production!AG9+Production!AM9)),"0")</f>
      </c>
      <c r="C53" s="422">
        <f t="array" ref="C53">IFERROR(('Glaze 15x90'!T17/(Production!AG9+Production!AM9)),"0")</f>
      </c>
      <c r="D53" s="422">
        <f t="array" ref="D53">IFERROR((Packing!AE10/(Production!AG9)),"0")</f>
      </c>
      <c r="E53" s="422">
        <f t="array" ref="E53">IFERROR((Fuel!L9/(Production!AG9+Production!AM9)),"0")</f>
      </c>
      <c r="F53" s="422">
        <f t="array" ref="F53">IFERROR((Gas!W10/(Production!AG9+Production!AM9)),"0")</f>
      </c>
      <c r="G53" s="422">
        <f t="array" ref="G53">IFERROR((Electricity!I10/(Production!AG9+Production!AM9)),"0")</f>
      </c>
      <c r="H53" s="422">
        <f t="array" ref="H53">IFERROR((Ink!AL9/(Production!AG9+Production!AM9)),"0")</f>
      </c>
      <c r="I53" s="422">
        <f t="array" ref="I53">IFERROR(('Fixed Cost'!J11/(Production!AG9+Production!AM9)),"0")</f>
      </c>
      <c r="J53" s="422">
        <f t="array" ref="J53">IFERROR(('Fixed Cost'!P11/(Production!AG9+Production!AM9)),"0")</f>
      </c>
      <c r="K53" s="422">
        <f t="array" ref="K53">IFERROR(('Fixed Cost'!V11/(Production!AG9+Production!AM9)),"0")</f>
      </c>
      <c r="L53" s="422">
        <f t="array" ref="L53">IFERROR(('Fixed Cost'!AB11/(Production!AG9+Production!AM9)),"0")</f>
      </c>
      <c r="M53" s="423">
        <f t="array" ref="M53">SUM(B53:L53)</f>
      </c>
      <c r="N53" s="424"/>
      <c r="O53" s="421">
        <v>4</v>
      </c>
      <c r="P53" s="422">
        <f t="array" ref="P53">IFERROR((Body!AI7/(Production!AU9+Production!BA9)),"0")</f>
      </c>
      <c r="Q53" s="422">
        <f t="array" ref="Q53">IFERROR(('Glaze 20x120 '!T17/(Production!AU9+Production!BA9)),"0")</f>
      </c>
      <c r="R53" s="422">
        <f t="array" ref="R53">IFERROR((Packing!AP10/Production!AU9),"0")</f>
      </c>
      <c r="S53" s="422">
        <f t="array" ref="S53">IFERROR((Fuel!M9/(Production!AU9+Production!BA9)),"0")</f>
      </c>
      <c r="T53" s="422">
        <f t="array" ref="T53">IFERROR((Gas!X10/(Production!AU9+Production!BA9)),"0")</f>
      </c>
      <c r="U53" s="422">
        <f t="array" ref="U53">IFERROR((Electricity!J10/(Production!AU9+Production!BA9)),"0")</f>
      </c>
      <c r="V53" s="422">
        <f t="array" ref="V53">IFERROR((Ink!AY9/(Production!AU9+Production!BA9)),"0")</f>
      </c>
      <c r="W53" s="422">
        <f t="array" ref="W53">IFERROR(('Fixed Cost'!K11/(Production!AU9+Production!BA9)),"0")</f>
      </c>
      <c r="X53" s="422">
        <f t="array" ref="X53">IFERROR(('Fixed Cost'!Q11/(Production!AU9+Production!BA9)),"0")</f>
      </c>
      <c r="Y53" s="422">
        <f t="array" ref="Y53">IFERROR(('Fixed Cost'!W11/(Production!AU9+Production!BA9)),"0")</f>
      </c>
      <c r="Z53" s="422">
        <f t="array" ref="Z53">IFERROR(('Fixed Cost'!AC11/(Production!AU9+Production!BA9)),"0")</f>
      </c>
      <c r="AA53" s="423">
        <f t="array" ref="AA53">SUM(P53:Z53)</f>
      </c>
      <c r="AB53" s="424">
        <v>4</v>
      </c>
      <c r="AC53" s="424">
        <f t="array" ref="AC53">IFERROR((Body!AS7/(Production!BH9+Production!BN9)),"0")</f>
      </c>
      <c r="AD53" s="424">
        <f t="array" ref="AD53">IFERROR(('Glaze 40x40'!T17/(Production!BH9+Production!BN9)),"0")</f>
      </c>
      <c r="AE53" s="424">
        <f t="array" ref="AE53">IFERROR((Packing!BA10/(Production!BH9)),"0")</f>
      </c>
      <c r="AF53" s="424">
        <f t="array" ref="AF53">IFERROR((Fuel!N9/(Production!BH9+Production!BN9)),"0")</f>
      </c>
      <c r="AG53" s="424">
        <f t="array" ref="AG53">IFERROR((Gas!Y10/(Production!BH9+Production!BN9)),"0")</f>
      </c>
      <c r="AH53" s="424">
        <f t="array" ref="AH53">IFERROR((Electricity!K10/(Production!BH9+Production!BN9)),"0")</f>
      </c>
      <c r="AI53" s="424">
        <f t="array" ref="AI53">IFERROR((Ink!BQ9/(Production!BH9+Production!BN9)),"0")</f>
      </c>
      <c r="AJ53" s="424">
        <f t="array" ref="AJ53">IFERROR(('Fixed Cost'!L11/(Production!BH9+Production!BN9)),"0")</f>
      </c>
      <c r="AK53" s="424">
        <f t="array" ref="AK53">IFERROR(('Fixed Cost'!R11/(Production!BH9+Production!BN9)),"0")</f>
      </c>
      <c r="AL53" s="424">
        <f t="array" ref="AL53">IFERROR(('Fixed Cost'!X11/(Production!BH9+Production!BN9)),"0")</f>
      </c>
      <c r="AM53" s="424">
        <f t="array" ref="AM53">IFERROR(('Fixed Cost'!AD11/(Production!BH9+Production!BN9)),"0")</f>
      </c>
      <c r="AN53" s="424">
        <f t="array" ref="AN53">SUM(AC53:AM53)</f>
      </c>
      <c r="AO53" s="424">
        <f t="array" ref="AO53">AN53:AN53/11.62</f>
      </c>
      <c r="AP53" s="127"/>
      <c r="AQ53" s="98"/>
      <c r="AR53" s="98"/>
      <c r="AS53" s="98"/>
    </row>
    <row r="54" spans="1:45" ht="18.75" customHeight="1">
      <c r="A54" s="328">
        <v>5</v>
      </c>
      <c r="B54" s="331">
        <f t="array" ref="B54">IFERROR((Body!Y8/(Production!AG10+Production!AM10)),"0")</f>
      </c>
      <c r="C54" s="331">
        <f t="array" ref="C54">IFERROR(('Glaze 15x90'!T20/(Production!AG10+Production!AM10)),"0")</f>
      </c>
      <c r="D54" s="331">
        <f t="array" ref="D54">IFERROR((Packing!AE11/(Production!AG10)),"0")</f>
      </c>
      <c r="E54" s="331">
        <f t="array" ref="E54">IFERROR((Fuel!L10/(Production!AG10+Production!AM10)),"0")</f>
      </c>
      <c r="F54" s="331">
        <f t="array" ref="F54">IFERROR((Gas!W11/(Production!AG10+Production!AM10)),"0")</f>
      </c>
      <c r="G54" s="331">
        <f t="array" ref="G54">IFERROR((Electricity!I11/(Production!AG10+Production!AM10)),"0")</f>
      </c>
      <c r="H54" s="331">
        <f t="array" ref="H54">IFERROR((Ink!AL10/(Production!AG10+Production!AM10)),"0")</f>
      </c>
      <c r="I54" s="331">
        <f t="array" ref="I54">IFERROR(('Fixed Cost'!J12/(Production!AG10+Production!AM10)),"0")</f>
      </c>
      <c r="J54" s="331">
        <f t="array" ref="J54">IFERROR(('Fixed Cost'!P12/(Production!AG10+Production!AM10)),"0")</f>
      </c>
      <c r="K54" s="331">
        <f t="array" ref="K54">IFERROR(('Fixed Cost'!V12/(Production!AG10+Production!AM10)),"0")</f>
      </c>
      <c r="L54" s="331">
        <f t="array" ref="L54">IFERROR(('Fixed Cost'!AB12/(Production!AG10+Production!AM10)),"0")</f>
      </c>
      <c r="M54" s="420">
        <f t="array" ref="M54">SUM(B54:L54)</f>
      </c>
      <c r="N54" s="329"/>
      <c r="O54" s="328">
        <v>5</v>
      </c>
      <c r="P54" s="331">
        <f t="array" ref="P54">IFERROR((Body!AI8/(Production!AU10+Production!BA10)),"0")</f>
      </c>
      <c r="Q54" s="331">
        <f t="array" ref="Q54">IFERROR(('Glaze 20x120 '!T20/(Production!AU10+Production!BA10)),"0")</f>
      </c>
      <c r="R54" s="331">
        <f t="array" ref="R54">IFERROR((Packing!AP11/Production!AU10),"0")</f>
      </c>
      <c r="S54" s="331">
        <f t="array" ref="S54">IFERROR((Fuel!M10/(Production!AU10+Production!BA10)),"0")</f>
      </c>
      <c r="T54" s="331">
        <f t="array" ref="T54">IFERROR((Gas!X11/(Production!AU10+Production!BA10)),"0")</f>
      </c>
      <c r="U54" s="331">
        <f t="array" ref="U54">IFERROR((Electricity!J11/(Production!AU10+Production!BA10)),"0")</f>
      </c>
      <c r="V54" s="331">
        <f t="array" ref="V54">IFERROR((Ink!AY10/(Production!AU10+Production!BA10)),"0")</f>
      </c>
      <c r="W54" s="331">
        <f t="array" ref="W54">IFERROR(('Fixed Cost'!K12/(Production!AU10+Production!BA10)),"0")</f>
      </c>
      <c r="X54" s="331">
        <f t="array" ref="X54">IFERROR(('Fixed Cost'!Q12/(Production!AU10+Production!BA10)),"0")</f>
      </c>
      <c r="Y54" s="331">
        <f t="array" ref="Y54">IFERROR(('Fixed Cost'!W12/(Production!AU10+Production!BA10)),"0")</f>
      </c>
      <c r="Z54" s="331">
        <f t="array" ref="Z54">IFERROR(('Fixed Cost'!AC12/(Production!AU10+Production!BA10)),"0")</f>
      </c>
      <c r="AA54" s="420">
        <f t="array" ref="AA54">SUM(P54:Z54)</f>
      </c>
      <c r="AB54" s="329">
        <v>5</v>
      </c>
      <c r="AC54" s="329">
        <f t="array" ref="AC54">IFERROR((Body!AS8/(Production!BH10+Production!BN10)),"0")</f>
      </c>
      <c r="AD54" s="329">
        <f t="array" ref="AD54">IFERROR(('Glaze 40x40'!T20/(Production!BH10+Production!BN10)),"0")</f>
      </c>
      <c r="AE54" s="329">
        <f t="array" ref="AE54">IFERROR((Packing!BA11/(Production!BH10)),"0")</f>
      </c>
      <c r="AF54" s="329">
        <f t="array" ref="AF54">IFERROR((Fuel!N10/(Production!BH10+Production!BN10)),"0")</f>
      </c>
      <c r="AG54" s="329">
        <f t="array" ref="AG54">IFERROR((Gas!Y11/(Production!BH10+Production!BN10)),"0")</f>
      </c>
      <c r="AH54" s="329">
        <f t="array" ref="AH54">IFERROR((Electricity!K11/(Production!BH10+Production!BN10)),"0")</f>
      </c>
      <c r="AI54" s="329">
        <f t="array" ref="AI54">IFERROR((Ink!BQ10/(Production!BH10+Production!BN10)),"0")</f>
      </c>
      <c r="AJ54" s="329">
        <f t="array" ref="AJ54">IFERROR(('Fixed Cost'!L12/(Production!BH10+Production!BN10)),"0")</f>
      </c>
      <c r="AK54" s="329">
        <f t="array" ref="AK54">IFERROR(('Fixed Cost'!R12/(Production!BH10+Production!BN10)),"0")</f>
      </c>
      <c r="AL54" s="329">
        <f t="array" ref="AL54">IFERROR(('Fixed Cost'!X12/(Production!BH10+Production!BN10)),"0")</f>
      </c>
      <c r="AM54" s="329">
        <f t="array" ref="AM54">IFERROR(('Fixed Cost'!AD12/(Production!BH10+Production!BN10)),"0")</f>
      </c>
      <c r="AN54" s="329">
        <f t="array" ref="AN54">SUM(AC54:AM54)</f>
      </c>
      <c r="AO54" s="329">
        <f t="array" ref="AO54">AN54:AN54/11.62</f>
      </c>
      <c r="AP54" s="127"/>
      <c r="AQ54" s="98"/>
      <c r="AR54" s="98"/>
      <c r="AS54" s="98"/>
    </row>
    <row r="55" spans="1:45" ht="18.75" customHeight="1">
      <c r="A55" s="421">
        <v>6</v>
      </c>
      <c r="B55" s="422">
        <f t="array" ref="B55">IFERROR((Body!Y9/(Production!AG11+Production!AM11)),"0")</f>
      </c>
      <c r="C55" s="422">
        <f t="array" ref="C55">IFERROR(('Glaze 15x90'!T23/(Production!AG11+Production!AM11)),"0")</f>
      </c>
      <c r="D55" s="422">
        <f t="array" ref="D55">IFERROR((Packing!AE12/(Production!AG11)),"0")</f>
      </c>
      <c r="E55" s="422">
        <f t="array" ref="E55">IFERROR((Fuel!L11/(Production!AG11+Production!AM11)),"0")</f>
      </c>
      <c r="F55" s="422">
        <f t="array" ref="F55">IFERROR((Gas!W12/(Production!AG11+Production!AM11)),"0")</f>
      </c>
      <c r="G55" s="422">
        <f t="array" ref="G55">IFERROR((Electricity!I12/(Production!AG11+Production!AM11)),"0")</f>
      </c>
      <c r="H55" s="422">
        <f t="array" ref="H55">IFERROR((Ink!AL11/(Production!AG11+Production!AM11)),"0")</f>
      </c>
      <c r="I55" s="422">
        <f t="array" ref="I55">IFERROR(('Fixed Cost'!J13/(Production!AG11+Production!AM11)),"0")</f>
      </c>
      <c r="J55" s="422">
        <f t="array" ref="J55">IFERROR(('Fixed Cost'!P13/(Production!AG11+Production!AM11)),"0")</f>
      </c>
      <c r="K55" s="422">
        <f t="array" ref="K55">IFERROR(('Fixed Cost'!V13/(Production!AG11+Production!AM11)),"0")</f>
      </c>
      <c r="L55" s="422">
        <f t="array" ref="L55">IFERROR(('Fixed Cost'!AB13/(Production!AG11+Production!AM11)),"0")</f>
      </c>
      <c r="M55" s="423">
        <f t="array" ref="M55">SUM(B55:L55)</f>
      </c>
      <c r="N55" s="424"/>
      <c r="O55" s="421">
        <v>6</v>
      </c>
      <c r="P55" s="422">
        <f t="array" ref="P55">IFERROR((Body!AI9/(Production!AU11+Production!BA11)),"0")</f>
      </c>
      <c r="Q55" s="422">
        <f t="array" ref="Q55">IFERROR(('Glaze 20x120 '!T23/(Production!AU11+Production!BA11)),"0")</f>
      </c>
      <c r="R55" s="422">
        <f t="array" ref="R55">IFERROR((Packing!AP12/Production!AU11),"0")</f>
      </c>
      <c r="S55" s="422">
        <f t="array" ref="S55">IFERROR((Fuel!M11/(Production!AU11+Production!BA11)),"0")</f>
      </c>
      <c r="T55" s="422">
        <f t="array" ref="T55">IFERROR((Gas!X12/(Production!AU11+Production!BA11)),"0")</f>
      </c>
      <c r="U55" s="422">
        <f t="array" ref="U55">IFERROR((Electricity!J12/(Production!AU11+Production!BA11)),"0")</f>
      </c>
      <c r="V55" s="422">
        <f t="array" ref="V55">IFERROR((Ink!AY11/(Production!AU11+Production!BA11)),"0")</f>
      </c>
      <c r="W55" s="422">
        <f t="array" ref="W55">IFERROR(('Fixed Cost'!K13/(Production!AU11+Production!BA11)),"0")</f>
      </c>
      <c r="X55" s="422">
        <f t="array" ref="X55">IFERROR(('Fixed Cost'!Q13/(Production!AU11+Production!BA11)),"0")</f>
      </c>
      <c r="Y55" s="422">
        <f t="array" ref="Y55">IFERROR(('Fixed Cost'!W13/(Production!AU11+Production!BA11)),"0")</f>
      </c>
      <c r="Z55" s="422">
        <f t="array" ref="Z55">IFERROR(('Fixed Cost'!AC13/(Production!AU11+Production!BA11)),"0")</f>
      </c>
      <c r="AA55" s="423">
        <f t="array" ref="AA55">SUM(P55:Z55)</f>
      </c>
      <c r="AB55" s="424">
        <v>6</v>
      </c>
      <c r="AC55" s="424">
        <f t="array" ref="AC55">IFERROR((Body!AS9/(Production!BH11+Production!BN11)),"0")</f>
      </c>
      <c r="AD55" s="424">
        <f t="array" ref="AD55">IFERROR(('Glaze 40x40'!T23/(Production!BH11+Production!BN11)),"0")</f>
      </c>
      <c r="AE55" s="424">
        <f t="array" ref="AE55">IFERROR((Packing!BA12/(Production!BH11)),"0")</f>
      </c>
      <c r="AF55" s="424">
        <f t="array" ref="AF55">IFERROR((Fuel!N11/(Production!BH11+Production!BN11)),"0")</f>
      </c>
      <c r="AG55" s="424">
        <f t="array" ref="AG55">IFERROR((Gas!Y12/(Production!BH11+Production!BN11)),"0")</f>
      </c>
      <c r="AH55" s="424">
        <f t="array" ref="AH55">IFERROR((Electricity!K12/(Production!BH11+Production!BN11)),"0")</f>
      </c>
      <c r="AI55" s="424">
        <f t="array" ref="AI55">IFERROR((Ink!BQ11/(Production!BH11+Production!BN11)),"0")</f>
      </c>
      <c r="AJ55" s="424">
        <f t="array" ref="AJ55">IFERROR(('Fixed Cost'!L13/(Production!BH11+Production!BN11)),"0")</f>
      </c>
      <c r="AK55" s="424">
        <f t="array" ref="AK55">IFERROR(('Fixed Cost'!R13/(Production!BH11+Production!BN11)),"0")</f>
      </c>
      <c r="AL55" s="424">
        <f t="array" ref="AL55">IFERROR(('Fixed Cost'!X13/(Production!BH11+Production!BN11)),"0")</f>
      </c>
      <c r="AM55" s="424">
        <f t="array" ref="AM55">IFERROR(('Fixed Cost'!AD13/(Production!BH11+Production!BN11)),"0")</f>
      </c>
      <c r="AN55" s="424">
        <f t="array" ref="AN55">SUM(AC55:AM55)</f>
      </c>
      <c r="AO55" s="424">
        <f t="array" ref="AO55">AN55:AN55/11.62</f>
      </c>
      <c r="AP55" s="127"/>
      <c r="AQ55" s="98"/>
      <c r="AR55" s="98"/>
      <c r="AS55" s="98"/>
    </row>
    <row r="56" spans="1:45" ht="18.75" customHeight="1">
      <c r="A56" s="328">
        <v>7</v>
      </c>
      <c r="B56" s="331">
        <f t="array" ref="B56">IFERROR((Body!Y10/(Production!AG12+Production!AM12)),"0")</f>
      </c>
      <c r="C56" s="331">
        <f t="array" ref="C56">IFERROR(('Glaze 15x90'!T26/(Production!AG12+Production!AM12)),"0")</f>
      </c>
      <c r="D56" s="331">
        <f t="array" ref="D56">IFERROR((Packing!AE13/(Production!AG12)),"0")</f>
      </c>
      <c r="E56" s="331">
        <f t="array" ref="E56">IFERROR((Fuel!L12/(Production!AG12+Production!AM12)),"0")</f>
      </c>
      <c r="F56" s="331">
        <f t="array" ref="F56">IFERROR((Gas!W13/(Production!AG12+Production!AM12)),"0")</f>
      </c>
      <c r="G56" s="331">
        <f t="array" ref="G56">IFERROR((Electricity!I13/(Production!AG12+Production!AM12)),"0")</f>
      </c>
      <c r="H56" s="331">
        <f t="array" ref="H56">IFERROR((Ink!AL12/(Production!AG12+Production!AM12)),"0")</f>
      </c>
      <c r="I56" s="331">
        <f t="array" ref="I56">IFERROR(('Fixed Cost'!J14/(Production!AG12+Production!AM12)),"0")</f>
      </c>
      <c r="J56" s="331">
        <f t="array" ref="J56">IFERROR(('Fixed Cost'!P14/(Production!AG12+Production!AM12)),"0")</f>
      </c>
      <c r="K56" s="331">
        <f t="array" ref="K56">IFERROR(('Fixed Cost'!V14/(Production!AG12+Production!AM12)),"0")</f>
      </c>
      <c r="L56" s="331">
        <f t="array" ref="L56">IFERROR(('Fixed Cost'!AB14/(Production!AG12+Production!AM12)),"0")</f>
      </c>
      <c r="M56" s="420">
        <f t="array" ref="M56">SUM(B56:L56)</f>
      </c>
      <c r="N56" s="329"/>
      <c r="O56" s="328">
        <v>7</v>
      </c>
      <c r="P56" s="331">
        <f t="array" ref="P56">IFERROR((Body!AI10/(Production!AU12+Production!BA12)),"0")</f>
      </c>
      <c r="Q56" s="331">
        <f t="array" ref="Q56">IFERROR(('Glaze 20x120 '!T26/(Production!AU12+Production!BA12)),"0")</f>
      </c>
      <c r="R56" s="331">
        <f t="array" ref="R56">IFERROR((Packing!AP13/Production!AU12),"0")</f>
      </c>
      <c r="S56" s="331">
        <f t="array" ref="S56">IFERROR((Fuel!M12/(Production!AU12+Production!BA12)),"0")</f>
      </c>
      <c r="T56" s="331">
        <f t="array" ref="T56">IFERROR((Gas!X13/(Production!AU12+Production!BA12)),"0")</f>
      </c>
      <c r="U56" s="331">
        <f t="array" ref="U56">IFERROR((Electricity!J13/(Production!AU12+Production!BA12)),"0")</f>
      </c>
      <c r="V56" s="331">
        <f t="array" ref="V56">IFERROR((Ink!AY12/(Production!AU12+Production!BA12)),"0")</f>
      </c>
      <c r="W56" s="331">
        <f t="array" ref="W56">IFERROR(('Fixed Cost'!K14/(Production!AU12+Production!BA12)),"0")</f>
      </c>
      <c r="X56" s="331">
        <f t="array" ref="X56">IFERROR(('Fixed Cost'!Q14/(Production!AU12+Production!BA12)),"0")</f>
      </c>
      <c r="Y56" s="331">
        <f t="array" ref="Y56">IFERROR(('Fixed Cost'!W14/(Production!AU12+Production!BA12)),"0")</f>
      </c>
      <c r="Z56" s="331">
        <f t="array" ref="Z56">IFERROR(('Fixed Cost'!AC14/(Production!AU12+Production!BA12)),"0")</f>
      </c>
      <c r="AA56" s="420">
        <f t="array" ref="AA56">SUM(P56:Z56)</f>
      </c>
      <c r="AB56" s="329">
        <v>7</v>
      </c>
      <c r="AC56" s="329">
        <f t="array" ref="AC56">IFERROR((Body!AS10/(Production!BH12+Production!BN12)),"0")</f>
      </c>
      <c r="AD56" s="329">
        <f t="array" ref="AD56">IFERROR(('Glaze 40x40'!T26/(Production!BH12+Production!BN12)),"0")</f>
      </c>
      <c r="AE56" s="331">
        <f t="array" ref="AE56">IFERROR((Packing!BA13/(Production!BH12)),"0")</f>
      </c>
      <c r="AF56" s="329">
        <f t="array" ref="AF56">IFERROR((Fuel!N12/(Production!BH12+Production!BN12)),"0")</f>
      </c>
      <c r="AG56" s="329">
        <f t="array" ref="AG56">IFERROR((Gas!Y13/(Production!BH12+Production!BN12)),"0")</f>
      </c>
      <c r="AH56" s="329">
        <f t="array" ref="AH56">IFERROR((Electricity!K13/(Production!BH12+Production!BN12)),"0")</f>
      </c>
      <c r="AI56" s="329">
        <f t="array" ref="AI56">IFERROR((Ink!BQ12/(Production!BH12+Production!BN12)),"0")</f>
      </c>
      <c r="AJ56" s="329">
        <f t="array" ref="AJ56">IFERROR(('Fixed Cost'!L14/(Production!BH12+Production!BN12)),"0")</f>
      </c>
      <c r="AK56" s="329">
        <f t="array" ref="AK56">IFERROR(('Fixed Cost'!R14/(Production!BH12+Production!BN12)),"0")</f>
      </c>
      <c r="AL56" s="329">
        <f t="array" ref="AL56">IFERROR(('Fixed Cost'!X14/(Production!BH12+Production!BN12)),"0")</f>
      </c>
      <c r="AM56" s="329">
        <f t="array" ref="AM56">IFERROR(('Fixed Cost'!AD14/(Production!BH12+Production!BN12)),"0")</f>
      </c>
      <c r="AN56" s="329">
        <f t="array" ref="AN56">SUM(AC56:AM56)</f>
      </c>
      <c r="AO56" s="329">
        <f t="array" ref="AO56">AN56:AN56/11.62</f>
      </c>
      <c r="AP56" s="127"/>
      <c r="AQ56" s="98"/>
      <c r="AR56" s="98"/>
      <c r="AS56" s="98"/>
    </row>
    <row r="57" spans="1:45" ht="18.75" customHeight="1">
      <c r="A57" s="421">
        <v>8</v>
      </c>
      <c r="B57" s="422">
        <f t="array" ref="B57">IFERROR((Body!Y11/(Production!AG13+Production!AM13)),"0")</f>
      </c>
      <c r="C57" s="422">
        <f t="array" ref="C57">IFERROR(('Glaze 15x90'!T29/(Production!AG13+Production!AM13)),"0")</f>
      </c>
      <c r="D57" s="422">
        <f t="array" ref="D57">IFERROR((Packing!AE14/(Production!AG13)),"0")</f>
      </c>
      <c r="E57" s="422">
        <f t="array" ref="E57">IFERROR((Fuel!L13/(Production!AG13+Production!AM13)),"0")</f>
      </c>
      <c r="F57" s="422">
        <f t="array" ref="F57">IFERROR((Gas!W14/(Production!AG13+Production!AM13)),"0")</f>
      </c>
      <c r="G57" s="422">
        <f t="array" ref="G57">IFERROR((Electricity!I14/(Production!AG13+Production!AM13)),"0")</f>
      </c>
      <c r="H57" s="422">
        <f t="array" ref="H57">IFERROR((Ink!AL13/(Production!AG13+Production!AM13)),"0")</f>
      </c>
      <c r="I57" s="422">
        <f t="array" ref="I57">IFERROR(('Fixed Cost'!J15/(Production!AG13+Production!AM13)),"0")</f>
      </c>
      <c r="J57" s="422">
        <f t="array" ref="J57">IFERROR(('Fixed Cost'!P15/(Production!AG13+Production!AM13)),"0")</f>
      </c>
      <c r="K57" s="422">
        <f t="array" ref="K57">IFERROR(('Fixed Cost'!V15/(Production!AG13+Production!AM13)),"0")</f>
      </c>
      <c r="L57" s="422">
        <f t="array" ref="L57">IFERROR(('Fixed Cost'!AB15/(Production!AG13+Production!AM13)),"0")</f>
      </c>
      <c r="M57" s="423">
        <f t="array" ref="M57">SUM(B57:L57)</f>
      </c>
      <c r="N57" s="424"/>
      <c r="O57" s="421">
        <v>8</v>
      </c>
      <c r="P57" s="422">
        <f t="array" ref="P57">IFERROR((Body!AI11/(Production!AU13+Production!BA13)),"0")</f>
      </c>
      <c r="Q57" s="422">
        <f t="array" ref="Q57">IFERROR(('Glaze 20x120 '!T29/(Production!AU13+Production!BA13)),"0")</f>
      </c>
      <c r="R57" s="422">
        <f t="array" ref="R57">IFERROR((Packing!AP14/Production!AU13),"0")</f>
      </c>
      <c r="S57" s="422">
        <f t="array" ref="S57">IFERROR((Fuel!M13/(Production!AU13+Production!BA13)),"0")</f>
      </c>
      <c r="T57" s="422">
        <f t="array" ref="T57">IFERROR((Gas!X14/(Production!AU13+Production!BA13)),"0")</f>
      </c>
      <c r="U57" s="422">
        <f t="array" ref="U57">IFERROR((Electricity!J14/(Production!AU13+Production!BA13)),"0")</f>
      </c>
      <c r="V57" s="422">
        <f t="array" ref="V57">IFERROR((Ink!AY13/(Production!AU13+Production!BA13)),"0")</f>
      </c>
      <c r="W57" s="422">
        <f t="array" ref="W57">IFERROR(('Fixed Cost'!K15/(Production!AU13+Production!BA13)),"0")</f>
      </c>
      <c r="X57" s="422">
        <f t="array" ref="X57">IFERROR(('Fixed Cost'!Q15/(Production!AU13+Production!BA13)),"0")</f>
      </c>
      <c r="Y57" s="422">
        <f t="array" ref="Y57">IFERROR(('Fixed Cost'!W15/(Production!AU13+Production!BA13)),"0")</f>
      </c>
      <c r="Z57" s="422">
        <f t="array" ref="Z57">IFERROR(('Fixed Cost'!AC15/(Production!AU13+Production!BA13)),"0")</f>
      </c>
      <c r="AA57" s="423">
        <f t="array" ref="AA57">SUM(P57:Z57)</f>
      </c>
      <c r="AB57" s="424">
        <v>8</v>
      </c>
      <c r="AC57" s="424">
        <f t="array" ref="AC57">IFERROR((Body!AS11/(Production!BH13+Production!BN13)),"0")</f>
      </c>
      <c r="AD57" s="424">
        <f t="array" ref="AD57">IFERROR(('Glaze 40x40'!T29/(Production!BH13+Production!BN13)),"0")</f>
      </c>
      <c r="AE57" s="424">
        <f t="array" ref="AE57">IFERROR((Packing!BA14/(Production!BH13)),"0")</f>
      </c>
      <c r="AF57" s="424">
        <f t="array" ref="AF57">IFERROR((Fuel!N13/(Production!BH13+Production!BN13)),"0")</f>
      </c>
      <c r="AG57" s="424">
        <f t="array" ref="AG57">IFERROR((Gas!Y14/(Production!BH13+Production!BN13)),"0")</f>
      </c>
      <c r="AH57" s="424">
        <f t="array" ref="AH57">IFERROR((Electricity!K14/(Production!BH13+Production!BN13)),"0")</f>
      </c>
      <c r="AI57" s="424">
        <f t="array" ref="AI57">IFERROR((Ink!BQ13/(Production!BH13+Production!BN13)),"0")</f>
      </c>
      <c r="AJ57" s="424">
        <f t="array" ref="AJ57">IFERROR(('Fixed Cost'!L15/(Production!BH13+Production!BN13)),"0")</f>
      </c>
      <c r="AK57" s="424">
        <f t="array" ref="AK57">IFERROR(('Fixed Cost'!R15/(Production!BH13+Production!BN13)),"0")</f>
      </c>
      <c r="AL57" s="424">
        <f t="array" ref="AL57">IFERROR(('Fixed Cost'!X15/(Production!BH13+Production!BN13)),"0")</f>
      </c>
      <c r="AM57" s="424">
        <f t="array" ref="AM57">IFERROR(('Fixed Cost'!AD15/(Production!BH13+Production!BN13)),"0")</f>
      </c>
      <c r="AN57" s="424">
        <f t="array" ref="AN57">SUM(AC57:AM57)</f>
      </c>
      <c r="AO57" s="424">
        <f t="array" ref="AO57">AN57:AN57/11.62</f>
      </c>
      <c r="AP57" s="127"/>
      <c r="AQ57" s="98"/>
      <c r="AR57" s="98"/>
      <c r="AS57" s="98"/>
    </row>
    <row r="58" spans="1:45" ht="18.75" customHeight="1">
      <c r="A58" s="328">
        <v>9</v>
      </c>
      <c r="B58" s="331">
        <f t="array" ref="B58">IFERROR((Body!Y12/(Production!AG14+Production!AM14)),"0")</f>
      </c>
      <c r="C58" s="331">
        <f t="array" ref="C58">IFERROR(('Glaze 15x90'!T32/(Production!AG14+Production!AM14)),"0")</f>
      </c>
      <c r="D58" s="331">
        <f t="array" ref="D58">IFERROR((Packing!AE15/(Production!AG14)),"0")</f>
      </c>
      <c r="E58" s="331">
        <f t="array" ref="E58">IFERROR((Fuel!L14/(Production!AG14+Production!AM14)),"0")</f>
      </c>
      <c r="F58" s="331">
        <f t="array" ref="F58">IFERROR((Gas!W15/(Production!AG14+Production!AM14)),"0")</f>
      </c>
      <c r="G58" s="331">
        <f t="array" ref="G58">IFERROR((Electricity!I15/(Production!AG14+Production!AM14)),"0")</f>
      </c>
      <c r="H58" s="331">
        <f t="array" ref="H58">IFERROR((Ink!AL14/(Production!AG14+Production!AM14)),"0")</f>
      </c>
      <c r="I58" s="331">
        <f t="array" ref="I58">IFERROR(('Fixed Cost'!J16/(Production!AG14+Production!AM14)),"0")</f>
      </c>
      <c r="J58" s="331">
        <f t="array" ref="J58">IFERROR(('Fixed Cost'!P16/(Production!AG14+Production!AM14)),"0")</f>
      </c>
      <c r="K58" s="331">
        <f t="array" ref="K58">IFERROR(('Fixed Cost'!V16/(Production!AG14+Production!AM14)),"0")</f>
      </c>
      <c r="L58" s="331">
        <f t="array" ref="L58">IFERROR(('Fixed Cost'!AB16/(Production!AG14+Production!AM14)),"0")</f>
      </c>
      <c r="M58" s="420">
        <f t="array" ref="M58">SUM(B58:L58)</f>
      </c>
      <c r="N58" s="329"/>
      <c r="O58" s="328">
        <v>9</v>
      </c>
      <c r="P58" s="331">
        <f t="array" ref="P58">IFERROR((Body!AI12/(Production!AU14+Production!BA14)),"0")</f>
      </c>
      <c r="Q58" s="331">
        <f t="array" ref="Q58">IFERROR(('Glaze 20x120 '!T32/(Production!AU14+Production!BA14)),"0")</f>
      </c>
      <c r="R58" s="331">
        <f t="array" ref="R58">IFERROR((Packing!AP15/Production!AU14),"0")</f>
      </c>
      <c r="S58" s="331">
        <f t="array" ref="S58">IFERROR((Fuel!M14/(Production!AU14+Production!BA14)),"0")</f>
      </c>
      <c r="T58" s="331">
        <f t="array" ref="T58">IFERROR((Gas!X15/(Production!AU14+Production!BA14)),"0")</f>
      </c>
      <c r="U58" s="331">
        <f t="array" ref="U58">IFERROR((Electricity!J15/(Production!AU14+Production!BA14)),"0")</f>
      </c>
      <c r="V58" s="331">
        <f t="array" ref="V58">IFERROR((Ink!AY14/(Production!AU14+Production!BA14)),"0")</f>
      </c>
      <c r="W58" s="331">
        <f t="array" ref="W58">IFERROR(('Fixed Cost'!K16/(Production!AU14+Production!BA14)),"0")</f>
      </c>
      <c r="X58" s="331">
        <f t="array" ref="X58">IFERROR(('Fixed Cost'!Q16/(Production!AU14+Production!BA14)),"0")</f>
      </c>
      <c r="Y58" s="331">
        <f t="array" ref="Y58">IFERROR(('Fixed Cost'!W16/(Production!AU14+Production!BA14)),"0")</f>
      </c>
      <c r="Z58" s="331">
        <f t="array" ref="Z58">IFERROR(('Fixed Cost'!AC16/(Production!AU14+Production!BA14)),"0")</f>
      </c>
      <c r="AA58" s="420">
        <f t="array" ref="AA58">SUM(P58:Z58)</f>
      </c>
      <c r="AB58" s="329">
        <v>9</v>
      </c>
      <c r="AC58" s="329">
        <f t="array" ref="AC58">IFERROR((Body!AS12/(Production!BH14+Production!BN14)),"0")</f>
      </c>
      <c r="AD58" s="329">
        <f t="array" ref="AD58">IFERROR(('Glaze 40x40'!T32/(Production!BH14+Production!BN14)),"0")</f>
      </c>
      <c r="AE58" s="329">
        <f t="array" ref="AE58">IFERROR((Packing!BA15/(Production!BH14)),"0")</f>
      </c>
      <c r="AF58" s="329">
        <f t="array" ref="AF58">IFERROR((Fuel!N14/(Production!BH14+Production!BN14)),"0")</f>
      </c>
      <c r="AG58" s="329">
        <f t="array" ref="AG58">IFERROR((Gas!Y15/(Production!BH14+Production!BN14)),"0")</f>
      </c>
      <c r="AH58" s="329">
        <f t="array" ref="AH58">IFERROR((Electricity!K15/(Production!BH14+Production!BN14)),"0")</f>
      </c>
      <c r="AI58" s="329">
        <f t="array" ref="AI58">IFERROR((Ink!BQ14/(Production!BH14+Production!BN14)),"0")</f>
      </c>
      <c r="AJ58" s="329">
        <f t="array" ref="AJ58">IFERROR(('Fixed Cost'!L16/(Production!BH14+Production!BN14)),"0")</f>
      </c>
      <c r="AK58" s="329">
        <f t="array" ref="AK58">IFERROR(('Fixed Cost'!R16/(Production!BH14+Production!BN14)),"0")</f>
      </c>
      <c r="AL58" s="329">
        <f t="array" ref="AL58">IFERROR(('Fixed Cost'!X16/(Production!BH14+Production!BN14)),"0")</f>
      </c>
      <c r="AM58" s="329">
        <f t="array" ref="AM58">IFERROR(('Fixed Cost'!AD16/(Production!BH14+Production!BN14)),"0")</f>
      </c>
      <c r="AN58" s="329">
        <f t="array" ref="AN58">SUM(AC58:AM58)</f>
      </c>
      <c r="AO58" s="329">
        <f t="array" ref="AO58">AN58:AN58/11.62</f>
      </c>
      <c r="AP58" s="127"/>
      <c r="AQ58" s="98"/>
      <c r="AR58" s="98"/>
      <c r="AS58" s="98"/>
    </row>
    <row r="59" spans="1:45" ht="18.75" customHeight="1">
      <c r="A59" s="421">
        <v>10</v>
      </c>
      <c r="B59" s="422">
        <f t="array" ref="B59">IFERROR((Body!Y13/(Production!AG15+Production!AM15)),"0")</f>
      </c>
      <c r="C59" s="422">
        <f t="array" ref="C59">IFERROR(('Glaze 15x90'!T35/(Production!AG15+Production!AM15)),"0")</f>
      </c>
      <c r="D59" s="422">
        <f t="array" ref="D59">IFERROR((Packing!AE16/(Production!AG15)),"0")</f>
      </c>
      <c r="E59" s="422">
        <f t="array" ref="E59">IFERROR((Fuel!L15/(Production!AG15+Production!AM15)),"0")</f>
      </c>
      <c r="F59" s="422">
        <f t="array" ref="F59">IFERROR((Gas!W16/(Production!AG15+Production!AM15)),"0")</f>
      </c>
      <c r="G59" s="422">
        <f t="array" ref="G59">IFERROR((Electricity!I16/(Production!AG15+Production!AM15)),"0")</f>
      </c>
      <c r="H59" s="422">
        <f t="array" ref="H59">IFERROR((Ink!AL15/(Production!AG15+Production!AM15)),"0")</f>
      </c>
      <c r="I59" s="422">
        <f t="array" ref="I59">IFERROR(('Fixed Cost'!J17/(Production!AG15+Production!AM15)),"0")</f>
      </c>
      <c r="J59" s="422">
        <f t="array" ref="J59">IFERROR(('Fixed Cost'!P17/(Production!AG15+Production!AM15)),"0")</f>
      </c>
      <c r="K59" s="422">
        <f t="array" ref="K59">IFERROR(('Fixed Cost'!V17/(Production!AG15+Production!AM15)),"0")</f>
      </c>
      <c r="L59" s="422">
        <f t="array" ref="L59">IFERROR(('Fixed Cost'!AB17/(Production!AG15+Production!AM15)),"0")</f>
      </c>
      <c r="M59" s="423">
        <f t="array" ref="M59">SUM(B59:L59)</f>
      </c>
      <c r="N59" s="424"/>
      <c r="O59" s="421">
        <v>10</v>
      </c>
      <c r="P59" s="422">
        <f t="array" ref="P59">IFERROR((Body!AI13/(Production!AU15+Production!BA15)),"0")</f>
      </c>
      <c r="Q59" s="422">
        <f t="array" ref="Q59">IFERROR(('Glaze 20x120 '!T35/(Production!AU15+Production!BA15)),"0")</f>
      </c>
      <c r="R59" s="422">
        <f t="array" ref="R59">IFERROR((Packing!AP16/Production!AU15),"0")</f>
      </c>
      <c r="S59" s="422">
        <f t="array" ref="S59">IFERROR((Fuel!M15/(Production!AU15+Production!BA15)),"0")</f>
      </c>
      <c r="T59" s="422">
        <f t="array" ref="T59">IFERROR((Gas!X16/(Production!AU15+Production!BA15)),"0")</f>
      </c>
      <c r="U59" s="422">
        <f t="array" ref="U59">IFERROR((Electricity!J16/(Production!AU15+Production!BA15)),"0")</f>
      </c>
      <c r="V59" s="422">
        <f t="array" ref="V59">IFERROR((Ink!AY15/(Production!AU15+Production!BA15)),"0")</f>
      </c>
      <c r="W59" s="422">
        <f t="array" ref="W59">IFERROR(('Fixed Cost'!K17/(Production!AU15+Production!BA15)),"0")</f>
      </c>
      <c r="X59" s="422">
        <f t="array" ref="X59">IFERROR(('Fixed Cost'!Q17/(Production!AU15+Production!BA15)),"0")</f>
      </c>
      <c r="Y59" s="422">
        <f t="array" ref="Y59">IFERROR(('Fixed Cost'!W17/(Production!AU15+Production!BA15)),"0")</f>
      </c>
      <c r="Z59" s="422">
        <f t="array" ref="Z59">IFERROR(('Fixed Cost'!AC17/(Production!AU15+Production!BA15)),"0")</f>
      </c>
      <c r="AA59" s="423">
        <f t="array" ref="AA59">SUM(P59:Z59)</f>
      </c>
      <c r="AB59" s="424">
        <v>10</v>
      </c>
      <c r="AC59" s="424">
        <f t="array" ref="AC59">IFERROR((Body!AS13/(Production!BH15+Production!BN15)),"0")</f>
      </c>
      <c r="AD59" s="424">
        <f t="array" ref="AD59">IFERROR(('Glaze 40x40'!T35/(Production!BH15+Production!BN15)),"0")</f>
      </c>
      <c r="AE59" s="424">
        <f t="array" ref="AE59">IFERROR((Packing!BA16/(Production!BH15)),"0")</f>
      </c>
      <c r="AF59" s="424">
        <f t="array" ref="AF59">IFERROR((Fuel!N15/(Production!BH15+Production!BN15)),"0")</f>
      </c>
      <c r="AG59" s="424">
        <f t="array" ref="AG59">IFERROR((Gas!Y16/(Production!BH15+Production!BN15)),"0")</f>
      </c>
      <c r="AH59" s="424">
        <f t="array" ref="AH59">IFERROR((Electricity!K16/(Production!BH15+Production!BN15)),"0")</f>
      </c>
      <c r="AI59" s="424">
        <f t="array" ref="AI59">IFERROR((Ink!BQ15/(Production!BH15+Production!BN15)),"0")</f>
      </c>
      <c r="AJ59" s="424">
        <f t="array" ref="AJ59">IFERROR(('Fixed Cost'!L17/(Production!BH15+Production!BN15)),"0")</f>
      </c>
      <c r="AK59" s="424">
        <f t="array" ref="AK59">IFERROR(('Fixed Cost'!R17/(Production!BH15+Production!BN15)),"0")</f>
      </c>
      <c r="AL59" s="424">
        <f t="array" ref="AL59">IFERROR(('Fixed Cost'!X17/(Production!BH15+Production!BN15)),"0")</f>
      </c>
      <c r="AM59" s="424">
        <f t="array" ref="AM59">IFERROR(('Fixed Cost'!AD17/(Production!BH15+Production!BN15)),"0")</f>
      </c>
      <c r="AN59" s="424">
        <f t="array" ref="AN59">SUM(AC59:AM59)</f>
      </c>
      <c r="AO59" s="424">
        <f t="array" ref="AO59">AN59:AN59/11.62</f>
      </c>
      <c r="AP59" s="127"/>
      <c r="AQ59" s="98"/>
      <c r="AR59" s="98"/>
      <c r="AS59" s="98"/>
    </row>
    <row r="60" spans="1:45" ht="18.75" customHeight="1">
      <c r="A60" s="328">
        <v>11</v>
      </c>
      <c r="B60" s="331">
        <f t="array" ref="B60">IFERROR((Body!Y14/(Production!AG16+Production!AM16)),"0")</f>
      </c>
      <c r="C60" s="331">
        <f t="array" ref="C60">IFERROR(('Glaze 15x90'!T38/(Production!AG16+Production!AM16)),"0")</f>
      </c>
      <c r="D60" s="331">
        <f t="array" ref="D60">IFERROR((Packing!AE17/(Production!AG16)),"0")</f>
      </c>
      <c r="E60" s="331">
        <f t="array" ref="E60">IFERROR((Fuel!L16/(Production!AG16+Production!AM16)),"0")</f>
      </c>
      <c r="F60" s="331">
        <f t="array" ref="F60">IFERROR((Gas!W17/(Production!AG16+Production!AM16)),"0")</f>
      </c>
      <c r="G60" s="331">
        <f t="array" ref="G60">IFERROR((Electricity!I17/(Production!AG16+Production!AM16)),"0")</f>
      </c>
      <c r="H60" s="331">
        <f t="array" ref="H60">IFERROR((Ink!AL16/(Production!AG16+Production!AM16)),"0")</f>
      </c>
      <c r="I60" s="331">
        <f t="array" ref="I60">IFERROR(('Fixed Cost'!J18/(Production!AG16+Production!AM16)),"0")</f>
      </c>
      <c r="J60" s="331">
        <f t="array" ref="J60">IFERROR(('Fixed Cost'!P18/(Production!AG16+Production!AM16)),"0")</f>
      </c>
      <c r="K60" s="331">
        <f t="array" ref="K60">IFERROR(('Fixed Cost'!V18/(Production!AG16+Production!AM16)),"0")</f>
      </c>
      <c r="L60" s="331">
        <f t="array" ref="L60">IFERROR(('Fixed Cost'!AB18/(Production!AG16+Production!AM16)),"0")</f>
      </c>
      <c r="M60" s="420">
        <f t="array" ref="M60">SUM(B60:L60)</f>
      </c>
      <c r="N60" s="329"/>
      <c r="O60" s="328">
        <v>11</v>
      </c>
      <c r="P60" s="331">
        <f t="array" ref="P60">IFERROR((Body!AI14/(Production!AU16+Production!BA16)),"0")</f>
      </c>
      <c r="Q60" s="331">
        <f t="array" ref="Q60">IFERROR(('Glaze 20x120 '!T38/(Production!AU16+Production!BA16)),"0")</f>
      </c>
      <c r="R60" s="331">
        <f t="array" ref="R60">IFERROR((Packing!AP17/Production!AU16),"0")</f>
      </c>
      <c r="S60" s="331">
        <f t="array" ref="S60">IFERROR((Fuel!M16/(Production!AU16+Production!BA16)),"0")</f>
      </c>
      <c r="T60" s="331">
        <f t="array" ref="T60">IFERROR((Gas!X17/(Production!AU16+Production!BA16)),"0")</f>
      </c>
      <c r="U60" s="331">
        <f t="array" ref="U60">IFERROR((Electricity!J17/(Production!AU16+Production!BA16)),"0")</f>
      </c>
      <c r="V60" s="331">
        <f t="array" ref="V60">IFERROR((Ink!AY16/(Production!AU16+Production!BA16)),"0")</f>
      </c>
      <c r="W60" s="331">
        <f t="array" ref="W60">IFERROR(('Fixed Cost'!K18/(Production!AU16+Production!BA16)),"0")</f>
      </c>
      <c r="X60" s="331">
        <f t="array" ref="X60">IFERROR(('Fixed Cost'!Q18/(Production!AU16+Production!BA16)),"0")</f>
      </c>
      <c r="Y60" s="331">
        <f t="array" ref="Y60">IFERROR(('Fixed Cost'!W18/(Production!AU16+Production!BA16)),"0")</f>
      </c>
      <c r="Z60" s="331">
        <f t="array" ref="Z60">IFERROR(('Fixed Cost'!AC18/(Production!AU16+Production!BA16)),"0")</f>
      </c>
      <c r="AA60" s="420">
        <f t="array" ref="AA60">SUM(P60:Z60)</f>
      </c>
      <c r="AB60" s="329">
        <v>11</v>
      </c>
      <c r="AC60" s="329">
        <f t="array" ref="AC60">IFERROR((Body!AS14/(Production!BH16+Production!BN16)),"0")</f>
      </c>
      <c r="AD60" s="329">
        <f t="array" ref="AD60">IFERROR(('Glaze 40x40'!T38/(Production!BH16+Production!BN16)),"0")</f>
      </c>
      <c r="AE60" s="329">
        <f t="array" ref="AE60">IFERROR((Packing!BA17/(Production!BH16)),"0")</f>
      </c>
      <c r="AF60" s="329">
        <f t="array" ref="AF60">IFERROR((Fuel!N16/(Production!BH16+Production!BN16)),"0")</f>
      </c>
      <c r="AG60" s="329">
        <f t="array" ref="AG60">IFERROR((Gas!Y17/(Production!BH16+Production!BN16)),"0")</f>
      </c>
      <c r="AH60" s="329">
        <f t="array" ref="AH60">IFERROR((Electricity!K17/(Production!BH16+Production!BN16)),"0")</f>
      </c>
      <c r="AI60" s="329">
        <f t="array" ref="AI60">IFERROR((Ink!BQ16/(Production!BH16+Production!BN16)),"0")</f>
      </c>
      <c r="AJ60" s="329">
        <f t="array" ref="AJ60">IFERROR(('Fixed Cost'!L18/(Production!BH16+Production!BN16)),"0")</f>
      </c>
      <c r="AK60" s="329">
        <f t="array" ref="AK60">IFERROR(('Fixed Cost'!R18/(Production!BH16+Production!BN16)),"0")</f>
      </c>
      <c r="AL60" s="329">
        <f t="array" ref="AL60">IFERROR(('Fixed Cost'!X18/(Production!BH16+Production!BN16)),"0")</f>
      </c>
      <c r="AM60" s="329">
        <f t="array" ref="AM60">IFERROR(('Fixed Cost'!AD18/(Production!BH16+Production!BN16)),"0")</f>
      </c>
      <c r="AN60" s="329">
        <f t="array" ref="AN60">SUM(AC60:AM60)</f>
      </c>
      <c r="AO60" s="329">
        <f t="array" ref="AO60">AN60:AN60/11.62</f>
      </c>
      <c r="AP60" s="127"/>
      <c r="AQ60" s="98"/>
      <c r="AR60" s="98"/>
      <c r="AS60" s="98"/>
    </row>
    <row r="61" spans="1:45" ht="18.75" customHeight="1">
      <c r="A61" s="421">
        <v>12</v>
      </c>
      <c r="B61" s="422">
        <f t="array" ref="B61">IFERROR((Body!Y15/(Production!AG17+Production!AM17)),"0")</f>
      </c>
      <c r="C61" s="422">
        <f t="array" ref="C61">IFERROR(('Glaze 15x90'!T41/(Production!AG17+Production!AM17)),"0")</f>
      </c>
      <c r="D61" s="422">
        <f t="array" ref="D61">IFERROR((Packing!AE18/(Production!AG17)),"0")</f>
      </c>
      <c r="E61" s="422">
        <f t="array" ref="E61">IFERROR((Fuel!L17/(Production!AG17+Production!AM17)),"0")</f>
      </c>
      <c r="F61" s="422">
        <f t="array" ref="F61">IFERROR((Gas!W18/(Production!AG17+Production!AM17)),"0")</f>
      </c>
      <c r="G61" s="422">
        <f t="array" ref="G61">IFERROR((Electricity!I18/(Production!AG17+Production!AM17)),"0")</f>
      </c>
      <c r="H61" s="422">
        <f t="array" ref="H61">IFERROR((Ink!AL17/(Production!AG17+Production!AM17)),"0")</f>
      </c>
      <c r="I61" s="422">
        <f t="array" ref="I61">IFERROR(('Fixed Cost'!J19/(Production!AG17+Production!AM17)),"0")</f>
      </c>
      <c r="J61" s="422">
        <f t="array" ref="J61">IFERROR(('Fixed Cost'!P19/(Production!AG17+Production!AM17)),"0")</f>
      </c>
      <c r="K61" s="422">
        <f t="array" ref="K61">IFERROR(('Fixed Cost'!V19/(Production!AG17+Production!AM17)),"0")</f>
      </c>
      <c r="L61" s="422">
        <f t="array" ref="L61">IFERROR(('Fixed Cost'!AB19/(Production!AG17+Production!AM17)),"0")</f>
      </c>
      <c r="M61" s="423">
        <f t="array" ref="M61">SUM(B61:L61)</f>
      </c>
      <c r="N61" s="424"/>
      <c r="O61" s="421">
        <v>12</v>
      </c>
      <c r="P61" s="422">
        <f t="array" ref="P61">IFERROR((Body!AI15/(Production!AU17+Production!BA17)),"0")</f>
      </c>
      <c r="Q61" s="422">
        <f t="array" ref="Q61">IFERROR(('Glaze 20x120 '!T41/(Production!AU17+Production!BA17)),"0")</f>
      </c>
      <c r="R61" s="422">
        <f t="array" ref="R61">IFERROR((Packing!AP18/Production!AU17),"0")</f>
      </c>
      <c r="S61" s="422">
        <f t="array" ref="S61">IFERROR((Fuel!M17/(Production!AU17+Production!BA17)),"0")</f>
      </c>
      <c r="T61" s="422">
        <f t="array" ref="T61">IFERROR((Gas!X18/(Production!AU17+Production!BA17)),"0")</f>
      </c>
      <c r="U61" s="422">
        <f t="array" ref="U61">IFERROR((Electricity!J18/(Production!AU17+Production!BA17)),"0")</f>
      </c>
      <c r="V61" s="422">
        <f t="array" ref="V61">IFERROR((Ink!AY17/(Production!AU17+Production!BA17)),"0")</f>
      </c>
      <c r="W61" s="422">
        <f t="array" ref="W61">IFERROR(('Fixed Cost'!K19/(Production!AU17+Production!BA17)),"0")</f>
      </c>
      <c r="X61" s="422">
        <f t="array" ref="X61">IFERROR(('Fixed Cost'!Q19/(Production!AU17+Production!BA17)),"0")</f>
      </c>
      <c r="Y61" s="422">
        <f t="array" ref="Y61">IFERROR(('Fixed Cost'!W19/(Production!AU17+Production!BA17)),"0")</f>
      </c>
      <c r="Z61" s="422">
        <f t="array" ref="Z61">IFERROR(('Fixed Cost'!AC19/(Production!AU17+Production!BA17)),"0")</f>
      </c>
      <c r="AA61" s="423">
        <f t="array" ref="AA61">SUM(P61:Z61)</f>
      </c>
      <c r="AB61" s="424">
        <v>12</v>
      </c>
      <c r="AC61" s="424">
        <f t="array" ref="AC61">IFERROR((Body!AS15/(Production!BH17+Production!BN17)),"0")</f>
      </c>
      <c r="AD61" s="424">
        <f t="array" ref="AD61">IFERROR(('Glaze 40x40'!T41/(Production!BH17+Production!BN17)),"0")</f>
      </c>
      <c r="AE61" s="424">
        <f t="array" ref="AE61">IFERROR((Packing!BA18/(Production!BH17)),"0")</f>
      </c>
      <c r="AF61" s="424">
        <f t="array" ref="AF61">IFERROR((Fuel!N17/(Production!BH17+Production!BN17)),"0")</f>
      </c>
      <c r="AG61" s="424">
        <f t="array" ref="AG61">IFERROR((Gas!Y18/(Production!BH17+Production!BN17)),"0")</f>
      </c>
      <c r="AH61" s="424">
        <f t="array" ref="AH61">IFERROR((Electricity!K18/(Production!BH17+Production!BN17)),"0")</f>
      </c>
      <c r="AI61" s="424">
        <f t="array" ref="AI61">IFERROR((Ink!BQ17/(Production!BH17+Production!BN17)),"0")</f>
      </c>
      <c r="AJ61" s="424">
        <f t="array" ref="AJ61">IFERROR(('Fixed Cost'!L19/(Production!BH17+Production!BN17)),"0")</f>
      </c>
      <c r="AK61" s="424">
        <f t="array" ref="AK61">IFERROR(('Fixed Cost'!R19/(Production!BH17+Production!BN17)),"0")</f>
      </c>
      <c r="AL61" s="424">
        <f t="array" ref="AL61">IFERROR(('Fixed Cost'!X19/(Production!BH17+Production!BN17)),"0")</f>
      </c>
      <c r="AM61" s="424">
        <f t="array" ref="AM61">IFERROR(('Fixed Cost'!AD19/(Production!BH17+Production!BN17)),"0")</f>
      </c>
      <c r="AN61" s="424">
        <f t="array" ref="AN61">SUM(AC61:AM61)</f>
      </c>
      <c r="AO61" s="424">
        <f t="array" ref="AO61">AN61:AN61/11.62</f>
      </c>
      <c r="AP61" s="127"/>
      <c r="AQ61" s="98"/>
      <c r="AR61" s="98"/>
      <c r="AS61" s="98"/>
    </row>
    <row r="62" spans="1:45" ht="18.75" customHeight="1">
      <c r="A62" s="328">
        <v>13</v>
      </c>
      <c r="B62" s="331">
        <f t="array" ref="B62">IFERROR((Body!Y16/(Production!AG18+Production!AM18)),"0")</f>
      </c>
      <c r="C62" s="331">
        <f t="array" ref="C62">IFERROR(('Glaze 15x90'!T44/(Production!AG18+Production!AM18)),"0")</f>
      </c>
      <c r="D62" s="331">
        <f t="array" ref="D62">IFERROR((Packing!AE19/(Production!AG18)),"0")</f>
      </c>
      <c r="E62" s="331">
        <f t="array" ref="E62">IFERROR((Fuel!L18/(Production!AG18+Production!AM18)),"0")</f>
      </c>
      <c r="F62" s="331">
        <f t="array" ref="F62">IFERROR((Gas!W19/(Production!AG18+Production!AM18)),"0")</f>
      </c>
      <c r="G62" s="331">
        <f t="array" ref="G62">IFERROR((Electricity!I19/(Production!AG18+Production!AM18)),"0")</f>
      </c>
      <c r="H62" s="331">
        <f t="array" ref="H62">IFERROR((Ink!AL18/(Production!AG18+Production!AM18)),"0")</f>
      </c>
      <c r="I62" s="331">
        <f t="array" ref="I62">IFERROR(('Fixed Cost'!J20/(Production!AG18+Production!AM18)),"0")</f>
      </c>
      <c r="J62" s="331">
        <f t="array" ref="J62">IFERROR(('Fixed Cost'!P20/(Production!AG18+Production!AM18)),"0")</f>
      </c>
      <c r="K62" s="331">
        <f t="array" ref="K62">IFERROR(('Fixed Cost'!V20/(Production!AG18+Production!AM18)),"0")</f>
      </c>
      <c r="L62" s="331">
        <f t="array" ref="L62">IFERROR(('Fixed Cost'!AB20/(Production!AG18+Production!AM18)),"0")</f>
      </c>
      <c r="M62" s="420">
        <f t="array" ref="M62">SUM(B62:L62)</f>
      </c>
      <c r="N62" s="329"/>
      <c r="O62" s="328">
        <v>13</v>
      </c>
      <c r="P62" s="329">
        <f t="array" ref="P62">IFERROR((Body!AI16/(Production!AU18+Production!BA18)),"0")</f>
      </c>
      <c r="Q62" s="329">
        <f t="array" ref="Q62">IFERROR(('Glaze 20x120 '!T44/(Production!AU18+Production!BA18)),"0")</f>
      </c>
      <c r="R62" s="331">
        <f t="array" ref="R62">IFERROR((Packing!AP19/Production!AU18),"0")</f>
      </c>
      <c r="S62" s="329">
        <f t="array" ref="S62">IFERROR((Fuel!M18/(Production!AU18+Production!BA18)),"0")</f>
      </c>
      <c r="T62" s="329">
        <f t="array" ref="T62">IFERROR((Gas!X19/(Production!AU18+Production!BA18)),"0")</f>
      </c>
      <c r="U62" s="329">
        <f t="array" ref="U62">IFERROR((Electricity!J19/(Production!AU18+Production!BA18)),"0")</f>
      </c>
      <c r="V62" s="329">
        <f t="array" ref="V62">IFERROR((Ink!AY18/(Production!AU18+Production!BA18)),"0")</f>
      </c>
      <c r="W62" s="329">
        <f t="array" ref="W62">IFERROR(('Fixed Cost'!K20/(Production!AU18+Production!BA18)),"0")</f>
      </c>
      <c r="X62" s="329">
        <f t="array" ref="X62">IFERROR(('Fixed Cost'!Q20/(Production!AU18+Production!BA18)),"0")</f>
      </c>
      <c r="Y62" s="329">
        <f t="array" ref="Y62">IFERROR(('Fixed Cost'!W20/(Production!AU18+Production!BA18)),"0")</f>
      </c>
      <c r="Z62" s="329">
        <f t="array" ref="Z62">IFERROR(('Fixed Cost'!AC20/(Production!AU18+Production!BA18)),"0")</f>
      </c>
      <c r="AA62" s="420">
        <f t="array" ref="AA62">SUM(P62:Z62)</f>
      </c>
      <c r="AB62" s="329">
        <v>13</v>
      </c>
      <c r="AC62" s="329">
        <f t="array" ref="AC62">IFERROR((Body!AS16/(Production!BH18+Production!BN18)),"0")</f>
      </c>
      <c r="AD62" s="329">
        <f t="array" ref="AD62">IFERROR(('Glaze 40x40'!T44/(Production!BH18+Production!BN18)),"0")</f>
      </c>
      <c r="AE62" s="329">
        <f t="array" ref="AE62">IFERROR((Packing!BA19/(Production!BH18)),"0")</f>
      </c>
      <c r="AF62" s="329">
        <f t="array" ref="AF62">IFERROR((Fuel!N18/(Production!BH18+Production!BN18)),"0")</f>
      </c>
      <c r="AG62" s="329">
        <f t="array" ref="AG62">IFERROR((Gas!Y19/(Production!BH18+Production!BN18)),"0")</f>
      </c>
      <c r="AH62" s="329">
        <f t="array" ref="AH62">IFERROR((Electricity!K19/(Production!BH18+Production!BN18)),"0")</f>
      </c>
      <c r="AI62" s="329">
        <f t="array" ref="AI62">IFERROR((Ink!BQ18/(Production!BH18+Production!BN18)),"0")</f>
      </c>
      <c r="AJ62" s="329">
        <f t="array" ref="AJ62">IFERROR(('Fixed Cost'!L20/(Production!BH18+Production!BN18)),"0")</f>
      </c>
      <c r="AK62" s="329">
        <f t="array" ref="AK62">IFERROR(('Fixed Cost'!R20/(Production!BH18+Production!BN18)),"0")</f>
      </c>
      <c r="AL62" s="329">
        <f t="array" ref="AL62">IFERROR(('Fixed Cost'!X20/(Production!BH18+Production!BN18)),"0")</f>
      </c>
      <c r="AM62" s="329">
        <f t="array" ref="AM62">IFERROR(('Fixed Cost'!AD20/(Production!BH18+Production!BN18)),"0")</f>
      </c>
      <c r="AN62" s="329">
        <f t="array" ref="AN62">SUM(AC62:AM62)</f>
      </c>
      <c r="AO62" s="329">
        <f t="array" ref="AO62">AN62:AN62/11.62</f>
      </c>
      <c r="AP62" s="127"/>
      <c r="AQ62" s="98"/>
      <c r="AR62" s="98"/>
      <c r="AS62" s="98"/>
    </row>
    <row r="63" spans="1:45" ht="18.75" customHeight="1">
      <c r="A63" s="421">
        <v>14</v>
      </c>
      <c r="B63" s="424">
        <f t="array" ref="B63">IFERROR((Body!Y17/(Production!AG19+Production!AM19)),"0")</f>
      </c>
      <c r="C63" s="424">
        <f t="array" ref="C63">IFERROR(('Glaze 15x90'!T47/(Production!AG19+Production!AM19)),"0")</f>
      </c>
      <c r="D63" s="422">
        <f t="array" ref="D63">IFERROR((Packing!AE20/(Production!AG19)),"0")</f>
      </c>
      <c r="E63" s="424">
        <f t="array" ref="E63">IFERROR((Fuel!L19/(Production!AG19+Production!AM19)),"0")</f>
      </c>
      <c r="F63" s="424">
        <f t="array" ref="F63">IFERROR((Gas!W20/(Production!AG19+Production!AM19)),"0")</f>
      </c>
      <c r="G63" s="424">
        <f t="array" ref="G63">IFERROR((Electricity!I20/(Production!AG19+Production!AM19)),"0")</f>
      </c>
      <c r="H63" s="424">
        <f t="array" ref="H63">IFERROR((Ink!AL19/(Production!AG19+Production!AM19)),"0")</f>
      </c>
      <c r="I63" s="424">
        <f t="array" ref="I63">IFERROR(('Fixed Cost'!J21/(Production!AG19+Production!AM19)),"0")</f>
      </c>
      <c r="J63" s="424">
        <f t="array" ref="J63">IFERROR(('Fixed Cost'!P21/(Production!AG19+Production!AM19)),"0")</f>
      </c>
      <c r="K63" s="424">
        <f t="array" ref="K63">IFERROR(('Fixed Cost'!V21/(Production!AG19+Production!AM19)),"0")</f>
      </c>
      <c r="L63" s="424">
        <f t="array" ref="L63">IFERROR(('Fixed Cost'!AB21/(Production!AG19+Production!AM19)),"0")</f>
      </c>
      <c r="M63" s="423">
        <f t="array" ref="M63">SUM(B63:L63)</f>
      </c>
      <c r="N63" s="424"/>
      <c r="O63" s="421">
        <v>14</v>
      </c>
      <c r="P63" s="424">
        <f t="array" ref="P63">IFERROR((Body!AI17/(Production!AU19+Production!BA19)),"0")</f>
      </c>
      <c r="Q63" s="424">
        <f t="array" ref="Q63">IFERROR(('Glaze 20x120 '!T47/(Production!AU19+Production!BA19)),"0")</f>
      </c>
      <c r="R63" s="424">
        <f t="array" ref="R63">IFERROR((Packing!AP20/Production!AU19),"0")</f>
      </c>
      <c r="S63" s="424">
        <f t="array" ref="S63">IFERROR((Fuel!M19/(Production!AU19+Production!BA19)),"0")</f>
      </c>
      <c r="T63" s="424">
        <f t="array" ref="T63">IFERROR((Gas!X20/(Production!AU19+Production!BA19)),"0")</f>
      </c>
      <c r="U63" s="424">
        <f t="array" ref="U63">IFERROR((Electricity!J20/(Production!AU19+Production!BA19)),"0")</f>
      </c>
      <c r="V63" s="424">
        <f t="array" ref="V63">IFERROR((Ink!AY19/(Production!AU19+Production!BA19)),"0")</f>
      </c>
      <c r="W63" s="424">
        <f t="array" ref="W63">IFERROR(('Fixed Cost'!K21/(Production!AU19+Production!BA19)),"0")</f>
      </c>
      <c r="X63" s="424">
        <f t="array" ref="X63">IFERROR(('Fixed Cost'!Q21/(Production!AU19+Production!BA19)),"0")</f>
      </c>
      <c r="Y63" s="424">
        <f t="array" ref="Y63">IFERROR(('Fixed Cost'!W21/(Production!AU19+Production!BA19)),"0")</f>
      </c>
      <c r="Z63" s="424">
        <f t="array" ref="Z63">IFERROR(('Fixed Cost'!AC21/(Production!AU19+Production!BA19)),"0")</f>
      </c>
      <c r="AA63" s="423">
        <f t="array" ref="AA63">SUM(P63:Z63)</f>
      </c>
      <c r="AB63" s="424">
        <v>14</v>
      </c>
      <c r="AC63" s="424">
        <f t="array" ref="AC63">IFERROR((Body!AS17/(Production!BH19+Production!BN19)),"0")</f>
      </c>
      <c r="AD63" s="424">
        <f t="array" ref="AD63">IFERROR(('Glaze 40x40'!T47/(Production!BH19+Production!BN19)),"0")</f>
      </c>
      <c r="AE63" s="424">
        <f t="array" ref="AE63">IFERROR((Packing!BA20/(Production!BH19)),"0")</f>
      </c>
      <c r="AF63" s="424">
        <f t="array" ref="AF63">IFERROR((Fuel!N19/(Production!BH19+Production!BN19)),"0")</f>
      </c>
      <c r="AG63" s="424">
        <f t="array" ref="AG63">IFERROR((Gas!Y20/(Production!BH19+Production!BN19)),"0")</f>
      </c>
      <c r="AH63" s="424">
        <f t="array" ref="AH63">IFERROR((Electricity!K20/(Production!BH19+Production!BN19)),"0")</f>
      </c>
      <c r="AI63" s="424">
        <f t="array" ref="AI63">IFERROR((Ink!BQ19/(Production!BH19+Production!BN19)),"0")</f>
      </c>
      <c r="AJ63" s="424">
        <f t="array" ref="AJ63">IFERROR(('Fixed Cost'!L21/(Production!BH19+Production!BN19)),"0")</f>
      </c>
      <c r="AK63" s="424">
        <f t="array" ref="AK63">IFERROR(('Fixed Cost'!R21/(Production!BH19+Production!BN19)),"0")</f>
      </c>
      <c r="AL63" s="424">
        <f t="array" ref="AL63">IFERROR(('Fixed Cost'!X21/(Production!BH19+Production!BN19)),"0")</f>
      </c>
      <c r="AM63" s="424">
        <f t="array" ref="AM63">IFERROR(('Fixed Cost'!AD21/(Production!BH19+Production!BN19)),"0")</f>
      </c>
      <c r="AN63" s="424">
        <f t="array" ref="AN63">SUM(AC63:AM63)</f>
      </c>
      <c r="AO63" s="424">
        <f t="array" ref="AO63">AN63:AN63/11.62</f>
      </c>
      <c r="AP63" s="127"/>
      <c r="AQ63" s="98"/>
      <c r="AR63" s="98"/>
      <c r="AS63" s="98"/>
    </row>
    <row r="64" spans="1:45" ht="18.75" customHeight="1">
      <c r="A64" s="328">
        <v>15</v>
      </c>
      <c r="B64" s="329">
        <f t="array" ref="B64">IFERROR((Body!Y18/(Production!AG20+Production!AM20)),"0")</f>
      </c>
      <c r="C64" s="329">
        <f t="array" ref="C64">IFERROR(('Glaze 15x90'!T50/(Production!AG20+Production!AM20)),"0")</f>
      </c>
      <c r="D64" s="331">
        <f t="array" ref="D64">IFERROR((Packing!AE21/(Production!AG20)),"0")</f>
      </c>
      <c r="E64" s="329">
        <f t="array" ref="E64">IFERROR((Fuel!L20/(Production!AG20+Production!AM20)),"0")</f>
      </c>
      <c r="F64" s="329">
        <f t="array" ref="F64">IFERROR((Gas!W21/(Production!AG20+Production!AM20)),"0")</f>
      </c>
      <c r="G64" s="329">
        <f t="array" ref="G64">IFERROR((Electricity!I21/(Production!AG20+Production!AM20)),"0")</f>
      </c>
      <c r="H64" s="329">
        <f t="array" ref="H64">IFERROR((Ink!AL20/(Production!AG20+Production!AM20)),"0")</f>
      </c>
      <c r="I64" s="329">
        <f t="array" ref="I64">IFERROR(('Fixed Cost'!J22/(Production!AG20+Production!AM20)),"0")</f>
      </c>
      <c r="J64" s="329">
        <f t="array" ref="J64">IFERROR(('Fixed Cost'!P22/(Production!AG20+Production!AM20)),"0")</f>
      </c>
      <c r="K64" s="329">
        <f t="array" ref="K64">IFERROR(('Fixed Cost'!V22/(Production!AG20+Production!AM20)),"0")</f>
      </c>
      <c r="L64" s="329">
        <f t="array" ref="L64">IFERROR(('Fixed Cost'!AB22/(Production!AG20+Production!AM20)),"0")</f>
      </c>
      <c r="M64" s="420">
        <f t="array" ref="M64">SUM(B64:L64)</f>
      </c>
      <c r="N64" s="329"/>
      <c r="O64" s="328">
        <v>15</v>
      </c>
      <c r="P64" s="329">
        <f t="array" ref="P64">IFERROR((Body!AI18/(Production!AU20+Production!BA20)),"0")</f>
      </c>
      <c r="Q64" s="329">
        <f t="array" ref="Q64">IFERROR(('Glaze 20x120 '!T50/(Production!AU20+Production!BA20)),"0")</f>
      </c>
      <c r="R64" s="329">
        <f t="array" ref="R64">IFERROR((Packing!AP21/Production!AU20),"0")</f>
      </c>
      <c r="S64" s="329">
        <f t="array" ref="S64">IFERROR((Fuel!M20/(Production!AU20+Production!BA20)),"0")</f>
      </c>
      <c r="T64" s="329">
        <f t="array" ref="T64">IFERROR((Gas!X21/(Production!AU20+Production!BA20)),"0")</f>
      </c>
      <c r="U64" s="329">
        <f t="array" ref="U64">IFERROR((Electricity!J21/(Production!AU20+Production!BA20)),"0")</f>
      </c>
      <c r="V64" s="329">
        <f t="array" ref="V64">IFERROR((Ink!AY20/(Production!AU20+Production!BA20)),"0")</f>
      </c>
      <c r="W64" s="329">
        <f t="array" ref="W64">IFERROR(('Fixed Cost'!K22/(Production!AU20+Production!BA20)),"0")</f>
      </c>
      <c r="X64" s="329">
        <f t="array" ref="X64">IFERROR(('Fixed Cost'!Q22/(Production!AU20+Production!BA20)),"0")</f>
      </c>
      <c r="Y64" s="329">
        <f t="array" ref="Y64">IFERROR(('Fixed Cost'!W22/(Production!AU20+Production!BA20)),"0")</f>
      </c>
      <c r="Z64" s="329">
        <f t="array" ref="Z64">IFERROR(('Fixed Cost'!AC22/(Production!AU20+Production!BA20)),"0")</f>
      </c>
      <c r="AA64" s="420">
        <f t="array" ref="AA64">SUM(P64:Z64)</f>
      </c>
      <c r="AB64" s="329">
        <v>15</v>
      </c>
      <c r="AC64" s="329">
        <f t="array" ref="AC64">IFERROR((Body!AS18/(Production!BH20+Production!BN20)),"0")</f>
      </c>
      <c r="AD64" s="329">
        <f t="array" ref="AD64">IFERROR(('Glaze 40x40'!T50/(Production!BH20+Production!BN20)),"0")</f>
      </c>
      <c r="AE64" s="329">
        <f t="array" ref="AE64">IFERROR((Packing!BA21/(Production!BH20)),"0")</f>
      </c>
      <c r="AF64" s="329">
        <f t="array" ref="AF64">IFERROR((Fuel!N20/(Production!BH20+Production!BN20)),"0")</f>
      </c>
      <c r="AG64" s="329">
        <f t="array" ref="AG64">IFERROR((Gas!Y21/(Production!BH20+Production!BN20)),"0")</f>
      </c>
      <c r="AH64" s="329">
        <f t="array" ref="AH64">IFERROR((Electricity!K21/(Production!BH20+Production!BN20)),"0")</f>
      </c>
      <c r="AI64" s="329">
        <f t="array" ref="AI64">IFERROR((Ink!BQ20/(Production!BH20+Production!BN20)),"0")</f>
      </c>
      <c r="AJ64" s="329">
        <f t="array" ref="AJ64">IFERROR(('Fixed Cost'!L22/(Production!BH20+Production!BN20)),"0")</f>
      </c>
      <c r="AK64" s="329">
        <f t="array" ref="AK64">IFERROR(('Fixed Cost'!R22/(Production!BH20+Production!BN20)),"0")</f>
      </c>
      <c r="AL64" s="329">
        <f t="array" ref="AL64">IFERROR(('Fixed Cost'!X22/(Production!BH20+Production!BN20)),"0")</f>
      </c>
      <c r="AM64" s="329">
        <f t="array" ref="AM64">IFERROR(('Fixed Cost'!AD22/(Production!BH20+Production!BN20)),"0")</f>
      </c>
      <c r="AN64" s="329">
        <f t="array" ref="AN64">SUM(AC64:AM64)</f>
      </c>
      <c r="AO64" s="329">
        <f t="array" ref="AO64">AN64:AN64/11.62</f>
      </c>
      <c r="AP64" s="127"/>
      <c r="AQ64" s="98"/>
      <c r="AR64" s="98"/>
      <c r="AS64" s="98"/>
    </row>
    <row r="65" spans="1:45" ht="18.75" customHeight="1">
      <c r="A65" s="421">
        <v>16</v>
      </c>
      <c r="B65" s="424">
        <f t="array" ref="B65">IFERROR((Body!Y19/(Production!AG21+Production!AM21)),"0")</f>
      </c>
      <c r="C65" s="424">
        <f t="array" ref="C65">IFERROR(('Glaze 15x90'!T53/(Production!AG21+Production!AM21)),"0")</f>
      </c>
      <c r="D65" s="422">
        <f t="array" ref="D65">IFERROR((Packing!AE22/(Production!AG21)),"0")</f>
      </c>
      <c r="E65" s="424">
        <f t="array" ref="E65">IFERROR((Fuel!L21/(Production!AG21+Production!AM21)),"0")</f>
      </c>
      <c r="F65" s="424">
        <f t="array" ref="F65">IFERROR((Gas!W22/(Production!AG21+Production!AM21)),"0")</f>
      </c>
      <c r="G65" s="424">
        <f t="array" ref="G65">IFERROR((Electricity!I22/(Production!AG21+Production!AM21)),"0")</f>
      </c>
      <c r="H65" s="424">
        <f t="array" ref="H65">IFERROR((Ink!AL21/(Production!AG21+Production!AM21)),"0")</f>
      </c>
      <c r="I65" s="424">
        <f t="array" ref="I65">IFERROR(('Fixed Cost'!J23/(Production!AG21+Production!AM21)),"0")</f>
      </c>
      <c r="J65" s="424">
        <f t="array" ref="J65">IFERROR(('Fixed Cost'!P23/(Production!AG21+Production!AM21)),"0")</f>
      </c>
      <c r="K65" s="424">
        <f t="array" ref="K65">IFERROR(('Fixed Cost'!V23/(Production!AG21+Production!AM21)),"0")</f>
      </c>
      <c r="L65" s="424">
        <f t="array" ref="L65">IFERROR(('Fixed Cost'!AB23/(Production!AG21+Production!AM21)),"0")</f>
      </c>
      <c r="M65" s="423">
        <f t="array" ref="M65">SUM(B65:L65)</f>
      </c>
      <c r="N65" s="424">
        <f t="array" ref="N65">M65:M65/11.62</f>
      </c>
      <c r="O65" s="421">
        <v>16</v>
      </c>
      <c r="P65" s="424">
        <f t="array" ref="P65">IFERROR((Body!AI19/(Production!AU21+Production!BA21)),"0")</f>
      </c>
      <c r="Q65" s="424">
        <f t="array" ref="Q65">IFERROR(('Glaze 20x120 '!T53/(Production!AU21+Production!BA21)),"0")</f>
      </c>
      <c r="R65" s="424">
        <f t="array" ref="R65">IFERROR((Packing!AP22/Production!AU21),"0")</f>
      </c>
      <c r="S65" s="424">
        <f t="array" ref="S65">IFERROR((Fuel!M21/(Production!AU21+Production!BA21)),"0")</f>
      </c>
      <c r="T65" s="424">
        <f t="array" ref="T65">IFERROR((Gas!X22/(Production!AU21+Production!BA21)),"0")</f>
      </c>
      <c r="U65" s="424">
        <f t="array" ref="U65">IFERROR((Electricity!J22/(Production!AU21+Production!BA21)),"0")</f>
      </c>
      <c r="V65" s="424">
        <f t="array" ref="V65">IFERROR((Ink!AY21/(Production!AU21+Production!BA21)),"0")</f>
      </c>
      <c r="W65" s="424">
        <f t="array" ref="W65">IFERROR(('Fixed Cost'!K23/(Production!AU21+Production!BA21)),"0")</f>
      </c>
      <c r="X65" s="424">
        <f t="array" ref="X65">IFERROR(('Fixed Cost'!Q23/(Production!AU21+Production!BA21)),"0")</f>
      </c>
      <c r="Y65" s="424">
        <f t="array" ref="Y65">IFERROR(('Fixed Cost'!W23/(Production!AU21+Production!BA21)),"0")</f>
      </c>
      <c r="Z65" s="424">
        <f t="array" ref="Z65">IFERROR(('Fixed Cost'!AC23/(Production!AU21+Production!BA21)),"0")</f>
      </c>
      <c r="AA65" s="423">
        <f t="array" ref="AA65">SUM(P65:Z65)</f>
      </c>
      <c r="AB65" s="424">
        <v>16</v>
      </c>
      <c r="AC65" s="424">
        <f t="array" ref="AC65">IFERROR((Body!AS19/(Production!BH21+Production!BN21)),"0")</f>
      </c>
      <c r="AD65" s="424">
        <f t="array" ref="AD65">IFERROR(('Glaze 40x40'!T53/(Production!BH21+Production!BN21)),"0")</f>
      </c>
      <c r="AE65" s="424">
        <f t="array" ref="AE65">IFERROR((Packing!BA22/(Production!BH21)),"0")</f>
      </c>
      <c r="AF65" s="424">
        <f t="array" ref="AF65">IFERROR((Fuel!N21/(Production!BH21+Production!BN21)),"0")</f>
      </c>
      <c r="AG65" s="424">
        <f t="array" ref="AG65">IFERROR((Gas!Y22/(Production!BH21+Production!BN21)),"0")</f>
      </c>
      <c r="AH65" s="424">
        <f t="array" ref="AH65">IFERROR((Electricity!K22/(Production!BH21+Production!BN21)),"0")</f>
      </c>
      <c r="AI65" s="424">
        <f t="array" ref="AI65">IFERROR((Ink!BQ21/(Production!BH21+Production!BN21)),"0")</f>
      </c>
      <c r="AJ65" s="424">
        <f t="array" ref="AJ65">IFERROR(('Fixed Cost'!L23/(Production!BH21+Production!BN21)),"0")</f>
      </c>
      <c r="AK65" s="424">
        <f t="array" ref="AK65">IFERROR(('Fixed Cost'!R23/(Production!BH21+Production!BN21)),"0")</f>
      </c>
      <c r="AL65" s="424">
        <f t="array" ref="AL65">IFERROR(('Fixed Cost'!X23/(Production!BH21+Production!BN21)),"0")</f>
      </c>
      <c r="AM65" s="424">
        <f t="array" ref="AM65">IFERROR(('Fixed Cost'!AD23/(Production!BH21+Production!BN21)),"0")</f>
      </c>
      <c r="AN65" s="424">
        <f t="array" ref="AN65">SUM(AC65:AM65)</f>
      </c>
      <c r="AO65" s="424">
        <f t="array" ref="AO65">AN65:AN65/11.62</f>
      </c>
      <c r="AP65" s="127"/>
      <c r="AQ65" s="98"/>
      <c r="AR65" s="98"/>
      <c r="AS65" s="98"/>
    </row>
    <row r="66" spans="1:45" ht="18.75" customHeight="1">
      <c r="A66" s="328">
        <v>17</v>
      </c>
      <c r="B66" s="329">
        <f t="array" ref="B66">IFERROR((Body!Y20/(Production!AG22+Production!AM22)),"0")</f>
      </c>
      <c r="C66" s="329">
        <f t="array" ref="C66">IFERROR(('Glaze 15x90'!T56/(Production!AG22+Production!AM22)),"0")</f>
      </c>
      <c r="D66" s="331">
        <f t="array" ref="D66">IFERROR((Packing!AE23/(Production!AG22)),"0")</f>
      </c>
      <c r="E66" s="329">
        <f t="array" ref="E66">IFERROR((Fuel!L22/(Production!AG22+Production!AM22)),"0")</f>
      </c>
      <c r="F66" s="329">
        <f t="array" ref="F66">IFERROR((Gas!W23/(Production!AG22+Production!AM22)),"0")</f>
      </c>
      <c r="G66" s="329">
        <f t="array" ref="G66">IFERROR((Electricity!I23/(Production!AG22+Production!AM22)),"0")</f>
      </c>
      <c r="H66" s="329">
        <f t="array" ref="H66">IFERROR((Ink!AL22/(Production!AG22+Production!AM22)),"0")</f>
      </c>
      <c r="I66" s="329">
        <f t="array" ref="I66">IFERROR(('Fixed Cost'!J24/(Production!AG22+Production!AM22)),"0")</f>
      </c>
      <c r="J66" s="329">
        <f t="array" ref="J66">IFERROR(('Fixed Cost'!P24/(Production!AG22+Production!AM22)),"0")</f>
      </c>
      <c r="K66" s="329">
        <f t="array" ref="K66">IFERROR(('Fixed Cost'!V24/(Production!AG22+Production!AM22)),"0")</f>
      </c>
      <c r="L66" s="329">
        <f t="array" ref="L66">IFERROR(('Fixed Cost'!AB24/(Production!AG22+Production!AM22)),"0")</f>
      </c>
      <c r="M66" s="420">
        <f t="array" ref="M66">SUM(B66:L66)</f>
      </c>
      <c r="N66" s="329">
        <f t="array" ref="N66">M66:M66/11.62</f>
      </c>
      <c r="O66" s="328">
        <v>17</v>
      </c>
      <c r="P66" s="329">
        <f t="array" ref="P66">IFERROR((Body!AI20/(Production!AU22+Production!BA22)),"0")</f>
      </c>
      <c r="Q66" s="329">
        <f t="array" ref="Q66">IFERROR(('Glaze 20x120 '!T56/(Production!AU22+Production!BA22)),"0")</f>
      </c>
      <c r="R66" s="329">
        <f t="array" ref="R66">IFERROR((Packing!AP23/Production!AU22),"0")</f>
      </c>
      <c r="S66" s="329">
        <f t="array" ref="S66">IFERROR((Fuel!M22/(Production!AU22+Production!BA22)),"0")</f>
      </c>
      <c r="T66" s="329">
        <f t="array" ref="T66">IFERROR((Gas!X23/(Production!AU22+Production!BA22)),"0")</f>
      </c>
      <c r="U66" s="329">
        <f t="array" ref="U66">IFERROR((Electricity!J23/(Production!AU22+Production!BA22)),"0")</f>
      </c>
      <c r="V66" s="329">
        <f t="array" ref="V66">IFERROR((Ink!AY22/(Production!AU22+Production!BA22)),"0")</f>
      </c>
      <c r="W66" s="329">
        <f t="array" ref="W66">IFERROR(('Fixed Cost'!K24/(Production!AU22+Production!BA22)),"0")</f>
      </c>
      <c r="X66" s="329">
        <f t="array" ref="X66">IFERROR(('Fixed Cost'!Q24/(Production!AU22+Production!BA22)),"0")</f>
      </c>
      <c r="Y66" s="329">
        <f t="array" ref="Y66">IFERROR(('Fixed Cost'!W24/(Production!AU22+Production!BA22)),"0")</f>
      </c>
      <c r="Z66" s="329">
        <f t="array" ref="Z66">IFERROR(('Fixed Cost'!AC24/(Production!AU22+Production!BA22)),"0")</f>
      </c>
      <c r="AA66" s="420">
        <f t="array" ref="AA66">SUM(P66:Z66)</f>
      </c>
      <c r="AB66" s="329">
        <v>17</v>
      </c>
      <c r="AC66" s="329">
        <f t="array" ref="AC66">IFERROR((Body!AS20/(Production!BH22+Production!BN22)),"0")</f>
      </c>
      <c r="AD66" s="329">
        <f t="array" ref="AD66">IFERROR(('Glaze 40x40'!T56/(Production!BH22+Production!BN22)),"0")</f>
      </c>
      <c r="AE66" s="329">
        <f t="array" ref="AE66">IFERROR((Packing!BA23/(Production!BH22)),"0")</f>
      </c>
      <c r="AF66" s="329">
        <f t="array" ref="AF66">IFERROR((Fuel!N22/(Production!BH22+Production!BN22)),"0")</f>
      </c>
      <c r="AG66" s="329">
        <f t="array" ref="AG66">IFERROR((Gas!Y23/(Production!BH22+Production!BN22)),"0")</f>
      </c>
      <c r="AH66" s="329">
        <f t="array" ref="AH66">IFERROR((Electricity!K23/(Production!BH22+Production!BN22)),"0")</f>
      </c>
      <c r="AI66" s="329">
        <f t="array" ref="AI66">IFERROR((Ink!BQ22/(Production!BH22+Production!BN22)),"0")</f>
      </c>
      <c r="AJ66" s="329">
        <f t="array" ref="AJ66">IFERROR(('Fixed Cost'!L24/(Production!BH22+Production!BN22)),"0")</f>
      </c>
      <c r="AK66" s="329">
        <f t="array" ref="AK66">IFERROR(('Fixed Cost'!R24/(Production!BH22+Production!BN22)),"0")</f>
      </c>
      <c r="AL66" s="329">
        <f t="array" ref="AL66">IFERROR(('Fixed Cost'!X24/(Production!BH22+Production!BN22)),"0")</f>
      </c>
      <c r="AM66" s="329">
        <f t="array" ref="AM66">IFERROR(('Fixed Cost'!AD24/(Production!BH22+Production!BN22)),"0")</f>
      </c>
      <c r="AN66" s="329">
        <f t="array" ref="AN66">SUM(AC66:AM66)</f>
      </c>
      <c r="AO66" s="329">
        <f t="array" ref="AO66">AN66:AN66/11.62</f>
      </c>
      <c r="AP66" s="127"/>
      <c r="AQ66" s="98"/>
      <c r="AR66" s="98"/>
      <c r="AS66" s="98"/>
    </row>
    <row r="67" spans="1:45" ht="18.75" customHeight="1">
      <c r="A67" s="421">
        <v>18</v>
      </c>
      <c r="B67" s="424">
        <f t="array" ref="B67">IFERROR((Body!Y21/(Production!AG23+Production!AM23)),"0")</f>
      </c>
      <c r="C67" s="424">
        <f t="array" ref="C67">IFERROR(('Glaze 15x90'!T59/(Production!AG23+Production!AM23)),"0")</f>
      </c>
      <c r="D67" s="422">
        <f t="array" ref="D67">IFERROR((Packing!AE24/(Production!AG23)),"0")</f>
      </c>
      <c r="E67" s="424">
        <f t="array" ref="E67">IFERROR((Fuel!L23/(Production!AG23+Production!AM23)),"0")</f>
      </c>
      <c r="F67" s="424">
        <f t="array" ref="F67">IFERROR((Gas!W24/(Production!AG23+Production!AM23)),"0")</f>
      </c>
      <c r="G67" s="424">
        <f t="array" ref="G67">IFERROR((Electricity!I24/(Production!AG23+Production!AM23)),"0")</f>
      </c>
      <c r="H67" s="424">
        <f t="array" ref="H67">IFERROR((Ink!AL23/(Production!AG23+Production!AM23)),"0")</f>
      </c>
      <c r="I67" s="424">
        <f t="array" ref="I67">IFERROR(('Fixed Cost'!J25/(Production!AG23+Production!AM23)),"0")</f>
      </c>
      <c r="J67" s="424">
        <f t="array" ref="J67">IFERROR(('Fixed Cost'!P25/(Production!AG23+Production!AM23)),"0")</f>
      </c>
      <c r="K67" s="424">
        <f t="array" ref="K67">IFERROR(('Fixed Cost'!V25/(Production!AG23+Production!AM23)),"0")</f>
      </c>
      <c r="L67" s="424">
        <f t="array" ref="L67">IFERROR(('Fixed Cost'!AB25/(Production!AG23+Production!AM23)),"0")</f>
      </c>
      <c r="M67" s="423">
        <f t="array" ref="M67">SUM(B67:L67)</f>
      </c>
      <c r="N67" s="424">
        <f t="array" ref="N67">M67:M67/11.62</f>
      </c>
      <c r="O67" s="421">
        <v>18</v>
      </c>
      <c r="P67" s="424">
        <f t="array" ref="P67">IFERROR((Body!AI21/(Production!AU23+Production!BA23)),"0")</f>
      </c>
      <c r="Q67" s="424">
        <f t="array" ref="Q67">IFERROR(('Glaze 20x120 '!T59/(Production!AU23+Production!BA23)),"0")</f>
      </c>
      <c r="R67" s="424">
        <f t="array" ref="R67">IFERROR((Packing!AP24/Production!AU23),"0")</f>
      </c>
      <c r="S67" s="424">
        <f t="array" ref="S67">IFERROR((Fuel!M23/(Production!AU23+Production!BA23)),"0")</f>
      </c>
      <c r="T67" s="424">
        <f t="array" ref="T67">IFERROR((Gas!X24/(Production!AU23+Production!BA23)),"0")</f>
      </c>
      <c r="U67" s="424">
        <f t="array" ref="U67">IFERROR((Electricity!J24/(Production!AU23+Production!BA23)),"0")</f>
      </c>
      <c r="V67" s="424">
        <f t="array" ref="V67">IFERROR((Ink!AY23/(Production!AU23+Production!BA23)),"0")</f>
      </c>
      <c r="W67" s="424">
        <f t="array" ref="W67">IFERROR(('Fixed Cost'!K25/(Production!AU23+Production!BA23)),"0")</f>
      </c>
      <c r="X67" s="424">
        <f t="array" ref="X67">IFERROR(('Fixed Cost'!Q25/(Production!AU23+Production!BA23)),"0")</f>
      </c>
      <c r="Y67" s="424">
        <f t="array" ref="Y67">IFERROR(('Fixed Cost'!W25/(Production!AU23+Production!BA23)),"0")</f>
      </c>
      <c r="Z67" s="424">
        <f t="array" ref="Z67">IFERROR(('Fixed Cost'!AC25/(Production!AU23+Production!BA23)),"0")</f>
      </c>
      <c r="AA67" s="423">
        <f t="array" ref="AA67">SUM(P67:Z67)</f>
      </c>
      <c r="AB67" s="424">
        <v>18</v>
      </c>
      <c r="AC67" s="424">
        <f t="array" ref="AC67">IFERROR((Body!AS21/(Production!BH23+Production!BN23)),"0")</f>
      </c>
      <c r="AD67" s="424">
        <f t="array" ref="AD67">IFERROR(('Glaze 40x40'!T59/(Production!BH23+Production!BN23)),"0")</f>
      </c>
      <c r="AE67" s="424">
        <f t="array" ref="AE67">IFERROR((Packing!BA24/(Production!BH23)),"0")</f>
      </c>
      <c r="AF67" s="424">
        <f t="array" ref="AF67">IFERROR((Fuel!N23/(Production!BH23+Production!BN23)),"0")</f>
      </c>
      <c r="AG67" s="424">
        <f t="array" ref="AG67">IFERROR((Gas!Y24/(Production!BH23+Production!BN23)),"0")</f>
      </c>
      <c r="AH67" s="424">
        <f t="array" ref="AH67">IFERROR((Electricity!K24/(Production!BH23+Production!BN23)),"0")</f>
      </c>
      <c r="AI67" s="424">
        <f t="array" ref="AI67">IFERROR((Ink!BQ23/(Production!BH23+Production!BN23)),"0")</f>
      </c>
      <c r="AJ67" s="424">
        <f t="array" ref="AJ67">IFERROR(('Fixed Cost'!L25/(Production!BH23+Production!BN23)),"0")</f>
      </c>
      <c r="AK67" s="424">
        <f t="array" ref="AK67">IFERROR(('Fixed Cost'!R25/(Production!BH23+Production!BN23)),"0")</f>
      </c>
      <c r="AL67" s="424">
        <f t="array" ref="AL67">IFERROR(('Fixed Cost'!X25/(Production!BH23+Production!BN23)),"0")</f>
      </c>
      <c r="AM67" s="424">
        <f t="array" ref="AM67">IFERROR(('Fixed Cost'!AD25/(Production!BH23+Production!BN23)),"0")</f>
      </c>
      <c r="AN67" s="424">
        <f t="array" ref="AN67">SUM(AC67:AM67)</f>
      </c>
      <c r="AO67" s="424">
        <f t="array" ref="AO67">AN67:AN67/11.62</f>
      </c>
      <c r="AP67" s="127"/>
      <c r="AQ67" s="98"/>
      <c r="AR67" s="98"/>
      <c r="AS67" s="98"/>
    </row>
    <row r="68" spans="1:45" ht="18.75" customHeight="1">
      <c r="A68" s="328">
        <v>19</v>
      </c>
      <c r="B68" s="329">
        <f t="array" ref="B68">IFERROR((Body!Y22/(Production!AG24+Production!AM24)),"0")</f>
      </c>
      <c r="C68" s="329">
        <f t="array" ref="C68">IFERROR(('Glaze 15x90'!T62/(Production!AG24+Production!AM24)),"0")</f>
      </c>
      <c r="D68" s="331">
        <f t="array" ref="D68">IFERROR((Packing!AE25/(Production!AG24)),"0")</f>
      </c>
      <c r="E68" s="329">
        <f t="array" ref="E68">IFERROR((Fuel!L24/(Production!AG24+Production!AM24)),"0")</f>
      </c>
      <c r="F68" s="329">
        <f t="array" ref="F68">IFERROR((Gas!W25/(Production!AG24+Production!AM24)),"0")</f>
      </c>
      <c r="G68" s="329">
        <f t="array" ref="G68">IFERROR((Electricity!I25/(Production!AG24+Production!AM24)),"0")</f>
      </c>
      <c r="H68" s="329">
        <f t="array" ref="H68">IFERROR((Ink!AL24/(Production!AG24+Production!AM24)),"0")</f>
      </c>
      <c r="I68" s="329">
        <f t="array" ref="I68">IFERROR(('Fixed Cost'!J26/(Production!AG24+Production!AM24)),"0")</f>
      </c>
      <c r="J68" s="329">
        <f t="array" ref="J68">IFERROR(('Fixed Cost'!P26/(Production!AG24+Production!AM24)),"0")</f>
      </c>
      <c r="K68" s="329">
        <f t="array" ref="K68">IFERROR(('Fixed Cost'!V26/(Production!AG24+Production!AM24)),"0")</f>
      </c>
      <c r="L68" s="329">
        <f t="array" ref="L68">IFERROR(('Fixed Cost'!AB26/(Production!AG24+Production!AM24)),"0")</f>
      </c>
      <c r="M68" s="420">
        <f t="array" ref="M68">SUM(B68:L68)</f>
      </c>
      <c r="N68" s="329">
        <f t="array" ref="N68">M68:M68/11.62</f>
      </c>
      <c r="O68" s="328">
        <v>19</v>
      </c>
      <c r="P68" s="329">
        <f t="array" ref="P68">IFERROR((Body!AI22/(Production!AU24+Production!BA24)),"0")</f>
      </c>
      <c r="Q68" s="329">
        <f t="array" ref="Q68">IFERROR(('Glaze 20x120 '!T62/(Production!AU24+Production!BA24)),"0")</f>
      </c>
      <c r="R68" s="329">
        <f t="array" ref="R68">IFERROR((Packing!AP25/Production!AU24),"0")</f>
      </c>
      <c r="S68" s="329">
        <f t="array" ref="S68">IFERROR((Fuel!M24/(Production!AU24+Production!BA24)),"0")</f>
      </c>
      <c r="T68" s="329">
        <f t="array" ref="T68">IFERROR((Gas!X25/(Production!AU24+Production!BA24)),"0")</f>
      </c>
      <c r="U68" s="329">
        <f t="array" ref="U68">IFERROR((Electricity!J25/(Production!AU24+Production!BA24)),"0")</f>
      </c>
      <c r="V68" s="329">
        <f t="array" ref="V68">IFERROR((Ink!AY24/(Production!AU24+Production!BA24)),"0")</f>
      </c>
      <c r="W68" s="329">
        <f t="array" ref="W68">IFERROR(('Fixed Cost'!K26/(Production!AU24+Production!BA24)),"0")</f>
      </c>
      <c r="X68" s="329">
        <f t="array" ref="X68">IFERROR(('Fixed Cost'!Q26/(Production!AU24+Production!BA24)),"0")</f>
      </c>
      <c r="Y68" s="329">
        <f t="array" ref="Y68">IFERROR(('Fixed Cost'!W26/(Production!AU24+Production!BA24)),"0")</f>
      </c>
      <c r="Z68" s="329">
        <f t="array" ref="Z68">IFERROR(('Fixed Cost'!AC26/(Production!AU24+Production!BA24)),"0")</f>
      </c>
      <c r="AA68" s="420">
        <f t="array" ref="AA68">SUM(P68:Z68)</f>
      </c>
      <c r="AB68" s="329">
        <v>19</v>
      </c>
      <c r="AC68" s="329">
        <f t="array" ref="AC68">IFERROR((Body!AS22/(Production!BH24+Production!BN24)),"0")</f>
      </c>
      <c r="AD68" s="329">
        <f t="array" ref="AD68">IFERROR(('Glaze 40x40'!T62/(Production!BH24+Production!BN24)),"0")</f>
      </c>
      <c r="AE68" s="329">
        <f t="array" ref="AE68">IFERROR((Packing!BA25/(Production!BH24)),"0")</f>
      </c>
      <c r="AF68" s="329">
        <f t="array" ref="AF68">IFERROR((Fuel!N24/(Production!BH24+Production!BN24)),"0")</f>
      </c>
      <c r="AG68" s="329">
        <f t="array" ref="AG68">IFERROR((Gas!Y25/(Production!BH24+Production!BN24)),"0")</f>
      </c>
      <c r="AH68" s="329">
        <f t="array" ref="AH68">IFERROR((Electricity!K25/(Production!BH24+Production!BN24)),"0")</f>
      </c>
      <c r="AI68" s="329">
        <f t="array" ref="AI68">IFERROR((Ink!BQ24/(Production!BH24+Production!BN24)),"0")</f>
      </c>
      <c r="AJ68" s="329">
        <f t="array" ref="AJ68">IFERROR(('Fixed Cost'!L26/(Production!BH24+Production!BN24)),"0")</f>
      </c>
      <c r="AK68" s="329">
        <f t="array" ref="AK68">IFERROR(('Fixed Cost'!R26/(Production!BH24+Production!BN24)),"0")</f>
      </c>
      <c r="AL68" s="329">
        <f t="array" ref="AL68">IFERROR(('Fixed Cost'!X26/(Production!BH24+Production!BN24)),"0")</f>
      </c>
      <c r="AM68" s="329">
        <f t="array" ref="AM68">IFERROR(('Fixed Cost'!AD26/(Production!BH24+Production!BN24)),"0")</f>
      </c>
      <c r="AN68" s="329">
        <f t="array" ref="AN68">SUM(AC68:AM68)</f>
      </c>
      <c r="AO68" s="329">
        <f t="array" ref="AO68">AN68:AN68/11.62</f>
      </c>
      <c r="AP68" s="127"/>
      <c r="AQ68" s="98"/>
      <c r="AR68" s="98"/>
      <c r="AS68" s="98"/>
    </row>
    <row r="69" spans="1:45" ht="18.75" customHeight="1">
      <c r="A69" s="421">
        <v>20</v>
      </c>
      <c r="B69" s="424">
        <f t="array" ref="B69">IFERROR((Body!Y23/(Production!AG25+Production!AM25)),"0")</f>
      </c>
      <c r="C69" s="424">
        <f t="array" ref="C69">IFERROR(('Glaze 15x90'!T65/(Production!AG25+Production!AM25)),"0")</f>
      </c>
      <c r="D69" s="422">
        <f t="array" ref="D69">IFERROR((Packing!AE26/(Production!AG25)),"0")</f>
      </c>
      <c r="E69" s="424">
        <f t="array" ref="E69">IFERROR((Fuel!L25/(Production!AG25+Production!AM25)),"0")</f>
      </c>
      <c r="F69" s="424">
        <f t="array" ref="F69">IFERROR((Gas!W26/(Production!AG25+Production!AM25)),"0")</f>
      </c>
      <c r="G69" s="424">
        <f t="array" ref="G69">IFERROR((Electricity!I26/(Production!AG25+Production!AM25)),"0")</f>
      </c>
      <c r="H69" s="424">
        <f t="array" ref="H69">IFERROR((Ink!AL25/(Production!AG25+Production!AM25)),"0")</f>
      </c>
      <c r="I69" s="424">
        <f t="array" ref="I69">IFERROR(('Fixed Cost'!J27/(Production!AG25+Production!AM25)),"0")</f>
      </c>
      <c r="J69" s="424">
        <f t="array" ref="J69">IFERROR(('Fixed Cost'!P27/(Production!AG25+Production!AM25)),"0")</f>
      </c>
      <c r="K69" s="424">
        <f t="array" ref="K69">IFERROR(('Fixed Cost'!V27/(Production!AG25+Production!AM25)),"0")</f>
      </c>
      <c r="L69" s="424">
        <f t="array" ref="L69">IFERROR(('Fixed Cost'!AB27/(Production!AG25+Production!AM25)),"0")</f>
      </c>
      <c r="M69" s="423">
        <f t="array" ref="M69">SUM(B69:L69)</f>
      </c>
      <c r="N69" s="424">
        <f t="array" ref="N69">M69:M69/11.62</f>
      </c>
      <c r="O69" s="421">
        <v>20</v>
      </c>
      <c r="P69" s="424">
        <f t="array" ref="P69">IFERROR((Body!AI23/(Production!AU25+Production!BA25)),"0")</f>
      </c>
      <c r="Q69" s="424">
        <f t="array" ref="Q69">IFERROR(('Glaze 20x120 '!T65/(Production!AU25+Production!BA25)),"0")</f>
      </c>
      <c r="R69" s="424">
        <f t="array" ref="R69">IFERROR((Packing!AP26/Production!AU25),"0")</f>
      </c>
      <c r="S69" s="424">
        <f t="array" ref="S69">IFERROR((Fuel!M25/(Production!AU25+Production!BA25)),"0")</f>
      </c>
      <c r="T69" s="424">
        <f t="array" ref="T69">IFERROR((Gas!X26/(Production!AU25+Production!BA25)),"0")</f>
      </c>
      <c r="U69" s="424">
        <f t="array" ref="U69">IFERROR((Electricity!J26/(Production!AU25+Production!BA25)),"0")</f>
      </c>
      <c r="V69" s="424">
        <f t="array" ref="V69">IFERROR((Ink!AY25/(Production!AU25+Production!BA25)),"0")</f>
      </c>
      <c r="W69" s="424">
        <f t="array" ref="W69">IFERROR(('Fixed Cost'!K27/(Production!AU25+Production!BA25)),"0")</f>
      </c>
      <c r="X69" s="424">
        <f t="array" ref="X69">IFERROR(('Fixed Cost'!Q27/(Production!AU25+Production!BA25)),"0")</f>
      </c>
      <c r="Y69" s="424">
        <f t="array" ref="Y69">IFERROR(('Fixed Cost'!W27/(Production!AU25+Production!BA25)),"0")</f>
      </c>
      <c r="Z69" s="424">
        <f t="array" ref="Z69">IFERROR(('Fixed Cost'!AC27/(Production!AU25+Production!BA25)),"0")</f>
      </c>
      <c r="AA69" s="423">
        <f t="array" ref="AA69">SUM(P69:Z69)</f>
      </c>
      <c r="AB69" s="424">
        <v>20</v>
      </c>
      <c r="AC69" s="424">
        <f t="array" ref="AC69">IFERROR((Body!AS23/(Production!BH25+Production!BN25)),"0")</f>
      </c>
      <c r="AD69" s="424">
        <f t="array" ref="AD69">IFERROR(('Glaze 40x40'!T65/(Production!BH25+Production!BN25)),"0")</f>
      </c>
      <c r="AE69" s="424">
        <f t="array" ref="AE69">IFERROR((Packing!BA26/(Production!BH25)),"0")</f>
      </c>
      <c r="AF69" s="424">
        <f t="array" ref="AF69">IFERROR((Fuel!N25/(Production!BH25+Production!BN25)),"0")</f>
      </c>
      <c r="AG69" s="424">
        <f t="array" ref="AG69">IFERROR((Gas!Y26/(Production!BH25+Production!BN25)),"0")</f>
      </c>
      <c r="AH69" s="424">
        <f t="array" ref="AH69">IFERROR((Electricity!K26/(Production!BH25+Production!BN25)),"0")</f>
      </c>
      <c r="AI69" s="424">
        <f t="array" ref="AI69">IFERROR((Ink!BQ25/(Production!BH25+Production!BN25)),"0")</f>
      </c>
      <c r="AJ69" s="424">
        <f t="array" ref="AJ69">IFERROR(('Fixed Cost'!L27/(Production!BH25+Production!BN25)),"0")</f>
      </c>
      <c r="AK69" s="424">
        <f t="array" ref="AK69">IFERROR(('Fixed Cost'!R27/(Production!BH25+Production!BN25)),"0")</f>
      </c>
      <c r="AL69" s="424">
        <f t="array" ref="AL69">IFERROR(('Fixed Cost'!X27/(Production!BH25+Production!BN25)),"0")</f>
      </c>
      <c r="AM69" s="424">
        <f t="array" ref="AM69">IFERROR(('Fixed Cost'!AD27/(Production!BH25+Production!BN25)),"0")</f>
      </c>
      <c r="AN69" s="424">
        <f t="array" ref="AN69">SUM(AC69:AM69)</f>
      </c>
      <c r="AO69" s="424">
        <f t="array" ref="AO69">AN69:AN69/11.62</f>
      </c>
      <c r="AP69" s="127"/>
      <c r="AQ69" s="98"/>
      <c r="AR69" s="98"/>
      <c r="AS69" s="98"/>
    </row>
    <row r="70" spans="1:45" ht="18.75" customHeight="1">
      <c r="A70" s="328">
        <v>21</v>
      </c>
      <c r="B70" s="329">
        <f t="array" ref="B70">IFERROR((Body!Y24/(Production!AG26+Production!AM26)),"0")</f>
      </c>
      <c r="C70" s="329">
        <f t="array" ref="C70">IFERROR(('Glaze 15x90'!T68/(Production!AG26+Production!AM26)),"0")</f>
      </c>
      <c r="D70" s="331">
        <f t="array" ref="D70">IFERROR((Packing!AE27/(Production!AG26)),"0")</f>
      </c>
      <c r="E70" s="329">
        <f t="array" ref="E70">IFERROR((Fuel!L26/(Production!AG26+Production!AM26)),"0")</f>
      </c>
      <c r="F70" s="329">
        <f t="array" ref="F70">IFERROR((Gas!W27/(Production!AG26+Production!AM26)),"0")</f>
      </c>
      <c r="G70" s="329">
        <f t="array" ref="G70">IFERROR((Electricity!I27/(Production!AG26+Production!AM26)),"0")</f>
      </c>
      <c r="H70" s="329">
        <f t="array" ref="H70">IFERROR((Ink!AL26/(Production!AG26+Production!AM26)),"0")</f>
      </c>
      <c r="I70" s="329">
        <f t="array" ref="I70">IFERROR(('Fixed Cost'!J28/(Production!AG26+Production!AM26)),"0")</f>
      </c>
      <c r="J70" s="329">
        <f t="array" ref="J70">IFERROR(('Fixed Cost'!P28/(Production!AG26+Production!AM26)),"0")</f>
      </c>
      <c r="K70" s="329">
        <f t="array" ref="K70">IFERROR(('Fixed Cost'!V28/(Production!AG26+Production!AM26)),"0")</f>
      </c>
      <c r="L70" s="329">
        <f t="array" ref="L70">IFERROR(('Fixed Cost'!AB28/(Production!AG26+Production!AM26)),"0")</f>
      </c>
      <c r="M70" s="420">
        <f t="array" ref="M70">SUM(B70:L70)</f>
      </c>
      <c r="N70" s="329">
        <f t="array" ref="N70">M70:M70/11.62</f>
      </c>
      <c r="O70" s="328">
        <v>21</v>
      </c>
      <c r="P70" s="329">
        <f t="array" ref="P70">IFERROR((Body!AI24/(Production!AU26+Production!BA26)),"0")</f>
      </c>
      <c r="Q70" s="329">
        <f t="array" ref="Q70">IFERROR(('Glaze 20x120 '!T68/(Production!AU26+Production!BA26)),"0")</f>
      </c>
      <c r="R70" s="329">
        <f t="array" ref="R70">IFERROR((Packing!AP27/Production!AU26),"0")</f>
      </c>
      <c r="S70" s="329">
        <f t="array" ref="S70">IFERROR((Fuel!M26/(Production!AU26+Production!BA26)),"0")</f>
      </c>
      <c r="T70" s="329">
        <f t="array" ref="T70">IFERROR((Gas!X27/(Production!AU26+Production!BA26)),"0")</f>
      </c>
      <c r="U70" s="329">
        <f t="array" ref="U70">IFERROR((Electricity!J27/(Production!AU26+Production!BA26)),"0")</f>
      </c>
      <c r="V70" s="329">
        <f t="array" ref="V70">IFERROR((Ink!AY26/(Production!AU26+Production!BA26)),"0")</f>
      </c>
      <c r="W70" s="329">
        <f t="array" ref="W70">IFERROR(('Fixed Cost'!K28/(Production!AU26+Production!BA26)),"0")</f>
      </c>
      <c r="X70" s="329">
        <f t="array" ref="X70">IFERROR(('Fixed Cost'!Q28/(Production!AU26+Production!BA26)),"0")</f>
      </c>
      <c r="Y70" s="329">
        <f t="array" ref="Y70">IFERROR(('Fixed Cost'!W28/(Production!AU26+Production!BA26)),"0")</f>
      </c>
      <c r="Z70" s="329">
        <f t="array" ref="Z70">IFERROR(('Fixed Cost'!AC28/(Production!AU26+Production!BA26)),"0")</f>
      </c>
      <c r="AA70" s="420">
        <f t="array" ref="AA70">SUM(P70:Z70)</f>
      </c>
      <c r="AB70" s="329">
        <v>21</v>
      </c>
      <c r="AC70" s="329">
        <f t="array" ref="AC70">IFERROR((Body!AS24/(Production!BH26+Production!BN26)),"0")</f>
      </c>
      <c r="AD70" s="329">
        <f t="array" ref="AD70">IFERROR(('Glaze 40x40'!T68/(Production!BH26+Production!BN26)),"0")</f>
      </c>
      <c r="AE70" s="329">
        <f t="array" ref="AE70">IFERROR((Packing!BA27/(Production!BH26)),"0")</f>
      </c>
      <c r="AF70" s="329">
        <f t="array" ref="AF70">IFERROR((Fuel!N26/(Production!BH26+Production!BN26)),"0")</f>
      </c>
      <c r="AG70" s="329">
        <f t="array" ref="AG70">IFERROR((Gas!Y27/(Production!BH26+Production!BN26)),"0")</f>
      </c>
      <c r="AH70" s="329">
        <f t="array" ref="AH70">IFERROR((Electricity!K27/(Production!BH26+Production!BN26)),"0")</f>
      </c>
      <c r="AI70" s="329">
        <f t="array" ref="AI70">IFERROR((Ink!BQ26/(Production!BH26+Production!BN26)),"0")</f>
      </c>
      <c r="AJ70" s="329">
        <f t="array" ref="AJ70">IFERROR(('Fixed Cost'!L28/(Production!BH26+Production!BN26)),"0")</f>
      </c>
      <c r="AK70" s="329">
        <f t="array" ref="AK70">IFERROR(('Fixed Cost'!R28/(Production!BH26+Production!BN26)),"0")</f>
      </c>
      <c r="AL70" s="329">
        <f t="array" ref="AL70">IFERROR(('Fixed Cost'!X28/(Production!BH26+Production!BN26)),"0")</f>
      </c>
      <c r="AM70" s="329">
        <f t="array" ref="AM70">IFERROR(('Fixed Cost'!AD28/(Production!BH26+Production!BN26)),"0")</f>
      </c>
      <c r="AN70" s="329">
        <f t="array" ref="AN70">SUM(AC70:AM70)</f>
      </c>
      <c r="AO70" s="329">
        <f t="array" ref="AO70">AN70:AN70/11.62</f>
      </c>
      <c r="AP70" s="127"/>
      <c r="AQ70" s="98"/>
      <c r="AR70" s="98"/>
      <c r="AS70" s="98"/>
    </row>
    <row r="71" spans="1:45" ht="18.75" customHeight="1">
      <c r="A71" s="421">
        <v>22</v>
      </c>
      <c r="B71" s="424">
        <f t="array" ref="B71">IFERROR((Body!Y25/(Production!AG27+Production!AM27)),"0")</f>
      </c>
      <c r="C71" s="424">
        <f t="array" ref="C71">IFERROR(('Glaze 15x90'!T71/(Production!AG27+Production!AM27)),"0")</f>
      </c>
      <c r="D71" s="422">
        <f t="array" ref="D71">IFERROR((Packing!AE28/(Production!AG27)),"0")</f>
      </c>
      <c r="E71" s="424">
        <f t="array" ref="E71">IFERROR((Fuel!L27/(Production!AG27+Production!AM27)),"0")</f>
      </c>
      <c r="F71" s="424">
        <f t="array" ref="F71">IFERROR((Gas!W28/(Production!AG27+Production!AM27)),"0")</f>
      </c>
      <c r="G71" s="424">
        <f t="array" ref="G71">IFERROR((Electricity!I28/(Production!AG27+Production!AM27)),"0")</f>
      </c>
      <c r="H71" s="424">
        <f t="array" ref="H71">IFERROR((Ink!AL27/(Production!AG27+Production!AM27)),"0")</f>
      </c>
      <c r="I71" s="424">
        <f t="array" ref="I71">IFERROR(('Fixed Cost'!J29/(Production!AG27+Production!AM27)),"0")</f>
      </c>
      <c r="J71" s="424">
        <f t="array" ref="J71">IFERROR(('Fixed Cost'!P29/(Production!AG27+Production!AM27)),"0")</f>
      </c>
      <c r="K71" s="424">
        <f t="array" ref="K71">IFERROR(('Fixed Cost'!V29/(Production!AG27+Production!AM27)),"0")</f>
      </c>
      <c r="L71" s="424">
        <f t="array" ref="L71">IFERROR(('Fixed Cost'!AB29/(Production!AG27+Production!AM27)),"0")</f>
      </c>
      <c r="M71" s="423">
        <f t="array" ref="M71">SUM(B71:L71)</f>
      </c>
      <c r="N71" s="424">
        <f t="array" ref="N71">M71:M71/11.62</f>
      </c>
      <c r="O71" s="421">
        <v>22</v>
      </c>
      <c r="P71" s="424">
        <f t="array" ref="P71">IFERROR((Body!AI25/(Production!AU27+Production!BA27)),"0")</f>
      </c>
      <c r="Q71" s="424">
        <f t="array" ref="Q71">IFERROR(('Glaze 20x120 '!T71/(Production!AU27+Production!BA27)),"0")</f>
      </c>
      <c r="R71" s="424">
        <f t="array" ref="R71">IFERROR((Packing!AP28/Production!AU27),"0")</f>
      </c>
      <c r="S71" s="424">
        <f t="array" ref="S71">IFERROR((Fuel!M27/(Production!AU27+Production!BA27)),"0")</f>
      </c>
      <c r="T71" s="424">
        <f t="array" ref="T71">IFERROR((Gas!X28/(Production!AU27+Production!BA27)),"0")</f>
      </c>
      <c r="U71" s="424">
        <f t="array" ref="U71">IFERROR((Electricity!J28/(Production!AU27+Production!BA27)),"0")</f>
      </c>
      <c r="V71" s="424">
        <f t="array" ref="V71">IFERROR((Ink!AY27/(Production!AU27+Production!BA27)),"0")</f>
      </c>
      <c r="W71" s="424">
        <f t="array" ref="W71">IFERROR(('Fixed Cost'!K29/(Production!AU27+Production!BA27)),"0")</f>
      </c>
      <c r="X71" s="424">
        <f t="array" ref="X71">IFERROR(('Fixed Cost'!Q29/(Production!AU27+Production!BA27)),"0")</f>
      </c>
      <c r="Y71" s="424">
        <f t="array" ref="Y71">IFERROR(('Fixed Cost'!W29/(Production!AU27+Production!BA27)),"0")</f>
      </c>
      <c r="Z71" s="424">
        <f t="array" ref="Z71">IFERROR(('Fixed Cost'!AC29/(Production!AU27+Production!BA27)),"0")</f>
      </c>
      <c r="AA71" s="423">
        <f t="array" ref="AA71">SUM(P71:Z71)</f>
      </c>
      <c r="AB71" s="424">
        <v>22</v>
      </c>
      <c r="AC71" s="424">
        <f t="array" ref="AC71">IFERROR((Body!AS25/(Production!BH27+Production!BN27)),"0")</f>
      </c>
      <c r="AD71" s="424">
        <f t="array" ref="AD71">IFERROR(('Glaze 40x40'!T71/(Production!BH27+Production!BN27)),"0")</f>
      </c>
      <c r="AE71" s="424">
        <f t="array" ref="AE71">IFERROR((Packing!BA28/(Production!BH27)),"0")</f>
      </c>
      <c r="AF71" s="424">
        <f t="array" ref="AF71">IFERROR((Fuel!N27/(Production!BH27+Production!BN27)),"0")</f>
      </c>
      <c r="AG71" s="424">
        <f t="array" ref="AG71">IFERROR((Gas!Y28/(Production!BH27+Production!BN27)),"0")</f>
      </c>
      <c r="AH71" s="424">
        <f t="array" ref="AH71">IFERROR((Electricity!K28/(Production!BH27+Production!BN27)),"0")</f>
      </c>
      <c r="AI71" s="424">
        <f t="array" ref="AI71">IFERROR((Ink!BQ27/(Production!BH27+Production!BN27)),"0")</f>
      </c>
      <c r="AJ71" s="424">
        <f t="array" ref="AJ71">IFERROR(('Fixed Cost'!L29/(Production!BH27+Production!BN27)),"0")</f>
      </c>
      <c r="AK71" s="424">
        <f t="array" ref="AK71">IFERROR(('Fixed Cost'!R29/(Production!BH27+Production!BN27)),"0")</f>
      </c>
      <c r="AL71" s="424">
        <f t="array" ref="AL71">IFERROR(('Fixed Cost'!X29/(Production!BH27+Production!BN27)),"0")</f>
      </c>
      <c r="AM71" s="424">
        <f t="array" ref="AM71">IFERROR(('Fixed Cost'!AD29/(Production!BH27+Production!BN27)),"0")</f>
      </c>
      <c r="AN71" s="424">
        <f t="array" ref="AN71">SUM(AC71:AM71)</f>
      </c>
      <c r="AO71" s="424">
        <f t="array" ref="AO71">AN71:AN71/11.62</f>
      </c>
      <c r="AP71" s="127"/>
      <c r="AQ71" s="98"/>
      <c r="AR71" s="98"/>
      <c r="AS71" s="98"/>
    </row>
    <row r="72" spans="1:45" ht="18.75" customHeight="1">
      <c r="A72" s="328">
        <v>23</v>
      </c>
      <c r="B72" s="329">
        <f t="array" ref="B72">IFERROR((Body!Y26/(Production!AG28+Production!AM28)),"0")</f>
      </c>
      <c r="C72" s="329">
        <f t="array" ref="C72">IFERROR(('Glaze 15x90'!T74/(Production!AG28+Production!AM28)),"0")</f>
      </c>
      <c r="D72" s="331">
        <f t="array" ref="D72">IFERROR((Packing!AE29/(Production!AG28)),"0")</f>
      </c>
      <c r="E72" s="329">
        <f t="array" ref="E72">IFERROR((Fuel!L28/(Production!AG28+Production!AM28)),"0")</f>
      </c>
      <c r="F72" s="329">
        <f t="array" ref="F72">IFERROR((Gas!W29/(Production!AG28+Production!AM28)),"0")</f>
      </c>
      <c r="G72" s="329">
        <f t="array" ref="G72">IFERROR((Electricity!I29/(Production!AG28+Production!AM28)),"0")</f>
      </c>
      <c r="H72" s="329">
        <f t="array" ref="H72">IFERROR((Ink!AL28/(Production!AG28+Production!AM28)),"0")</f>
      </c>
      <c r="I72" s="329">
        <f t="array" ref="I72">IFERROR(('Fixed Cost'!J30/(Production!AG28+Production!AM28)),"0")</f>
      </c>
      <c r="J72" s="329">
        <f t="array" ref="J72">IFERROR(('Fixed Cost'!P30/(Production!AG28+Production!AM28)),"0")</f>
      </c>
      <c r="K72" s="329">
        <f t="array" ref="K72">IFERROR(('Fixed Cost'!V30/(Production!AG28+Production!AM28)),"0")</f>
      </c>
      <c r="L72" s="329">
        <f t="array" ref="L72">IFERROR(('Fixed Cost'!AB30/(Production!AG28+Production!AM28)),"0")</f>
      </c>
      <c r="M72" s="420">
        <f t="array" ref="M72">SUM(B72:L72)</f>
      </c>
      <c r="N72" s="329">
        <f t="array" ref="N72">M72:M72/11.62</f>
      </c>
      <c r="O72" s="328">
        <v>23</v>
      </c>
      <c r="P72" s="329">
        <f t="array" ref="P72">IFERROR((Body!AI26/(Production!AU28+Production!BA28)),"0")</f>
      </c>
      <c r="Q72" s="329">
        <f t="array" ref="Q72">IFERROR(('Glaze 20x120 '!T74/(Production!AU28+Production!BA28)),"0")</f>
      </c>
      <c r="R72" s="329">
        <f t="array" ref="R72">IFERROR((Packing!AP29/Production!AU28),"0")</f>
      </c>
      <c r="S72" s="329">
        <f t="array" ref="S72">IFERROR((Fuel!M28/(Production!AU28+Production!BA28)),"0")</f>
      </c>
      <c r="T72" s="329">
        <f t="array" ref="T72">IFERROR((Gas!X29/(Production!AU28+Production!BA28)),"0")</f>
      </c>
      <c r="U72" s="329">
        <f t="array" ref="U72">IFERROR((Electricity!J29/(Production!AU28+Production!BA28)),"0")</f>
      </c>
      <c r="V72" s="329">
        <f t="array" ref="V72">IFERROR((Ink!AY28/(Production!AU28+Production!BA28)),"0")</f>
      </c>
      <c r="W72" s="329">
        <f t="array" ref="W72">IFERROR(('Fixed Cost'!K30/(Production!AU28+Production!BA28)),"0")</f>
      </c>
      <c r="X72" s="329">
        <f t="array" ref="X72">IFERROR(('Fixed Cost'!Q30/(Production!AU28+Production!BA28)),"0")</f>
      </c>
      <c r="Y72" s="329">
        <f t="array" ref="Y72">IFERROR(('Fixed Cost'!W30/(Production!AU28+Production!BA28)),"0")</f>
      </c>
      <c r="Z72" s="329">
        <f t="array" ref="Z72">IFERROR(('Fixed Cost'!AC30/(Production!AU28+Production!BA28)),"0")</f>
      </c>
      <c r="AA72" s="420">
        <f t="array" ref="AA72">SUM(P72:Z72)</f>
      </c>
      <c r="AB72" s="329">
        <v>23</v>
      </c>
      <c r="AC72" s="329">
        <f t="array" ref="AC72">IFERROR((Body!AS26/(Production!BH28+Production!BN28)),"0")</f>
      </c>
      <c r="AD72" s="329">
        <f t="array" ref="AD72">IFERROR(('Glaze 40x40'!T74/(Production!BH28+Production!BN28)),"0")</f>
      </c>
      <c r="AE72" s="329">
        <f t="array" ref="AE72">IFERROR((Packing!BA29/(Production!BH28)),"0")</f>
      </c>
      <c r="AF72" s="329">
        <f t="array" ref="AF72">IFERROR((Fuel!N28/(Production!BH28+Production!BN28)),"0")</f>
      </c>
      <c r="AG72" s="329">
        <f t="array" ref="AG72">IFERROR((Gas!Y29/(Production!BH28+Production!BN28)),"0")</f>
      </c>
      <c r="AH72" s="329">
        <f t="array" ref="AH72">IFERROR((Electricity!K29/(Production!BH28+Production!BN28)),"0")</f>
      </c>
      <c r="AI72" s="329">
        <f t="array" ref="AI72">IFERROR((Ink!BQ28/(Production!BH28+Production!BN28)),"0")</f>
      </c>
      <c r="AJ72" s="329">
        <f t="array" ref="AJ72">IFERROR(('Fixed Cost'!L30/(Production!BH28+Production!BN28)),"0")</f>
      </c>
      <c r="AK72" s="329">
        <f t="array" ref="AK72">IFERROR(('Fixed Cost'!R30/(Production!BH28+Production!BN28)),"0")</f>
      </c>
      <c r="AL72" s="329">
        <f t="array" ref="AL72">IFERROR(('Fixed Cost'!X30/(Production!BH28+Production!BN28)),"0")</f>
      </c>
      <c r="AM72" s="329">
        <f t="array" ref="AM72">IFERROR(('Fixed Cost'!AD30/(Production!BH28+Production!BN28)),"0")</f>
      </c>
      <c r="AN72" s="329">
        <f t="array" ref="AN72">SUM(AC72:AM72)</f>
      </c>
      <c r="AO72" s="329">
        <f t="array" ref="AO72">AN72:AN72/11.62</f>
      </c>
      <c r="AP72" s="127"/>
      <c r="AQ72" s="98"/>
      <c r="AR72" s="98"/>
      <c r="AS72" s="98"/>
    </row>
    <row r="73" spans="1:45" ht="18.75" customHeight="1">
      <c r="A73" s="421">
        <v>24</v>
      </c>
      <c r="B73" s="424">
        <f t="array" ref="B73">IFERROR((Body!Y27/(Production!AG29+Production!AM29)),"0")</f>
      </c>
      <c r="C73" s="424">
        <f t="array" ref="C73">IFERROR(('Glaze 15x90'!T77/(Production!AG29+Production!AM29)),"0")</f>
      </c>
      <c r="D73" s="422">
        <f t="array" ref="D73">IFERROR((Packing!AE30/(Production!AG29)),"0")</f>
      </c>
      <c r="E73" s="424">
        <f t="array" ref="E73">IFERROR((Fuel!L29/(Production!AG29+Production!AM29)),"0")</f>
      </c>
      <c r="F73" s="424">
        <f t="array" ref="F73">IFERROR((Gas!W30/(Production!AG29+Production!AM29)),"0")</f>
      </c>
      <c r="G73" s="424">
        <f t="array" ref="G73">IFERROR((Electricity!I30/(Production!AG29+Production!AM29)),"0")</f>
      </c>
      <c r="H73" s="424">
        <f t="array" ref="H73">IFERROR((Ink!AL29/(Production!AG29+Production!AM29)),"0")</f>
      </c>
      <c r="I73" s="424">
        <f t="array" ref="I73">IFERROR(('Fixed Cost'!J31/(Production!AG29+Production!AM29)),"0")</f>
      </c>
      <c r="J73" s="424">
        <f t="array" ref="J73">IFERROR(('Fixed Cost'!P31/(Production!AG29+Production!AM29)),"0")</f>
      </c>
      <c r="K73" s="424">
        <f t="array" ref="K73">IFERROR(('Fixed Cost'!V31/(Production!AG29+Production!AM29)),"0")</f>
      </c>
      <c r="L73" s="424">
        <f t="array" ref="L73">IFERROR(('Fixed Cost'!AB31/(Production!AG29+Production!AM29)),"0")</f>
      </c>
      <c r="M73" s="423">
        <f t="array" ref="M73">SUM(B73:L73)</f>
      </c>
      <c r="N73" s="424">
        <f t="array" ref="N73">M73:M73/11.62</f>
      </c>
      <c r="O73" s="421">
        <v>24</v>
      </c>
      <c r="P73" s="424">
        <f t="array" ref="P73">IFERROR((Body!AI27/(Production!AU29+Production!BA29)),"0")</f>
      </c>
      <c r="Q73" s="424">
        <f t="array" ref="Q73">IFERROR(('Glaze 20x120 '!T77/(Production!AU29+Production!BA29)),"0")</f>
      </c>
      <c r="R73" s="424">
        <f t="array" ref="R73">IFERROR((Packing!AP30/Production!AU29),"0")</f>
      </c>
      <c r="S73" s="424">
        <f t="array" ref="S73">IFERROR((Fuel!M29/(Production!AU29+Production!BA29)),"0")</f>
      </c>
      <c r="T73" s="424">
        <f t="array" ref="T73">IFERROR((Gas!X30/(Production!AU29+Production!BA29)),"0")</f>
      </c>
      <c r="U73" s="424">
        <f t="array" ref="U73">IFERROR((Electricity!J30/(Production!AU29+Production!BA29)),"0")</f>
      </c>
      <c r="V73" s="424">
        <f t="array" ref="V73">IFERROR((Ink!AY29/(Production!AU29+Production!BA29)),"0")</f>
      </c>
      <c r="W73" s="424">
        <f t="array" ref="W73">IFERROR(('Fixed Cost'!K31/(Production!AU29+Production!BA29)),"0")</f>
      </c>
      <c r="X73" s="424">
        <f t="array" ref="X73">IFERROR(('Fixed Cost'!Q31/(Production!AU29+Production!BA29)),"0")</f>
      </c>
      <c r="Y73" s="424">
        <f t="array" ref="Y73">IFERROR(('Fixed Cost'!W31/(Production!AU29+Production!BA29)),"0")</f>
      </c>
      <c r="Z73" s="424">
        <f t="array" ref="Z73">IFERROR(('Fixed Cost'!AC31/(Production!AU29+Production!BA29)),"0")</f>
      </c>
      <c r="AA73" s="423">
        <f t="array" ref="AA73">SUM(P73:Z73)</f>
      </c>
      <c r="AB73" s="424">
        <v>24</v>
      </c>
      <c r="AC73" s="424">
        <f t="array" ref="AC73">IFERROR((Body!AS27/(Production!BH29+Production!BN29)),"0")</f>
      </c>
      <c r="AD73" s="424">
        <f t="array" ref="AD73">IFERROR(('Glaze 40x40'!T77/(Production!BH29+Production!BN29)),"0")</f>
      </c>
      <c r="AE73" s="424">
        <f t="array" ref="AE73">IFERROR((Packing!BA30/(Production!BH29)),"0")</f>
      </c>
      <c r="AF73" s="424">
        <f t="array" ref="AF73">IFERROR((Fuel!N29/(Production!BH29+Production!BN29)),"0")</f>
      </c>
      <c r="AG73" s="424">
        <f t="array" ref="AG73">IFERROR((Gas!Y30/(Production!BH29+Production!BN29)),"0")</f>
      </c>
      <c r="AH73" s="424">
        <f t="array" ref="AH73">IFERROR((Electricity!K30/(Production!BH29+Production!BN29)),"0")</f>
      </c>
      <c r="AI73" s="424">
        <f t="array" ref="AI73">IFERROR((Ink!BQ29/(Production!BH29+Production!BN29)),"0")</f>
      </c>
      <c r="AJ73" s="424">
        <f t="array" ref="AJ73">IFERROR(('Fixed Cost'!L31/(Production!BH29+Production!BN29)),"0")</f>
      </c>
      <c r="AK73" s="424">
        <f t="array" ref="AK73">IFERROR(('Fixed Cost'!R31/(Production!BH29+Production!BN29)),"0")</f>
      </c>
      <c r="AL73" s="424">
        <f t="array" ref="AL73">IFERROR(('Fixed Cost'!X31/(Production!BH29+Production!BN29)),"0")</f>
      </c>
      <c r="AM73" s="424">
        <f t="array" ref="AM73">IFERROR(('Fixed Cost'!AD31/(Production!BH29+Production!BN29)),"0")</f>
      </c>
      <c r="AN73" s="424">
        <f t="array" ref="AN73">SUM(AC73:AM73)</f>
      </c>
      <c r="AO73" s="424">
        <f t="array" ref="AO73">AN73:AN73/11.62</f>
      </c>
      <c r="AP73" s="127"/>
      <c r="AQ73" s="98"/>
      <c r="AR73" s="98"/>
      <c r="AS73" s="98"/>
    </row>
    <row r="74" spans="1:45" ht="18.75" customHeight="1">
      <c r="A74" s="328">
        <v>25</v>
      </c>
      <c r="B74" s="331">
        <f t="array" ref="B74">IFERROR((Body!Y28/(Production!AG30+Production!AM30)),"0")</f>
      </c>
      <c r="C74" s="331">
        <f t="array" ref="C74">IFERROR(('Glaze 15x90'!T80/(Production!AG30+Production!AM30)),"0")</f>
      </c>
      <c r="D74" s="331">
        <f t="array" ref="D74">IFERROR((Packing!AE31/(Production!AG30)),"0")</f>
      </c>
      <c r="E74" s="331">
        <f t="array" ref="E74">IFERROR((Fuel!L30/(Production!AG30+Production!AM30)),"0")</f>
      </c>
      <c r="F74" s="331">
        <f t="array" ref="F74">IFERROR((Gas!W31/(Production!AG30+Production!AM30)),"0")</f>
      </c>
      <c r="G74" s="331">
        <f t="array" ref="G74">IFERROR((Electricity!I31/(Production!AG30+Production!AM30)),"0")</f>
      </c>
      <c r="H74" s="331">
        <f t="array" ref="H74">IFERROR((Ink!AL30/(Production!AG30+Production!AM30)),"0")</f>
      </c>
      <c r="I74" s="331">
        <f t="array" ref="I74">IFERROR(('Fixed Cost'!J32/(Production!AG30+Production!AM30)),"0")</f>
      </c>
      <c r="J74" s="331">
        <f t="array" ref="J74">IFERROR(('Fixed Cost'!P32/(Production!AG30+Production!AM30)),"0")</f>
      </c>
      <c r="K74" s="331">
        <f t="array" ref="K74">IFERROR(('Fixed Cost'!V32/(Production!AG30+Production!AM30)),"0")</f>
      </c>
      <c r="L74" s="331">
        <f t="array" ref="L74">IFERROR(('Fixed Cost'!AB32/(Production!AG30+Production!AM30)),"0")</f>
      </c>
      <c r="M74" s="420">
        <f t="array" ref="M74">SUM(B74:L74)</f>
      </c>
      <c r="N74" s="329">
        <f t="array" ref="N74">M74:M74/11.62</f>
      </c>
      <c r="O74" s="328">
        <v>25</v>
      </c>
      <c r="P74" s="331">
        <f t="array" ref="P74">IFERROR((Body!AI28/(Production!AU30+Production!BA30)),"0")</f>
      </c>
      <c r="Q74" s="331">
        <f t="array" ref="Q74">IFERROR(('Glaze 20x120 '!T80/(Production!AU30+Production!BA30)),"0")</f>
      </c>
      <c r="R74" s="331">
        <f t="array" ref="R74">IFERROR((Packing!AP31/Production!AU30),"0")</f>
      </c>
      <c r="S74" s="331">
        <f t="array" ref="S74">IFERROR((Fuel!M30/(Production!AU30+Production!BA30)),"0")</f>
      </c>
      <c r="T74" s="331">
        <f t="array" ref="T74">IFERROR((Gas!X31/(Production!AU30+Production!BA30)),"0")</f>
      </c>
      <c r="U74" s="331">
        <f t="array" ref="U74">IFERROR((Electricity!J31/(Production!AU30+Production!BA30)),"0")</f>
      </c>
      <c r="V74" s="331">
        <f t="array" ref="V74">IFERROR((Ink!AY30/(Production!AU30+Production!BA30)),"0")</f>
      </c>
      <c r="W74" s="331">
        <f t="array" ref="W74">IFERROR(('Fixed Cost'!K32/(Production!AU30+Production!BA30)),"0")</f>
      </c>
      <c r="X74" s="331">
        <f t="array" ref="X74">IFERROR(('Fixed Cost'!Q32/(Production!AU30+Production!BA30)),"0")</f>
      </c>
      <c r="Y74" s="331">
        <f t="array" ref="Y74">IFERROR(('Fixed Cost'!W32/(Production!AU30+Production!BA30)),"0")</f>
      </c>
      <c r="Z74" s="331">
        <f t="array" ref="Z74">IFERROR(('Fixed Cost'!AC32/(Production!AU30+Production!BA30)),"0")</f>
      </c>
      <c r="AA74" s="420">
        <f t="array" ref="AA74">SUM(P74:Z74)</f>
      </c>
      <c r="AB74" s="329">
        <v>25</v>
      </c>
      <c r="AC74" s="331">
        <f t="array" ref="AC74">IFERROR((Body!AS28/(Production!BH30+Production!BN30)),"0")</f>
      </c>
      <c r="AD74" s="331">
        <f t="array" ref="AD74">IFERROR(('Glaze 40x40'!T80/(Production!BH30+Production!BN30)),"0")</f>
      </c>
      <c r="AE74" s="331">
        <f t="array" ref="AE74">IFERROR((Packing!BA31/(Production!BH30)),"0")</f>
      </c>
      <c r="AF74" s="331">
        <f t="array" ref="AF74">IFERROR((Fuel!N30/(Production!BH30+Production!BN30)),"0")</f>
      </c>
      <c r="AG74" s="331">
        <f t="array" ref="AG74">IFERROR((Gas!Y31/(Production!BH30+Production!BN30)),"0")</f>
      </c>
      <c r="AH74" s="331">
        <f t="array" ref="AH74">IFERROR((Electricity!K31/(Production!BH30+Production!BN30)),"0")</f>
      </c>
      <c r="AI74" s="331">
        <f t="array" ref="AI74">IFERROR((Ink!BQ30/(Production!BH30+Production!BN30)),"0")</f>
      </c>
      <c r="AJ74" s="331">
        <f t="array" ref="AJ74">IFERROR(('Fixed Cost'!L32/(Production!BH30+Production!BN30)),"0")</f>
      </c>
      <c r="AK74" s="331">
        <f t="array" ref="AK74">IFERROR(('Fixed Cost'!R32/(Production!BH30+Production!BN30)),"0")</f>
      </c>
      <c r="AL74" s="331">
        <f t="array" ref="AL74">IFERROR(('Fixed Cost'!X32/(Production!BH30+Production!BN30)),"0")</f>
      </c>
      <c r="AM74" s="331">
        <f t="array" ref="AM74">IFERROR(('Fixed Cost'!AD32/(Production!BH30+Production!BN30)),"0")</f>
      </c>
      <c r="AN74" s="329">
        <f t="array" ref="AN74">SUM(AC74:AM74)</f>
      </c>
      <c r="AO74" s="329">
        <f t="array" ref="AO74">AN74:AN74/11.62</f>
      </c>
      <c r="AP74" s="127"/>
      <c r="AQ74" s="98"/>
      <c r="AR74" s="98"/>
      <c r="AS74" s="98"/>
    </row>
    <row r="75" spans="1:45" ht="18.75" customHeight="1">
      <c r="A75" s="421">
        <v>26</v>
      </c>
      <c r="B75" s="422">
        <f t="array" ref="B75">IFERROR((Body!Y29/(Production!AG31+Production!AM31)),"0")</f>
      </c>
      <c r="C75" s="422">
        <f t="array" ref="C75">IFERROR(('Glaze 15x90'!T83/(Production!AG31+Production!AM31)),"0")</f>
      </c>
      <c r="D75" s="422">
        <f t="array" ref="D75">IFERROR((Packing!AE32/(Production!AG31)),"0")</f>
      </c>
      <c r="E75" s="422">
        <f t="array" ref="E75">IFERROR((Fuel!L31/(Production!AG31+Production!AM31)),"0")</f>
      </c>
      <c r="F75" s="422">
        <f t="array" ref="F75">IFERROR((Gas!W32/(Production!AG31+Production!AM31)),"0")</f>
      </c>
      <c r="G75" s="422">
        <f t="array" ref="G75">IFERROR((Electricity!I32/(Production!AG31+Production!AM31)),"0")</f>
      </c>
      <c r="H75" s="422">
        <f t="array" ref="H75">IFERROR((Ink!AL31/(Production!AG31+Production!AM31)),"0")</f>
      </c>
      <c r="I75" s="422">
        <f t="array" ref="I75">IFERROR(('Fixed Cost'!J33/(Production!AG31+Production!AM31)),"0")</f>
      </c>
      <c r="J75" s="422">
        <f t="array" ref="J75">IFERROR(('Fixed Cost'!P33/(Production!AG31+Production!AM31)),"0")</f>
      </c>
      <c r="K75" s="422">
        <f t="array" ref="K75">IFERROR(('Fixed Cost'!V33/(Production!AG31+Production!AM31)),"0")</f>
      </c>
      <c r="L75" s="422">
        <f t="array" ref="L75">IFERROR(('Fixed Cost'!AB33/(Production!AG31+Production!AM31)),"0")</f>
      </c>
      <c r="M75" s="423">
        <f t="array" ref="M75">SUM(B75:L75)</f>
      </c>
      <c r="N75" s="424">
        <f t="array" ref="N75">M75:M75/11.62</f>
      </c>
      <c r="O75" s="421">
        <v>26</v>
      </c>
      <c r="P75" s="422">
        <f t="array" ref="P75">IFERROR((Body!AI29/(Production!AU31+Production!BA31)),"0")</f>
      </c>
      <c r="Q75" s="422">
        <f t="array" ref="Q75">IFERROR(('Glaze 20x120 '!T83/(Production!AU31+Production!BA31)),"0")</f>
      </c>
      <c r="R75" s="422">
        <f t="array" ref="R75">IFERROR((Packing!AP32/Production!AU31),"0")</f>
      </c>
      <c r="S75" s="422">
        <f t="array" ref="S75">IFERROR((Fuel!M31/(Production!AU31+Production!BA31)),"0")</f>
      </c>
      <c r="T75" s="422">
        <f t="array" ref="T75">IFERROR((Gas!X32/(Production!AU31+Production!BA31)),"0")</f>
      </c>
      <c r="U75" s="422">
        <f t="array" ref="U75">IFERROR((Electricity!J32/(Production!AU31+Production!BA31)),"0")</f>
      </c>
      <c r="V75" s="422">
        <f t="array" ref="V75">IFERROR((Ink!AY31/(Production!AU31+Production!BA31)),"0")</f>
      </c>
      <c r="W75" s="422">
        <f t="array" ref="W75">IFERROR(('Fixed Cost'!K33/(Production!AU31+Production!BA31)),"0")</f>
      </c>
      <c r="X75" s="422">
        <f t="array" ref="X75">IFERROR(('Fixed Cost'!Q33/(Production!AU31+Production!BA31)),"0")</f>
      </c>
      <c r="Y75" s="422">
        <f t="array" ref="Y75">IFERROR(('Fixed Cost'!W33/(Production!AU31+Production!BA31)),"0")</f>
      </c>
      <c r="Z75" s="422">
        <f t="array" ref="Z75">IFERROR(('Fixed Cost'!AC33/(Production!AU31+Production!BA31)),"0")</f>
      </c>
      <c r="AA75" s="423">
        <f t="array" ref="AA75">SUM(P75:Z75)</f>
      </c>
      <c r="AB75" s="424">
        <v>26</v>
      </c>
      <c r="AC75" s="422">
        <f t="array" ref="AC75">IFERROR((Body!AS29/(Production!BH31+Production!BN31)),"0")</f>
      </c>
      <c r="AD75" s="422">
        <f t="array" ref="AD75">IFERROR(('Glaze 40x40'!T83/(Production!BH31+Production!BN31)),"0")</f>
      </c>
      <c r="AE75" s="422">
        <f t="array" ref="AE75">IFERROR((Packing!BA32/(Production!BH31)),"0")</f>
      </c>
      <c r="AF75" s="422">
        <f t="array" ref="AF75">IFERROR((Fuel!N31/(Production!BH31+Production!BN31)),"0")</f>
      </c>
      <c r="AG75" s="422">
        <f t="array" ref="AG75">IFERROR((Gas!Y32/(Production!BH31+Production!BN31)),"0")</f>
      </c>
      <c r="AH75" s="422">
        <f t="array" ref="AH75">IFERROR((Electricity!K32/(Production!BH31+Production!BN31)),"0")</f>
      </c>
      <c r="AI75" s="422">
        <f t="array" ref="AI75">IFERROR((Ink!BQ31/(Production!BH31+Production!BN31)),"0")</f>
      </c>
      <c r="AJ75" s="422">
        <f t="array" ref="AJ75">IFERROR(('Fixed Cost'!L33/(Production!BH31+Production!BN31)),"0")</f>
      </c>
      <c r="AK75" s="422">
        <f t="array" ref="AK75">IFERROR(('Fixed Cost'!R33/(Production!BH31+Production!BN31)),"0")</f>
      </c>
      <c r="AL75" s="422">
        <f t="array" ref="AL75">IFERROR(('Fixed Cost'!X33/(Production!BH31+Production!BN31)),"0")</f>
      </c>
      <c r="AM75" s="422">
        <f t="array" ref="AM75">IFERROR(('Fixed Cost'!AD33/(Production!BH31+Production!BN31)),"0")</f>
      </c>
      <c r="AN75" s="424">
        <f t="array" ref="AN75">SUM(AC75:AM75)</f>
      </c>
      <c r="AO75" s="424">
        <f t="array" ref="AO75">AN75:AN75/11.62</f>
      </c>
      <c r="AP75" s="127"/>
      <c r="AQ75" s="98"/>
      <c r="AR75" s="98"/>
      <c r="AS75" s="98"/>
    </row>
    <row r="76" spans="1:45" ht="18.75" customHeight="1">
      <c r="A76" s="328">
        <v>27</v>
      </c>
      <c r="B76" s="331">
        <f t="array" ref="B76">IFERROR((Body!Y30/(Production!AG32+Production!AM32)),"0")</f>
      </c>
      <c r="C76" s="331">
        <f t="array" ref="C76">IFERROR(('Glaze 15x90'!T86/(Production!AG32+Production!AM32)),"0")</f>
      </c>
      <c r="D76" s="331">
        <f t="array" ref="D76">IFERROR((Packing!AE33/(Production!AG32)),"0")</f>
      </c>
      <c r="E76" s="331">
        <f t="array" ref="E76">IFERROR((Fuel!L32/(Production!AG32+Production!AM32)),"0")</f>
      </c>
      <c r="F76" s="331">
        <f t="array" ref="F76">IFERROR((Gas!W33/(Production!AG32+Production!AM32)),"0")</f>
      </c>
      <c r="G76" s="331">
        <f t="array" ref="G76">IFERROR((Electricity!I33/(Production!AG32+Production!AM32)),"0")</f>
      </c>
      <c r="H76" s="331">
        <f t="array" ref="H76">IFERROR((Ink!AL32/(Production!AG32+Production!AM32)),"0")</f>
      </c>
      <c r="I76" s="331">
        <f t="array" ref="I76">IFERROR(('Fixed Cost'!J34/(Production!AG32+Production!AM32)),"0")</f>
      </c>
      <c r="J76" s="331">
        <f t="array" ref="J76">IFERROR(('Fixed Cost'!P34/(Production!AG32+Production!AM32)),"0")</f>
      </c>
      <c r="K76" s="331">
        <f t="array" ref="K76">IFERROR(('Fixed Cost'!V34/(Production!AG32+Production!AM32)),"0")</f>
      </c>
      <c r="L76" s="331">
        <f t="array" ref="L76">IFERROR(('Fixed Cost'!AB34/(Production!AG32+Production!AM32)),"0")</f>
      </c>
      <c r="M76" s="420">
        <f t="array" ref="M76">SUM(B76:L76)</f>
      </c>
      <c r="N76" s="329">
        <f t="array" ref="N76">M76:M76/11.62</f>
      </c>
      <c r="O76" s="328">
        <v>27</v>
      </c>
      <c r="P76" s="331">
        <f t="array" ref="P76">IFERROR((Body!AI30/(Production!AU32+Production!BA32)),"0")</f>
      </c>
      <c r="Q76" s="331">
        <f t="array" ref="Q76">IFERROR(('Glaze 20x120 '!T86/(Production!AU32+Production!BA32)),"0")</f>
      </c>
      <c r="R76" s="331">
        <f t="array" ref="R76">IFERROR((Packing!AP33/Production!AU32),"0")</f>
      </c>
      <c r="S76" s="331">
        <f t="array" ref="S76">IFERROR((Fuel!M32/(Production!AU32+Production!BA32)),"0")</f>
      </c>
      <c r="T76" s="331">
        <f t="array" ref="T76">IFERROR((Gas!X33/(Production!AU32+Production!BA32)),"0")</f>
      </c>
      <c r="U76" s="331">
        <f t="array" ref="U76">IFERROR((Electricity!J33/(Production!AU32+Production!BA32)),"0")</f>
      </c>
      <c r="V76" s="331">
        <f t="array" ref="V76">IFERROR((Ink!AY32/(Production!AU32+Production!BA32)),"0")</f>
      </c>
      <c r="W76" s="331">
        <f t="array" ref="W76">IFERROR(('Fixed Cost'!K34/(Production!AU32+Production!BA32)),"0")</f>
      </c>
      <c r="X76" s="331">
        <f t="array" ref="X76">IFERROR(('Fixed Cost'!Q34/(Production!AU32+Production!BA32)),"0")</f>
      </c>
      <c r="Y76" s="331">
        <f t="array" ref="Y76">IFERROR(('Fixed Cost'!W34/(Production!AU32+Production!BA32)),"0")</f>
      </c>
      <c r="Z76" s="331">
        <f t="array" ref="Z76">IFERROR(('Fixed Cost'!AC34/(Production!AU32+Production!BA32)),"0")</f>
      </c>
      <c r="AA76" s="420">
        <f t="array" ref="AA76">SUM(P76:Z76)</f>
      </c>
      <c r="AB76" s="329">
        <v>27</v>
      </c>
      <c r="AC76" s="331">
        <f t="array" ref="AC76">IFERROR((Body!AS30/(Production!BH32+Production!BN32)),"0")</f>
      </c>
      <c r="AD76" s="331">
        <f t="array" ref="AD76">IFERROR(('Glaze 40x40'!T86/(Production!BH32+Production!BN32)),"0")</f>
      </c>
      <c r="AE76" s="331">
        <f t="array" ref="AE76">IFERROR((Packing!BA33/(Production!BH32)),"0")</f>
      </c>
      <c r="AF76" s="331">
        <f t="array" ref="AF76">IFERROR((Fuel!N32/(Production!BH32+Production!BN32)),"0")</f>
      </c>
      <c r="AG76" s="331">
        <f t="array" ref="AG76">IFERROR((Gas!Y33/(Production!BH32+Production!BN32)),"0")</f>
      </c>
      <c r="AH76" s="331">
        <f t="array" ref="AH76">IFERROR((Electricity!K33/(Production!BH32+Production!BN32)),"0")</f>
      </c>
      <c r="AI76" s="331">
        <f t="array" ref="AI76">IFERROR((Ink!BQ32/(Production!BH32+Production!BN32)),"0")</f>
      </c>
      <c r="AJ76" s="331">
        <f t="array" ref="AJ76">IFERROR(('Fixed Cost'!L34/(Production!BH32+Production!BN32)),"0")</f>
      </c>
      <c r="AK76" s="331">
        <f t="array" ref="AK76">IFERROR(('Fixed Cost'!R34/(Production!BH32+Production!BN32)),"0")</f>
      </c>
      <c r="AL76" s="331">
        <f t="array" ref="AL76">IFERROR(('Fixed Cost'!X34/(Production!BH32+Production!BN32)),"0")</f>
      </c>
      <c r="AM76" s="331">
        <f t="array" ref="AM76">IFERROR(('Fixed Cost'!AD34/(Production!BH32+Production!BN32)),"0")</f>
      </c>
      <c r="AN76" s="329">
        <f t="array" ref="AN76">SUM(AC76:AM76)</f>
      </c>
      <c r="AO76" s="329">
        <f t="array" ref="AO76">AN76:AN76/11.62</f>
      </c>
      <c r="AP76" s="127"/>
      <c r="AQ76" s="98"/>
      <c r="AR76" s="98"/>
      <c r="AS76" s="98"/>
    </row>
    <row r="77" spans="1:45" ht="18.75" customHeight="1">
      <c r="A77" s="421">
        <v>28</v>
      </c>
      <c r="B77" s="422">
        <f t="array" ref="B77">IFERROR((Body!Y31/(Production!AG33+Production!AM33)),"0")</f>
      </c>
      <c r="C77" s="422">
        <f t="array" ref="C77">IFERROR(('Glaze 15x90'!T89/(Production!AG33+Production!AM33)),"0")</f>
      </c>
      <c r="D77" s="422">
        <f t="array" ref="D77">IFERROR((Packing!AE34/(Production!AG33)),"0")</f>
      </c>
      <c r="E77" s="422">
        <f t="array" ref="E77">IFERROR((Fuel!L33/(Production!AG33+Production!AM33)),"0")</f>
      </c>
      <c r="F77" s="422">
        <f t="array" ref="F77">IFERROR((Gas!W34/(Production!AG33+Production!AM33)),"0")</f>
      </c>
      <c r="G77" s="422">
        <f t="array" ref="G77">IFERROR((Electricity!I34/(Production!AG33+Production!AM33)),"0")</f>
      </c>
      <c r="H77" s="422">
        <f t="array" ref="H77">IFERROR((Ink!AL33/(Production!AG33+Production!AM33)),"0")</f>
      </c>
      <c r="I77" s="422">
        <f t="array" ref="I77">IFERROR(('Fixed Cost'!J35/(Production!AG33+Production!AM33)),"0")</f>
      </c>
      <c r="J77" s="422">
        <f t="array" ref="J77">IFERROR(('Fixed Cost'!P35/(Production!AG33+Production!AM33)),"0")</f>
      </c>
      <c r="K77" s="422">
        <f t="array" ref="K77">IFERROR(('Fixed Cost'!V35/(Production!AG33+Production!AM33)),"0")</f>
      </c>
      <c r="L77" s="422">
        <f t="array" ref="L77">IFERROR(('Fixed Cost'!AB35/(Production!AG33+Production!AM33)),"0")</f>
      </c>
      <c r="M77" s="423">
        <f t="array" ref="M77">SUM(B77:L77)</f>
      </c>
      <c r="N77" s="424">
        <f t="array" ref="N77">M77:M77/11.62</f>
      </c>
      <c r="O77" s="421">
        <v>28</v>
      </c>
      <c r="P77" s="422">
        <f t="array" ref="P77">IFERROR((Body!AI31/(Production!AU33+Production!BA33)),"0")</f>
      </c>
      <c r="Q77" s="422">
        <f t="array" ref="Q77">IFERROR(('Glaze 20x120 '!T89/(Production!AU33+Production!BA33)),"0")</f>
      </c>
      <c r="R77" s="422">
        <f t="array" ref="R77">IFERROR((Packing!AP34/Production!AU33),"0")</f>
      </c>
      <c r="S77" s="422">
        <f t="array" ref="S77">IFERROR((Fuel!M33/(Production!AU33+Production!BA33)),"0")</f>
      </c>
      <c r="T77" s="422">
        <f t="array" ref="T77">IFERROR((Gas!X34/(Production!AU33+Production!BA33)),"0")</f>
      </c>
      <c r="U77" s="422">
        <f t="array" ref="U77">IFERROR((Electricity!J34/(Production!AU33+Production!BA33)),"0")</f>
      </c>
      <c r="V77" s="422">
        <f t="array" ref="V77">IFERROR((Ink!AY33/(Production!AU33+Production!BA33)),"0")</f>
      </c>
      <c r="W77" s="422">
        <f t="array" ref="W77">IFERROR(('Fixed Cost'!K35/(Production!AU33+Production!BA33)),"0")</f>
      </c>
      <c r="X77" s="422">
        <f t="array" ref="X77">IFERROR(('Fixed Cost'!Q35/(Production!AU33+Production!BA33)),"0")</f>
      </c>
      <c r="Y77" s="422">
        <f t="array" ref="Y77">IFERROR(('Fixed Cost'!W35/(Production!AU33+Production!BA33)),"0")</f>
      </c>
      <c r="Z77" s="422">
        <f t="array" ref="Z77">IFERROR(('Fixed Cost'!AC35/(Production!AU33+Production!BA33)),"0")</f>
      </c>
      <c r="AA77" s="423">
        <f t="array" ref="AA77">SUM(P77:Z77)</f>
      </c>
      <c r="AB77" s="424">
        <v>28</v>
      </c>
      <c r="AC77" s="422">
        <f t="array" ref="AC77">IFERROR((Body!AS31/(Production!BH33+Production!BN33)),"0")</f>
      </c>
      <c r="AD77" s="422">
        <f t="array" ref="AD77">IFERROR(('Glaze 40x40'!T89/(Production!BH33+Production!BN33)),"0")</f>
      </c>
      <c r="AE77" s="422">
        <f t="array" ref="AE77">IFERROR((Packing!BA34/(Production!BH33)),"0")</f>
      </c>
      <c r="AF77" s="422">
        <f t="array" ref="AF77">IFERROR((Fuel!N33/(Production!BH33+Production!BN33)),"0")</f>
      </c>
      <c r="AG77" s="422">
        <f t="array" ref="AG77">IFERROR((Gas!Y34/(Production!BH33+Production!BN33)),"0")</f>
      </c>
      <c r="AH77" s="422">
        <f t="array" ref="AH77">IFERROR((Electricity!K34/(Production!BH33+Production!BN33)),"0")</f>
      </c>
      <c r="AI77" s="422">
        <f t="array" ref="AI77">IFERROR((Ink!BQ33/(Production!BH33+Production!BN33)),"0")</f>
      </c>
      <c r="AJ77" s="422">
        <f t="array" ref="AJ77">IFERROR(('Fixed Cost'!L35/(Production!BH33+Production!BN33)),"0")</f>
      </c>
      <c r="AK77" s="422">
        <f t="array" ref="AK77">IFERROR(('Fixed Cost'!R35/(Production!BH33+Production!BN33)),"0")</f>
      </c>
      <c r="AL77" s="422">
        <f t="array" ref="AL77">IFERROR(('Fixed Cost'!X35/(Production!BH33+Production!BN33)),"0")</f>
      </c>
      <c r="AM77" s="422">
        <f t="array" ref="AM77">IFERROR(('Fixed Cost'!AD35/(Production!BH33+Production!BN33)),"0")</f>
      </c>
      <c r="AN77" s="424">
        <f t="array" ref="AN77">SUM(AC77:AM77)</f>
      </c>
      <c r="AO77" s="424">
        <f t="array" ref="AO77">AN77:AN77/11.62</f>
      </c>
      <c r="AP77" s="127"/>
      <c r="AQ77" s="98"/>
      <c r="AR77" s="98"/>
      <c r="AS77" s="98"/>
    </row>
    <row r="78" spans="1:45" ht="18.75" customHeight="1">
      <c r="A78" s="328">
        <v>29</v>
      </c>
      <c r="B78" s="331">
        <f t="array" ref="B78">IFERROR((Body!Y32/(Production!AG34+Production!AM34)),"0")</f>
      </c>
      <c r="C78" s="331">
        <f t="array" ref="C78">IFERROR(('Glaze 15x90'!T92/(Production!AG34+Production!AM34)),"0")</f>
      </c>
      <c r="D78" s="331">
        <f t="array" ref="D78">IFERROR((Packing!AE35/(Production!AG34)),"0")</f>
      </c>
      <c r="E78" s="331">
        <f t="array" ref="E78">IFERROR((Fuel!L34/(Production!AG34+Production!AM34)),"0")</f>
      </c>
      <c r="F78" s="331">
        <f t="array" ref="F78">IFERROR((Gas!W35/(Production!AG34+Production!AM34)),"0")</f>
      </c>
      <c r="G78" s="331">
        <f t="array" ref="G78">IFERROR((Electricity!I35/(Production!AG34+Production!AM34)),"0")</f>
      </c>
      <c r="H78" s="331">
        <f t="array" ref="H78">IFERROR((Ink!AL34/(Production!AG34+Production!AM34)),"0")</f>
      </c>
      <c r="I78" s="331">
        <f t="array" ref="I78">IFERROR(('Fixed Cost'!J36/(Production!AG34+Production!AM34)),"0")</f>
      </c>
      <c r="J78" s="331">
        <f t="array" ref="J78">IFERROR(('Fixed Cost'!P36/(Production!AG34+Production!AM34)),"0")</f>
      </c>
      <c r="K78" s="331">
        <f t="array" ref="K78">IFERROR(('Fixed Cost'!V36/(Production!AG34+Production!AM34)),"0")</f>
      </c>
      <c r="L78" s="331">
        <f t="array" ref="L78">IFERROR(('Fixed Cost'!AB36/(Production!AG34+Production!AM34)),"0")</f>
      </c>
      <c r="M78" s="420">
        <f t="array" ref="M78">SUM(B78:L78)</f>
      </c>
      <c r="N78" s="329">
        <f t="array" ref="N78">M78:M78/11.62</f>
      </c>
      <c r="O78" s="328">
        <v>29</v>
      </c>
      <c r="P78" s="331">
        <f t="array" ref="P78">IFERROR((Body!AI32/(Production!AU34+Production!BA34)),"0")</f>
      </c>
      <c r="Q78" s="331">
        <f t="array" ref="Q78">IFERROR(('Glaze 20x120 '!T92/(Production!AU34+Production!BA34)),"0")</f>
      </c>
      <c r="R78" s="331">
        <f t="array" ref="R78">IFERROR((Packing!AP35/Production!AU34),"0")</f>
      </c>
      <c r="S78" s="331">
        <f t="array" ref="S78">IFERROR((Fuel!M34/(Production!AU34+Production!BA34)),"0")</f>
      </c>
      <c r="T78" s="331">
        <f t="array" ref="T78">IFERROR((Gas!X35/(Production!AU34+Production!BA34)),"0")</f>
      </c>
      <c r="U78" s="331">
        <f t="array" ref="U78">IFERROR((Electricity!J35/(Production!AU34+Production!BA34)),"0")</f>
      </c>
      <c r="V78" s="331">
        <f t="array" ref="V78">IFERROR((Ink!AY34/(Production!AU34+Production!BA34)),"0")</f>
      </c>
      <c r="W78" s="331">
        <f t="array" ref="W78">IFERROR(('Fixed Cost'!K36/(Production!AU34+Production!BA34)),"0")</f>
      </c>
      <c r="X78" s="331">
        <f t="array" ref="X78">IFERROR(('Fixed Cost'!Q36/(Production!AU34+Production!BA34)),"0")</f>
      </c>
      <c r="Y78" s="331">
        <f t="array" ref="Y78">IFERROR(('Fixed Cost'!W36/(Production!AU34+Production!BA34)),"0")</f>
      </c>
      <c r="Z78" s="331">
        <f t="array" ref="Z78">IFERROR(('Fixed Cost'!AC36/(Production!AU34+Production!BA34)),"0")</f>
      </c>
      <c r="AA78" s="420">
        <f t="array" ref="AA78">SUM(P78:Z78)</f>
      </c>
      <c r="AB78" s="329">
        <v>29</v>
      </c>
      <c r="AC78" s="331">
        <f t="array" ref="AC78">IFERROR((Body!AS32/(Production!BH34+Production!BN34)),"0")</f>
      </c>
      <c r="AD78" s="331">
        <f t="array" ref="AD78">IFERROR(('Glaze 40x40'!T92/(Production!BH34+Production!BN34)),"0")</f>
      </c>
      <c r="AE78" s="331">
        <f t="array" ref="AE78">IFERROR((Packing!BA35/(Production!BH34)),"0")</f>
      </c>
      <c r="AF78" s="331">
        <f t="array" ref="AF78">IFERROR((Fuel!N34/(Production!BH34+Production!BN34)),"0")</f>
      </c>
      <c r="AG78" s="331">
        <f t="array" ref="AG78">IFERROR((Gas!Y35/(Production!BH34+Production!BN34)),"0")</f>
      </c>
      <c r="AH78" s="331">
        <f t="array" ref="AH78">IFERROR((Electricity!K35/(Production!BH34+Production!BN34)),"0")</f>
      </c>
      <c r="AI78" s="331">
        <f t="array" ref="AI78">IFERROR((Ink!BQ34/(Production!BH34+Production!BN34)),"0")</f>
      </c>
      <c r="AJ78" s="331">
        <f t="array" ref="AJ78">IFERROR(('Fixed Cost'!L36/(Production!BH34+Production!BN34)),"0")</f>
      </c>
      <c r="AK78" s="331">
        <f t="array" ref="AK78">IFERROR(('Fixed Cost'!R36/(Production!BH34+Production!BN34)),"0")</f>
      </c>
      <c r="AL78" s="331">
        <f t="array" ref="AL78">IFERROR(('Fixed Cost'!X36/(Production!BH34+Production!BN34)),"0")</f>
      </c>
      <c r="AM78" s="331">
        <f t="array" ref="AM78">IFERROR(('Fixed Cost'!AD36/(Production!BH34+Production!BN34)),"0")</f>
      </c>
      <c r="AN78" s="329">
        <f t="array" ref="AN78">SUM(AC78:AM78)</f>
      </c>
      <c r="AO78" s="329">
        <f t="array" ref="AO78">AN78:AN78/11.62</f>
      </c>
      <c r="AP78" s="127"/>
      <c r="AQ78" s="98"/>
      <c r="AR78" s="98"/>
      <c r="AS78" s="98"/>
    </row>
    <row r="79" spans="1:45" ht="18.75" customHeight="1">
      <c r="A79" s="421">
        <v>30</v>
      </c>
      <c r="B79" s="422">
        <f t="array" ref="B79">IFERROR((Body!Y33/(Production!AG35+Production!AM35)),"0")</f>
      </c>
      <c r="C79" s="422">
        <f t="array" ref="C79">IFERROR(('Glaze 15x90'!T95/(Production!AG35+Production!AM35)),"0")</f>
      </c>
      <c r="D79" s="422">
        <f t="array" ref="D79">IFERROR((Packing!AE36/(Production!AG35)),"0")</f>
      </c>
      <c r="E79" s="422">
        <f t="array" ref="E79">IFERROR((Fuel!L35/(Production!AG35+Production!AM35)),"0")</f>
      </c>
      <c r="F79" s="422">
        <f t="array" ref="F79">IFERROR((Gas!W36/(Production!AG35+Production!AM35)),"0")</f>
      </c>
      <c r="G79" s="422">
        <f t="array" ref="G79">IFERROR((Electricity!I36/(Production!AG35+Production!AM35)),"0")</f>
      </c>
      <c r="H79" s="422">
        <f t="array" ref="H79">IFERROR((Ink!AL35/(Production!AG35+Production!AM35)),"0")</f>
      </c>
      <c r="I79" s="422">
        <f t="array" ref="I79">IFERROR(('Fixed Cost'!J37/(Production!AG35+Production!AM35)),"0")</f>
      </c>
      <c r="J79" s="422">
        <f t="array" ref="J79">IFERROR(('Fixed Cost'!P37/(Production!AG35+Production!AM35)),"0")</f>
      </c>
      <c r="K79" s="422">
        <f t="array" ref="K79">IFERROR(('Fixed Cost'!V37/(Production!AG35+Production!AM35)),"0")</f>
      </c>
      <c r="L79" s="422">
        <f t="array" ref="L79">IFERROR(('Fixed Cost'!AB37/(Production!AG35+Production!AM35)),"0")</f>
      </c>
      <c r="M79" s="423">
        <f t="array" ref="M79">SUM(B79:L79)</f>
      </c>
      <c r="N79" s="424">
        <f t="array" ref="N79">M79:M79/11.62</f>
      </c>
      <c r="O79" s="421">
        <v>30</v>
      </c>
      <c r="P79" s="422">
        <f t="array" ref="P79">IFERROR((Body!AI33/(Production!AU35+Production!BA35)),"0")</f>
      </c>
      <c r="Q79" s="422">
        <f t="array" ref="Q79">IFERROR(('Glaze 20x120 '!T95/(Production!AU35+Production!BA35)),"0")</f>
      </c>
      <c r="R79" s="422">
        <f t="array" ref="R79">IFERROR((Packing!AP36/Production!AU35),"0")</f>
      </c>
      <c r="S79" s="422">
        <f t="array" ref="S79">IFERROR((Fuel!M35/(Production!AU35+Production!BA35)),"0")</f>
      </c>
      <c r="T79" s="422">
        <f t="array" ref="T79">IFERROR((Gas!X36/(Production!AU35+Production!BA35)),"0")</f>
      </c>
      <c r="U79" s="422">
        <f t="array" ref="U79">IFERROR((Electricity!J36/(Production!AU35+Production!BA35)),"0")</f>
      </c>
      <c r="V79" s="422">
        <f t="array" ref="V79">IFERROR((Ink!AY35/(Production!AU35+Production!BA35)),"0")</f>
      </c>
      <c r="W79" s="422">
        <f t="array" ref="W79">IFERROR(('Fixed Cost'!K37/(Production!AU35+Production!BA35)),"0")</f>
      </c>
      <c r="X79" s="422">
        <f t="array" ref="X79">IFERROR(('Fixed Cost'!Q37/(Production!AU35+Production!BA35)),"0")</f>
      </c>
      <c r="Y79" s="422">
        <f t="array" ref="Y79">IFERROR(('Fixed Cost'!W37/(Production!AU35+Production!BA35)),"0")</f>
      </c>
      <c r="Z79" s="422">
        <f t="array" ref="Z79">IFERROR(('Fixed Cost'!AC37/(Production!AU35+Production!BA35)),"0")</f>
      </c>
      <c r="AA79" s="423">
        <f t="array" ref="AA79">SUM(P79:Z79)</f>
      </c>
      <c r="AB79" s="424">
        <v>30</v>
      </c>
      <c r="AC79" s="422">
        <f t="array" ref="AC79">IFERROR((Body!AS33/(Production!BH35+Production!BN35)),"0")</f>
      </c>
      <c r="AD79" s="422">
        <f t="array" ref="AD79">IFERROR(('Glaze 40x40'!T95/(Production!BH35+Production!BN35)),"0")</f>
      </c>
      <c r="AE79" s="422">
        <f t="array" ref="AE79">IFERROR((Packing!BA36/(Production!BH35)),"0")</f>
      </c>
      <c r="AF79" s="422">
        <f t="array" ref="AF79">IFERROR((Fuel!N35/(Production!BH35+Production!BN35)),"0")</f>
      </c>
      <c r="AG79" s="422">
        <f t="array" ref="AG79">IFERROR((Gas!Y36/(Production!BH35+Production!BN35)),"0")</f>
      </c>
      <c r="AH79" s="422">
        <f t="array" ref="AH79">IFERROR((Electricity!K36/(Production!BH35+Production!BN35)),"0")</f>
      </c>
      <c r="AI79" s="422">
        <f t="array" ref="AI79">IFERROR((Ink!BQ35/(Production!BH35+Production!BN35)),"0")</f>
      </c>
      <c r="AJ79" s="422">
        <f t="array" ref="AJ79">IFERROR(('Fixed Cost'!L37/(Production!BH35+Production!BN35)),"0")</f>
      </c>
      <c r="AK79" s="422">
        <f t="array" ref="AK79">IFERROR(('Fixed Cost'!R37/(Production!BH35+Production!BN35)),"0")</f>
      </c>
      <c r="AL79" s="422">
        <f t="array" ref="AL79">IFERROR(('Fixed Cost'!X37/(Production!BH35+Production!BN35)),"0")</f>
      </c>
      <c r="AM79" s="422">
        <f t="array" ref="AM79">IFERROR(('Fixed Cost'!AD37/(Production!BH35+Production!BN35)),"0")</f>
      </c>
      <c r="AN79" s="424">
        <f t="array" ref="AN79">SUM(AC79:AM79)</f>
      </c>
      <c r="AO79" s="424">
        <f t="array" ref="AO79">AN79:AN79/11.62</f>
      </c>
      <c r="AP79" s="127"/>
      <c r="AQ79" s="98"/>
      <c r="AR79" s="98"/>
      <c r="AS79" s="98"/>
    </row>
    <row r="80" spans="1:45" ht="18.75" customHeight="1">
      <c r="A80" s="328">
        <v>31</v>
      </c>
      <c r="B80" s="331">
        <f t="array" ref="B80">IFERROR((Body!Y34/(Production!AG36+Production!AM36)),"0")</f>
      </c>
      <c r="C80" s="331">
        <f t="array" ref="C80">IFERROR(('Glaze 15x90'!T98/(Production!AG36+Production!AM36)),"0")</f>
      </c>
      <c r="D80" s="331">
        <f t="array" ref="D80">IFERROR((Packing!AE37/(Production!AG36)),"0")</f>
      </c>
      <c r="E80" s="331">
        <f t="array" ref="E80">IFERROR((Fuel!L36/(Production!AG36+Production!AM36)),"0")</f>
      </c>
      <c r="F80" s="331">
        <f t="array" ref="F80">IFERROR((Gas!W37/(Production!AG36+Production!AM36)),"0")</f>
      </c>
      <c r="G80" s="331">
        <f t="array" ref="G80">IFERROR((Electricity!I37/(Production!AG36+Production!AM36)),"0")</f>
      </c>
      <c r="H80" s="331">
        <f t="array" ref="H80">IFERROR((Ink!AL36/(Production!AG36+Production!AM36)),"0")</f>
      </c>
      <c r="I80" s="331">
        <f t="array" ref="I80">IFERROR(('Fixed Cost'!J38/(Production!AG36+Production!AM36)),"0")</f>
      </c>
      <c r="J80" s="331">
        <f t="array" ref="J80">IFERROR(('Fixed Cost'!P38/(Production!AG36+Production!AM36)),"0")</f>
      </c>
      <c r="K80" s="331">
        <f t="array" ref="K80">IFERROR(('Fixed Cost'!V38/(Production!AG36+Production!AM36)),"0")</f>
      </c>
      <c r="L80" s="331">
        <f t="array" ref="L80">IFERROR(('Fixed Cost'!AB38/(Production!AG36+Production!AM36)),"0")</f>
      </c>
      <c r="M80" s="420">
        <f t="array" ref="M80">SUM(B80:L80)</f>
      </c>
      <c r="N80" s="329">
        <f t="array" ref="N80">M80:M80/11.62</f>
      </c>
      <c r="O80" s="328">
        <v>31</v>
      </c>
      <c r="P80" s="331">
        <f t="array" ref="P80">IFERROR((Body!AI34/(Production!AU36+Production!BA36)),"0")</f>
      </c>
      <c r="Q80" s="331">
        <f t="array" ref="Q80">IFERROR(('Glaze 20x120 '!T98/(Production!AU36+Production!BA36)),"0")</f>
      </c>
      <c r="R80" s="331">
        <f t="array" ref="R80">IFERROR((Packing!AP37/Production!AU36),"0")</f>
      </c>
      <c r="S80" s="331">
        <f t="array" ref="S80">IFERROR((Fuel!M36/(Production!AU36+Production!BA36)),"0")</f>
      </c>
      <c r="T80" s="331">
        <f t="array" ref="T80">IFERROR((Gas!X37/(Production!AU36+Production!BA36)),"0")</f>
      </c>
      <c r="U80" s="331">
        <f t="array" ref="U80">IFERROR((Electricity!J37/(Production!AU36+Production!BA36)),"0")</f>
      </c>
      <c r="V80" s="331">
        <f t="array" ref="V80">IFERROR((Ink!AY36/(Production!AU36+Production!BA36)),"0")</f>
      </c>
      <c r="W80" s="331">
        <f t="array" ref="W80">IFERROR(('Fixed Cost'!K38/(Production!AU36+Production!BA36)),"0")</f>
      </c>
      <c r="X80" s="331">
        <f t="array" ref="X80">IFERROR(('Fixed Cost'!Q38/(Production!AU36+Production!BA36)),"0")</f>
      </c>
      <c r="Y80" s="331">
        <f t="array" ref="Y80">IFERROR(('Fixed Cost'!W38/(Production!AU36+Production!BA36)),"0")</f>
      </c>
      <c r="Z80" s="331">
        <f t="array" ref="Z80">IFERROR(('Fixed Cost'!AC38/(Production!AU36+Production!BA36)),"0")</f>
      </c>
      <c r="AA80" s="420">
        <f t="array" ref="AA80">SUM(P80:Z80)</f>
      </c>
      <c r="AB80" s="329">
        <v>31</v>
      </c>
      <c r="AC80" s="331">
        <f t="array" ref="AC80">IFERROR((Body!AS34/(Production!BH36+Production!BN36)),"0")</f>
      </c>
      <c r="AD80" s="331">
        <f t="array" ref="AD80">IFERROR(('Glaze 40x40'!T98/(Production!BH36+Production!BN36)),"0")</f>
      </c>
      <c r="AE80" s="331">
        <f t="array" ref="AE80">IFERROR((Packing!BA37/(Production!BH36)),"0")</f>
      </c>
      <c r="AF80" s="331">
        <f t="array" ref="AF80">IFERROR((Fuel!N36/(Production!BH36+Production!BN36)),"0")</f>
      </c>
      <c r="AG80" s="331">
        <f t="array" ref="AG80">IFERROR((Gas!Y37/(Production!BH36+Production!BN36)),"0")</f>
      </c>
      <c r="AH80" s="331">
        <f t="array" ref="AH80">IFERROR((Electricity!K37/(Production!BH36+Production!BN36)),"0")</f>
      </c>
      <c r="AI80" s="331">
        <f t="array" ref="AI80">IFERROR((Ink!BQ36/(Production!BH36+Production!BN36)),"0")</f>
      </c>
      <c r="AJ80" s="331">
        <f t="array" ref="AJ80">IFERROR(('Fixed Cost'!L38/(Production!BH36+Production!BN36)),"0")</f>
      </c>
      <c r="AK80" s="331">
        <f t="array" ref="AK80">IFERROR(('Fixed Cost'!R38/(Production!BH36+Production!BN36)),"0")</f>
      </c>
      <c r="AL80" s="331">
        <f t="array" ref="AL80">IFERROR(('Fixed Cost'!X38/(Production!BH36+Production!BN36)),"0")</f>
      </c>
      <c r="AM80" s="331">
        <f t="array" ref="AM80">IFERROR(('Fixed Cost'!AD38/(Production!BH36+Production!BN36)),"0")</f>
      </c>
      <c r="AN80" s="329">
        <f t="array" ref="AN80">SUM(AC80:AM80)</f>
      </c>
      <c r="AO80" s="329">
        <f t="array" ref="AO80">AN80:AN80/11.62</f>
      </c>
      <c r="AP80" s="127"/>
      <c r="AQ80" s="98"/>
      <c r="AR80" s="98"/>
      <c r="AS80" s="98"/>
    </row>
    <row r="81" spans="1:45" ht="18.75" customHeight="1">
      <c r="A81" s="134"/>
      <c r="B81" s="134"/>
      <c r="C81" s="134"/>
      <c r="D81" s="134"/>
      <c r="E81" s="134"/>
      <c r="F81" s="134"/>
      <c r="G81" s="134"/>
      <c r="H81" s="134"/>
      <c r="I81" s="134"/>
      <c r="J81" s="134"/>
      <c r="K81" s="134"/>
      <c r="L81" s="134"/>
      <c r="M81" s="134"/>
      <c r="N81" s="311"/>
      <c r="O81" s="422"/>
      <c r="P81" s="422">
        <f t="array" ref="P81">IFERROR((Body!T77/(Production!W79+Production!AA79)),"0")</f>
      </c>
      <c r="Q81" s="422"/>
      <c r="R81" s="422">
        <f t="array" ref="R81">IFERROR((Packing!W80/(Production!W79+Production!AA79)),"0")</f>
      </c>
      <c r="S81" s="422">
        <f t="array" ref="S81">IFERROR((Fuel!Y79/(Production!W79+Production!AA79)),"0")</f>
      </c>
      <c r="T81" s="422">
        <f t="array" ref="T81">IFERROR((Gas!AJ80/(Production!W79+Production!AA79)),"0")</f>
      </c>
      <c r="U81" s="422">
        <f t="array" ref="U81">IFERROR((Electricity!V80/(Production!W79+Production!AA79)),"0")</f>
      </c>
      <c r="V81" s="422">
        <f t="array" ref="V81">IFERROR((Ink!Z79/(Production!W79+Production!AA79)),"0")</f>
      </c>
      <c r="W81" s="422">
        <f t="array" ref="W81">IFERROR(('Fixed Cost'!Y81/(Production!W79+Production!AA79)),"0")</f>
      </c>
      <c r="X81" s="422">
        <f t="array" ref="X81">IFERROR(('Fixed Cost'!AE81/(Production!W79+Production!AA79)),"0")</f>
      </c>
      <c r="Y81" s="422">
        <f t="array" ref="Y81">IFERROR(('Fixed Cost'!AJ81/(Production!W79+Production!AA79)),"0")</f>
      </c>
      <c r="Z81" s="422">
        <f t="array" ref="Z81">IFERROR(('Fixed Cost'!AO81/(Production!W79+Production!AA79)),"0")</f>
      </c>
      <c r="AA81" s="424">
        <f t="array" ref="AA81">SUM(P81:Z81)</f>
      </c>
      <c r="AB81" s="424"/>
      <c r="AC81" s="424">
        <f t="array" ref="AC81">AVERAGE(AC50:AC80)</f>
      </c>
      <c r="AD81" s="424">
        <f t="array" ref="AD81">AVERAGE(AD50:AD80)</f>
      </c>
      <c r="AE81" s="424">
        <f t="array" ref="AE81">AVERAGE(AE50:AE80)</f>
      </c>
      <c r="AF81" s="424">
        <f t="array" ref="AF81">AVERAGE(AF50:AF80)</f>
      </c>
      <c r="AG81" s="424">
        <f t="array" ref="AG81">AVERAGE(AG50:AG80)</f>
      </c>
      <c r="AH81" s="424">
        <f t="array" ref="AH81">AVERAGE(AH50:AH80)</f>
      </c>
      <c r="AI81" s="424">
        <f t="array" ref="AI81">AVERAGE(AI50:AI80)</f>
      </c>
      <c r="AJ81" s="424">
        <f t="array" ref="AJ81">AVERAGE(AJ50:AJ80)</f>
      </c>
      <c r="AK81" s="424">
        <f t="array" ref="AK81">AVERAGE(AK50:AK80)</f>
      </c>
      <c r="AL81" s="424">
        <f t="array" ref="AL81">AVERAGE(AL50:AL80)</f>
      </c>
      <c r="AM81" s="424">
        <f t="array" ref="AM81">AVERAGE(AM50:AM80)</f>
      </c>
      <c r="AN81" s="424">
        <f t="array" ref="AN81">SUM(AC81:AM81)</f>
      </c>
      <c r="AO81" s="424">
        <f t="array" ref="AO81">SUM(AC81:AN81)</f>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sheetPr/>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2"/>
      <c r="B1" s="143"/>
      <c r="C1" s="143"/>
      <c r="D1" s="143"/>
      <c r="E1" s="433"/>
      <c r="F1" s="434"/>
      <c r="G1" s="434"/>
      <c r="H1" s="198"/>
      <c r="I1" s="432"/>
      <c r="J1" s="143"/>
      <c r="K1" s="143"/>
      <c r="L1" s="143"/>
      <c r="M1" s="143"/>
      <c r="N1" s="433"/>
      <c r="O1" s="434"/>
      <c r="P1" s="198"/>
      <c r="Q1" s="432"/>
      <c r="R1" s="143"/>
      <c r="S1" s="143"/>
      <c r="T1" s="143"/>
      <c r="U1" s="143"/>
      <c r="V1" s="433"/>
      <c r="W1" s="434"/>
      <c r="X1" s="198"/>
      <c r="Y1" s="432"/>
      <c r="Z1" s="143"/>
      <c r="AA1" s="143"/>
      <c r="AB1" s="143"/>
      <c r="AC1" s="143"/>
      <c r="AD1" s="143"/>
      <c r="AE1" s="143"/>
      <c r="AF1" s="140"/>
      <c r="AG1" s="432"/>
      <c r="AH1" s="143"/>
      <c r="AI1" s="143"/>
      <c r="AJ1" s="143"/>
      <c r="AK1" s="143"/>
      <c r="AL1" s="143"/>
      <c r="AM1" s="433"/>
    </row>
    <row r="2" spans="1:39" ht="18.75" customHeight="1">
      <c r="A2" t="s" s="708">
        <v>95</v>
      </c>
      <c r="B2" s="527"/>
      <c r="C2" t="s" s="528">
        <v>15</v>
      </c>
      <c r="D2" s="527"/>
      <c r="E2" s="710"/>
      <c r="F2" s="198"/>
      <c r="G2" s="198"/>
      <c r="H2" s="198"/>
      <c r="I2" t="s" s="708">
        <v>95</v>
      </c>
      <c r="J2" s="527"/>
      <c r="K2" t="s" s="528">
        <v>16</v>
      </c>
      <c r="L2" s="527"/>
      <c r="M2" s="527"/>
      <c r="N2" s="710"/>
      <c r="O2" s="198"/>
      <c r="P2" s="198"/>
      <c r="Q2" t="s" s="708">
        <v>95</v>
      </c>
      <c r="R2" s="527"/>
      <c r="S2" t="s" s="528">
        <v>280</v>
      </c>
      <c r="T2" s="527"/>
      <c r="U2" s="527"/>
      <c r="V2" s="140"/>
      <c r="W2" s="198"/>
      <c r="X2" s="198"/>
      <c r="Y2" t="s" s="708">
        <v>95</v>
      </c>
      <c r="Z2" s="527"/>
      <c r="AA2" t="s" s="528">
        <v>18</v>
      </c>
      <c r="AB2" s="527"/>
      <c r="AC2" s="527"/>
      <c r="AD2" s="98"/>
      <c r="AE2" s="98"/>
      <c r="AF2" s="140"/>
      <c r="AG2" s="711">
        <v>45047</v>
      </c>
      <c r="AH2" s="527"/>
      <c r="AI2" t="s" s="528">
        <v>19</v>
      </c>
      <c r="AJ2" s="527"/>
      <c r="AK2" s="527"/>
      <c r="AL2" s="98"/>
      <c r="AM2" s="140"/>
    </row>
    <row r="3" spans="1:39" ht="18.75" customHeight="1">
      <c r="A3" s="709"/>
      <c r="B3" s="527"/>
      <c r="C3" s="527"/>
      <c r="D3" s="527"/>
      <c r="E3" s="710"/>
      <c r="F3" s="198"/>
      <c r="G3" s="198"/>
      <c r="H3" s="198"/>
      <c r="I3" s="709"/>
      <c r="J3" s="527"/>
      <c r="K3" s="527"/>
      <c r="L3" s="527"/>
      <c r="M3" s="527"/>
      <c r="N3" s="710"/>
      <c r="O3" s="198"/>
      <c r="P3" s="198"/>
      <c r="Q3" s="709"/>
      <c r="R3" s="527"/>
      <c r="S3" s="527"/>
      <c r="T3" s="527"/>
      <c r="U3" s="527"/>
      <c r="V3" s="140"/>
      <c r="W3" s="198"/>
      <c r="X3" s="198"/>
      <c r="Y3" s="709"/>
      <c r="Z3" s="527"/>
      <c r="AA3" s="527"/>
      <c r="AB3" s="527"/>
      <c r="AC3" s="527"/>
      <c r="AD3" s="98"/>
      <c r="AE3" s="98"/>
      <c r="AF3" s="140"/>
      <c r="AG3" s="709"/>
      <c r="AH3" s="527"/>
      <c r="AI3" s="527"/>
      <c r="AJ3" s="527"/>
      <c r="AK3" s="527"/>
      <c r="AL3" s="98"/>
      <c r="AM3" s="140"/>
    </row>
    <row r="4" spans="1:39" ht="19.5" customHeight="1">
      <c r="A4" s="145"/>
      <c r="B4" s="138"/>
      <c r="C4" s="138"/>
      <c r="D4" s="138"/>
      <c r="E4" s="435"/>
      <c r="F4" s="436"/>
      <c r="G4" s="198"/>
      <c r="H4" s="198"/>
      <c r="I4" s="145"/>
      <c r="J4" s="138"/>
      <c r="K4" s="138"/>
      <c r="L4" s="138"/>
      <c r="M4" s="138"/>
      <c r="N4" s="435"/>
      <c r="O4" s="198"/>
      <c r="P4" s="198"/>
      <c r="Q4" s="145"/>
      <c r="R4" s="138"/>
      <c r="S4" s="138"/>
      <c r="T4" s="138"/>
      <c r="U4" s="138"/>
      <c r="V4" s="435"/>
      <c r="W4" s="198"/>
      <c r="X4" s="198"/>
      <c r="Y4" s="145"/>
      <c r="Z4" s="138"/>
      <c r="AA4" s="138"/>
      <c r="AB4" s="138"/>
      <c r="AC4" s="138"/>
      <c r="AD4" s="138"/>
      <c r="AE4" s="98"/>
      <c r="AF4" s="140"/>
      <c r="AG4" s="145"/>
      <c r="AH4" s="138"/>
      <c r="AI4" s="138"/>
      <c r="AJ4" s="138"/>
      <c r="AK4" s="138"/>
      <c r="AL4" s="138"/>
      <c r="AM4" s="140"/>
    </row>
    <row r="5" spans="1:39" ht="48" customHeight="1">
      <c r="A5" s="437"/>
      <c r="B5" s="438">
        <f t="array" ref="B5">IFERROR(('Data Entry'!AM38/'Data Entry'!Y38),"0")</f>
      </c>
      <c r="C5" s="439">
        <f t="array" ref="C5">IFERROR(('Data Entry'!AN38/'Data Entry'!Y38),"0")</f>
      </c>
      <c r="D5" s="439">
        <f t="array" ref="D5">IFERROR(('Data Entry'!AO38/'Data Entry'!Y38),"0")</f>
      </c>
      <c r="E5" s="440">
        <f t="array" ref="E5">IFERROR((Production!F38/Production!B38),"0")</f>
      </c>
      <c r="F5" s="441">
        <f t="array" ref="F5">IFERROR((Production!I38/Production!E38),"0")</f>
      </c>
      <c r="G5" s="198"/>
      <c r="H5" s="198"/>
      <c r="I5" s="437"/>
      <c r="J5" s="438">
        <f t="array" ref="J5">IFERROR(('Data Entry'!AP38/'Data Entry'!Z38),"0")</f>
      </c>
      <c r="K5" s="439">
        <f t="array" ref="K5">IFERROR(('Data Entry'!AQ38/'Data Entry'!Z38),"0")</f>
      </c>
      <c r="L5" s="439">
        <f t="array" ref="L5">IFERROR(('Data Entry'!AR38/'Data Entry'!Z38),"0")</f>
      </c>
      <c r="M5" s="439">
        <f t="array" ref="M5">IFERROR((Production!T38/Production!P38),"0")</f>
      </c>
      <c r="N5" s="440">
        <f t="array" ref="N5">IFERROR((Production!W38/Production!S38),"0")</f>
      </c>
      <c r="O5" s="198"/>
      <c r="P5" s="198"/>
      <c r="Q5" s="437"/>
      <c r="R5" s="438">
        <f t="array" ref="R5">IFERROR(('Data Entry'!AS38/'Data Entry'!AA38),"0")</f>
      </c>
      <c r="S5" s="439">
        <f t="array" ref="S5">IFERROR(('Data Entry'!AT38/'Data Entry'!AA38),"0")</f>
      </c>
      <c r="T5" s="439">
        <f t="array" ref="T5">IFERROR(('Data Entry'!AU38/'Data Entry'!AA38),"0")</f>
      </c>
      <c r="U5" s="439">
        <f t="array" ref="U5">IFERROR((Production!AH38/Production!AD38),"0")</f>
      </c>
      <c r="V5" s="440">
        <f t="array" ref="V5">IFERROR((Production!AK38/Production!AG38),"0")</f>
      </c>
      <c r="W5" s="198"/>
      <c r="X5" s="198"/>
      <c r="Y5" s="437"/>
      <c r="Z5" s="438">
        <f t="array" ref="Z5">IFERROR(('Data Entry'!AV38/'Data Entry'!AB38),"0")</f>
      </c>
      <c r="AA5" s="439">
        <f t="array" ref="AA5">IFERROR(('Data Entry'!AW38/'Data Entry'!AB38),"0")</f>
      </c>
      <c r="AB5" s="439">
        <f t="array" ref="AB5">IFERROR(('Data Entry'!AX38/'Data Entry'!AB38),"0")</f>
      </c>
      <c r="AC5" s="442">
        <f t="array" ref="AC5">IFERROR((Production!AV38/Production!AR38),"0")</f>
      </c>
      <c r="AD5" s="442">
        <f t="array" ref="AD5">IFERROR((Production!AY38/Production!AU38),"0")</f>
      </c>
      <c r="AE5" s="113"/>
      <c r="AF5" s="299"/>
      <c r="AG5" s="437"/>
      <c r="AH5" s="443">
        <f t="array" ref="AH5">IFERROR(('Data Entry'!AY38/'Data Entry'!AC38),"0")</f>
      </c>
      <c r="AI5" s="442">
        <f t="array" ref="AI5">IFERROR(('Data Entry'!AZ38/'Data Entry'!AC38),"0")</f>
      </c>
      <c r="AJ5" s="442">
        <f t="array" ref="AJ5">IFERROR(('Data Entry'!BA38/'Data Entry'!AC38),"0")</f>
      </c>
      <c r="AK5" s="442">
        <f t="array" ref="AK5">IFERROR((Production!BI38/Production!BE38),"0")</f>
      </c>
      <c r="AL5" s="444">
        <f t="array" ref="AL5">IFERROR(((Production!BL38+Production!BM38)/Production!BG38),"0")</f>
      </c>
      <c r="AM5" s="198"/>
    </row>
    <row r="6" spans="1:39" ht="50.25" customHeight="1">
      <c r="A6" t="s" s="355">
        <v>20</v>
      </c>
      <c r="B6" t="s" s="445">
        <v>419</v>
      </c>
      <c r="C6" t="s" s="445">
        <v>420</v>
      </c>
      <c r="D6" t="s" s="445">
        <v>421</v>
      </c>
      <c r="E6" t="s" s="446">
        <v>107</v>
      </c>
      <c r="F6" t="s" s="447">
        <v>110</v>
      </c>
      <c r="G6" s="198"/>
      <c r="H6" s="198"/>
      <c r="I6" t="s" s="448">
        <v>20</v>
      </c>
      <c r="J6" t="s" s="445">
        <v>419</v>
      </c>
      <c r="K6" t="s" s="445">
        <v>420</v>
      </c>
      <c r="L6" t="s" s="445">
        <v>421</v>
      </c>
      <c r="M6" t="s" s="449">
        <v>107</v>
      </c>
      <c r="N6" t="s" s="446">
        <v>110</v>
      </c>
      <c r="O6" s="198"/>
      <c r="P6" s="198"/>
      <c r="Q6" t="s" s="448">
        <v>20</v>
      </c>
      <c r="R6" t="s" s="445">
        <v>419</v>
      </c>
      <c r="S6" t="s" s="445">
        <v>420</v>
      </c>
      <c r="T6" t="s" s="445">
        <v>421</v>
      </c>
      <c r="U6" t="s" s="449">
        <v>107</v>
      </c>
      <c r="V6" t="s" s="446">
        <v>110</v>
      </c>
      <c r="W6" s="198"/>
      <c r="X6" s="198"/>
      <c r="Y6" t="s" s="448">
        <v>20</v>
      </c>
      <c r="Z6" t="s" s="445">
        <v>419</v>
      </c>
      <c r="AA6" t="s" s="445">
        <v>420</v>
      </c>
      <c r="AB6" t="s" s="445">
        <v>421</v>
      </c>
      <c r="AC6" t="s" s="449">
        <v>107</v>
      </c>
      <c r="AD6" t="s" s="449">
        <v>110</v>
      </c>
      <c r="AE6" s="113"/>
      <c r="AF6" s="299"/>
      <c r="AG6" t="s" s="448">
        <v>20</v>
      </c>
      <c r="AH6" t="s" s="445">
        <v>419</v>
      </c>
      <c r="AI6" t="s" s="445">
        <v>420</v>
      </c>
      <c r="AJ6" t="s" s="445">
        <v>421</v>
      </c>
      <c r="AK6" t="s" s="449">
        <v>107</v>
      </c>
      <c r="AL6" t="s" s="449">
        <v>110</v>
      </c>
      <c r="AM6" s="299"/>
    </row>
    <row r="7" spans="1:39" ht="24" customHeight="1">
      <c r="A7" s="328">
        <v>1</v>
      </c>
      <c r="B7" s="329">
        <f t="array" ref="B7">IFERROR(('Data Entry'!AM6/'Data Entry'!Y6),"0")*100</f>
      </c>
      <c r="C7" s="329">
        <f t="array" ref="C7">IFERROR(('Data Entry'!AN6/'Data Entry'!Y6),"0")*100</f>
      </c>
      <c r="D7" s="329">
        <f t="array" ref="D7">IFERROR(('Data Entry'!AO6/'Data Entry'!Y6),"0")*100</f>
      </c>
      <c r="E7" s="450">
        <f t="array" ref="E7">IFERROR((Production!F6/Production!B6),"0")*100</f>
      </c>
      <c r="F7" s="451">
        <f t="array" ref="F7">IFERROR((Production!I6/Production!E6),"0")*100</f>
      </c>
      <c r="G7" s="198"/>
      <c r="H7" s="198"/>
      <c r="I7" s="452">
        <v>1</v>
      </c>
      <c r="J7" s="329">
        <f t="array" ref="J7">IFERROR(('Data Entry'!AP6/'Data Entry'!Z6),"0")*100</f>
      </c>
      <c r="K7" s="329">
        <f t="array" ref="K7">IFERROR(('Data Entry'!AQ6/'Data Entry'!Z6),"0")*100</f>
      </c>
      <c r="L7" s="329">
        <f t="array" ref="L7">IFERROR(('Data Entry'!AR6/'Data Entry'!Z6),"0")*100</f>
      </c>
      <c r="M7" s="329">
        <f t="array" ref="M7">IFERROR((Production!T6/Production!P6),"0")*100</f>
      </c>
      <c r="N7" s="450">
        <f t="array" ref="N7">IFERROR((Production!W6/Production!S6),"0")*100</f>
      </c>
      <c r="O7" s="198"/>
      <c r="P7" s="198"/>
      <c r="Q7" s="452">
        <v>1</v>
      </c>
      <c r="R7" s="329">
        <f t="array" ref="R7">IFERROR(('Data Entry'!AS6/'Data Entry'!AA6),"0")*100</f>
      </c>
      <c r="S7" s="329">
        <f t="array" ref="S7">IFERROR(('Data Entry'!AT6/'Data Entry'!AA6),"0")*100</f>
      </c>
      <c r="T7" s="329">
        <f t="array" ref="T7">IFERROR(('Data Entry'!AU6/'Data Entry'!AA6),"0")*100</f>
      </c>
      <c r="U7" s="331">
        <f t="array" ref="U7">IFERROR((Production!AH6/Production!AD6*100),"0")</f>
      </c>
      <c r="V7" s="453">
        <f t="array" ref="V7">IFERROR((Production!AK6/Production!AG6*100),"0")</f>
      </c>
      <c r="W7" s="198"/>
      <c r="X7" s="198"/>
      <c r="Y7" s="452">
        <v>1</v>
      </c>
      <c r="Z7" s="331">
        <f t="array" ref="Z7">IFERROR(('Data Entry'!AV6/'Data Entry'!AB6*100),"0")</f>
      </c>
      <c r="AA7" s="331">
        <f t="array" ref="AA7">IFERROR(('Data Entry'!AW6/'Data Entry'!AB6*100),"0")</f>
      </c>
      <c r="AB7" s="331">
        <f t="array" ref="AB7">IFERROR(('Data Entry'!AX6/'Data Entry'!AB6*100),"0")</f>
      </c>
      <c r="AC7" s="331">
        <f t="array" ref="AC7">IFERROR((Production!AV6/Production!AR6*100),"0")</f>
      </c>
      <c r="AD7" s="331">
        <f t="array" ref="AD7">IFERROR((Production!AY6/Production!AT6*100),"0")</f>
      </c>
      <c r="AE7" s="113"/>
      <c r="AF7" s="299"/>
      <c r="AG7" s="452">
        <v>1</v>
      </c>
      <c r="AH7" s="454">
        <f t="array" ref="AH7">IFERROR(('Data Entry'!AY6/'Data Entry'!AC6),"0")</f>
      </c>
      <c r="AI7" s="455">
        <f t="array" ref="AI7">IFERROR(('Data Entry'!AZ6/'Data Entry'!AC6),"0")</f>
      </c>
      <c r="AJ7" s="455">
        <f t="array" ref="AJ7">IFERROR(('Data Entry'!BA6/'Data Entry'!AC6),"0")</f>
      </c>
      <c r="AK7" s="455">
        <f t="array" ref="AK7">IFERROR((Production!BI6/Production!BE6),"0")</f>
      </c>
      <c r="AL7" s="454">
        <f t="array" ref="AL7">IFERROR(((Production!BL6+Production!BM6)/Production!BG6),"0")</f>
      </c>
      <c r="AM7" s="299"/>
    </row>
    <row r="8" spans="1:39" ht="24" customHeight="1">
      <c r="A8" s="328">
        <v>2</v>
      </c>
      <c r="B8" s="329">
        <f t="array" ref="B8">IFERROR(('Data Entry'!AM7/'Data Entry'!Y7),"0")*100</f>
      </c>
      <c r="C8" s="329">
        <f t="array" ref="C8">IFERROR(('Data Entry'!AN7/'Data Entry'!Y7),"0")*100</f>
      </c>
      <c r="D8" s="329">
        <f t="array" ref="D8">IFERROR(('Data Entry'!AO7/'Data Entry'!Y7),"0")*100</f>
      </c>
      <c r="E8" s="450">
        <f t="array" ref="E8">IFERROR((Production!F7/Production!B7),"0")*100</f>
      </c>
      <c r="F8" s="456">
        <f t="array" ref="F8">IFERROR((Production!I7/Production!E7),"0")*100</f>
      </c>
      <c r="G8" s="198"/>
      <c r="H8" s="198"/>
      <c r="I8" s="452">
        <v>2</v>
      </c>
      <c r="J8" s="329">
        <f t="array" ref="J8">IFERROR(('Data Entry'!AP7/'Data Entry'!Z7),"0")*100</f>
      </c>
      <c r="K8" s="329">
        <f t="array" ref="K8">IFERROR(('Data Entry'!AQ7/'Data Entry'!Z7),"0")*100</f>
      </c>
      <c r="L8" s="329">
        <f t="array" ref="L8">IFERROR(('Data Entry'!AR7/'Data Entry'!Z7),"0")*100</f>
      </c>
      <c r="M8" s="329">
        <f t="array" ref="M8">IFERROR((Production!T7/Production!P7),"0")*100</f>
      </c>
      <c r="N8" s="450">
        <f t="array" ref="N8">IFERROR((Production!W7/Production!S7),"0")*100</f>
      </c>
      <c r="O8" s="198"/>
      <c r="P8" s="198"/>
      <c r="Q8" s="452">
        <v>2</v>
      </c>
      <c r="R8" s="329">
        <f t="array" ref="R8">IFERROR(('Data Entry'!AS7/'Data Entry'!AA7),"0")*100</f>
      </c>
      <c r="S8" s="329">
        <f t="array" ref="S8">IFERROR(('Data Entry'!AT7/'Data Entry'!AA7),"0")*100</f>
      </c>
      <c r="T8" s="329">
        <f t="array" ref="T8">IFERROR(('Data Entry'!AU7/'Data Entry'!AA7),"0")*100</f>
      </c>
      <c r="U8" s="331">
        <f t="array" ref="U8">IFERROR((Production!AH7/Production!AD7*100),"0")</f>
      </c>
      <c r="V8" s="453">
        <f t="array" ref="V8">IFERROR((Production!AK7/Production!AG7*100),"0")</f>
      </c>
      <c r="W8" s="198"/>
      <c r="X8" s="198"/>
      <c r="Y8" s="452">
        <v>2</v>
      </c>
      <c r="Z8" s="331">
        <f t="array" ref="Z8">IFERROR(('Data Entry'!AV7/'Data Entry'!AB7*100),"0")</f>
      </c>
      <c r="AA8" s="331">
        <f t="array" ref="AA8">IFERROR(('Data Entry'!AW7/'Data Entry'!AB7*100),"0")</f>
      </c>
      <c r="AB8" s="331">
        <f t="array" ref="AB8">IFERROR(('Data Entry'!AX7/'Data Entry'!AB7*100),"0")</f>
      </c>
      <c r="AC8" s="331">
        <f t="array" ref="AC8">IFERROR((Production!AV7/Production!AR7*100),"0")</f>
      </c>
      <c r="AD8" s="331">
        <f t="array" ref="AD8">IFERROR((Production!AY7/Production!AT7*100),"0")</f>
      </c>
      <c r="AE8" s="113"/>
      <c r="AF8" s="299"/>
      <c r="AG8" s="452">
        <v>2</v>
      </c>
      <c r="AH8" s="454">
        <f t="array" ref="AH8">IFERROR(('Data Entry'!AY7/'Data Entry'!AC7),"0")</f>
      </c>
      <c r="AI8" s="455">
        <f t="array" ref="AI8">IFERROR(('Data Entry'!AZ7/'Data Entry'!AC7),"0")</f>
      </c>
      <c r="AJ8" s="455">
        <f t="array" ref="AJ8">IFERROR(('Data Entry'!BA7/'Data Entry'!AC7),"0")</f>
      </c>
      <c r="AK8" s="455">
        <f t="array" ref="AK8">IFERROR((Production!BI7/Production!BE7),"0")</f>
      </c>
      <c r="AL8" s="454">
        <f t="array" ref="AL8">IFERROR(((Production!BL7+Production!BM7)/Production!BG7),"0")</f>
      </c>
      <c r="AM8" s="299"/>
    </row>
    <row r="9" spans="1:39" ht="24" customHeight="1">
      <c r="A9" s="328">
        <v>3</v>
      </c>
      <c r="B9" s="329">
        <f t="array" ref="B9">IFERROR(('Data Entry'!AM8/'Data Entry'!Y8),"0")*100</f>
      </c>
      <c r="C9" s="329">
        <f t="array" ref="C9">IFERROR(('Data Entry'!AN8/'Data Entry'!Y8),"0")*100</f>
      </c>
      <c r="D9" s="329">
        <f t="array" ref="D9">IFERROR(('Data Entry'!AO8/'Data Entry'!Y8),"0")*100</f>
      </c>
      <c r="E9" s="450">
        <f t="array" ref="E9">IFERROR((Production!F8/Production!B8),"0")*100</f>
      </c>
      <c r="F9" s="456">
        <f t="array" ref="F9">IFERROR((Production!I8/Production!E8),"0")*100</f>
      </c>
      <c r="G9" s="198"/>
      <c r="H9" s="198"/>
      <c r="I9" s="452">
        <v>3</v>
      </c>
      <c r="J9" s="329">
        <f t="array" ref="J9">IFERROR(('Data Entry'!AP8/'Data Entry'!Z8),"0")*100</f>
      </c>
      <c r="K9" s="329">
        <f t="array" ref="K9">IFERROR(('Data Entry'!AQ8/'Data Entry'!Z8),"0")*100</f>
      </c>
      <c r="L9" s="329">
        <f t="array" ref="L9">IFERROR(('Data Entry'!AR8/'Data Entry'!Z8),"0")*100</f>
      </c>
      <c r="M9" s="329">
        <f t="array" ref="M9">IFERROR((Production!T8/Production!P8),"0")*100</f>
      </c>
      <c r="N9" s="450">
        <f t="array" ref="N9">IFERROR((Production!W8/Production!S8),"0")*100</f>
      </c>
      <c r="O9" s="198"/>
      <c r="P9" s="198"/>
      <c r="Q9" s="452">
        <v>3</v>
      </c>
      <c r="R9" s="329">
        <f t="array" ref="R9">IFERROR(('Data Entry'!AS8/'Data Entry'!AA8),"0")*100</f>
      </c>
      <c r="S9" s="329">
        <f t="array" ref="S9">IFERROR(('Data Entry'!AT8/'Data Entry'!AA8),"0")*100</f>
      </c>
      <c r="T9" s="329">
        <f t="array" ref="T9">IFERROR(('Data Entry'!AU8/'Data Entry'!AA8),"0")*100</f>
      </c>
      <c r="U9" s="331">
        <f t="array" ref="U9">IFERROR((Production!AH8/Production!AD8*100),"0")</f>
      </c>
      <c r="V9" s="453">
        <f t="array" ref="V9">IFERROR((Production!AK8/Production!AG8*100),"0")</f>
      </c>
      <c r="W9" s="198"/>
      <c r="X9" s="198"/>
      <c r="Y9" s="452">
        <v>3</v>
      </c>
      <c r="Z9" s="331">
        <f t="array" ref="Z9">IFERROR(('Data Entry'!AV8/'Data Entry'!AB8*100),"0")</f>
      </c>
      <c r="AA9" s="331">
        <f t="array" ref="AA9">IFERROR(('Data Entry'!AW8/'Data Entry'!AB8*100),"0")</f>
      </c>
      <c r="AB9" s="331">
        <f t="array" ref="AB9">IFERROR(('Data Entry'!AX8/'Data Entry'!AB8*100),"0")</f>
      </c>
      <c r="AC9" s="331">
        <f t="array" ref="AC9">IFERROR((Production!AV8/Production!AR8*100),"0")</f>
      </c>
      <c r="AD9" s="331">
        <f t="array" ref="AD9">IFERROR((Production!AY8/Production!AT8*100),"0")</f>
      </c>
      <c r="AE9" s="113"/>
      <c r="AF9" s="299"/>
      <c r="AG9" s="452">
        <v>3</v>
      </c>
      <c r="AH9" s="455">
        <f t="array" ref="AH9">IFERROR(('Data Entry'!AY8/'Data Entry'!AC8),"0")</f>
      </c>
      <c r="AI9" s="455">
        <f t="array" ref="AI9">IFERROR(('Data Entry'!AZ8/'Data Entry'!AC8),"0")</f>
      </c>
      <c r="AJ9" s="455">
        <f t="array" ref="AJ9">IFERROR(('Data Entry'!BA8/'Data Entry'!AC8),"0")</f>
      </c>
      <c r="AK9" s="455">
        <f t="array" ref="AK9">IFERROR((Production!BI8/Production!BE8),"0")</f>
      </c>
      <c r="AL9" s="454">
        <f t="array" ref="AL9">IFERROR(((Production!BL8+Production!BM8)/Production!BG8),"0")</f>
      </c>
      <c r="AM9" s="299"/>
    </row>
    <row r="10" spans="1:39" ht="24" customHeight="1">
      <c r="A10" s="328">
        <v>4</v>
      </c>
      <c r="B10" s="329">
        <f t="array" ref="B10">IFERROR(('Data Entry'!AM9/'Data Entry'!Y9),"0")*100</f>
      </c>
      <c r="C10" s="329">
        <f t="array" ref="C10">IFERROR(('Data Entry'!AN9/'Data Entry'!Y9),"0")*100</f>
      </c>
      <c r="D10" s="329">
        <f t="array" ref="D10">IFERROR(('Data Entry'!AO9/'Data Entry'!Y9),"0")*100</f>
      </c>
      <c r="E10" s="450">
        <f t="array" ref="E10">IFERROR((Production!F9/Production!B9),"0")*100</f>
      </c>
      <c r="F10" s="456">
        <f t="array" ref="F10">IFERROR((Production!I9/Production!E9),"0")*100</f>
      </c>
      <c r="G10" s="198"/>
      <c r="H10" s="198"/>
      <c r="I10" s="452">
        <v>4</v>
      </c>
      <c r="J10" s="329">
        <f t="array" ref="J10">IFERROR(('Data Entry'!AP9/'Data Entry'!Z9),"0")*100</f>
      </c>
      <c r="K10" s="329">
        <f t="array" ref="K10">IFERROR(('Data Entry'!AQ9/'Data Entry'!Z9),"0")*100</f>
      </c>
      <c r="L10" s="329">
        <f t="array" ref="L10">IFERROR(('Data Entry'!AR9/'Data Entry'!Z9),"0")*100</f>
      </c>
      <c r="M10" s="329">
        <f t="array" ref="M10">IFERROR((Production!T9/Production!P9),"0")*100</f>
      </c>
      <c r="N10" s="450">
        <f t="array" ref="N10">IFERROR((Production!W9/Production!S9),"0")*100</f>
      </c>
      <c r="O10" s="198"/>
      <c r="P10" s="198"/>
      <c r="Q10" s="452">
        <v>4</v>
      </c>
      <c r="R10" s="329">
        <f t="array" ref="R10">IFERROR(('Data Entry'!AS9/'Data Entry'!AA9),"0")*100</f>
      </c>
      <c r="S10" s="329">
        <f t="array" ref="S10">IFERROR(('Data Entry'!AT9/'Data Entry'!AA9),"0")*100</f>
      </c>
      <c r="T10" s="329">
        <f t="array" ref="T10">IFERROR(('Data Entry'!AU9/'Data Entry'!AA9),"0")*100</f>
      </c>
      <c r="U10" s="331">
        <f t="array" ref="U10">IFERROR((Production!AH9/Production!AD9*100),"0")</f>
      </c>
      <c r="V10" s="453">
        <f t="array" ref="V10">IFERROR((Production!AK9/Production!AG9*100),"0")</f>
      </c>
      <c r="W10" s="198"/>
      <c r="X10" s="198"/>
      <c r="Y10" s="452">
        <v>4</v>
      </c>
      <c r="Z10" s="331">
        <f t="array" ref="Z10">IFERROR(('Data Entry'!AV9/'Data Entry'!AB9*100),"0")</f>
      </c>
      <c r="AA10" s="331">
        <f t="array" ref="AA10">IFERROR(('Data Entry'!AW9/'Data Entry'!AB9*100),"0")</f>
      </c>
      <c r="AB10" s="331">
        <f t="array" ref="AB10">IFERROR(('Data Entry'!AX9/'Data Entry'!AB9*100),"0")</f>
      </c>
      <c r="AC10" s="331">
        <f t="array" ref="AC10">IFERROR((Production!AV9/Production!AR9*100),"0")</f>
      </c>
      <c r="AD10" s="331">
        <f t="array" ref="AD10">IFERROR((Production!AY9/Production!AT9*100),"0")</f>
      </c>
      <c r="AE10" s="113"/>
      <c r="AF10" s="299"/>
      <c r="AG10" s="452">
        <v>4</v>
      </c>
      <c r="AH10" s="457">
        <f t="array" ref="AH10">IFERROR(('Data Entry'!AY9/'Data Entry'!AC9),"0")</f>
      </c>
      <c r="AI10" s="455">
        <f t="array" ref="AI10">IFERROR(('Data Entry'!AZ9/'Data Entry'!AC9),"0")</f>
      </c>
      <c r="AJ10" s="455">
        <f t="array" ref="AJ10">IFERROR(('Data Entry'!BA9/'Data Entry'!AC9),"0")</f>
      </c>
      <c r="AK10" s="455">
        <f t="array" ref="AK10">IFERROR((Production!BI9/Production!BE9),"0")</f>
      </c>
      <c r="AL10" s="454">
        <f t="array" ref="AL10">IFERROR(((Production!BL9+Production!BM9)/Production!BG9),"0")</f>
      </c>
      <c r="AM10" s="299"/>
    </row>
    <row r="11" spans="1:39" ht="24" customHeight="1">
      <c r="A11" s="328">
        <v>5</v>
      </c>
      <c r="B11" s="329">
        <f t="array" ref="B11">IFERROR(('Data Entry'!AM10/'Data Entry'!Y10),"0")*100</f>
      </c>
      <c r="C11" s="329">
        <f t="array" ref="C11">IFERROR(('Data Entry'!AN10/'Data Entry'!Y10),"0")*100</f>
      </c>
      <c r="D11" s="329">
        <f t="array" ref="D11">IFERROR(('Data Entry'!AO10/'Data Entry'!Y10),"0")*100</f>
      </c>
      <c r="E11" s="450">
        <f t="array" ref="E11">IFERROR((Production!F10/Production!B10),"0")*100</f>
      </c>
      <c r="F11" s="456">
        <f t="array" ref="F11">IFERROR((Production!I10/Production!E10),"0")*100</f>
      </c>
      <c r="G11" s="198"/>
      <c r="H11" s="198"/>
      <c r="I11" s="452">
        <v>5</v>
      </c>
      <c r="J11" s="329">
        <f t="array" ref="J11">IFERROR(('Data Entry'!AP10/'Data Entry'!Z10),"0")*100</f>
      </c>
      <c r="K11" s="329">
        <f t="array" ref="K11">IFERROR(('Data Entry'!AQ10/'Data Entry'!Z10),"0")*100</f>
      </c>
      <c r="L11" s="329">
        <f t="array" ref="L11">IFERROR(('Data Entry'!AR10/'Data Entry'!Z10),"0")*100</f>
      </c>
      <c r="M11" s="329">
        <f t="array" ref="M11">IFERROR((Production!T10/Production!P10),"0")*100</f>
      </c>
      <c r="N11" s="450">
        <f t="array" ref="N11">IFERROR((Production!W10/Production!S10),"0")*100</f>
      </c>
      <c r="O11" s="198"/>
      <c r="P11" s="198"/>
      <c r="Q11" s="452">
        <v>5</v>
      </c>
      <c r="R11" s="329">
        <f t="array" ref="R11">IFERROR(('Data Entry'!AS10/'Data Entry'!AA10),"0")*100</f>
      </c>
      <c r="S11" s="329">
        <f t="array" ref="S11">IFERROR(('Data Entry'!AT10/'Data Entry'!AA10),"0")*100</f>
      </c>
      <c r="T11" s="329">
        <f t="array" ref="T11">IFERROR(('Data Entry'!AU10/'Data Entry'!AA10),"0")*100</f>
      </c>
      <c r="U11" s="331">
        <f t="array" ref="U11">IFERROR((Production!AH10/Production!AD10*100),"0")</f>
      </c>
      <c r="V11" s="453">
        <f t="array" ref="V11">IFERROR((Production!AK10/Production!AG10*100),"0")</f>
      </c>
      <c r="W11" s="198"/>
      <c r="X11" s="198"/>
      <c r="Y11" s="452">
        <v>5</v>
      </c>
      <c r="Z11" s="331">
        <f t="array" ref="Z11">IFERROR(('Data Entry'!AV10/'Data Entry'!AB10*100),"0")</f>
      </c>
      <c r="AA11" s="331">
        <f t="array" ref="AA11">IFERROR(('Data Entry'!AW10/'Data Entry'!AB10*100),"0")</f>
      </c>
      <c r="AB11" s="331">
        <f t="array" ref="AB11">IFERROR(('Data Entry'!AX10/'Data Entry'!AB10*100),"0")</f>
      </c>
      <c r="AC11" s="331">
        <f t="array" ref="AC11">IFERROR((Production!AV10/Production!AR10*100),"0")</f>
      </c>
      <c r="AD11" s="331">
        <f t="array" ref="AD11">IFERROR((Production!AY10/Production!AT10*100),"0")</f>
      </c>
      <c r="AE11" s="113"/>
      <c r="AF11" s="299"/>
      <c r="AG11" s="452">
        <v>5</v>
      </c>
      <c r="AH11" s="455">
        <f t="array" ref="AH11">IFERROR(('Data Entry'!AY10/'Data Entry'!AC10),"0")</f>
      </c>
      <c r="AI11" s="455">
        <f t="array" ref="AI11">IFERROR(('Data Entry'!AZ10/'Data Entry'!AC10),"0")</f>
      </c>
      <c r="AJ11" s="455">
        <f t="array" ref="AJ11">IFERROR(('Data Entry'!BA10/'Data Entry'!AC10),"0")</f>
      </c>
      <c r="AK11" s="455">
        <f t="array" ref="AK11">IFERROR((Production!BI10/Production!BE10),"0")</f>
      </c>
      <c r="AL11" s="454">
        <f t="array" ref="AL11">IFERROR(((Production!BL10+Production!BM10)/Production!BG10),"0")</f>
      </c>
      <c r="AM11" s="299"/>
    </row>
    <row r="12" spans="1:39" ht="24" customHeight="1">
      <c r="A12" s="328">
        <v>6</v>
      </c>
      <c r="B12" s="329">
        <f t="array" ref="B12">IFERROR(('Data Entry'!AM11/'Data Entry'!Y11),"0")*100</f>
      </c>
      <c r="C12" s="329">
        <f t="array" ref="C12">IFERROR(('Data Entry'!AN11/'Data Entry'!Y11),"0")*100</f>
      </c>
      <c r="D12" s="329">
        <f t="array" ref="D12">IFERROR(('Data Entry'!AO11/'Data Entry'!Y11),"0")*100</f>
      </c>
      <c r="E12" s="450">
        <f t="array" ref="E12">IFERROR((Production!F11/Production!B11),"0")*100</f>
      </c>
      <c r="F12" s="456">
        <f t="array" ref="F12">IFERROR((Production!I11/Production!E11),"0")*100</f>
      </c>
      <c r="G12" s="198"/>
      <c r="H12" s="198"/>
      <c r="I12" s="452">
        <v>6</v>
      </c>
      <c r="J12" s="329">
        <f t="array" ref="J12">IFERROR(('Data Entry'!AP11/'Data Entry'!Z11),"0")*100</f>
      </c>
      <c r="K12" s="329">
        <f t="array" ref="K12">IFERROR(('Data Entry'!AQ11/'Data Entry'!Z11),"0")*100</f>
      </c>
      <c r="L12" s="329">
        <f t="array" ref="L12">IFERROR(('Data Entry'!AR11/'Data Entry'!Z11),"0")*100</f>
      </c>
      <c r="M12" s="329">
        <f t="array" ref="M12">IFERROR((Production!T11/Production!P11),"0")*100</f>
      </c>
      <c r="N12" s="450">
        <f t="array" ref="N12">IFERROR((Production!W11/Production!S11),"0")*100</f>
      </c>
      <c r="O12" s="198"/>
      <c r="P12" s="198"/>
      <c r="Q12" s="452">
        <v>6</v>
      </c>
      <c r="R12" s="329">
        <f t="array" ref="R12">IFERROR(('Data Entry'!AS11/'Data Entry'!AA11),"0")*100</f>
      </c>
      <c r="S12" s="329">
        <f t="array" ref="S12">IFERROR(('Data Entry'!AT11/'Data Entry'!AA11),"0")*100</f>
      </c>
      <c r="T12" s="329">
        <f t="array" ref="T12">IFERROR(('Data Entry'!AU11/'Data Entry'!AA11),"0")*100</f>
      </c>
      <c r="U12" s="331">
        <f t="array" ref="U12">IFERROR((Production!AH11/Production!AD11*100),"0")</f>
      </c>
      <c r="V12" s="453">
        <f t="array" ref="V12">IFERROR((Production!AK11/Production!AG11*100),"0")</f>
      </c>
      <c r="W12" s="198"/>
      <c r="X12" s="198"/>
      <c r="Y12" s="452">
        <v>6</v>
      </c>
      <c r="Z12" s="331">
        <f t="array" ref="Z12">IFERROR(('Data Entry'!AV11/'Data Entry'!AB11*100),"0")</f>
      </c>
      <c r="AA12" s="331">
        <f t="array" ref="AA12">IFERROR(('Data Entry'!AW11/'Data Entry'!AB11*100),"0")</f>
      </c>
      <c r="AB12" s="331">
        <f t="array" ref="AB12">IFERROR(('Data Entry'!AX11/'Data Entry'!AB11*100),"0")</f>
      </c>
      <c r="AC12" s="331">
        <f t="array" ref="AC12">IFERROR((Production!AV11/Production!AR11*100),"0")</f>
      </c>
      <c r="AD12" s="331">
        <f t="array" ref="AD12">IFERROR((Production!AY11/Production!AT11*100),"0")</f>
      </c>
      <c r="AE12" s="113"/>
      <c r="AF12" s="299"/>
      <c r="AG12" s="452">
        <v>6</v>
      </c>
      <c r="AH12" s="455">
        <f t="array" ref="AH12">IFERROR(('Data Entry'!AY11/'Data Entry'!AC11),"0")</f>
      </c>
      <c r="AI12" s="455">
        <f t="array" ref="AI12">IFERROR(('Data Entry'!AZ11/'Data Entry'!AC11),"0")</f>
      </c>
      <c r="AJ12" s="455">
        <f t="array" ref="AJ12">IFERROR(('Data Entry'!BA11/'Data Entry'!AC11),"0")</f>
      </c>
      <c r="AK12" s="455">
        <f t="array" ref="AK12">IFERROR((Production!BI11/Production!BE11),"0")</f>
      </c>
      <c r="AL12" s="454">
        <f t="array" ref="AL12">IFERROR(((Production!BL11+Production!BM11)/Production!BG11),"0")</f>
      </c>
      <c r="AM12" s="299"/>
    </row>
    <row r="13" spans="1:39" ht="24" customHeight="1">
      <c r="A13" s="328">
        <v>7</v>
      </c>
      <c r="B13" s="329">
        <f t="array" ref="B13">IFERROR(('Data Entry'!AM12/'Data Entry'!Y12),"0")*100</f>
      </c>
      <c r="C13" s="329">
        <f t="array" ref="C13">IFERROR(('Data Entry'!AN12/'Data Entry'!Y12),"0")*100</f>
      </c>
      <c r="D13" s="329">
        <f t="array" ref="D13">IFERROR(('Data Entry'!AO12/'Data Entry'!Y12),"0")*100</f>
      </c>
      <c r="E13" s="450">
        <f t="array" ref="E13">IFERROR((Production!F12/Production!B12),"0")*100</f>
      </c>
      <c r="F13" s="456">
        <f t="array" ref="F13">IFERROR((Production!I12/Production!E12),"0")*100</f>
      </c>
      <c r="G13" s="198"/>
      <c r="H13" s="198"/>
      <c r="I13" s="452">
        <v>7</v>
      </c>
      <c r="J13" s="329">
        <f t="array" ref="J13">IFERROR(('Data Entry'!AP12/'Data Entry'!Z12),"0")*100</f>
      </c>
      <c r="K13" s="329">
        <f t="array" ref="K13">IFERROR(('Data Entry'!AQ12/'Data Entry'!Z12),"0")*100</f>
      </c>
      <c r="L13" s="329">
        <f t="array" ref="L13">IFERROR(('Data Entry'!AR12/'Data Entry'!Z12),"0")*100</f>
      </c>
      <c r="M13" s="329">
        <f t="array" ref="M13">IFERROR((Production!T12/Production!P12),"0")*100</f>
      </c>
      <c r="N13" s="450">
        <f t="array" ref="N13">IFERROR((Production!W12/Production!S12),"0")*100</f>
      </c>
      <c r="O13" s="198"/>
      <c r="P13" s="198"/>
      <c r="Q13" s="452">
        <v>7</v>
      </c>
      <c r="R13" s="329">
        <f t="array" ref="R13">IFERROR(('Data Entry'!AS12/'Data Entry'!AA12),"0")*100</f>
      </c>
      <c r="S13" s="329">
        <f t="array" ref="S13">IFERROR(('Data Entry'!AT12/'Data Entry'!AA12),"0")*100</f>
      </c>
      <c r="T13" s="329">
        <f t="array" ref="T13">IFERROR(('Data Entry'!AU12/'Data Entry'!AA12),"0")*100</f>
      </c>
      <c r="U13" s="331">
        <f t="array" ref="U13">IFERROR((Production!AH12/Production!AD12*100),"0")</f>
      </c>
      <c r="V13" s="453">
        <f t="array" ref="V13">IFERROR((Production!AK12/Production!AG12*100),"0")</f>
      </c>
      <c r="W13" s="198"/>
      <c r="X13" s="198"/>
      <c r="Y13" s="452">
        <v>7</v>
      </c>
      <c r="Z13" s="331">
        <f t="array" ref="Z13">IFERROR(('Data Entry'!AV12/'Data Entry'!AB12*100),"0")</f>
      </c>
      <c r="AA13" s="331">
        <f t="array" ref="AA13">IFERROR(('Data Entry'!AW12/'Data Entry'!AB12*100),"0")</f>
      </c>
      <c r="AB13" s="331">
        <f t="array" ref="AB13">IFERROR(('Data Entry'!AX12/'Data Entry'!AB12*100),"0")</f>
      </c>
      <c r="AC13" s="331">
        <f t="array" ref="AC13">IFERROR((Production!AV12/Production!AR12*100),"0")</f>
      </c>
      <c r="AD13" s="331">
        <f t="array" ref="AD13">IFERROR((Production!AY12/Production!AT12*100),"0")</f>
      </c>
      <c r="AE13" s="113"/>
      <c r="AF13" s="299"/>
      <c r="AG13" s="452">
        <v>7</v>
      </c>
      <c r="AH13" s="331">
        <f t="array" ref="AH13">IFERROR(('Data Entry'!AY12/'Data Entry'!AC12),"0")</f>
      </c>
      <c r="AI13" s="331">
        <f t="array" ref="AI13">IFERROR(('Data Entry'!AZ12/'Data Entry'!AC12),"0")</f>
      </c>
      <c r="AJ13" s="331">
        <f t="array" ref="AJ13">IFERROR(('Data Entry'!BA12/'Data Entry'!AC12),"0")</f>
      </c>
      <c r="AK13" s="455">
        <f t="array" ref="AK13">IFERROR((Production!BI12/Production!BE12),"0")</f>
      </c>
      <c r="AL13" s="454">
        <f t="array" ref="AL13">IFERROR(((Production!BL12+Production!BM12)/Production!BG12),"0")</f>
      </c>
      <c r="AM13" s="299"/>
    </row>
    <row r="14" spans="1:39" ht="24" customHeight="1">
      <c r="A14" s="328">
        <v>8</v>
      </c>
      <c r="B14" s="329">
        <f t="array" ref="B14">IFERROR(('Data Entry'!AM13/'Data Entry'!Y13),"0")*100</f>
      </c>
      <c r="C14" s="329">
        <f t="array" ref="C14">IFERROR(('Data Entry'!AN13/'Data Entry'!Y13),"0")*100</f>
      </c>
      <c r="D14" s="329">
        <f t="array" ref="D14">IFERROR(('Data Entry'!AO13/'Data Entry'!Y13),"0")*100</f>
      </c>
      <c r="E14" s="450">
        <f t="array" ref="E14">IFERROR((Production!F13/Production!B13),"0")*100</f>
      </c>
      <c r="F14" s="456">
        <f t="array" ref="F14">IFERROR((Production!I13/Production!E13),"0")*100</f>
      </c>
      <c r="G14" s="198"/>
      <c r="H14" s="198"/>
      <c r="I14" s="452">
        <v>8</v>
      </c>
      <c r="J14" s="329">
        <f t="array" ref="J14">IFERROR(('Data Entry'!AP13/'Data Entry'!Z13),"0")*100</f>
      </c>
      <c r="K14" s="329">
        <f t="array" ref="K14">IFERROR(('Data Entry'!AQ13/'Data Entry'!Z13),"0")*100</f>
      </c>
      <c r="L14" s="329">
        <f t="array" ref="L14">IFERROR(('Data Entry'!AR13/'Data Entry'!Z13),"0")*100</f>
      </c>
      <c r="M14" s="329">
        <f t="array" ref="M14">IFERROR((Production!T13/Production!P13),"0")*100</f>
      </c>
      <c r="N14" s="450">
        <f t="array" ref="N14">IFERROR((Production!W13/Production!S13),"0")*100</f>
      </c>
      <c r="O14" s="198"/>
      <c r="P14" s="198"/>
      <c r="Q14" s="452">
        <v>8</v>
      </c>
      <c r="R14" s="329">
        <f t="array" ref="R14">IFERROR(('Data Entry'!AS13/'Data Entry'!AA13),"0")*100</f>
      </c>
      <c r="S14" s="329">
        <f t="array" ref="S14">IFERROR(('Data Entry'!AT13/'Data Entry'!AA13),"0")*100</f>
      </c>
      <c r="T14" s="329">
        <f t="array" ref="T14">IFERROR(('Data Entry'!AU13/'Data Entry'!AA13),"0")*100</f>
      </c>
      <c r="U14" s="331">
        <f t="array" ref="U14">IFERROR((Production!AH13/Production!AD13*100),"0")</f>
      </c>
      <c r="V14" s="453">
        <f t="array" ref="V14">IFERROR((Production!AK13/Production!AG13*100),"0")</f>
      </c>
      <c r="W14" s="198"/>
      <c r="X14" s="198"/>
      <c r="Y14" s="452">
        <v>8</v>
      </c>
      <c r="Z14" s="331">
        <f t="array" ref="Z14">IFERROR(('Data Entry'!AV13/'Data Entry'!AB13*100),"0")</f>
      </c>
      <c r="AA14" s="331">
        <f t="array" ref="AA14">IFERROR(('Data Entry'!AW13/'Data Entry'!AB13*100),"0")</f>
      </c>
      <c r="AB14" s="331">
        <f t="array" ref="AB14">IFERROR(('Data Entry'!AX13/'Data Entry'!AB13*100),"0")</f>
      </c>
      <c r="AC14" s="331">
        <f t="array" ref="AC14">IFERROR((Production!AV13/Production!AR13*100),"0")</f>
      </c>
      <c r="AD14" s="331">
        <f t="array" ref="AD14">IFERROR((Production!AY13/Production!AT13*100),"0")</f>
      </c>
      <c r="AE14" s="113"/>
      <c r="AF14" s="299"/>
      <c r="AG14" s="452">
        <v>8</v>
      </c>
      <c r="AH14" s="455">
        <f t="array" ref="AH14">IFERROR(('Data Entry'!AY13/'Data Entry'!AC13),"0")</f>
      </c>
      <c r="AI14" s="455">
        <f t="array" ref="AI14">IFERROR(('Data Entry'!AZ13/'Data Entry'!AC13),"0")</f>
      </c>
      <c r="AJ14" s="455">
        <f t="array" ref="AJ14">IFERROR(('Data Entry'!BA13/'Data Entry'!AC13),"0")</f>
      </c>
      <c r="AK14" s="455">
        <f t="array" ref="AK14">IFERROR((Production!BI13/Production!BE13),"0")</f>
      </c>
      <c r="AL14" s="454">
        <f t="array" ref="AL14">IFERROR(((Production!BL13+Production!BM13)/Production!BG13),"0")</f>
      </c>
      <c r="AM14" s="299"/>
    </row>
    <row r="15" spans="1:39" ht="24" customHeight="1">
      <c r="A15" s="328">
        <v>9</v>
      </c>
      <c r="B15" s="329">
        <f t="array" ref="B15">IFERROR(('Data Entry'!AM14/'Data Entry'!Y14),"0")*100</f>
      </c>
      <c r="C15" s="329">
        <f t="array" ref="C15">IFERROR(('Data Entry'!AN14/'Data Entry'!Y14),"0")*100</f>
      </c>
      <c r="D15" s="329">
        <f t="array" ref="D15">IFERROR(('Data Entry'!AO14/'Data Entry'!Y14),"0")*100</f>
      </c>
      <c r="E15" s="450">
        <f t="array" ref="E15">IFERROR((Production!F14/Production!B14),"0")*100</f>
      </c>
      <c r="F15" s="456">
        <f t="array" ref="F15">IFERROR((Production!I14/Production!E14),"0")*100</f>
      </c>
      <c r="G15" s="198"/>
      <c r="H15" s="198"/>
      <c r="I15" s="452">
        <v>9</v>
      </c>
      <c r="J15" s="329">
        <f t="array" ref="J15">IFERROR(('Data Entry'!AP14/'Data Entry'!Z14),"0")*100</f>
      </c>
      <c r="K15" s="329">
        <f t="array" ref="K15">IFERROR(('Data Entry'!AQ14/'Data Entry'!Z14),"0")*100</f>
      </c>
      <c r="L15" s="329">
        <f t="array" ref="L15">IFERROR(('Data Entry'!AR14/'Data Entry'!Z14),"0")*100</f>
      </c>
      <c r="M15" s="329">
        <f t="array" ref="M15">IFERROR((Production!T14/Production!P14),"0")*100</f>
      </c>
      <c r="N15" s="450">
        <f t="array" ref="N15">IFERROR((Production!W14/Production!S14),"0")*100</f>
      </c>
      <c r="O15" s="198"/>
      <c r="P15" s="198"/>
      <c r="Q15" s="452">
        <v>9</v>
      </c>
      <c r="R15" s="329">
        <f t="array" ref="R15">IFERROR(('Data Entry'!AS14/'Data Entry'!AA14),"0")*100</f>
      </c>
      <c r="S15" s="329">
        <f t="array" ref="S15">IFERROR(('Data Entry'!AT14/'Data Entry'!AA14),"0")*100</f>
      </c>
      <c r="T15" s="329">
        <f t="array" ref="T15">IFERROR(('Data Entry'!AU14/'Data Entry'!AA14),"0")*100</f>
      </c>
      <c r="U15" s="331">
        <f t="array" ref="U15">IFERROR((Production!AH14/Production!AD14*100),"0")</f>
      </c>
      <c r="V15" s="453">
        <f t="array" ref="V15">IFERROR((Production!AK14/Production!AG14*100),"0")</f>
      </c>
      <c r="W15" s="198"/>
      <c r="X15" s="198"/>
      <c r="Y15" s="452">
        <v>9</v>
      </c>
      <c r="Z15" s="331">
        <f t="array" ref="Z15">IFERROR(('Data Entry'!AV14/'Data Entry'!AB14*100),"0")</f>
      </c>
      <c r="AA15" s="331">
        <f t="array" ref="AA15">IFERROR(('Data Entry'!AW14/'Data Entry'!AB14*100),"0")</f>
      </c>
      <c r="AB15" s="331">
        <f t="array" ref="AB15">IFERROR(('Data Entry'!AX14/'Data Entry'!AB14*100),"0")</f>
      </c>
      <c r="AC15" s="331">
        <f t="array" ref="AC15">IFERROR((Production!AV14/Production!AR14*100),"0")</f>
      </c>
      <c r="AD15" s="331">
        <f t="array" ref="AD15">IFERROR((Production!AY14/Production!AT14*100),"0")</f>
      </c>
      <c r="AE15" s="113"/>
      <c r="AF15" s="299"/>
      <c r="AG15" s="452">
        <v>9</v>
      </c>
      <c r="AH15" s="455">
        <f t="array" ref="AH15">IFERROR(('Data Entry'!AY14/'Data Entry'!AC14),"0")</f>
      </c>
      <c r="AI15" s="455">
        <f t="array" ref="AI15">IFERROR(('Data Entry'!AZ14/'Data Entry'!AC14),"0")</f>
      </c>
      <c r="AJ15" s="455">
        <f t="array" ref="AJ15">IFERROR(('Data Entry'!BA14/'Data Entry'!AC14),"0")</f>
      </c>
      <c r="AK15" s="455">
        <f t="array" ref="AK15">IFERROR((Production!BI14/Production!BE14),"0")</f>
      </c>
      <c r="AL15" s="454">
        <f t="array" ref="AL15">IFERROR(((Production!BL14+Production!BM14)/Production!BG14),"0")</f>
      </c>
      <c r="AM15" s="299"/>
    </row>
    <row r="16" spans="1:39" ht="24" customHeight="1">
      <c r="A16" s="328">
        <v>10</v>
      </c>
      <c r="B16" s="329">
        <f t="array" ref="B16">IFERROR(('Data Entry'!AM15/'Data Entry'!Y15),"0")*100</f>
      </c>
      <c r="C16" s="329">
        <f t="array" ref="C16">IFERROR(('Data Entry'!AN15/'Data Entry'!Y15),"0")*100</f>
      </c>
      <c r="D16" s="329">
        <f t="array" ref="D16">IFERROR(('Data Entry'!AO15/'Data Entry'!Y15),"0")*100</f>
      </c>
      <c r="E16" s="450">
        <f t="array" ref="E16">IFERROR((Production!F15/Production!B15),"0")*100</f>
      </c>
      <c r="F16" s="456">
        <f t="array" ref="F16">IFERROR((Production!I15/Production!E15),"0")*100</f>
      </c>
      <c r="G16" s="198"/>
      <c r="H16" s="198"/>
      <c r="I16" s="452">
        <v>10</v>
      </c>
      <c r="J16" s="329">
        <f t="array" ref="J16">IFERROR(('Data Entry'!AP15/'Data Entry'!Z15),"0")*100</f>
      </c>
      <c r="K16" s="329">
        <f t="array" ref="K16">IFERROR(('Data Entry'!AQ15/'Data Entry'!Z15),"0")*100</f>
      </c>
      <c r="L16" s="329">
        <f t="array" ref="L16">IFERROR(('Data Entry'!AR15/'Data Entry'!Z15),"0")*100</f>
      </c>
      <c r="M16" s="329">
        <f t="array" ref="M16">IFERROR((Production!T15/Production!P15),"0")*100</f>
      </c>
      <c r="N16" s="450">
        <f t="array" ref="N16">IFERROR((Production!W15/Production!S15),"0")*100</f>
      </c>
      <c r="O16" s="198"/>
      <c r="P16" s="198"/>
      <c r="Q16" s="452">
        <v>10</v>
      </c>
      <c r="R16" s="329">
        <f t="array" ref="R16">IFERROR(('Data Entry'!AS15/'Data Entry'!AA15),"0")*100</f>
      </c>
      <c r="S16" s="329">
        <f t="array" ref="S16">IFERROR(('Data Entry'!AT15/'Data Entry'!AA15),"0")*100</f>
      </c>
      <c r="T16" s="329">
        <f t="array" ref="T16">IFERROR(('Data Entry'!AU15/'Data Entry'!AA15),"0")*100</f>
      </c>
      <c r="U16" s="331">
        <f t="array" ref="U16">IFERROR((Production!AH15/Production!AD15*100),"0")</f>
      </c>
      <c r="V16" s="453">
        <f t="array" ref="V16">IFERROR((Production!AK15/Production!AG15*100),"0")</f>
      </c>
      <c r="W16" s="198"/>
      <c r="X16" s="198"/>
      <c r="Y16" s="452">
        <v>10</v>
      </c>
      <c r="Z16" s="331">
        <f t="array" ref="Z16">IFERROR(('Data Entry'!AV15/'Data Entry'!AB15*100),"0")</f>
      </c>
      <c r="AA16" s="331">
        <f t="array" ref="AA16">IFERROR(('Data Entry'!AW15/'Data Entry'!AB15*100),"0")</f>
      </c>
      <c r="AB16" s="331">
        <f t="array" ref="AB16">IFERROR(('Data Entry'!AX15/'Data Entry'!AB15*100),"0")</f>
      </c>
      <c r="AC16" s="331">
        <f t="array" ref="AC16">IFERROR((Production!AV15/Production!AR15*100),"0")</f>
      </c>
      <c r="AD16" s="331">
        <f t="array" ref="AD16">IFERROR((Production!AY15/Production!AT15*100),"0")</f>
      </c>
      <c r="AE16" s="113"/>
      <c r="AF16" s="299"/>
      <c r="AG16" s="452">
        <v>10</v>
      </c>
      <c r="AH16" s="455">
        <f t="array" ref="AH16">IFERROR(('Data Entry'!AY15/'Data Entry'!AC15),"0")</f>
      </c>
      <c r="AI16" s="455">
        <f t="array" ref="AI16">IFERROR(('Data Entry'!AZ15/'Data Entry'!AC15),"0")</f>
      </c>
      <c r="AJ16" s="455">
        <f t="array" ref="AJ16">IFERROR(('Data Entry'!BA15/'Data Entry'!AC15),"0")</f>
      </c>
      <c r="AK16" s="455">
        <f t="array" ref="AK16">IFERROR((Production!BI15/Production!BE15),"0")</f>
      </c>
      <c r="AL16" s="454">
        <f t="array" ref="AL16">IFERROR(((Production!BL15+Production!BM15)/Production!BG15),"0")</f>
      </c>
      <c r="AM16" s="299"/>
    </row>
    <row r="17" spans="1:39" ht="24" customHeight="1">
      <c r="A17" s="328">
        <v>11</v>
      </c>
      <c r="B17" s="329">
        <f t="array" ref="B17">IFERROR(('Data Entry'!AM16/'Data Entry'!Y16),"0")*100</f>
      </c>
      <c r="C17" s="329">
        <f t="array" ref="C17">IFERROR(('Data Entry'!AN16/'Data Entry'!Y16),"0")*100</f>
      </c>
      <c r="D17" s="329">
        <f t="array" ref="D17">IFERROR(('Data Entry'!AO16/'Data Entry'!Y16),"0")*100</f>
      </c>
      <c r="E17" s="450">
        <f t="array" ref="E17">IFERROR((Production!F16/Production!B16),"0")*100</f>
      </c>
      <c r="F17" s="456">
        <f t="array" ref="F17">IFERROR((Production!I16/Production!E16),"0")*100</f>
      </c>
      <c r="G17" s="198"/>
      <c r="H17" s="198"/>
      <c r="I17" s="452">
        <v>11</v>
      </c>
      <c r="J17" s="329">
        <f t="array" ref="J17">IFERROR(('Data Entry'!AP16/'Data Entry'!Z16),"0")*100</f>
      </c>
      <c r="K17" s="329">
        <f t="array" ref="K17">IFERROR(('Data Entry'!AQ16/'Data Entry'!Z16),"0")*100</f>
      </c>
      <c r="L17" s="329">
        <f t="array" ref="L17">IFERROR(('Data Entry'!AR16/'Data Entry'!Z16),"0")*100</f>
      </c>
      <c r="M17" s="329">
        <f t="array" ref="M17">IFERROR((Production!T16/Production!P16),"0")*100</f>
      </c>
      <c r="N17" s="450">
        <f t="array" ref="N17">IFERROR((Production!W16/Production!S16),"0")*100</f>
      </c>
      <c r="O17" s="198"/>
      <c r="P17" s="198"/>
      <c r="Q17" s="452">
        <v>11</v>
      </c>
      <c r="R17" s="329">
        <f t="array" ref="R17">IFERROR(('Data Entry'!AS16/'Data Entry'!AA16),"0")*100</f>
      </c>
      <c r="S17" s="329">
        <f t="array" ref="S17">IFERROR(('Data Entry'!AT16/'Data Entry'!AA16),"0")*100</f>
      </c>
      <c r="T17" s="329">
        <f t="array" ref="T17">IFERROR(('Data Entry'!AU16/'Data Entry'!AA16),"0")*100</f>
      </c>
      <c r="U17" s="331">
        <f t="array" ref="U17">IFERROR((Production!AH16/Production!AD16*100),"0")</f>
      </c>
      <c r="V17" s="453">
        <f t="array" ref="V17">IFERROR((Production!AK16/Production!AG16*100),"0")</f>
      </c>
      <c r="W17" s="198"/>
      <c r="X17" s="198"/>
      <c r="Y17" s="452">
        <v>11</v>
      </c>
      <c r="Z17" s="331">
        <f t="array" ref="Z17">IFERROR(('Data Entry'!AV16/'Data Entry'!AB16*100),"0")</f>
      </c>
      <c r="AA17" s="331">
        <f t="array" ref="AA17">IFERROR(('Data Entry'!AW16/'Data Entry'!AB16*100),"0")</f>
      </c>
      <c r="AB17" s="331">
        <f t="array" ref="AB17">IFERROR(('Data Entry'!AX16/'Data Entry'!AB16*100),"0")</f>
      </c>
      <c r="AC17" s="331">
        <f t="array" ref="AC17">IFERROR((Production!AV16/Production!AR16*100),"0")</f>
      </c>
      <c r="AD17" s="331">
        <f t="array" ref="AD17">IFERROR((Production!AY16/Production!AT16*100),"0")</f>
      </c>
      <c r="AE17" s="113"/>
      <c r="AF17" s="299"/>
      <c r="AG17" s="452">
        <v>11</v>
      </c>
      <c r="AH17" s="455">
        <f t="array" ref="AH17">IFERROR(('Data Entry'!AY16/'Data Entry'!AC16),"0")</f>
      </c>
      <c r="AI17" s="455">
        <f t="array" ref="AI17">IFERROR(('Data Entry'!AZ16/'Data Entry'!AC16),"0")</f>
      </c>
      <c r="AJ17" s="455">
        <f t="array" ref="AJ17">IFERROR(('Data Entry'!BA16/'Data Entry'!AC16),"0")</f>
      </c>
      <c r="AK17" s="455">
        <f t="array" ref="AK17">IFERROR((Production!BI16/Production!BE16),"0")</f>
      </c>
      <c r="AL17" s="454">
        <f t="array" ref="AL17">IFERROR(((Production!BL16+Production!BM16)/Production!BG16),"0")</f>
      </c>
      <c r="AM17" s="299"/>
    </row>
    <row r="18" spans="1:39" ht="24" customHeight="1">
      <c r="A18" s="328">
        <v>12</v>
      </c>
      <c r="B18" s="329">
        <f t="array" ref="B18">IFERROR(('Data Entry'!AM17/'Data Entry'!Y17),"0")*100</f>
      </c>
      <c r="C18" s="329">
        <f t="array" ref="C18">IFERROR(('Data Entry'!AN17/'Data Entry'!Y17),"0")*100</f>
      </c>
      <c r="D18" s="329">
        <f t="array" ref="D18">IFERROR(('Data Entry'!AO17/'Data Entry'!Y17),"0")*100</f>
      </c>
      <c r="E18" s="450">
        <f t="array" ref="E18">IFERROR((Production!F17/Production!B17),"0")*100</f>
      </c>
      <c r="F18" s="456">
        <f t="array" ref="F18">IFERROR((Production!I17/Production!E17),"0")*100</f>
      </c>
      <c r="G18" s="198"/>
      <c r="H18" s="198"/>
      <c r="I18" s="452">
        <v>12</v>
      </c>
      <c r="J18" s="329">
        <f t="array" ref="J18">IFERROR(('Data Entry'!AP17/'Data Entry'!Z17),"0")*100</f>
      </c>
      <c r="K18" s="329">
        <f t="array" ref="K18">IFERROR(('Data Entry'!AQ17/'Data Entry'!Z17),"0")*100</f>
      </c>
      <c r="L18" s="329">
        <f t="array" ref="L18">IFERROR(('Data Entry'!AR17/'Data Entry'!Z17),"0")*100</f>
      </c>
      <c r="M18" s="329">
        <f t="array" ref="M18">IFERROR((Production!T17/Production!P17),"0")*100</f>
      </c>
      <c r="N18" s="450">
        <f t="array" ref="N18">IFERROR((Production!W17/Production!S17),"0")*100</f>
      </c>
      <c r="O18" s="198"/>
      <c r="P18" s="198"/>
      <c r="Q18" s="452">
        <v>12</v>
      </c>
      <c r="R18" s="329">
        <f t="array" ref="R18">IFERROR(('Data Entry'!AS17/'Data Entry'!AA17),"0")*100</f>
      </c>
      <c r="S18" s="329">
        <f t="array" ref="S18">IFERROR(('Data Entry'!AT17/'Data Entry'!AA17),"0")*100</f>
      </c>
      <c r="T18" s="329">
        <f t="array" ref="T18">IFERROR(('Data Entry'!AU17/'Data Entry'!AA17),"0")*100</f>
      </c>
      <c r="U18" s="331">
        <f t="array" ref="U18">IFERROR((Production!AH17/Production!AD17*100),"0")</f>
      </c>
      <c r="V18" s="453">
        <f t="array" ref="V18">IFERROR((Production!AK17/Production!AG17*100),"0")</f>
      </c>
      <c r="W18" s="198"/>
      <c r="X18" s="198"/>
      <c r="Y18" s="452">
        <v>12</v>
      </c>
      <c r="Z18" s="331">
        <f t="array" ref="Z18">IFERROR(('Data Entry'!AV17/'Data Entry'!AB17*100),"0")</f>
      </c>
      <c r="AA18" s="331">
        <f t="array" ref="AA18">IFERROR(('Data Entry'!AW17/'Data Entry'!AB17*100),"0")</f>
      </c>
      <c r="AB18" s="331">
        <f t="array" ref="AB18">IFERROR(('Data Entry'!AX17/'Data Entry'!AB17*100),"0")</f>
      </c>
      <c r="AC18" s="331">
        <f t="array" ref="AC18">IFERROR((Production!AV17/Production!AR17*100),"0")</f>
      </c>
      <c r="AD18" s="331">
        <f t="array" ref="AD18">IFERROR((Production!AY17/Production!AT17*100),"0")</f>
      </c>
      <c r="AE18" s="113"/>
      <c r="AF18" s="299"/>
      <c r="AG18" s="452">
        <v>12</v>
      </c>
      <c r="AH18" s="455">
        <f t="array" ref="AH18">IFERROR(('Data Entry'!AY17/'Data Entry'!AC17),"0")</f>
      </c>
      <c r="AI18" s="455">
        <f t="array" ref="AI18">IFERROR(('Data Entry'!AZ17/'Data Entry'!AC17),"0")</f>
      </c>
      <c r="AJ18" s="455">
        <f t="array" ref="AJ18">IFERROR(('Data Entry'!BA17/'Data Entry'!AC17),"0")</f>
      </c>
      <c r="AK18" s="455">
        <f t="array" ref="AK18">IFERROR((Production!BI17/Production!BE17),"0")</f>
      </c>
      <c r="AL18" s="454">
        <f t="array" ref="AL18">IFERROR(((Production!BL17+Production!BM17)/Production!BG17),"0")</f>
      </c>
      <c r="AM18" s="299"/>
    </row>
    <row r="19" spans="1:39" ht="24" customHeight="1">
      <c r="A19" s="328">
        <v>13</v>
      </c>
      <c r="B19" s="329">
        <f t="array" ref="B19">IFERROR(('Data Entry'!AM18/'Data Entry'!Y18),"0")*100</f>
      </c>
      <c r="C19" s="329">
        <f t="array" ref="C19">IFERROR(('Data Entry'!AN18/'Data Entry'!Y18),"0")*100</f>
      </c>
      <c r="D19" s="329">
        <f t="array" ref="D19">IFERROR(('Data Entry'!AO18/'Data Entry'!Y18),"0")*100</f>
      </c>
      <c r="E19" s="450">
        <f t="array" ref="E19">IFERROR((Production!F18/Production!B18),"0")*100</f>
      </c>
      <c r="F19" s="456">
        <f t="array" ref="F19">IFERROR((Production!I18/Production!E18),"0")*100</f>
      </c>
      <c r="G19" s="198"/>
      <c r="H19" s="198"/>
      <c r="I19" s="452">
        <v>13</v>
      </c>
      <c r="J19" s="329">
        <f t="array" ref="J19">IFERROR(('Data Entry'!AP18/'Data Entry'!Z18),"0")*100</f>
      </c>
      <c r="K19" s="329">
        <f t="array" ref="K19">IFERROR(('Data Entry'!AQ18/'Data Entry'!Z18),"0")*100</f>
      </c>
      <c r="L19" s="329">
        <f t="array" ref="L19">IFERROR(('Data Entry'!AR18/'Data Entry'!Z18),"0")*100</f>
      </c>
      <c r="M19" s="329">
        <f t="array" ref="M19">IFERROR((Production!T18/Production!P18),"0")*100</f>
      </c>
      <c r="N19" s="450">
        <f t="array" ref="N19">IFERROR((Production!W18/Production!S18),"0")*100</f>
      </c>
      <c r="O19" s="198"/>
      <c r="P19" s="198"/>
      <c r="Q19" s="452">
        <v>13</v>
      </c>
      <c r="R19" s="329">
        <f t="array" ref="R19">IFERROR(('Data Entry'!AS18/'Data Entry'!AA18),"0")*100</f>
      </c>
      <c r="S19" s="329">
        <f t="array" ref="S19">IFERROR(('Data Entry'!AT18/'Data Entry'!AA18),"0")*100</f>
      </c>
      <c r="T19" s="329">
        <f t="array" ref="T19">IFERROR(('Data Entry'!AU18/'Data Entry'!AA18),"0")*100</f>
      </c>
      <c r="U19" s="331">
        <f t="array" ref="U19">IFERROR((Production!AH18/Production!AD18*100),"0")</f>
      </c>
      <c r="V19" s="453">
        <f t="array" ref="V19">IFERROR((Production!AK18/Production!AG18*100),"0")</f>
      </c>
      <c r="W19" s="198"/>
      <c r="X19" s="198"/>
      <c r="Y19" s="452">
        <v>13</v>
      </c>
      <c r="Z19" s="331">
        <f t="array" ref="Z19">IFERROR(('Data Entry'!AV18/'Data Entry'!AB18*100),"0")</f>
      </c>
      <c r="AA19" s="331">
        <f t="array" ref="AA19">IFERROR(('Data Entry'!AW18/'Data Entry'!AB18*100),"0")</f>
      </c>
      <c r="AB19" s="331">
        <f t="array" ref="AB19">IFERROR(('Data Entry'!AX18/'Data Entry'!AB18*100),"0")</f>
      </c>
      <c r="AC19" s="329">
        <f t="array" ref="AC19">IFERROR((Production!AV18/Production!AR18*100),"0")</f>
      </c>
      <c r="AD19" s="328">
        <f t="array" ref="AD19">IFERROR((Production!AY18/Production!AT18*100),"0")</f>
      </c>
      <c r="AE19" s="113"/>
      <c r="AF19" s="299"/>
      <c r="AG19" s="452">
        <v>13</v>
      </c>
      <c r="AH19" s="455">
        <f t="array" ref="AH19">IFERROR(('Data Entry'!AY18/'Data Entry'!AC18),"0")</f>
      </c>
      <c r="AI19" s="455">
        <f t="array" ref="AI19">IFERROR(('Data Entry'!AZ18/'Data Entry'!AC18),"0")</f>
      </c>
      <c r="AJ19" s="455">
        <f t="array" ref="AJ19">IFERROR(('Data Entry'!BA18/'Data Entry'!AC18),"0")</f>
      </c>
      <c r="AK19" s="455">
        <f t="array" ref="AK19">IFERROR((Production!BI18/Production!BE18),"0")</f>
      </c>
      <c r="AL19" s="454">
        <f t="array" ref="AL19">IFERROR(((Production!BL18+Production!BM18)/Production!BG18),"0")</f>
      </c>
      <c r="AM19" s="299"/>
    </row>
    <row r="20" spans="1:39" ht="24" customHeight="1">
      <c r="A20" s="328">
        <v>14</v>
      </c>
      <c r="B20" s="329">
        <f t="array" ref="B20">IFERROR(('Data Entry'!AM19/'Data Entry'!Y19),"0")*100</f>
      </c>
      <c r="C20" s="329">
        <f t="array" ref="C20">IFERROR(('Data Entry'!AN19/'Data Entry'!Y19),"0")*100</f>
      </c>
      <c r="D20" s="329">
        <f t="array" ref="D20">IFERROR(('Data Entry'!AO19/'Data Entry'!Y19),"0")*100</f>
      </c>
      <c r="E20" s="450">
        <f t="array" ref="E20">IFERROR((Production!F19/Production!B19),"0")*100</f>
      </c>
      <c r="F20" s="456">
        <f t="array" ref="F20">IFERROR((Production!I19/Production!E19),"0")*100</f>
      </c>
      <c r="G20" s="198"/>
      <c r="H20" s="198"/>
      <c r="I20" s="452">
        <v>14</v>
      </c>
      <c r="J20" s="329">
        <f t="array" ref="J20">IFERROR(('Data Entry'!AP19/'Data Entry'!Z19),"0")*100</f>
      </c>
      <c r="K20" s="329">
        <f t="array" ref="K20">IFERROR(('Data Entry'!AQ19/'Data Entry'!Z19),"0")*100</f>
      </c>
      <c r="L20" s="329">
        <f t="array" ref="L20">IFERROR(('Data Entry'!AR19/'Data Entry'!Z19),"0")*100</f>
      </c>
      <c r="M20" s="329">
        <f t="array" ref="M20">IFERROR((Production!T19/Production!P19),"0")*100</f>
      </c>
      <c r="N20" s="450">
        <f t="array" ref="N20">IFERROR((Production!W19/Production!S19),"0")*100</f>
      </c>
      <c r="O20" s="198"/>
      <c r="P20" s="198"/>
      <c r="Q20" s="452">
        <v>14</v>
      </c>
      <c r="R20" s="329">
        <f t="array" ref="R20">IFERROR(('Data Entry'!AS19/'Data Entry'!AA19),"0")*100</f>
      </c>
      <c r="S20" s="329">
        <f t="array" ref="S20">IFERROR(('Data Entry'!AT19/'Data Entry'!AA19),"0")*100</f>
      </c>
      <c r="T20" s="329">
        <f t="array" ref="T20">IFERROR(('Data Entry'!AU19/'Data Entry'!AA19),"0")*100</f>
      </c>
      <c r="U20" s="331">
        <f t="array" ref="U20">IFERROR((Production!AH19/Production!AD19*100),"0")</f>
      </c>
      <c r="V20" s="453">
        <f t="array" ref="V20">IFERROR((Production!AK19/Production!AG19*100),"0")</f>
      </c>
      <c r="W20" s="198"/>
      <c r="X20" s="198"/>
      <c r="Y20" s="452">
        <v>14</v>
      </c>
      <c r="Z20" s="329">
        <f t="array" ref="Z20">IFERROR(('Data Entry'!AV19/'Data Entry'!AB19*100),"0")</f>
      </c>
      <c r="AA20" s="329">
        <f t="array" ref="AA20">IFERROR(('Data Entry'!AW19/'Data Entry'!AB19*100),"0")</f>
      </c>
      <c r="AB20" s="329">
        <f t="array" ref="AB20">IFERROR(('Data Entry'!AX19/'Data Entry'!AB19*100),"0")</f>
      </c>
      <c r="AC20" s="329">
        <f t="array" ref="AC20">IFERROR((Production!AV19/Production!AR19*100),"0")</f>
      </c>
      <c r="AD20" s="328">
        <f t="array" ref="AD20">IFERROR((Production!AY19/Production!AT19*100),"0")</f>
      </c>
      <c r="AE20" s="113"/>
      <c r="AF20" s="299"/>
      <c r="AG20" s="452">
        <v>14</v>
      </c>
      <c r="AH20" s="455">
        <f t="array" ref="AH20">IFERROR(('Data Entry'!AY19/'Data Entry'!AC19),"0")</f>
      </c>
      <c r="AI20" s="455">
        <f t="array" ref="AI20">IFERROR(('Data Entry'!AZ19/'Data Entry'!AC19),"0")</f>
      </c>
      <c r="AJ20" s="455">
        <f t="array" ref="AJ20">IFERROR(('Data Entry'!BA19/'Data Entry'!AC19),"0")</f>
      </c>
      <c r="AK20" s="455">
        <f t="array" ref="AK20">IFERROR((Production!BI19/Production!BE19),"0")</f>
      </c>
      <c r="AL20" s="454">
        <f t="array" ref="AL20">IFERROR(((Production!BL19+Production!BM19)/Production!BG19),"0")</f>
      </c>
      <c r="AM20" s="299"/>
    </row>
    <row r="21" spans="1:39" ht="24" customHeight="1">
      <c r="A21" s="328">
        <v>15</v>
      </c>
      <c r="B21" s="329">
        <f t="array" ref="B21">IFERROR(('Data Entry'!AM20/'Data Entry'!Y20),"0")*100</f>
      </c>
      <c r="C21" s="329">
        <f t="array" ref="C21">IFERROR(('Data Entry'!AN20/'Data Entry'!Y20),"0")*100</f>
      </c>
      <c r="D21" s="329">
        <f t="array" ref="D21">IFERROR(('Data Entry'!AO20/'Data Entry'!Y20),"0")*100</f>
      </c>
      <c r="E21" s="450">
        <f t="array" ref="E21">IFERROR((Production!F20/Production!B20),"0")*100</f>
      </c>
      <c r="F21" s="456">
        <f t="array" ref="F21">IFERROR((Production!I20/Production!E20),"0")*100</f>
      </c>
      <c r="G21" s="198"/>
      <c r="H21" s="198"/>
      <c r="I21" s="452">
        <v>15</v>
      </c>
      <c r="J21" s="329">
        <f t="array" ref="J21">IFERROR(('Data Entry'!AP20/'Data Entry'!Z20),"0")*100</f>
      </c>
      <c r="K21" s="329">
        <f t="array" ref="K21">IFERROR(('Data Entry'!AQ20/'Data Entry'!Z20),"0")*100</f>
      </c>
      <c r="L21" s="329">
        <f t="array" ref="L21">IFERROR(('Data Entry'!AR20/'Data Entry'!Z20),"0")*100</f>
      </c>
      <c r="M21" s="329">
        <f t="array" ref="M21">IFERROR((Production!T20/Production!P20),"0")*100</f>
      </c>
      <c r="N21" s="450">
        <f t="array" ref="N21">IFERROR((Production!W20/Production!S20),"0")*100</f>
      </c>
      <c r="O21" s="198"/>
      <c r="P21" s="198"/>
      <c r="Q21" s="452">
        <v>15</v>
      </c>
      <c r="R21" s="329">
        <f t="array" ref="R21">IFERROR(('Data Entry'!AS20/'Data Entry'!AA20),"0")*100</f>
      </c>
      <c r="S21" s="329">
        <f t="array" ref="S21">IFERROR(('Data Entry'!AT20/'Data Entry'!AA20),"0")*100</f>
      </c>
      <c r="T21" s="329">
        <f t="array" ref="T21">IFERROR(('Data Entry'!AU20/'Data Entry'!AA20),"0")*100</f>
      </c>
      <c r="U21" s="331">
        <f t="array" ref="U21">IFERROR((Production!AH20/Production!AD20*100),"0")</f>
      </c>
      <c r="V21" s="453">
        <f t="array" ref="V21">IFERROR((Production!AK20/Production!AG20*100),"0")</f>
      </c>
      <c r="W21" s="198"/>
      <c r="X21" s="198"/>
      <c r="Y21" s="452">
        <v>15</v>
      </c>
      <c r="Z21" s="329">
        <f t="array" ref="Z21">IFERROR(('Data Entry'!AV20/'Data Entry'!AB20*100),"0")</f>
      </c>
      <c r="AA21" s="329">
        <f t="array" ref="AA21">IFERROR(('Data Entry'!AW20/'Data Entry'!AB20*100),"0")</f>
      </c>
      <c r="AB21" s="329">
        <f t="array" ref="AB21">IFERROR(('Data Entry'!AX20/'Data Entry'!AB20*100),"0")</f>
      </c>
      <c r="AC21" s="329">
        <f t="array" ref="AC21">IFERROR((Production!AV20/Production!AR20*100),"0")</f>
      </c>
      <c r="AD21" s="328">
        <f t="array" ref="AD21">IFERROR((Production!AY20/Production!AU20*100),"0")</f>
      </c>
      <c r="AE21" s="113"/>
      <c r="AF21" s="299"/>
      <c r="AG21" s="452">
        <v>15</v>
      </c>
      <c r="AH21" s="455">
        <f t="array" ref="AH21">IFERROR(('Data Entry'!AY20/'Data Entry'!AC20),"0")</f>
      </c>
      <c r="AI21" s="455">
        <f t="array" ref="AI21">IFERROR(('Data Entry'!AZ20/'Data Entry'!AC20),"0")</f>
      </c>
      <c r="AJ21" s="455">
        <f t="array" ref="AJ21">IFERROR(('Data Entry'!BA20/'Data Entry'!AC20),"0")</f>
      </c>
      <c r="AK21" s="455">
        <f t="array" ref="AK21">IFERROR((Production!BI20/Production!BE20),"0")</f>
      </c>
      <c r="AL21" s="454">
        <f t="array" ref="AL21">IFERROR(((Production!BL20+Production!BM20)/Production!BG20),"0")</f>
      </c>
      <c r="AM21" s="299"/>
    </row>
    <row r="22" spans="1:39" ht="24" customHeight="1">
      <c r="A22" s="328">
        <v>16</v>
      </c>
      <c r="B22" s="329">
        <f t="array" ref="B22">IFERROR(('Data Entry'!AM21/'Data Entry'!Y21),"0")*100</f>
      </c>
      <c r="C22" s="329">
        <f t="array" ref="C22">IFERROR(('Data Entry'!AN21/'Data Entry'!Y21),"0")*100</f>
      </c>
      <c r="D22" s="329">
        <f t="array" ref="D22">IFERROR(('Data Entry'!AO21/'Data Entry'!Y21),"0")*100</f>
      </c>
      <c r="E22" s="450">
        <f t="array" ref="E22">IFERROR((Production!F21/Production!B21),"0")*100</f>
      </c>
      <c r="F22" s="456">
        <f t="array" ref="F22">IFERROR((Production!I21/Production!E21),"0")*100</f>
      </c>
      <c r="G22" s="198"/>
      <c r="H22" s="198"/>
      <c r="I22" s="452">
        <v>16</v>
      </c>
      <c r="J22" s="329">
        <f t="array" ref="J22">IFERROR(('Data Entry'!AP21/'Data Entry'!Z21),"0")*100</f>
      </c>
      <c r="K22" s="329">
        <f t="array" ref="K22">IFERROR(('Data Entry'!AQ21/'Data Entry'!Z21),"0")*100</f>
      </c>
      <c r="L22" s="329">
        <f t="array" ref="L22">IFERROR(('Data Entry'!AR21/'Data Entry'!Z21),"0")*100</f>
      </c>
      <c r="M22" s="329">
        <f t="array" ref="M22">IFERROR((Production!T21/Production!P21),"0")*100</f>
      </c>
      <c r="N22" s="450">
        <f t="array" ref="N22">IFERROR((Production!W21/Production!S21),"0")*100</f>
      </c>
      <c r="O22" s="198"/>
      <c r="P22" s="198"/>
      <c r="Q22" s="452">
        <v>16</v>
      </c>
      <c r="R22" s="329">
        <f t="array" ref="R22">IFERROR(('Data Entry'!AS21/'Data Entry'!AA21),"0")*100</f>
      </c>
      <c r="S22" s="329">
        <f t="array" ref="S22">IFERROR(('Data Entry'!AT21/'Data Entry'!AA21),"0")*100</f>
      </c>
      <c r="T22" s="329">
        <f t="array" ref="T22">IFERROR(('Data Entry'!AU21/'Data Entry'!AA21),"0")*100</f>
      </c>
      <c r="U22" s="331">
        <f t="array" ref="U22">IFERROR((Production!AH21/Production!AD21*100),"0")</f>
      </c>
      <c r="V22" s="453">
        <f t="array" ref="V22">IFERROR((Production!AK21/Production!AG21*100),"0")</f>
      </c>
      <c r="W22" s="198"/>
      <c r="X22" s="198"/>
      <c r="Y22" s="452">
        <v>16</v>
      </c>
      <c r="Z22" s="329">
        <f t="array" ref="Z22">IFERROR(('Data Entry'!AV21/'Data Entry'!AB21*100),"0")</f>
      </c>
      <c r="AA22" s="329">
        <f t="array" ref="AA22">IFERROR(('Data Entry'!AW21/'Data Entry'!AB21*100),"0")</f>
      </c>
      <c r="AB22" s="329">
        <f t="array" ref="AB22">IFERROR(('Data Entry'!AX21/'Data Entry'!AB21*100),"0")</f>
      </c>
      <c r="AC22" s="329">
        <f t="array" ref="AC22">IFERROR((Production!AV21/Production!AR21*100),"0")</f>
      </c>
      <c r="AD22" s="328">
        <f t="array" ref="AD22">IFERROR((Production!AY21/Production!AU21*100),"0")</f>
      </c>
      <c r="AE22" s="113"/>
      <c r="AF22" s="299"/>
      <c r="AG22" s="452">
        <v>16</v>
      </c>
      <c r="AH22" s="455">
        <f t="array" ref="AH22">IFERROR(('Data Entry'!AY21/'Data Entry'!AC21),"0")</f>
      </c>
      <c r="AI22" s="455">
        <f t="array" ref="AI22">IFERROR(('Data Entry'!AZ21/'Data Entry'!AC21),"0")</f>
      </c>
      <c r="AJ22" s="455">
        <f t="array" ref="AJ22">IFERROR(('Data Entry'!BA21/'Data Entry'!AC21),"0")</f>
      </c>
      <c r="AK22" s="455">
        <f t="array" ref="AK22">IFERROR((Production!BI21/Production!BE21),"0")</f>
      </c>
      <c r="AL22" s="454">
        <f t="array" ref="AL22">IFERROR(((Production!BL21+Production!BM21)/Production!BG21),"0")</f>
      </c>
      <c r="AM22" s="299"/>
    </row>
    <row r="23" spans="1:39" ht="24" customHeight="1">
      <c r="A23" s="328">
        <v>17</v>
      </c>
      <c r="B23" s="329">
        <f t="array" ref="B23">IFERROR(('Data Entry'!AM22/'Data Entry'!Y22),"0")*100</f>
      </c>
      <c r="C23" s="329">
        <f t="array" ref="C23">IFERROR(('Data Entry'!AN22/'Data Entry'!Y22),"0")*100</f>
      </c>
      <c r="D23" s="329">
        <f t="array" ref="D23">IFERROR(('Data Entry'!AO22/'Data Entry'!Y22),"0")*100</f>
      </c>
      <c r="E23" s="450">
        <f t="array" ref="E23">IFERROR((Production!F22/Production!B22),"0")*100</f>
      </c>
      <c r="F23" s="456">
        <f t="array" ref="F23">IFERROR((Production!I22/Production!E22),"0")*100</f>
      </c>
      <c r="G23" s="198"/>
      <c r="H23" s="198"/>
      <c r="I23" s="452">
        <v>17</v>
      </c>
      <c r="J23" s="329">
        <f t="array" ref="J23">IFERROR(('Data Entry'!AP22/'Data Entry'!Z22),"0")*100</f>
      </c>
      <c r="K23" s="329">
        <f t="array" ref="K23">IFERROR(('Data Entry'!AQ22/'Data Entry'!Z22),"0")*100</f>
      </c>
      <c r="L23" s="329">
        <f t="array" ref="L23">IFERROR(('Data Entry'!AR22/'Data Entry'!Z22),"0")*100</f>
      </c>
      <c r="M23" s="329">
        <f t="array" ref="M23">IFERROR((Production!T22/Production!P22),"0")*100</f>
      </c>
      <c r="N23" s="450">
        <f t="array" ref="N23">IFERROR((Production!W22/Production!S22),"0")*100</f>
      </c>
      <c r="O23" s="198"/>
      <c r="P23" s="198"/>
      <c r="Q23" s="452">
        <v>17</v>
      </c>
      <c r="R23" s="329">
        <f t="array" ref="R23">IFERROR(('Data Entry'!AS22/'Data Entry'!AA22),"0")*100</f>
      </c>
      <c r="S23" s="329">
        <f t="array" ref="S23">IFERROR(('Data Entry'!AT22/'Data Entry'!AA22),"0")*100</f>
      </c>
      <c r="T23" s="329">
        <f t="array" ref="T23">IFERROR(('Data Entry'!AU22/'Data Entry'!AA22),"0")*100</f>
      </c>
      <c r="U23" s="331">
        <f t="array" ref="U23">IFERROR((Production!AH22/Production!AD22*100),"0")</f>
      </c>
      <c r="V23" s="453">
        <f t="array" ref="V23">IFERROR((Production!AK22/Production!AG22*100),"0")</f>
      </c>
      <c r="W23" s="198"/>
      <c r="X23" s="198"/>
      <c r="Y23" s="452">
        <v>17</v>
      </c>
      <c r="Z23" s="329">
        <f t="array" ref="Z23">IFERROR(('Data Entry'!AV22/'Data Entry'!AB22*100),"0")</f>
      </c>
      <c r="AA23" s="329">
        <f t="array" ref="AA23">IFERROR(('Data Entry'!AW22/'Data Entry'!AB22*100),"0")</f>
      </c>
      <c r="AB23" s="329">
        <f t="array" ref="AB23">IFERROR(('Data Entry'!AX22/'Data Entry'!AB22*100),"0")</f>
      </c>
      <c r="AC23" s="329">
        <f t="array" ref="AC23">IFERROR((Production!AV22/Production!AR22*100),"0")</f>
      </c>
      <c r="AD23" s="328">
        <f t="array" ref="AD23">IFERROR((Production!AY22/Production!AU22*100),"0")</f>
      </c>
      <c r="AE23" s="113"/>
      <c r="AF23" s="299"/>
      <c r="AG23" s="452">
        <v>17</v>
      </c>
      <c r="AH23" s="455">
        <f t="array" ref="AH23">IFERROR(('Data Entry'!AY22/'Data Entry'!AC22),"0")</f>
      </c>
      <c r="AI23" s="455">
        <f t="array" ref="AI23">IFERROR(('Data Entry'!AZ22/'Data Entry'!AC22),"0")</f>
      </c>
      <c r="AJ23" s="455">
        <f t="array" ref="AJ23">IFERROR(('Data Entry'!BA22/'Data Entry'!AC22),"0")</f>
      </c>
      <c r="AK23" s="455">
        <f t="array" ref="AK23">IFERROR((Production!BI22/Production!BE22),"0")</f>
      </c>
      <c r="AL23" s="454">
        <f t="array" ref="AL23">IFERROR(((Production!BL22+Production!BM22)/Production!BG22),"0")</f>
      </c>
      <c r="AM23" s="299"/>
    </row>
    <row r="24" spans="1:39" ht="24" customHeight="1">
      <c r="A24" s="328">
        <v>18</v>
      </c>
      <c r="B24" s="329">
        <f t="array" ref="B24">IFERROR(('Data Entry'!AM23/'Data Entry'!Y23),"0")*100</f>
      </c>
      <c r="C24" s="329">
        <f t="array" ref="C24">IFERROR(('Data Entry'!AN23/'Data Entry'!Y23),"0")*100</f>
      </c>
      <c r="D24" s="329">
        <f t="array" ref="D24">IFERROR(('Data Entry'!AO23/'Data Entry'!Y23),"0")*100</f>
      </c>
      <c r="E24" s="450">
        <f t="array" ref="E24">IFERROR((Production!F23/Production!B23),"0")*100</f>
      </c>
      <c r="F24" s="456">
        <f t="array" ref="F24">IFERROR((Production!I23/Production!E23),"0")*100</f>
      </c>
      <c r="G24" s="198"/>
      <c r="H24" s="198"/>
      <c r="I24" s="452">
        <v>18</v>
      </c>
      <c r="J24" s="329">
        <f t="array" ref="J24">IFERROR(('Data Entry'!AP23/'Data Entry'!Z23),"0")*100</f>
      </c>
      <c r="K24" s="329">
        <f t="array" ref="K24">IFERROR(('Data Entry'!AQ23/'Data Entry'!Z23),"0")*100</f>
      </c>
      <c r="L24" s="329">
        <f t="array" ref="L24">IFERROR(('Data Entry'!AR23/'Data Entry'!Z23),"0")*100</f>
      </c>
      <c r="M24" s="329">
        <f t="array" ref="M24">IFERROR((Production!T23/Production!P23),"0")*100</f>
      </c>
      <c r="N24" s="450">
        <f t="array" ref="N24">IFERROR((Production!W23/Production!S23),"0")*100</f>
      </c>
      <c r="O24" s="198"/>
      <c r="P24" s="198"/>
      <c r="Q24" s="452">
        <v>18</v>
      </c>
      <c r="R24" s="329">
        <f t="array" ref="R24">IFERROR(('Data Entry'!AS23/'Data Entry'!AA23),"0")*100</f>
      </c>
      <c r="S24" s="329">
        <f t="array" ref="S24">IFERROR(('Data Entry'!AT23/'Data Entry'!AA23),"0")*100</f>
      </c>
      <c r="T24" s="329">
        <f t="array" ref="T24">IFERROR(('Data Entry'!AU23/'Data Entry'!AA23),"0")*100</f>
      </c>
      <c r="U24" s="331">
        <f t="array" ref="U24">IFERROR((Production!AH23/Production!AD23*100),"0")</f>
      </c>
      <c r="V24" s="453">
        <f t="array" ref="V24">IFERROR((Production!AK23/Production!AG23*100),"0")</f>
      </c>
      <c r="W24" s="198"/>
      <c r="X24" s="198"/>
      <c r="Y24" s="452">
        <v>18</v>
      </c>
      <c r="Z24" s="329">
        <f t="array" ref="Z24">IFERROR(('Data Entry'!AV23/'Data Entry'!AB23*100),"0")</f>
      </c>
      <c r="AA24" s="329">
        <f t="array" ref="AA24">IFERROR(('Data Entry'!AW23/'Data Entry'!AB23*100),"0")</f>
      </c>
      <c r="AB24" s="329">
        <f t="array" ref="AB24">IFERROR(('Data Entry'!AX23/'Data Entry'!AB23*100),"0")</f>
      </c>
      <c r="AC24" s="329">
        <f t="array" ref="AC24">IFERROR((Production!AV23/Production!AR23*100),"0")</f>
      </c>
      <c r="AD24" s="328">
        <f t="array" ref="AD24">IFERROR((Production!AY23/Production!AU23*100),"0")</f>
      </c>
      <c r="AE24" s="113"/>
      <c r="AF24" s="299"/>
      <c r="AG24" s="452">
        <v>18</v>
      </c>
      <c r="AH24" s="454">
        <f t="array" ref="AH24">IFERROR(('Data Entry'!AY23/'Data Entry'!AC23),"0")</f>
      </c>
      <c r="AI24" s="455">
        <f t="array" ref="AI24">IFERROR(('Data Entry'!AZ23/'Data Entry'!AC23),"0")</f>
      </c>
      <c r="AJ24" s="455">
        <f t="array" ref="AJ24">IFERROR(('Data Entry'!BA23/'Data Entry'!AC23),"0")</f>
      </c>
      <c r="AK24" s="455">
        <f t="array" ref="AK24">IFERROR((Production!BI23/Production!BE23),"0")</f>
      </c>
      <c r="AL24" s="454">
        <f t="array" ref="AL24">IFERROR(((Production!BL23+Production!BM23)/Production!BG23),"0")</f>
      </c>
      <c r="AM24" s="299"/>
    </row>
    <row r="25" spans="1:39" ht="24" customHeight="1">
      <c r="A25" s="328">
        <v>19</v>
      </c>
      <c r="B25" s="329">
        <f t="array" ref="B25">IFERROR(('Data Entry'!AM24/'Data Entry'!Y24),"0")*100</f>
      </c>
      <c r="C25" s="329">
        <f t="array" ref="C25">IFERROR(('Data Entry'!AN24/'Data Entry'!Y24),"0")*100</f>
      </c>
      <c r="D25" s="329">
        <f t="array" ref="D25">IFERROR(('Data Entry'!AO24/'Data Entry'!Y24),"0")*100</f>
      </c>
      <c r="E25" s="450">
        <f t="array" ref="E25">IFERROR((Production!F24/Production!B24),"0")*100</f>
      </c>
      <c r="F25" s="456">
        <f t="array" ref="F25">IFERROR((Production!I24/Production!E24),"0")*100</f>
      </c>
      <c r="G25" s="198"/>
      <c r="H25" s="198"/>
      <c r="I25" s="452">
        <v>19</v>
      </c>
      <c r="J25" s="329">
        <f t="array" ref="J25">IFERROR(('Data Entry'!AP24/'Data Entry'!Z24),"0")*100</f>
      </c>
      <c r="K25" s="329">
        <f t="array" ref="K25">IFERROR(('Data Entry'!AQ24/'Data Entry'!Z24),"0")*100</f>
      </c>
      <c r="L25" s="329">
        <f t="array" ref="L25">IFERROR(('Data Entry'!AR24/'Data Entry'!Z24),"0")*100</f>
      </c>
      <c r="M25" s="329">
        <f t="array" ref="M25">IFERROR((Production!T24/Production!P24),"0")*100</f>
      </c>
      <c r="N25" s="450">
        <f t="array" ref="N25">IFERROR((Production!W24/Production!S24),"0")*100</f>
      </c>
      <c r="O25" s="198"/>
      <c r="P25" s="198"/>
      <c r="Q25" s="452">
        <v>19</v>
      </c>
      <c r="R25" s="329">
        <f t="array" ref="R25">IFERROR(('Data Entry'!AS24/'Data Entry'!AA24),"0")*100</f>
      </c>
      <c r="S25" s="329">
        <f t="array" ref="S25">IFERROR(('Data Entry'!AT24/'Data Entry'!AA24),"0")*100</f>
      </c>
      <c r="T25" s="329">
        <f t="array" ref="T25">IFERROR(('Data Entry'!AU24/'Data Entry'!AA24),"0")*100</f>
      </c>
      <c r="U25" s="331">
        <f t="array" ref="U25">IFERROR((Production!AH24/Production!AD24*100),"0")</f>
      </c>
      <c r="V25" s="453">
        <f t="array" ref="V25">IFERROR((Production!AK24/Production!AG24*100),"0")</f>
      </c>
      <c r="W25" s="198"/>
      <c r="X25" s="198"/>
      <c r="Y25" s="452">
        <v>19</v>
      </c>
      <c r="Z25" s="329">
        <f t="array" ref="Z25">IFERROR(('Data Entry'!AV24/'Data Entry'!AB24*100),"0")</f>
      </c>
      <c r="AA25" s="329">
        <f t="array" ref="AA25">IFERROR(('Data Entry'!AW24/'Data Entry'!AB24*100),"0")</f>
      </c>
      <c r="AB25" s="329">
        <f t="array" ref="AB25">IFERROR(('Data Entry'!AX24/'Data Entry'!AB24*100),"0")</f>
      </c>
      <c r="AC25" s="329">
        <f t="array" ref="AC25">IFERROR((Production!AV24/Production!AR24*100),"0")</f>
      </c>
      <c r="AD25" s="328">
        <f t="array" ref="AD25">IFERROR((Production!AY24/Production!AU24*100),"0")</f>
      </c>
      <c r="AE25" s="113"/>
      <c r="AF25" s="299"/>
      <c r="AG25" s="452">
        <v>19</v>
      </c>
      <c r="AH25" s="454">
        <f t="array" ref="AH25">IFERROR(('Data Entry'!AY24/'Data Entry'!AC24),"0")</f>
      </c>
      <c r="AI25" s="455">
        <f t="array" ref="AI25">IFERROR(('Data Entry'!AZ24/'Data Entry'!AC24),"0")</f>
      </c>
      <c r="AJ25" s="455">
        <f t="array" ref="AJ25">IFERROR(('Data Entry'!BA24/'Data Entry'!AC24),"0")</f>
      </c>
      <c r="AK25" s="455">
        <f t="array" ref="AK25">IFERROR((Production!BI24/Production!BE24),"0")</f>
      </c>
      <c r="AL25" s="454">
        <f t="array" ref="AL25">IFERROR(((Production!BL24+Production!BM24)/Production!BG24),"0")</f>
      </c>
      <c r="AM25" s="299"/>
    </row>
    <row r="26" spans="1:39" ht="24" customHeight="1">
      <c r="A26" s="328">
        <v>20</v>
      </c>
      <c r="B26" s="329">
        <f t="array" ref="B26">IFERROR(('Data Entry'!AM25/'Data Entry'!Y25),"0")*100</f>
      </c>
      <c r="C26" s="329">
        <f t="array" ref="C26">IFERROR(('Data Entry'!AN25/'Data Entry'!Y25),"0")*100</f>
      </c>
      <c r="D26" s="329">
        <f t="array" ref="D26">IFERROR(('Data Entry'!AO25/'Data Entry'!Y25),"0")*100</f>
      </c>
      <c r="E26" s="450">
        <f t="array" ref="E26">IFERROR((Production!F25/Production!B25),"0")*100</f>
      </c>
      <c r="F26" s="456">
        <f t="array" ref="F26">IFERROR((Production!I25/Production!E25),"0")*100</f>
      </c>
      <c r="G26" s="198"/>
      <c r="H26" s="198"/>
      <c r="I26" s="452">
        <v>20</v>
      </c>
      <c r="J26" s="329">
        <f t="array" ref="J26">IFERROR(('Data Entry'!AP25/'Data Entry'!Z25),"0")*100</f>
      </c>
      <c r="K26" s="329">
        <f t="array" ref="K26">IFERROR(('Data Entry'!AQ25/'Data Entry'!Z25),"0")*100</f>
      </c>
      <c r="L26" s="329">
        <f t="array" ref="L26">IFERROR(('Data Entry'!AR25/'Data Entry'!Z25),"0")*100</f>
      </c>
      <c r="M26" s="329">
        <f t="array" ref="M26">IFERROR((Production!T25/Production!P25),"0")*100</f>
      </c>
      <c r="N26" s="450">
        <f t="array" ref="N26">IFERROR((Production!W25/Production!S25),"0")*100</f>
      </c>
      <c r="O26" s="198"/>
      <c r="P26" s="198"/>
      <c r="Q26" s="452">
        <v>20</v>
      </c>
      <c r="R26" s="329">
        <f t="array" ref="R26">IFERROR(('Data Entry'!AS25/'Data Entry'!AA25),"0")*100</f>
      </c>
      <c r="S26" s="329">
        <f t="array" ref="S26">IFERROR(('Data Entry'!AT25/'Data Entry'!AA25),"0")*100</f>
      </c>
      <c r="T26" s="329">
        <f t="array" ref="T26">IFERROR(('Data Entry'!AU25/'Data Entry'!AA25),"0")*100</f>
      </c>
      <c r="U26" s="331">
        <f t="array" ref="U26">IFERROR((Production!AH25/Production!AD25*100),"0")</f>
      </c>
      <c r="V26" s="453">
        <f t="array" ref="V26">IFERROR((Production!AK25/Production!AG25*100),"0")</f>
      </c>
      <c r="W26" s="198"/>
      <c r="X26" s="198"/>
      <c r="Y26" s="452">
        <v>20</v>
      </c>
      <c r="Z26" s="329">
        <f t="array" ref="Z26">IFERROR(('Data Entry'!AV25/'Data Entry'!AB25*100),"0")</f>
      </c>
      <c r="AA26" s="329">
        <f t="array" ref="AA26">IFERROR(('Data Entry'!AW25/'Data Entry'!AB25*100),"0")</f>
      </c>
      <c r="AB26" s="329">
        <f t="array" ref="AB26">IFERROR(('Data Entry'!AX25/'Data Entry'!AB25*100),"0")</f>
      </c>
      <c r="AC26" s="329">
        <f t="array" ref="AC26">IFERROR((Production!AV25/Production!AR25*100),"0")</f>
      </c>
      <c r="AD26" s="328">
        <f t="array" ref="AD26">IFERROR((Production!AY25/Production!AU25*100),"0")</f>
      </c>
      <c r="AE26" s="113"/>
      <c r="AF26" s="299"/>
      <c r="AG26" s="452">
        <v>20</v>
      </c>
      <c r="AH26" s="455">
        <f t="array" ref="AH26">IFERROR(('Data Entry'!AY25/'Data Entry'!AC25),"0")</f>
      </c>
      <c r="AI26" s="455">
        <f t="array" ref="AI26">IFERROR(('Data Entry'!AZ25/'Data Entry'!AC25),"0")</f>
      </c>
      <c r="AJ26" s="455">
        <f t="array" ref="AJ26">IFERROR(('Data Entry'!BA25/'Data Entry'!AC25),"0")</f>
      </c>
      <c r="AK26" s="455">
        <f t="array" ref="AK26">IFERROR((Production!BI25/Production!BE25),"0")</f>
      </c>
      <c r="AL26" s="454">
        <f t="array" ref="AL26">IFERROR(((Production!BL25+Production!BM25)/Production!BG25),"0")</f>
      </c>
      <c r="AM26" s="299"/>
    </row>
    <row r="27" spans="1:39" ht="24" customHeight="1">
      <c r="A27" s="328">
        <v>21</v>
      </c>
      <c r="B27" s="329">
        <f t="array" ref="B27">IFERROR(('Data Entry'!AM26/'Data Entry'!Y26),"0")*100</f>
      </c>
      <c r="C27" s="329">
        <f t="array" ref="C27">IFERROR(('Data Entry'!AN26/'Data Entry'!Y26),"0")*100</f>
      </c>
      <c r="D27" s="329">
        <f t="array" ref="D27">IFERROR(('Data Entry'!AO26/'Data Entry'!Y26),"0")*100</f>
      </c>
      <c r="E27" s="450">
        <f t="array" ref="E27">IFERROR((Production!F26/Production!B26),"0")*100</f>
      </c>
      <c r="F27" s="456">
        <f t="array" ref="F27">IFERROR((Production!I26/Production!E26),"0")*100</f>
      </c>
      <c r="G27" s="198"/>
      <c r="H27" s="198"/>
      <c r="I27" s="452">
        <v>21</v>
      </c>
      <c r="J27" s="329">
        <f t="array" ref="J27">IFERROR(('Data Entry'!AP26/'Data Entry'!Z26),"0")*100</f>
      </c>
      <c r="K27" s="329">
        <f t="array" ref="K27">IFERROR(('Data Entry'!AQ26/'Data Entry'!Z26),"0")*100</f>
      </c>
      <c r="L27" s="329">
        <f t="array" ref="L27">IFERROR(('Data Entry'!AR26/'Data Entry'!Z26),"0")*100</f>
      </c>
      <c r="M27" s="329">
        <f t="array" ref="M27">IFERROR((Production!T26/Production!P26),"0")*100</f>
      </c>
      <c r="N27" s="450">
        <f t="array" ref="N27">IFERROR((Production!W26/Production!S26),"0")*100</f>
      </c>
      <c r="O27" s="198"/>
      <c r="P27" s="198"/>
      <c r="Q27" s="452">
        <v>21</v>
      </c>
      <c r="R27" s="329">
        <f t="array" ref="R27">IFERROR(('Data Entry'!AS26/'Data Entry'!AA26),"0")*100</f>
      </c>
      <c r="S27" s="329">
        <f t="array" ref="S27">IFERROR(('Data Entry'!AT26/'Data Entry'!AA26),"0")*100</f>
      </c>
      <c r="T27" s="329">
        <f t="array" ref="T27">IFERROR(('Data Entry'!AU26/'Data Entry'!AA26),"0")*100</f>
      </c>
      <c r="U27" s="331">
        <f t="array" ref="U27">IFERROR((Production!AH26/Production!AD26*100),"0")</f>
      </c>
      <c r="V27" s="453">
        <f t="array" ref="V27">IFERROR((Production!AK26/Production!AG26*100),"0")</f>
      </c>
      <c r="W27" s="198"/>
      <c r="X27" s="198"/>
      <c r="Y27" s="452">
        <v>21</v>
      </c>
      <c r="Z27" s="329">
        <f t="array" ref="Z27">IFERROR(('Data Entry'!AV26/'Data Entry'!AB26*100),"0")</f>
      </c>
      <c r="AA27" s="329">
        <f t="array" ref="AA27">IFERROR(('Data Entry'!AW26/'Data Entry'!AB26*100),"0")</f>
      </c>
      <c r="AB27" s="329">
        <f t="array" ref="AB27">IFERROR(('Data Entry'!AX26/'Data Entry'!AB26*100),"0")</f>
      </c>
      <c r="AC27" s="329">
        <f t="array" ref="AC27">IFERROR((Production!AV26/Production!AR26*100),"0")</f>
      </c>
      <c r="AD27" s="328">
        <f t="array" ref="AD27">IFERROR((Production!AY26/Production!AU26*100),"0")</f>
      </c>
      <c r="AE27" s="113"/>
      <c r="AF27" s="299"/>
      <c r="AG27" s="452">
        <v>21</v>
      </c>
      <c r="AH27" s="455">
        <f t="array" ref="AH27">IFERROR(('Data Entry'!AY26/'Data Entry'!AC26),"0")</f>
      </c>
      <c r="AI27" s="455">
        <f t="array" ref="AI27">IFERROR(('Data Entry'!AZ26/'Data Entry'!AC26),"0")</f>
      </c>
      <c r="AJ27" s="455">
        <f t="array" ref="AJ27">IFERROR(('Data Entry'!BA26/'Data Entry'!AC26),"0")</f>
      </c>
      <c r="AK27" s="454">
        <f t="array" ref="AK27">IFERROR((Production!BI26/Production!BE26),"0")</f>
      </c>
      <c r="AL27" s="454">
        <f t="array" ref="AL27">IFERROR(((Production!BL26+Production!BM26)/Production!BG26),"0")</f>
      </c>
      <c r="AM27" s="299"/>
    </row>
    <row r="28" spans="1:39" ht="24" customHeight="1">
      <c r="A28" s="328">
        <v>22</v>
      </c>
      <c r="B28" s="329">
        <f t="array" ref="B28">IFERROR(('Data Entry'!AM27/'Data Entry'!Y27),"0")*100</f>
      </c>
      <c r="C28" s="329">
        <f t="array" ref="C28">IFERROR(('Data Entry'!AN27/'Data Entry'!Y27),"0")*100</f>
      </c>
      <c r="D28" s="329">
        <f t="array" ref="D28">IFERROR(('Data Entry'!AO27/'Data Entry'!Y27),"0")*100</f>
      </c>
      <c r="E28" s="450">
        <f t="array" ref="E28">IFERROR((Production!F27/Production!B27),"0")*100</f>
      </c>
      <c r="F28" s="456">
        <f t="array" ref="F28">IFERROR((Production!I27/Production!E27),"0")*100</f>
      </c>
      <c r="G28" s="198"/>
      <c r="H28" s="198"/>
      <c r="I28" s="452">
        <v>22</v>
      </c>
      <c r="J28" s="329">
        <f t="array" ref="J28">IFERROR(('Data Entry'!AP27/'Data Entry'!Z27),"0")*100</f>
      </c>
      <c r="K28" s="329">
        <f t="array" ref="K28">IFERROR(('Data Entry'!AQ27/'Data Entry'!Z27),"0")*100</f>
      </c>
      <c r="L28" s="329">
        <f t="array" ref="L28">IFERROR(('Data Entry'!AR27/'Data Entry'!Z27),"0")*100</f>
      </c>
      <c r="M28" s="329">
        <f t="array" ref="M28">IFERROR((Production!T27/Production!P27),"0")*100</f>
      </c>
      <c r="N28" s="450">
        <f t="array" ref="N28">IFERROR((Production!W27/Production!S27),"0")*100</f>
      </c>
      <c r="O28" s="198"/>
      <c r="P28" s="198"/>
      <c r="Q28" s="452">
        <v>22</v>
      </c>
      <c r="R28" s="329">
        <f t="array" ref="R28">IFERROR(('Data Entry'!AS27/'Data Entry'!AA27),"0")*100</f>
      </c>
      <c r="S28" s="329">
        <f t="array" ref="S28">IFERROR(('Data Entry'!AT27/'Data Entry'!AA27),"0")*100</f>
      </c>
      <c r="T28" s="329">
        <f t="array" ref="T28">IFERROR(('Data Entry'!AU27/'Data Entry'!AA27),"0")*100</f>
      </c>
      <c r="U28" s="331">
        <f t="array" ref="U28">IFERROR((Production!AH27/Production!AD27*100),"0")</f>
      </c>
      <c r="V28" s="453">
        <f t="array" ref="V28">IFERROR((Production!AK27/Production!AG27*100),"0")</f>
      </c>
      <c r="W28" s="198"/>
      <c r="X28" s="198"/>
      <c r="Y28" s="452">
        <v>22</v>
      </c>
      <c r="Z28" s="329">
        <f t="array" ref="Z28">IFERROR(('Data Entry'!AV27/'Data Entry'!AB27*100),"0")</f>
      </c>
      <c r="AA28" s="329">
        <f t="array" ref="AA28">IFERROR(('Data Entry'!AW27/'Data Entry'!AB27*100),"0")</f>
      </c>
      <c r="AB28" s="329">
        <f t="array" ref="AB28">IFERROR(('Data Entry'!AX27/'Data Entry'!AB27*100),"0")</f>
      </c>
      <c r="AC28" s="329">
        <f t="array" ref="AC28">IFERROR((Production!AV27/Production!AR27*100),"0")</f>
      </c>
      <c r="AD28" s="328">
        <f t="array" ref="AD28">IFERROR((Production!AY27/Production!AU27*100),"0")</f>
      </c>
      <c r="AE28" s="113"/>
      <c r="AF28" s="299"/>
      <c r="AG28" s="452">
        <v>22</v>
      </c>
      <c r="AH28" s="454">
        <f t="array" ref="AH28">IFERROR(('Data Entry'!AY27/'Data Entry'!AC27),"0")</f>
      </c>
      <c r="AI28" s="454">
        <f t="array" ref="AI28">IFERROR(('Data Entry'!AZ27/'Data Entry'!AC27),"0")</f>
      </c>
      <c r="AJ28" s="454">
        <f t="array" ref="AJ28">IFERROR(('Data Entry'!BA27/'Data Entry'!AC27),"0")</f>
      </c>
      <c r="AK28" s="455">
        <f t="array" ref="AK28">IFERROR((Production!BI27/Production!BE27),"0")</f>
      </c>
      <c r="AL28" s="454">
        <f t="array" ref="AL28">IFERROR(((Production!BL27+Production!BM27)/Production!BG27),"0")</f>
      </c>
      <c r="AM28" s="299"/>
    </row>
    <row r="29" spans="1:39" ht="24" customHeight="1">
      <c r="A29" s="328">
        <v>23</v>
      </c>
      <c r="B29" s="329">
        <f t="array" ref="B29">IFERROR(('Data Entry'!AM28/'Data Entry'!Y28),"0")*100</f>
      </c>
      <c r="C29" s="329">
        <f t="array" ref="C29">IFERROR(('Data Entry'!AN28/'Data Entry'!Y28),"0")*100</f>
      </c>
      <c r="D29" s="329">
        <f t="array" ref="D29">IFERROR(('Data Entry'!AO28/'Data Entry'!Y28),"0")*100</f>
      </c>
      <c r="E29" s="450">
        <f t="array" ref="E29">IFERROR((Production!F28/Production!B28),"0")*100</f>
      </c>
      <c r="F29" s="456">
        <f t="array" ref="F29">IFERROR((Production!I28/Production!E28),"0")*100</f>
      </c>
      <c r="G29" s="198"/>
      <c r="H29" s="198"/>
      <c r="I29" s="452">
        <v>23</v>
      </c>
      <c r="J29" s="329">
        <f t="array" ref="J29">IFERROR(('Data Entry'!AP28/'Data Entry'!Z28),"0")*100</f>
      </c>
      <c r="K29" s="329">
        <f t="array" ref="K29">IFERROR(('Data Entry'!AQ28/'Data Entry'!Z28),"0")*100</f>
      </c>
      <c r="L29" s="329">
        <f t="array" ref="L29">IFERROR(('Data Entry'!AR28/'Data Entry'!Z28),"0")*100</f>
      </c>
      <c r="M29" s="329">
        <f t="array" ref="M29">IFERROR((Production!T28/Production!P28),"0")*100</f>
      </c>
      <c r="N29" s="450">
        <f t="array" ref="N29">IFERROR((Production!W28/Production!S28),"0")*100</f>
      </c>
      <c r="O29" s="198"/>
      <c r="P29" s="198"/>
      <c r="Q29" s="452">
        <v>23</v>
      </c>
      <c r="R29" s="329">
        <f t="array" ref="R29">IFERROR(('Data Entry'!AS28/'Data Entry'!AA28),"0")*100</f>
      </c>
      <c r="S29" s="329">
        <f t="array" ref="S29">IFERROR(('Data Entry'!AT28/'Data Entry'!AA28),"0")*100</f>
      </c>
      <c r="T29" s="329">
        <f t="array" ref="T29">IFERROR(('Data Entry'!AU28/'Data Entry'!AA28),"0")*100</f>
      </c>
      <c r="U29" s="331">
        <f t="array" ref="U29">IFERROR((Production!AH28/Production!AD28*100),"0")</f>
      </c>
      <c r="V29" s="453">
        <f t="array" ref="V29">IFERROR((Production!AK28/Production!AG28*100),"0")</f>
      </c>
      <c r="W29" s="198"/>
      <c r="X29" s="198"/>
      <c r="Y29" s="452">
        <v>23</v>
      </c>
      <c r="Z29" s="329">
        <f t="array" ref="Z29">IFERROR(('Data Entry'!AV28/'Data Entry'!AB28*100),"0")</f>
      </c>
      <c r="AA29" s="329">
        <f t="array" ref="AA29">IFERROR(('Data Entry'!AW28/'Data Entry'!AB28*100),"0")</f>
      </c>
      <c r="AB29" s="329">
        <f t="array" ref="AB29">IFERROR(('Data Entry'!AX28/'Data Entry'!AB28*100),"0")</f>
      </c>
      <c r="AC29" s="329">
        <f t="array" ref="AC29">IFERROR((Production!AV28/Production!AR28*100),"0")</f>
      </c>
      <c r="AD29" s="328">
        <f t="array" ref="AD29">IFERROR((Production!AY28/Production!AU28*100),"0")</f>
      </c>
      <c r="AE29" s="113"/>
      <c r="AF29" s="299"/>
      <c r="AG29" s="452">
        <v>23</v>
      </c>
      <c r="AH29" s="455">
        <f t="array" ref="AH29">IFERROR(('Data Entry'!AY28/'Data Entry'!AC28),"0")</f>
      </c>
      <c r="AI29" s="455">
        <f t="array" ref="AI29">IFERROR(('Data Entry'!AZ28/'Data Entry'!AC28),"0")</f>
      </c>
      <c r="AJ29" s="455">
        <f t="array" ref="AJ29">IFERROR(('Data Entry'!BA28/'Data Entry'!AC28),"0")</f>
      </c>
      <c r="AK29" s="455">
        <f t="array" ref="AK29">IFERROR((Production!BI28/Production!BE28),"0")</f>
      </c>
      <c r="AL29" s="454">
        <f t="array" ref="AL29">IFERROR(((Production!BL28+Production!BM28)/Production!BG28),"0")</f>
      </c>
      <c r="AM29" s="299"/>
    </row>
    <row r="30" spans="1:39" ht="24" customHeight="1">
      <c r="A30" s="328">
        <v>24</v>
      </c>
      <c r="B30" s="329">
        <f t="array" ref="B30">IFERROR(('Data Entry'!AM29/'Data Entry'!Y29),"0")*100</f>
      </c>
      <c r="C30" s="329">
        <f t="array" ref="C30">IFERROR(('Data Entry'!AN29/'Data Entry'!Y29),"0")*100</f>
      </c>
      <c r="D30" s="329">
        <f t="array" ref="D30">IFERROR(('Data Entry'!AO29/'Data Entry'!Y29),"0")*100</f>
      </c>
      <c r="E30" s="450">
        <f t="array" ref="E30">IFERROR((Production!F29/Production!B29),"0")*100</f>
      </c>
      <c r="F30" s="456">
        <f t="array" ref="F30">IFERROR((Production!I29/Production!E29),"0")*100</f>
      </c>
      <c r="G30" s="198"/>
      <c r="H30" s="198"/>
      <c r="I30" s="452">
        <v>24</v>
      </c>
      <c r="J30" s="329">
        <f t="array" ref="J30">IFERROR(('Data Entry'!AP29/'Data Entry'!Z29),"0")*100</f>
      </c>
      <c r="K30" s="329">
        <f t="array" ref="K30">IFERROR(('Data Entry'!AQ29/'Data Entry'!Z29),"0")*100</f>
      </c>
      <c r="L30" s="329">
        <f t="array" ref="L30">IFERROR(('Data Entry'!AR29/'Data Entry'!Z29),"0")*100</f>
      </c>
      <c r="M30" s="329">
        <f t="array" ref="M30">IFERROR((Production!T29/Production!P29),"0")*100</f>
      </c>
      <c r="N30" s="450">
        <f t="array" ref="N30">IFERROR((Production!W29/Production!S29),"0")*100</f>
      </c>
      <c r="O30" s="198"/>
      <c r="P30" s="198"/>
      <c r="Q30" s="452">
        <v>24</v>
      </c>
      <c r="R30" s="329">
        <f t="array" ref="R30">IFERROR(('Data Entry'!AS29/'Data Entry'!AA29),"0")*100</f>
      </c>
      <c r="S30" s="329">
        <f t="array" ref="S30">IFERROR(('Data Entry'!AT29/'Data Entry'!AA29),"0")*100</f>
      </c>
      <c r="T30" s="329">
        <f t="array" ref="T30">IFERROR(('Data Entry'!AU29/'Data Entry'!AA29),"0")*100</f>
      </c>
      <c r="U30" s="331">
        <f t="array" ref="U30">IFERROR((Production!AH29/Production!AD29*100),"0")</f>
      </c>
      <c r="V30" s="453">
        <f t="array" ref="V30">IFERROR((Production!AK29/Production!AG29*100),"0")</f>
      </c>
      <c r="W30" s="198"/>
      <c r="X30" s="198"/>
      <c r="Y30" s="452">
        <v>24</v>
      </c>
      <c r="Z30" s="329">
        <f t="array" ref="Z30">IFERROR(('Data Entry'!AV29/'Data Entry'!AB29*100),"0")</f>
      </c>
      <c r="AA30" s="329">
        <f t="array" ref="AA30">IFERROR(('Data Entry'!AW29/'Data Entry'!AB29*100),"0")</f>
      </c>
      <c r="AB30" s="329">
        <f t="array" ref="AB30">IFERROR(('Data Entry'!AX29/'Data Entry'!AB29*100),"0")</f>
      </c>
      <c r="AC30" s="329">
        <f t="array" ref="AC30">IFERROR((Production!AV29/Production!AR29*100),"0")</f>
      </c>
      <c r="AD30" s="328">
        <f t="array" ref="AD30">IFERROR((Production!AY29/Production!AU29*100),"0")</f>
      </c>
      <c r="AE30" s="113"/>
      <c r="AF30" s="299"/>
      <c r="AG30" s="452">
        <v>24</v>
      </c>
      <c r="AH30" s="455">
        <f t="array" ref="AH30">IFERROR(('Data Entry'!AY29/'Data Entry'!AC29),"0")</f>
      </c>
      <c r="AI30" s="455">
        <f t="array" ref="AI30">IFERROR(('Data Entry'!AZ29/'Data Entry'!AC29),"0")</f>
      </c>
      <c r="AJ30" s="455">
        <f t="array" ref="AJ30">IFERROR(('Data Entry'!BA29/'Data Entry'!AC29),"0")</f>
      </c>
      <c r="AK30" s="455">
        <f t="array" ref="AK30">IFERROR((Production!BI29/Production!BE29),"0")</f>
      </c>
      <c r="AL30" s="454">
        <f t="array" ref="AL30">IFERROR(((Production!BL29+Production!BM29)/Production!BG29),"0")</f>
      </c>
      <c r="AM30" s="299"/>
    </row>
    <row r="31" spans="1:39" ht="24" customHeight="1">
      <c r="A31" s="328">
        <v>25</v>
      </c>
      <c r="B31" s="329">
        <f t="array" ref="B31">IFERROR(('Data Entry'!AM30/'Data Entry'!Y30),"0")*100</f>
      </c>
      <c r="C31" s="329">
        <f t="array" ref="C31">IFERROR(('Data Entry'!AN30/'Data Entry'!Y30),"0")*100</f>
      </c>
      <c r="D31" s="329">
        <f t="array" ref="D31">IFERROR(('Data Entry'!AO30/'Data Entry'!Y30),"0")*100</f>
      </c>
      <c r="E31" s="450">
        <f t="array" ref="E31">IFERROR((Production!F30/Production!B30),"0")*100</f>
      </c>
      <c r="F31" s="456">
        <f t="array" ref="F31">IFERROR((Production!I30/Production!E30),"0")*100</f>
      </c>
      <c r="G31" s="198"/>
      <c r="H31" s="198"/>
      <c r="I31" s="452">
        <v>25</v>
      </c>
      <c r="J31" s="329">
        <f t="array" ref="J31">IFERROR(('Data Entry'!AP30/'Data Entry'!Z30),"0")*100</f>
      </c>
      <c r="K31" s="329">
        <f t="array" ref="K31">IFERROR(('Data Entry'!AQ30/'Data Entry'!Z30),"0")*100</f>
      </c>
      <c r="L31" s="329">
        <f t="array" ref="L31">IFERROR(('Data Entry'!AR30/'Data Entry'!Z30),"0")*100</f>
      </c>
      <c r="M31" s="329">
        <f t="array" ref="M31">IFERROR((Production!T30/Production!P30),"0")*100</f>
      </c>
      <c r="N31" s="450">
        <f t="array" ref="N31">IFERROR((Production!W30/Production!S30),"0")*100</f>
      </c>
      <c r="O31" s="198"/>
      <c r="P31" s="198"/>
      <c r="Q31" s="452">
        <v>25</v>
      </c>
      <c r="R31" s="329">
        <f t="array" ref="R31">IFERROR(('Data Entry'!AS30/'Data Entry'!AA30),"0")*100</f>
      </c>
      <c r="S31" s="329">
        <f t="array" ref="S31">IFERROR(('Data Entry'!AT30/'Data Entry'!AA30),"0")*100</f>
      </c>
      <c r="T31" s="329">
        <f t="array" ref="T31">IFERROR(('Data Entry'!AU30/'Data Entry'!AA30),"0")*100</f>
      </c>
      <c r="U31" s="331">
        <f t="array" ref="U31">IFERROR((Production!AH30/Production!AD30*100),"0")</f>
      </c>
      <c r="V31" s="453">
        <f t="array" ref="V31">IFERROR((Production!AK30/Production!AG30*100),"0")</f>
      </c>
      <c r="W31" s="198"/>
      <c r="X31" s="198"/>
      <c r="Y31" s="452">
        <v>25</v>
      </c>
      <c r="Z31" s="331">
        <f t="array" ref="Z31">IFERROR(('Data Entry'!AV30/'Data Entry'!AB30*100),"0")</f>
      </c>
      <c r="AA31" s="331">
        <f t="array" ref="AA31">IFERROR(('Data Entry'!AW30/'Data Entry'!AB30*100),"0")</f>
      </c>
      <c r="AB31" s="331">
        <f t="array" ref="AB31">IFERROR(('Data Entry'!AX30/'Data Entry'!AB30*100),"0")</f>
      </c>
      <c r="AC31" s="331">
        <f t="array" ref="AC31">IFERROR((Production!AV30/Production!AR30*100),"0")</f>
      </c>
      <c r="AD31" s="331">
        <f t="array" ref="AD31">IFERROR((Production!AY30/Production!AU30*100),"0")</f>
      </c>
      <c r="AE31" s="113"/>
      <c r="AF31" s="299"/>
      <c r="AG31" s="452">
        <v>25</v>
      </c>
      <c r="AH31" s="331">
        <f t="array" ref="AH31">IFERROR(('Data Entry'!AY30/'Data Entry'!AC30),"0")</f>
      </c>
      <c r="AI31" s="331">
        <f t="array" ref="AI31">IFERROR(('Data Entry'!AZ30/'Data Entry'!AC30),"0")</f>
      </c>
      <c r="AJ31" s="331">
        <f t="array" ref="AJ31">IFERROR(('Data Entry'!BA30/'Data Entry'!AC30),"0")</f>
      </c>
      <c r="AK31" s="331">
        <f t="array" ref="AK31">IFERROR((Production!BI30/Production!BE30),"0")</f>
      </c>
      <c r="AL31" s="331">
        <f t="array" ref="AL31">IFERROR(((Production!BL30+Production!BM30)/Production!BG30),"0")</f>
      </c>
      <c r="AM31" s="299"/>
    </row>
    <row r="32" spans="1:39" ht="24" customHeight="1">
      <c r="A32" s="328">
        <v>26</v>
      </c>
      <c r="B32" s="329">
        <f t="array" ref="B32">IFERROR(('Data Entry'!AM31/'Data Entry'!Y31),"0")*100</f>
      </c>
      <c r="C32" s="329">
        <f t="array" ref="C32">IFERROR(('Data Entry'!AN31/'Data Entry'!Y31),"0")*100</f>
      </c>
      <c r="D32" s="329">
        <f t="array" ref="D32">IFERROR(('Data Entry'!AO31/'Data Entry'!Y31),"0")*100</f>
      </c>
      <c r="E32" s="450">
        <f t="array" ref="E32">IFERROR((Production!F31/Production!B31),"0")*100</f>
      </c>
      <c r="F32" s="456">
        <f t="array" ref="F32">IFERROR((Production!I31/Production!E31),"0")*100</f>
      </c>
      <c r="G32" s="198"/>
      <c r="H32" s="198"/>
      <c r="I32" s="452">
        <v>26</v>
      </c>
      <c r="J32" s="329">
        <f t="array" ref="J32">IFERROR(('Data Entry'!AP31/'Data Entry'!Z31),"0")*100</f>
      </c>
      <c r="K32" s="329">
        <f t="array" ref="K32">IFERROR(('Data Entry'!AQ31/'Data Entry'!Z31),"0")*100</f>
      </c>
      <c r="L32" s="329">
        <f t="array" ref="L32">IFERROR(('Data Entry'!AR31/'Data Entry'!Z31),"0")*100</f>
      </c>
      <c r="M32" s="329">
        <f t="array" ref="M32">IFERROR((Production!T31/Production!P31),"0")*100</f>
      </c>
      <c r="N32" s="450">
        <f t="array" ref="N32">IFERROR((Production!W31/Production!S31),"0")*100</f>
      </c>
      <c r="O32" s="198"/>
      <c r="P32" s="198"/>
      <c r="Q32" s="452">
        <v>26</v>
      </c>
      <c r="R32" s="329">
        <f t="array" ref="R32">IFERROR(('Data Entry'!AS31/'Data Entry'!AA31),"0")*100</f>
      </c>
      <c r="S32" s="329">
        <f t="array" ref="S32">IFERROR(('Data Entry'!AT31/'Data Entry'!AA31),"0")*100</f>
      </c>
      <c r="T32" s="329">
        <f t="array" ref="T32">IFERROR(('Data Entry'!AU31/'Data Entry'!AA31),"0")*100</f>
      </c>
      <c r="U32" s="331">
        <f t="array" ref="U32">IFERROR((Production!AH31/Production!AD31*100),"0")</f>
      </c>
      <c r="V32" s="453">
        <f t="array" ref="V32">IFERROR((Production!AK31/Production!AG31*100),"0")</f>
      </c>
      <c r="W32" s="198"/>
      <c r="X32" s="198"/>
      <c r="Y32" s="452">
        <v>26</v>
      </c>
      <c r="Z32" s="331">
        <f t="array" ref="Z32">IFERROR(('Data Entry'!AV31/'Data Entry'!AB31*100),"0")</f>
      </c>
      <c r="AA32" s="331">
        <f t="array" ref="AA32">IFERROR(('Data Entry'!AW31/'Data Entry'!AB31*100),"0")</f>
      </c>
      <c r="AB32" s="331">
        <f t="array" ref="AB32">IFERROR(('Data Entry'!AX31/'Data Entry'!AB31*100),"0")</f>
      </c>
      <c r="AC32" s="331">
        <f t="array" ref="AC32">IFERROR((Production!AV31/Production!AR31*100),"0")</f>
      </c>
      <c r="AD32" s="331">
        <f t="array" ref="AD32">IFERROR((Production!AY31/Production!AU31*100),"0")</f>
      </c>
      <c r="AE32" s="113"/>
      <c r="AF32" s="299"/>
      <c r="AG32" s="452">
        <v>26</v>
      </c>
      <c r="AH32" s="331">
        <f t="array" ref="AH32">IFERROR(('Data Entry'!AY31/'Data Entry'!AC31),"0")</f>
      </c>
      <c r="AI32" s="331">
        <f t="array" ref="AI32">IFERROR(('Data Entry'!AZ31/'Data Entry'!AC31),"0")</f>
      </c>
      <c r="AJ32" s="331">
        <f t="array" ref="AJ32">IFERROR(('Data Entry'!BA31/'Data Entry'!AC31),"0")</f>
      </c>
      <c r="AK32" s="331">
        <f t="array" ref="AK32">IFERROR((Production!BI31/Production!BE31),"0")</f>
      </c>
      <c r="AL32" s="331">
        <f t="array" ref="AL32">IFERROR(((Production!BL31+Production!BM31)/Production!BG31),"0")</f>
      </c>
      <c r="AM32" s="299"/>
    </row>
    <row r="33" spans="1:39" ht="24" customHeight="1">
      <c r="A33" s="328">
        <v>27</v>
      </c>
      <c r="B33" s="329">
        <f t="array" ref="B33">IFERROR(('Data Entry'!AM32/'Data Entry'!Y32),"0")*100</f>
      </c>
      <c r="C33" s="329">
        <f t="array" ref="C33">IFERROR(('Data Entry'!AN32/'Data Entry'!Y32),"0")*100</f>
      </c>
      <c r="D33" s="329">
        <f t="array" ref="D33">IFERROR(('Data Entry'!AO32/'Data Entry'!Y32),"0")*100</f>
      </c>
      <c r="E33" s="450">
        <f t="array" ref="E33">IFERROR((Production!F32/Production!B32),"0")*100</f>
      </c>
      <c r="F33" s="456">
        <f t="array" ref="F33">IFERROR((Production!I32/Production!E32),"0")*100</f>
      </c>
      <c r="G33" s="198"/>
      <c r="H33" s="198"/>
      <c r="I33" s="452">
        <v>27</v>
      </c>
      <c r="J33" s="329">
        <f t="array" ref="J33">IFERROR(('Data Entry'!AP32/'Data Entry'!Z32),"0")*100</f>
      </c>
      <c r="K33" s="329">
        <f t="array" ref="K33">IFERROR(('Data Entry'!AQ32/'Data Entry'!Z32),"0")*100</f>
      </c>
      <c r="L33" s="329">
        <f t="array" ref="L33">IFERROR(('Data Entry'!AR32/'Data Entry'!Z32),"0")*100</f>
      </c>
      <c r="M33" s="329">
        <f t="array" ref="M33">IFERROR((Production!T32/Production!P32),"0")*100</f>
      </c>
      <c r="N33" s="450">
        <f t="array" ref="N33">IFERROR((Production!W32/Production!S32),"0")*100</f>
      </c>
      <c r="O33" s="198"/>
      <c r="P33" s="198"/>
      <c r="Q33" s="452">
        <v>27</v>
      </c>
      <c r="R33" s="329">
        <f t="array" ref="R33">IFERROR(('Data Entry'!AS32/'Data Entry'!AA32),"0")*100</f>
      </c>
      <c r="S33" s="329">
        <f t="array" ref="S33">IFERROR(('Data Entry'!AT32/'Data Entry'!AA32),"0")*100</f>
      </c>
      <c r="T33" s="329">
        <f t="array" ref="T33">IFERROR(('Data Entry'!AU32/'Data Entry'!AA32),"0")*100</f>
      </c>
      <c r="U33" s="331">
        <f t="array" ref="U33">IFERROR((Production!AH32/Production!AD32*100),"0")</f>
      </c>
      <c r="V33" s="453">
        <f t="array" ref="V33">IFERROR((Production!AK32/Production!AG32*100),"0")</f>
      </c>
      <c r="W33" s="198"/>
      <c r="X33" s="198"/>
      <c r="Y33" s="452">
        <v>27</v>
      </c>
      <c r="Z33" s="331">
        <f t="array" ref="Z33">IFERROR(('Data Entry'!AV32/'Data Entry'!AB32*100),"0")</f>
      </c>
      <c r="AA33" s="331">
        <f t="array" ref="AA33">IFERROR(('Data Entry'!AW32/'Data Entry'!AB32*100),"0")</f>
      </c>
      <c r="AB33" s="331">
        <f t="array" ref="AB33">IFERROR(('Data Entry'!AX32/'Data Entry'!AB32*100),"0")</f>
      </c>
      <c r="AC33" s="331">
        <f t="array" ref="AC33">IFERROR((Production!AV32/Production!AR32*100),"0")</f>
      </c>
      <c r="AD33" s="331">
        <f t="array" ref="AD33">IFERROR((Production!AY32/Production!AU32*100),"0")</f>
      </c>
      <c r="AE33" s="113"/>
      <c r="AF33" s="299"/>
      <c r="AG33" s="452">
        <v>27</v>
      </c>
      <c r="AH33" s="331">
        <f t="array" ref="AH33">IFERROR(('Data Entry'!AY32/'Data Entry'!AC32),"0")</f>
      </c>
      <c r="AI33" s="331">
        <f t="array" ref="AI33">IFERROR(('Data Entry'!AZ32/'Data Entry'!AC32),"0")</f>
      </c>
      <c r="AJ33" s="331">
        <f t="array" ref="AJ33">IFERROR(('Data Entry'!BA32/'Data Entry'!AC32),"0")</f>
      </c>
      <c r="AK33" s="331">
        <f t="array" ref="AK33">IFERROR((Production!BI32/Production!BE32),"0")</f>
      </c>
      <c r="AL33" s="331">
        <f t="array" ref="AL33">IFERROR(((Production!BL32+Production!BM32)/Production!BG32),"0")</f>
      </c>
      <c r="AM33" s="299"/>
    </row>
    <row r="34" spans="1:39" ht="24" customHeight="1">
      <c r="A34" s="328">
        <v>28</v>
      </c>
      <c r="B34" s="329">
        <f t="array" ref="B34">IFERROR(('Data Entry'!AM33/'Data Entry'!Y33),"0")*100</f>
      </c>
      <c r="C34" s="329">
        <f t="array" ref="C34">IFERROR(('Data Entry'!AN33/'Data Entry'!Y33),"0")*100</f>
      </c>
      <c r="D34" s="329">
        <f t="array" ref="D34">IFERROR(('Data Entry'!AO33/'Data Entry'!Y33),"0")*100</f>
      </c>
      <c r="E34" s="450">
        <f t="array" ref="E34">IFERROR((Production!F33/Production!B33),"0")*100</f>
      </c>
      <c r="F34" s="456">
        <f t="array" ref="F34">IFERROR((Production!I33/Production!E33),"0")*100</f>
      </c>
      <c r="G34" s="198"/>
      <c r="H34" s="198"/>
      <c r="I34" s="452">
        <v>28</v>
      </c>
      <c r="J34" s="329">
        <f t="array" ref="J34">IFERROR(('Data Entry'!AP33/'Data Entry'!Z33),"0")*100</f>
      </c>
      <c r="K34" s="329">
        <f t="array" ref="K34">IFERROR(('Data Entry'!AQ33/'Data Entry'!Z33),"0")*100</f>
      </c>
      <c r="L34" s="329">
        <f t="array" ref="L34">IFERROR(('Data Entry'!AR33/'Data Entry'!Z33),"0")*100</f>
      </c>
      <c r="M34" s="329">
        <f t="array" ref="M34">IFERROR((Production!T33/Production!P33),"0")*100</f>
      </c>
      <c r="N34" s="450">
        <f t="array" ref="N34">IFERROR((Production!W33/Production!S33),"0")*100</f>
      </c>
      <c r="O34" s="198"/>
      <c r="P34" s="198"/>
      <c r="Q34" s="452">
        <v>28</v>
      </c>
      <c r="R34" s="329">
        <f t="array" ref="R34">IFERROR(('Data Entry'!AS33/'Data Entry'!AA33),"0")*100</f>
      </c>
      <c r="S34" s="329">
        <f t="array" ref="S34">IFERROR(('Data Entry'!AT33/'Data Entry'!AA33),"0")*100</f>
      </c>
      <c r="T34" s="329">
        <f t="array" ref="T34">IFERROR(('Data Entry'!AU33/'Data Entry'!AA33),"0")*100</f>
      </c>
      <c r="U34" s="331">
        <f t="array" ref="U34">IFERROR((Production!AH33/Production!AD33*100),"0")</f>
      </c>
      <c r="V34" s="453">
        <f t="array" ref="V34">IFERROR((Production!AK33/Production!AG33*100),"0")</f>
      </c>
      <c r="W34" s="198"/>
      <c r="X34" s="198"/>
      <c r="Y34" s="452">
        <v>28</v>
      </c>
      <c r="Z34" s="331">
        <f t="array" ref="Z34">IFERROR(('Data Entry'!AV33/'Data Entry'!AB33*100),"0")</f>
      </c>
      <c r="AA34" s="331">
        <f t="array" ref="AA34">IFERROR(('Data Entry'!AW33/'Data Entry'!AB33*100),"0")</f>
      </c>
      <c r="AB34" s="331">
        <f t="array" ref="AB34">IFERROR(('Data Entry'!AX33/'Data Entry'!AB33*100),"0")</f>
      </c>
      <c r="AC34" s="331">
        <f t="array" ref="AC34">IFERROR((Production!AV33/Production!AR33*100),"0")</f>
      </c>
      <c r="AD34" s="331">
        <f t="array" ref="AD34">IFERROR((Production!AY33/Production!AU33*100),"0")</f>
      </c>
      <c r="AE34" s="113"/>
      <c r="AF34" s="299"/>
      <c r="AG34" s="452">
        <v>28</v>
      </c>
      <c r="AH34" s="331">
        <f t="array" ref="AH34">IFERROR(('Data Entry'!AY33/'Data Entry'!AC33),"0")</f>
      </c>
      <c r="AI34" s="331">
        <f t="array" ref="AI34">IFERROR(('Data Entry'!AZ33/'Data Entry'!AC33),"0")</f>
      </c>
      <c r="AJ34" s="331">
        <f t="array" ref="AJ34">IFERROR(('Data Entry'!BA33/'Data Entry'!AC33),"0")</f>
      </c>
      <c r="AK34" s="331">
        <f t="array" ref="AK34">IFERROR((Production!BI33/Production!BE33),"0")</f>
      </c>
      <c r="AL34" s="331">
        <f t="array" ref="AL34">IFERROR(((Production!BL33+Production!BM33)/Production!BG33),"0")</f>
      </c>
      <c r="AM34" s="299"/>
    </row>
    <row r="35" spans="1:39" ht="24" customHeight="1">
      <c r="A35" s="328">
        <v>29</v>
      </c>
      <c r="B35" s="329">
        <f t="array" ref="B35">IFERROR(('Data Entry'!AM34/'Data Entry'!Y34),"0")*100</f>
      </c>
      <c r="C35" s="329">
        <f t="array" ref="C35">IFERROR(('Data Entry'!AN34/'Data Entry'!Y34),"0")*100</f>
      </c>
      <c r="D35" s="329">
        <f t="array" ref="D35">IFERROR(('Data Entry'!AO34/'Data Entry'!Y34),"0")*100</f>
      </c>
      <c r="E35" s="450">
        <f t="array" ref="E35">IFERROR((Production!F34/Production!B34),"0")*100</f>
      </c>
      <c r="F35" s="456">
        <f t="array" ref="F35">IFERROR((Production!I34/Production!E34),"0")*100</f>
      </c>
      <c r="G35" s="198"/>
      <c r="H35" s="198"/>
      <c r="I35" s="452">
        <v>29</v>
      </c>
      <c r="J35" s="329">
        <f t="array" ref="J35">IFERROR(('Data Entry'!AP34/'Data Entry'!Z34),"0")*100</f>
      </c>
      <c r="K35" s="329">
        <f t="array" ref="K35">IFERROR(('Data Entry'!AQ34/'Data Entry'!Z34),"0")*100</f>
      </c>
      <c r="L35" s="329">
        <f t="array" ref="L35">IFERROR(('Data Entry'!AR34/'Data Entry'!Z34),"0")*100</f>
      </c>
      <c r="M35" s="329">
        <f t="array" ref="M35">IFERROR((Production!T34/Production!P34),"0")*100</f>
      </c>
      <c r="N35" s="450">
        <f t="array" ref="N35">IFERROR((Production!W34/Production!S34),"0")*100</f>
      </c>
      <c r="O35" s="198"/>
      <c r="P35" s="198"/>
      <c r="Q35" s="452">
        <v>29</v>
      </c>
      <c r="R35" s="329">
        <f t="array" ref="R35">IFERROR(('Data Entry'!AS34/'Data Entry'!AA34),"0")*100</f>
      </c>
      <c r="S35" s="329">
        <f t="array" ref="S35">IFERROR(('Data Entry'!AT34/'Data Entry'!AA34),"0")*100</f>
      </c>
      <c r="T35" s="329">
        <f t="array" ref="T35">IFERROR(('Data Entry'!AU34/'Data Entry'!AA34),"0")*100</f>
      </c>
      <c r="U35" s="331">
        <f t="array" ref="U35">IFERROR((Production!AH34/Production!AD34*100),"0")</f>
      </c>
      <c r="V35" s="453">
        <f t="array" ref="V35">IFERROR((Production!AK34/Production!AG34*100),"0")</f>
      </c>
      <c r="W35" s="198"/>
      <c r="X35" s="198"/>
      <c r="Y35" s="452">
        <v>29</v>
      </c>
      <c r="Z35" s="331">
        <f t="array" ref="Z35">IFERROR(('Data Entry'!AV34/'Data Entry'!AB34*100),"0")</f>
      </c>
      <c r="AA35" s="331">
        <f t="array" ref="AA35">IFERROR(('Data Entry'!AW34/'Data Entry'!AB34*100),"0")</f>
      </c>
      <c r="AB35" s="331">
        <f t="array" ref="AB35">IFERROR(('Data Entry'!AX34/'Data Entry'!AB34*100),"0")</f>
      </c>
      <c r="AC35" s="331">
        <f t="array" ref="AC35">IFERROR((Production!AV34/Production!AR34*100),"0")</f>
      </c>
      <c r="AD35" s="331">
        <f t="array" ref="AD35">IFERROR((Production!AY34/Production!AU34*100),"0")</f>
      </c>
      <c r="AE35" s="113"/>
      <c r="AF35" s="299"/>
      <c r="AG35" s="452">
        <v>29</v>
      </c>
      <c r="AH35" s="331">
        <f t="array" ref="AH35">IFERROR(('Data Entry'!AY34/'Data Entry'!AC34),"0")</f>
      </c>
      <c r="AI35" s="331">
        <f t="array" ref="AI35">IFERROR(('Data Entry'!AZ34/'Data Entry'!AC34),"0")</f>
      </c>
      <c r="AJ35" s="331">
        <f t="array" ref="AJ35">IFERROR(('Data Entry'!BA34/'Data Entry'!AC34),"0")</f>
      </c>
      <c r="AK35" s="331">
        <f t="array" ref="AK35">IFERROR((Production!BI34/Production!BE34),"0")</f>
      </c>
      <c r="AL35" s="331">
        <f t="array" ref="AL35">IFERROR(((Production!BL34+Production!BM34)/Production!BG34),"0")</f>
      </c>
      <c r="AM35" s="299"/>
    </row>
    <row r="36" spans="1:39" ht="24" customHeight="1">
      <c r="A36" s="328">
        <v>30</v>
      </c>
      <c r="B36" s="329">
        <f t="array" ref="B36">IFERROR(('Data Entry'!AM35/'Data Entry'!Y35),"0")*100</f>
      </c>
      <c r="C36" s="329">
        <f t="array" ref="C36">IFERROR(('Data Entry'!AN35/'Data Entry'!Y35),"0")*100</f>
      </c>
      <c r="D36" s="329">
        <f t="array" ref="D36">IFERROR(('Data Entry'!AO35/'Data Entry'!Y35),"0")*100</f>
      </c>
      <c r="E36" s="450">
        <f t="array" ref="E36">IFERROR((Production!F35/Production!B35),"0")*100</f>
      </c>
      <c r="F36" s="456">
        <f t="array" ref="F36">IFERROR((Production!I35/Production!E35),"0")*100</f>
      </c>
      <c r="G36" s="198"/>
      <c r="H36" s="198"/>
      <c r="I36" s="452">
        <v>30</v>
      </c>
      <c r="J36" s="329">
        <f t="array" ref="J36">IFERROR(('Data Entry'!AP35/'Data Entry'!Z35),"0")*100</f>
      </c>
      <c r="K36" s="329">
        <f t="array" ref="K36">IFERROR(('Data Entry'!AQ35/'Data Entry'!Z35),"0")*100</f>
      </c>
      <c r="L36" s="329">
        <f t="array" ref="L36">IFERROR(('Data Entry'!AR35/'Data Entry'!Z35),"0")*100</f>
      </c>
      <c r="M36" s="329">
        <f t="array" ref="M36">IFERROR((Production!T35/Production!P35),"0")*100</f>
      </c>
      <c r="N36" s="450">
        <f t="array" ref="N36">IFERROR((Production!W35/Production!S35),"0")*100</f>
      </c>
      <c r="O36" s="198"/>
      <c r="P36" s="198"/>
      <c r="Q36" s="452">
        <v>30</v>
      </c>
      <c r="R36" s="329">
        <f t="array" ref="R36">IFERROR(('Data Entry'!AS35/'Data Entry'!AA35),"0")*100</f>
      </c>
      <c r="S36" s="329">
        <f t="array" ref="S36">IFERROR(('Data Entry'!AT35/'Data Entry'!AA35),"0")*100</f>
      </c>
      <c r="T36" s="329">
        <f t="array" ref="T36">IFERROR(('Data Entry'!AU35/'Data Entry'!AA35),"0")*100</f>
      </c>
      <c r="U36" s="331">
        <f t="array" ref="U36">IFERROR((Production!AH35/Production!AD35*100),"0")</f>
      </c>
      <c r="V36" s="453">
        <f t="array" ref="V36">IFERROR((Production!AK35/Production!AG35*100),"0")</f>
      </c>
      <c r="W36" s="198"/>
      <c r="X36" s="198"/>
      <c r="Y36" s="452">
        <v>30</v>
      </c>
      <c r="Z36" s="331">
        <f t="array" ref="Z36">IFERROR(('Data Entry'!AV35/'Data Entry'!AB35*100),"0")</f>
      </c>
      <c r="AA36" s="331">
        <f t="array" ref="AA36">IFERROR(('Data Entry'!AW35/'Data Entry'!AB35*100),"0")</f>
      </c>
      <c r="AB36" s="331">
        <f t="array" ref="AB36">IFERROR(('Data Entry'!AX35/'Data Entry'!AB35*100),"0")</f>
      </c>
      <c r="AC36" s="331">
        <f t="array" ref="AC36">IFERROR((Production!AV35/Production!AR35*100),"0")</f>
      </c>
      <c r="AD36" s="331">
        <f t="array" ref="AD36">IFERROR((Production!AY35/Production!AU35*100),"0")</f>
      </c>
      <c r="AE36" s="113"/>
      <c r="AF36" s="299"/>
      <c r="AG36" s="452">
        <v>30</v>
      </c>
      <c r="AH36" s="331">
        <f t="array" ref="AH36">IFERROR(('Data Entry'!AY35/'Data Entry'!AC35),"0")</f>
      </c>
      <c r="AI36" s="331">
        <f t="array" ref="AI36">IFERROR(('Data Entry'!AZ35/'Data Entry'!AC35),"0")</f>
      </c>
      <c r="AJ36" s="331">
        <f t="array" ref="AJ36">IFERROR(('Data Entry'!BA35/'Data Entry'!AC35),"0")</f>
      </c>
      <c r="AK36" s="331">
        <f t="array" ref="AK36">IFERROR((Production!BI35/Production!BE35),"0")</f>
      </c>
      <c r="AL36" s="331">
        <f t="array" ref="AL36">IFERROR(((Production!BL35+Production!BM35)/Production!BG35),"0")</f>
      </c>
      <c r="AM36" s="299"/>
    </row>
    <row r="37" spans="1:39" ht="24" customHeight="1">
      <c r="A37" s="328">
        <v>31</v>
      </c>
      <c r="B37" s="329">
        <f t="array" ref="B37">IFERROR(('Data Entry'!AM36/'Data Entry'!Y36),"0")*100</f>
      </c>
      <c r="C37" s="329">
        <f t="array" ref="C37">IFERROR(('Data Entry'!AN36/'Data Entry'!Y36),"0")*100</f>
      </c>
      <c r="D37" s="329">
        <f t="array" ref="D37">IFERROR(('Data Entry'!AO36/'Data Entry'!Y36),"0")*100</f>
      </c>
      <c r="E37" s="450">
        <f t="array" ref="E37">IFERROR((Production!F36/Production!B36),"0")*100</f>
      </c>
      <c r="F37" s="456">
        <f t="array" ref="F37">IFERROR((Production!I36/Production!E36),"0")*100</f>
      </c>
      <c r="G37" s="198"/>
      <c r="H37" s="198"/>
      <c r="I37" s="452">
        <v>31</v>
      </c>
      <c r="J37" s="329">
        <f t="array" ref="J37">IFERROR(('Data Entry'!AP36/'Data Entry'!Z36),"0")*100</f>
      </c>
      <c r="K37" s="329">
        <f t="array" ref="K37">IFERROR(('Data Entry'!AQ36/'Data Entry'!Z36),"0")*100</f>
      </c>
      <c r="L37" s="329">
        <f t="array" ref="L37">IFERROR(('Data Entry'!AR36/'Data Entry'!Z36),"0")*100</f>
      </c>
      <c r="M37" s="329">
        <f t="array" ref="M37">IFERROR((Production!T36/Production!P36),"0")*100</f>
      </c>
      <c r="N37" s="450">
        <f t="array" ref="N37">IFERROR((Production!W36/Production!S36),"0")*100</f>
      </c>
      <c r="O37" s="198"/>
      <c r="P37" s="198"/>
      <c r="Q37" s="452">
        <v>31</v>
      </c>
      <c r="R37" s="329">
        <f t="array" ref="R37">IFERROR(('Data Entry'!AS36/'Data Entry'!AA36),"0")*100</f>
      </c>
      <c r="S37" s="329">
        <f t="array" ref="S37">IFERROR(('Data Entry'!AT36/'Data Entry'!AA36),"0")*100</f>
      </c>
      <c r="T37" s="329">
        <f t="array" ref="T37">IFERROR(('Data Entry'!AU36/'Data Entry'!AA36),"0")*100</f>
      </c>
      <c r="U37" s="331">
        <f t="array" ref="U37">IFERROR((Production!AH36/Production!AD36*100),"0")</f>
      </c>
      <c r="V37" s="453">
        <f t="array" ref="V37">IFERROR((Production!AK36/Production!AG36*100),"0")</f>
      </c>
      <c r="W37" s="198"/>
      <c r="X37" s="198"/>
      <c r="Y37" s="452">
        <v>31</v>
      </c>
      <c r="Z37" s="331">
        <f t="array" ref="Z37">IFERROR(('Data Entry'!AV36/'Data Entry'!AB36*100),"0")</f>
      </c>
      <c r="AA37" s="331">
        <f t="array" ref="AA37">IFERROR(('Data Entry'!AW36/'Data Entry'!AB36*100),"0")</f>
      </c>
      <c r="AB37" s="331">
        <f t="array" ref="AB37">IFERROR(('Data Entry'!AX36/'Data Entry'!AB36*100),"0")</f>
      </c>
      <c r="AC37" s="331">
        <f t="array" ref="AC37">IFERROR((Production!AV36/Production!AR36*100),"0")</f>
      </c>
      <c r="AD37" s="331">
        <f t="array" ref="AD37">IFERROR((Production!AY36/Production!AU36*100),"0")</f>
      </c>
      <c r="AE37" s="113"/>
      <c r="AF37" s="299"/>
      <c r="AG37" s="452">
        <v>31</v>
      </c>
      <c r="AH37" s="331">
        <f t="array" ref="AH37">IFERROR(('Data Entry'!AY36/'Data Entry'!AC36),"0")</f>
      </c>
      <c r="AI37" s="331">
        <f t="array" ref="AI37">IFERROR(('Data Entry'!AZ36/'Data Entry'!AC36),"0")</f>
      </c>
      <c r="AJ37" s="331">
        <f t="array" ref="AJ37">IFERROR(('Data Entry'!BA36/'Data Entry'!AC36),"0")</f>
      </c>
      <c r="AK37" s="331">
        <f t="array" ref="AK37">IFERROR((Production!BI36/Production!BE36),"0")</f>
      </c>
      <c r="AL37" s="331">
        <f t="array" ref="AL37">IFERROR(((Production!BL36+Production!BM36)/Production!BG36),"0")</f>
      </c>
      <c r="AM37" s="299"/>
    </row>
    <row r="38" spans="1:39" ht="19.5" customHeight="1">
      <c r="A38" s="458"/>
      <c r="B38" s="196"/>
      <c r="C38" s="196"/>
      <c r="D38" s="196"/>
      <c r="E38" s="459"/>
      <c r="F38" s="460"/>
      <c r="G38" s="436"/>
      <c r="H38" s="198"/>
      <c r="I38" s="458"/>
      <c r="J38" s="196"/>
      <c r="K38" s="196"/>
      <c r="L38" s="196"/>
      <c r="M38" s="196"/>
      <c r="N38" s="459"/>
      <c r="O38" s="436"/>
      <c r="P38" s="198"/>
      <c r="Q38" s="458"/>
      <c r="R38" s="196"/>
      <c r="S38" s="196"/>
      <c r="T38" s="196"/>
      <c r="U38" s="196"/>
      <c r="V38" s="459"/>
      <c r="W38" s="436"/>
      <c r="X38" s="198"/>
      <c r="Y38" s="458"/>
      <c r="Z38" s="196"/>
      <c r="AA38" s="196"/>
      <c r="AB38" s="196"/>
      <c r="AC38" s="196"/>
      <c r="AD38" s="196"/>
      <c r="AE38" s="138"/>
      <c r="AF38" s="140"/>
      <c r="AG38" s="458"/>
      <c r="AH38" s="196"/>
      <c r="AI38" s="196"/>
      <c r="AJ38" s="196"/>
      <c r="AK38" s="461"/>
      <c r="AL38" s="331">
        <f t="array" ref="AL38">IFERROR(((Production!BL37+Production!BM37)/Production!BG37),"0")</f>
      </c>
      <c r="AM38" s="462"/>
    </row>
  </sheetData>
  <mergeCells count="10">
    <mergeCell ref="A2:B3"/>
    <mergeCell ref="I2:J3"/>
    <mergeCell ref="K2:N3"/>
    <mergeCell ref="Q2:R3"/>
    <mergeCell ref="AG2:AH3"/>
    <mergeCell ref="AI2:AK3"/>
    <mergeCell ref="S2:U3"/>
    <mergeCell ref="Y2:Z3"/>
    <mergeCell ref="AA2:AC3"/>
    <mergeCell ref="C2:E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sheetPr/>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t="s" s="712">
        <v>423</v>
      </c>
      <c r="B1" s="713"/>
      <c r="C1" s="713"/>
      <c r="D1" s="713"/>
      <c r="E1" s="713"/>
      <c r="F1" s="713"/>
      <c r="G1" s="714"/>
      <c r="H1" s="127"/>
      <c r="I1" s="10"/>
      <c r="J1" s="463"/>
      <c r="K1" t="s" s="712">
        <v>424</v>
      </c>
      <c r="L1" s="713"/>
      <c r="M1" s="713"/>
      <c r="N1" s="713"/>
      <c r="O1" s="713"/>
      <c r="P1" s="713"/>
      <c r="Q1" s="714"/>
      <c r="R1" s="127"/>
      <c r="S1" s="10"/>
      <c r="T1" s="10"/>
      <c r="U1" s="11"/>
      <c r="V1" s="11"/>
      <c r="W1" s="11"/>
      <c r="X1" s="11"/>
      <c r="Y1" s="11"/>
      <c r="Z1" s="11"/>
      <c r="AA1" s="11"/>
      <c r="AB1" s="10"/>
      <c r="AC1" s="10"/>
      <c r="AD1" s="10"/>
      <c r="AE1" s="10"/>
      <c r="AF1" s="10"/>
      <c r="AG1" s="10"/>
      <c r="AH1" s="10"/>
      <c r="AI1" s="10"/>
    </row>
    <row r="2" spans="1:35" ht="18.75" customHeight="1">
      <c r="A2" t="s" s="464">
        <v>425</v>
      </c>
      <c r="B2" t="s" s="464">
        <v>426</v>
      </c>
      <c r="C2" t="s" s="464">
        <v>427</v>
      </c>
      <c r="D2" t="s" s="464">
        <v>428</v>
      </c>
      <c r="E2" t="s" s="464">
        <v>429</v>
      </c>
      <c r="F2" t="s" s="464">
        <v>430</v>
      </c>
      <c r="G2" t="s" s="464">
        <v>360</v>
      </c>
      <c r="H2" s="465"/>
      <c r="I2" s="10"/>
      <c r="J2" s="463"/>
      <c r="K2" t="s" s="464">
        <v>425</v>
      </c>
      <c r="L2" t="s" s="464">
        <v>426</v>
      </c>
      <c r="M2" t="s" s="464">
        <v>427</v>
      </c>
      <c r="N2" t="s" s="464">
        <v>428</v>
      </c>
      <c r="O2" t="s" s="464">
        <v>429</v>
      </c>
      <c r="P2" t="s" s="464">
        <v>430</v>
      </c>
      <c r="Q2" t="s" s="464">
        <v>360</v>
      </c>
      <c r="R2" s="465"/>
      <c r="S2" s="10"/>
      <c r="T2" s="463"/>
      <c r="U2" t="s" s="712">
        <v>431</v>
      </c>
      <c r="V2" s="713"/>
      <c r="W2" s="713"/>
      <c r="X2" s="713"/>
      <c r="Y2" s="713"/>
      <c r="Z2" s="713"/>
      <c r="AA2" s="714"/>
      <c r="AB2" s="19"/>
      <c r="AC2" s="10"/>
      <c r="AD2" s="10"/>
      <c r="AE2" s="10"/>
      <c r="AF2" s="10"/>
      <c r="AG2" s="10"/>
      <c r="AH2" s="10"/>
      <c r="AI2" s="10"/>
    </row>
    <row r="3" spans="1:35" ht="15" customHeight="1">
      <c r="A3" s="466">
        <v>0.72</v>
      </c>
      <c r="B3" s="466">
        <v>0</v>
      </c>
      <c r="C3" s="467">
        <f t="array" ref="C3">A3+B3</f>
      </c>
      <c r="D3" t="s" s="468">
        <v>432</v>
      </c>
      <c r="E3" s="469"/>
      <c r="F3" s="470">
        <v>12</v>
      </c>
      <c r="G3" s="471">
        <f t="array" ref="G3">$C3*F3/F$19</f>
      </c>
      <c r="H3" s="19"/>
      <c r="I3" s="10"/>
      <c r="J3" s="463"/>
      <c r="K3" s="466">
        <v>0.8</v>
      </c>
      <c r="L3" s="466">
        <v>0.7</v>
      </c>
      <c r="M3" s="467">
        <f t="array" ref="M3">K3+L3</f>
      </c>
      <c r="N3" t="s" s="468">
        <v>433</v>
      </c>
      <c r="O3" s="469"/>
      <c r="P3" s="470">
        <v>7</v>
      </c>
      <c r="Q3" s="472">
        <f t="array" ref="Q3">$M3*P3/P$19</f>
      </c>
      <c r="R3" s="19"/>
      <c r="S3" s="10"/>
      <c r="T3" s="463"/>
      <c r="U3" t="s" s="464">
        <v>425</v>
      </c>
      <c r="V3" t="s" s="464">
        <v>426</v>
      </c>
      <c r="W3" t="s" s="464">
        <v>427</v>
      </c>
      <c r="X3" t="s" s="464">
        <v>428</v>
      </c>
      <c r="Y3" t="s" s="464">
        <v>429</v>
      </c>
      <c r="Z3" t="s" s="464">
        <v>430</v>
      </c>
      <c r="AA3" t="s" s="464">
        <v>360</v>
      </c>
      <c r="AB3" s="19"/>
      <c r="AC3" s="10"/>
      <c r="AD3" s="10"/>
      <c r="AE3" s="10"/>
      <c r="AF3" s="10"/>
      <c r="AG3" s="10"/>
      <c r="AH3" s="10"/>
      <c r="AI3" s="10"/>
    </row>
    <row r="4" spans="1:35" ht="15" customHeight="1">
      <c r="A4" s="466">
        <v>0.25</v>
      </c>
      <c r="B4" s="466">
        <v>0.7</v>
      </c>
      <c r="C4" s="467">
        <f t="array" ref="C4">A4+B4</f>
      </c>
      <c r="D4" t="s" s="468">
        <v>434</v>
      </c>
      <c r="E4" s="469"/>
      <c r="F4" s="470">
        <v>13</v>
      </c>
      <c r="G4" s="471">
        <f t="array" ref="G4">$C4*F4/F$19</f>
      </c>
      <c r="H4" s="19"/>
      <c r="I4" s="10"/>
      <c r="J4" s="463"/>
      <c r="K4" s="466">
        <v>0.35</v>
      </c>
      <c r="L4" s="466">
        <v>0.7</v>
      </c>
      <c r="M4" s="467">
        <f t="array" ref="M4">K4+L4</f>
      </c>
      <c r="N4" t="s" s="468">
        <v>435</v>
      </c>
      <c r="O4" s="469"/>
      <c r="P4" s="470">
        <v>14</v>
      </c>
      <c r="Q4" s="472">
        <f t="array" ref="Q4">$M4*P4/P$19</f>
      </c>
      <c r="R4" s="19"/>
      <c r="S4" s="10"/>
      <c r="T4" s="463"/>
      <c r="U4" s="466">
        <v>0.72</v>
      </c>
      <c r="V4" s="466">
        <v>0</v>
      </c>
      <c r="W4" s="467">
        <f t="array" ref="W4">U4+V4</f>
      </c>
      <c r="X4" t="s" s="468">
        <v>432</v>
      </c>
      <c r="Y4" s="469"/>
      <c r="Z4" s="470">
        <v>13</v>
      </c>
      <c r="AA4" s="471">
        <f t="array" ref="AA4">W4*Z4/Z$20</f>
      </c>
      <c r="AB4" s="19"/>
      <c r="AC4" s="10"/>
      <c r="AD4" s="10"/>
      <c r="AE4" s="10"/>
      <c r="AF4" s="10"/>
      <c r="AG4" s="10"/>
      <c r="AH4" s="10"/>
      <c r="AI4" s="10"/>
    </row>
    <row r="5" spans="1:35" ht="15" customHeight="1">
      <c r="A5" s="466">
        <v>0.8</v>
      </c>
      <c r="B5" s="466">
        <v>0.7</v>
      </c>
      <c r="C5" s="467">
        <f t="array" ref="C5">A5+B5</f>
      </c>
      <c r="D5" t="s" s="468">
        <v>436</v>
      </c>
      <c r="E5" s="469"/>
      <c r="F5" s="473">
        <v>10</v>
      </c>
      <c r="G5" s="471">
        <f t="array" ref="G5">$C5*F5/F$19</f>
      </c>
      <c r="H5" s="19"/>
      <c r="I5" s="10"/>
      <c r="J5" s="463"/>
      <c r="K5" s="466">
        <v>0.22</v>
      </c>
      <c r="L5" s="466">
        <v>0.5</v>
      </c>
      <c r="M5" s="467">
        <f t="array" ref="M5">K5+L5</f>
      </c>
      <c r="N5" t="s" s="468">
        <v>432</v>
      </c>
      <c r="O5" s="469"/>
      <c r="P5" s="473">
        <v>8</v>
      </c>
      <c r="Q5" s="472">
        <f t="array" ref="Q5">$M5*P5/P$19</f>
      </c>
      <c r="R5" s="19"/>
      <c r="S5" s="10"/>
      <c r="T5" s="463"/>
      <c r="U5" s="466">
        <v>0.25</v>
      </c>
      <c r="V5" s="466">
        <v>0.7</v>
      </c>
      <c r="W5" s="467">
        <f t="array" ref="W5">U5+V5</f>
      </c>
      <c r="X5" t="s" s="468">
        <v>434</v>
      </c>
      <c r="Y5" s="469"/>
      <c r="Z5" s="470">
        <v>11</v>
      </c>
      <c r="AA5" s="471">
        <f t="array" ref="AA5">W5*Z5/Z$20</f>
      </c>
      <c r="AB5" s="19"/>
      <c r="AC5" s="10"/>
      <c r="AD5" s="10"/>
      <c r="AE5" s="10"/>
      <c r="AF5" s="10"/>
      <c r="AG5" s="10"/>
      <c r="AH5" s="10"/>
      <c r="AI5" s="10"/>
    </row>
    <row r="6" spans="1:35" ht="15" customHeight="1">
      <c r="A6" s="466">
        <v>0.55</v>
      </c>
      <c r="B6" s="466">
        <v>1.5</v>
      </c>
      <c r="C6" s="467">
        <f t="array" ref="C6">A6+B6</f>
      </c>
      <c r="D6" t="s" s="468">
        <v>437</v>
      </c>
      <c r="E6" s="469"/>
      <c r="F6" s="473">
        <v>3</v>
      </c>
      <c r="G6" s="471">
        <f t="array" ref="G6">$C6*F6/F$19</f>
      </c>
      <c r="H6" s="19"/>
      <c r="I6" s="10"/>
      <c r="J6" s="463"/>
      <c r="K6" s="466">
        <v>0.35</v>
      </c>
      <c r="L6" s="466">
        <v>1.325</v>
      </c>
      <c r="M6" s="467">
        <f t="array" ref="M6">K6+L6</f>
      </c>
      <c r="N6" t="s" s="468">
        <v>438</v>
      </c>
      <c r="O6" s="469"/>
      <c r="P6" s="473">
        <v>12</v>
      </c>
      <c r="Q6" s="472">
        <f t="array" ref="Q6">$M6*P6/P$19</f>
      </c>
      <c r="R6" s="19"/>
      <c r="S6" s="10"/>
      <c r="T6" s="463"/>
      <c r="U6" s="466">
        <v>0.8</v>
      </c>
      <c r="V6" s="466">
        <v>0.7</v>
      </c>
      <c r="W6" s="467">
        <f t="array" ref="W6">U6+V6</f>
      </c>
      <c r="X6" t="s" s="468">
        <v>436</v>
      </c>
      <c r="Y6" s="469"/>
      <c r="Z6" s="473">
        <v>6</v>
      </c>
      <c r="AA6" s="471">
        <f t="array" ref="AA6">W6*Z6/Z$20</f>
      </c>
      <c r="AB6" s="19"/>
      <c r="AC6" s="10"/>
      <c r="AD6" s="10"/>
      <c r="AE6" s="10"/>
      <c r="AF6" s="10"/>
      <c r="AG6" s="10"/>
      <c r="AH6" s="10"/>
      <c r="AI6" s="10"/>
    </row>
    <row r="7" spans="1:35" ht="15" customHeight="1">
      <c r="A7" s="466">
        <v>0.32</v>
      </c>
      <c r="B7" s="466">
        <v>0</v>
      </c>
      <c r="C7" s="467">
        <f t="array" ref="C7">A7+B7</f>
      </c>
      <c r="D7" t="s" s="468">
        <v>439</v>
      </c>
      <c r="E7" s="469"/>
      <c r="F7" s="473">
        <v>22</v>
      </c>
      <c r="G7" s="471">
        <f t="array" ref="G7">$C7*F7/F$19</f>
      </c>
      <c r="H7" s="19"/>
      <c r="I7" s="10"/>
      <c r="J7" s="463"/>
      <c r="K7" s="466">
        <v>0.38</v>
      </c>
      <c r="L7" s="466">
        <v>0</v>
      </c>
      <c r="M7" s="467">
        <f t="array" ref="M7">K7+L7</f>
      </c>
      <c r="N7" t="s" s="468">
        <v>440</v>
      </c>
      <c r="O7" s="469"/>
      <c r="P7" s="473">
        <v>36</v>
      </c>
      <c r="Q7" s="472">
        <f t="array" ref="Q7">$M7*P7/P$19</f>
      </c>
      <c r="R7" s="19"/>
      <c r="S7" s="10"/>
      <c r="T7" s="463"/>
      <c r="U7" s="466">
        <v>0.55</v>
      </c>
      <c r="V7" s="466">
        <v>1.5</v>
      </c>
      <c r="W7" s="467">
        <f t="array" ref="W7">U7+V7</f>
      </c>
      <c r="X7" t="s" s="468">
        <v>437</v>
      </c>
      <c r="Y7" s="469"/>
      <c r="Z7" s="473">
        <v>6</v>
      </c>
      <c r="AA7" s="471">
        <f t="array" ref="AA7">W7*Z7/Z$20</f>
      </c>
      <c r="AB7" s="19"/>
      <c r="AC7" s="10"/>
      <c r="AD7" s="10"/>
      <c r="AE7" s="10"/>
      <c r="AF7" s="10"/>
      <c r="AG7" s="10"/>
      <c r="AH7" s="10"/>
      <c r="AI7" s="10"/>
    </row>
    <row r="8" spans="1:35" ht="15" customHeight="1">
      <c r="A8" s="466">
        <v>0.95</v>
      </c>
      <c r="B8" s="466">
        <v>1.425</v>
      </c>
      <c r="C8" s="467">
        <f t="array" ref="C8">A8+B8</f>
      </c>
      <c r="D8" t="s" s="468">
        <v>441</v>
      </c>
      <c r="E8" s="469"/>
      <c r="F8" s="473">
        <v>12</v>
      </c>
      <c r="G8" s="471">
        <f t="array" ref="G8">$C8*F8/F$19</f>
      </c>
      <c r="H8" s="19"/>
      <c r="I8" s="10"/>
      <c r="J8" s="463"/>
      <c r="K8" s="466">
        <v>1.2</v>
      </c>
      <c r="L8" s="466">
        <v>1.1</v>
      </c>
      <c r="M8" s="467">
        <f t="array" ref="M8">K8+L8</f>
      </c>
      <c r="N8" t="s" s="468">
        <v>442</v>
      </c>
      <c r="O8" s="469"/>
      <c r="P8" s="473">
        <v>2</v>
      </c>
      <c r="Q8" s="472">
        <f t="array" ref="Q8">$M8*P8/P$19</f>
      </c>
      <c r="R8" s="19"/>
      <c r="S8" s="10"/>
      <c r="T8" s="463"/>
      <c r="U8" s="466">
        <v>0.32</v>
      </c>
      <c r="V8" s="466">
        <v>0</v>
      </c>
      <c r="W8" s="467">
        <f t="array" ref="W8">U8+V8</f>
      </c>
      <c r="X8" t="s" s="468">
        <v>439</v>
      </c>
      <c r="Y8" s="469"/>
      <c r="Z8" s="473">
        <v>22</v>
      </c>
      <c r="AA8" s="471">
        <f t="array" ref="AA8">W8*Z8/Z$20</f>
      </c>
      <c r="AB8" s="19"/>
      <c r="AC8" s="10"/>
      <c r="AD8" s="10"/>
      <c r="AE8" s="10"/>
      <c r="AF8" s="10"/>
      <c r="AG8" s="10"/>
      <c r="AH8" s="10"/>
      <c r="AI8" s="10"/>
    </row>
    <row r="9" spans="1:35" ht="15" customHeight="1">
      <c r="A9" s="466">
        <v>0.985</v>
      </c>
      <c r="B9" s="466">
        <v>1</v>
      </c>
      <c r="C9" s="467">
        <f t="array" ref="C9">A9+B9</f>
      </c>
      <c r="D9" t="s" s="468">
        <v>442</v>
      </c>
      <c r="E9" s="469"/>
      <c r="F9" s="473">
        <v>2</v>
      </c>
      <c r="G9" s="471">
        <f t="array" ref="G9">$C9*F9/F$19</f>
      </c>
      <c r="H9" s="19"/>
      <c r="I9" s="10"/>
      <c r="J9" s="463"/>
      <c r="K9" s="466">
        <v>1.5</v>
      </c>
      <c r="L9" s="466">
        <v>0</v>
      </c>
      <c r="M9" s="467">
        <f t="array" ref="M9">K9+L9</f>
      </c>
      <c r="N9" t="s" s="468">
        <v>443</v>
      </c>
      <c r="O9" s="469"/>
      <c r="P9" s="473">
        <v>11</v>
      </c>
      <c r="Q9" s="472">
        <f t="array" ref="Q9">$M9*P9/P$19</f>
      </c>
      <c r="R9" s="19"/>
      <c r="S9" s="10"/>
      <c r="T9" s="463"/>
      <c r="U9" s="466">
        <v>0.95</v>
      </c>
      <c r="V9" s="466">
        <v>1.425</v>
      </c>
      <c r="W9" s="467">
        <f t="array" ref="W9">U9+V9</f>
      </c>
      <c r="X9" t="s" s="468">
        <v>441</v>
      </c>
      <c r="Y9" s="469"/>
      <c r="Z9" s="473">
        <v>12</v>
      </c>
      <c r="AA9" s="471">
        <f t="array" ref="AA9">W9*Z9/Z$20</f>
      </c>
      <c r="AB9" s="19"/>
      <c r="AC9" s="10"/>
      <c r="AD9" s="10"/>
      <c r="AE9" s="10"/>
      <c r="AF9" s="10"/>
      <c r="AG9" s="10"/>
      <c r="AH9" s="10"/>
      <c r="AI9" s="10"/>
    </row>
    <row r="10" spans="1:35" ht="15" customHeight="1">
      <c r="A10" s="466">
        <v>1.28</v>
      </c>
      <c r="B10" s="466">
        <v>0</v>
      </c>
      <c r="C10" s="467">
        <f t="array" ref="C10">A10+B10</f>
      </c>
      <c r="D10" t="s" s="468">
        <v>444</v>
      </c>
      <c r="E10" s="469"/>
      <c r="F10" s="473">
        <v>2</v>
      </c>
      <c r="G10" s="471">
        <f t="array" ref="G10">$C10*F10/F$19</f>
      </c>
      <c r="H10" s="19"/>
      <c r="I10" s="10"/>
      <c r="J10" s="463"/>
      <c r="K10" s="466">
        <v>1.1</v>
      </c>
      <c r="L10" s="466">
        <v>0</v>
      </c>
      <c r="M10" s="467">
        <f t="array" ref="M10">K10+L10</f>
      </c>
      <c r="N10" t="s" s="468">
        <v>445</v>
      </c>
      <c r="O10" s="469"/>
      <c r="P10" s="473">
        <v>10</v>
      </c>
      <c r="Q10" s="472">
        <f t="array" ref="Q10">$M10*P10/P$19</f>
      </c>
      <c r="R10" s="19"/>
      <c r="S10" s="10"/>
      <c r="T10" s="463"/>
      <c r="U10" s="466">
        <v>0.985</v>
      </c>
      <c r="V10" s="466">
        <v>1</v>
      </c>
      <c r="W10" s="467">
        <f t="array" ref="W10">U10+V10</f>
      </c>
      <c r="X10" t="s" s="468">
        <v>442</v>
      </c>
      <c r="Y10" s="469"/>
      <c r="Z10" s="473">
        <v>2</v>
      </c>
      <c r="AA10" s="471">
        <f t="array" ref="AA10">W10*Z10/Z$20</f>
      </c>
      <c r="AB10" s="19"/>
      <c r="AC10" s="10"/>
      <c r="AD10" s="10"/>
      <c r="AE10" s="10"/>
      <c r="AF10" s="10"/>
      <c r="AG10" s="10"/>
      <c r="AH10" s="10"/>
      <c r="AI10" s="10"/>
    </row>
    <row r="11" spans="1:35" ht="15" customHeight="1">
      <c r="A11" s="466">
        <v>1.4</v>
      </c>
      <c r="B11" s="466">
        <v>0</v>
      </c>
      <c r="C11" s="467">
        <f t="array" ref="C11">A11+B11</f>
      </c>
      <c r="D11" t="s" s="468">
        <v>443</v>
      </c>
      <c r="E11" s="469"/>
      <c r="F11" s="473">
        <v>7.5</v>
      </c>
      <c r="G11" s="471">
        <f t="array" ref="G11">$C11*F11/F$19</f>
      </c>
      <c r="H11" s="19"/>
      <c r="I11" s="10"/>
      <c r="J11" s="463"/>
      <c r="K11" s="466"/>
      <c r="L11" s="466"/>
      <c r="M11" s="467">
        <f t="array" ref="M11">K11+L11</f>
      </c>
      <c r="N11" s="469"/>
      <c r="O11" s="469"/>
      <c r="P11" s="474"/>
      <c r="Q11" s="475">
        <f t="array" ref="Q11">$M11*P11/P$19</f>
      </c>
      <c r="R11" s="19"/>
      <c r="S11" s="10"/>
      <c r="T11" s="463"/>
      <c r="U11" s="466">
        <v>1.28</v>
      </c>
      <c r="V11" s="466">
        <v>0</v>
      </c>
      <c r="W11" s="467">
        <f t="array" ref="W11">U11+V11</f>
      </c>
      <c r="X11" t="s" s="468">
        <v>444</v>
      </c>
      <c r="Y11" s="469"/>
      <c r="Z11" s="473">
        <v>2</v>
      </c>
      <c r="AA11" s="471">
        <f t="array" ref="AA11">W11*Z11/Z$20</f>
      </c>
      <c r="AB11" s="19"/>
      <c r="AC11" s="10"/>
      <c r="AD11" s="10"/>
      <c r="AE11" s="10"/>
      <c r="AF11" s="10"/>
      <c r="AG11" s="10"/>
      <c r="AH11" s="10"/>
      <c r="AI11" s="10"/>
    </row>
    <row r="12" spans="1:35" ht="15" customHeight="1">
      <c r="A12" s="466">
        <v>0.05</v>
      </c>
      <c r="B12" s="466">
        <v>1.4</v>
      </c>
      <c r="C12" s="467">
        <f t="array" ref="C12">A12+B12</f>
      </c>
      <c r="D12" t="s" s="468">
        <v>446</v>
      </c>
      <c r="E12" s="469"/>
      <c r="F12" s="473">
        <v>12</v>
      </c>
      <c r="G12" s="471">
        <f t="array" ref="G12">$C12*F12/F$19</f>
      </c>
      <c r="H12" s="19"/>
      <c r="I12" s="10"/>
      <c r="J12" s="463"/>
      <c r="K12" s="466"/>
      <c r="L12" s="466"/>
      <c r="M12" s="467">
        <f t="array" ref="M12">K12+L12</f>
      </c>
      <c r="N12" s="469"/>
      <c r="O12" s="469"/>
      <c r="P12" s="474"/>
      <c r="Q12" s="475">
        <f t="array" ref="Q12">$M12*P12/P$19</f>
      </c>
      <c r="R12" s="19"/>
      <c r="S12" s="10"/>
      <c r="T12" s="463"/>
      <c r="U12" s="466">
        <v>1.4</v>
      </c>
      <c r="V12" s="466">
        <v>0</v>
      </c>
      <c r="W12" s="467">
        <f t="array" ref="W12">U12+V12</f>
      </c>
      <c r="X12" t="s" s="468">
        <v>443</v>
      </c>
      <c r="Y12" s="469"/>
      <c r="Z12" s="473">
        <v>9</v>
      </c>
      <c r="AA12" s="471">
        <f t="array" ref="AA12">W12*Z12/Z$20</f>
      </c>
      <c r="AB12" s="19"/>
      <c r="AC12" s="10"/>
      <c r="AD12" s="10"/>
      <c r="AE12" s="10"/>
      <c r="AF12" s="10"/>
      <c r="AG12" s="10"/>
      <c r="AH12" s="10"/>
      <c r="AI12" s="10"/>
    </row>
    <row r="13" spans="1:35" ht="15" customHeight="1">
      <c r="A13" s="466">
        <v>0.8</v>
      </c>
      <c r="B13" s="466">
        <v>0</v>
      </c>
      <c r="C13" s="467">
        <f t="array" ref="C13">A13+B13</f>
      </c>
      <c r="D13" t="s" s="468">
        <v>445</v>
      </c>
      <c r="E13" s="469"/>
      <c r="F13" s="473">
        <v>4.5</v>
      </c>
      <c r="G13" s="471">
        <f t="array" ref="G13">$C13*F13/F$19</f>
      </c>
      <c r="H13" s="19"/>
      <c r="I13" s="10"/>
      <c r="J13" s="463"/>
      <c r="K13" s="466"/>
      <c r="L13" s="466"/>
      <c r="M13" s="467">
        <f t="array" ref="M13">K13+L13</f>
      </c>
      <c r="N13" s="469"/>
      <c r="O13" s="469"/>
      <c r="P13" s="474"/>
      <c r="Q13" s="475">
        <f t="array" ref="Q13">$M13*P13/P$19</f>
      </c>
      <c r="R13" s="19"/>
      <c r="S13" s="10"/>
      <c r="T13" s="463"/>
      <c r="U13" s="466">
        <v>0.05</v>
      </c>
      <c r="V13" s="466">
        <v>1.4</v>
      </c>
      <c r="W13" s="467">
        <f t="array" ref="W13">U13+V13</f>
      </c>
      <c r="X13" t="s" s="468">
        <v>446</v>
      </c>
      <c r="Y13" s="469"/>
      <c r="Z13" s="473">
        <v>11</v>
      </c>
      <c r="AA13" s="471">
        <f t="array" ref="AA13">W13*Z13/Z$20</f>
      </c>
      <c r="AB13" s="19"/>
      <c r="AC13" s="10"/>
      <c r="AD13" s="10"/>
      <c r="AE13" s="10"/>
      <c r="AF13" s="10"/>
      <c r="AG13" s="10"/>
      <c r="AH13" s="10"/>
      <c r="AI13" s="10"/>
    </row>
    <row r="14" spans="1:35" ht="15" customHeight="1">
      <c r="A14" s="466"/>
      <c r="B14" s="466"/>
      <c r="C14" s="467">
        <f t="array" ref="C14">A14+B14</f>
      </c>
      <c r="D14" s="469"/>
      <c r="E14" s="469"/>
      <c r="F14" s="474"/>
      <c r="G14" s="475">
        <f t="array" ref="G14">$C14*F14/F$19</f>
      </c>
      <c r="H14" s="19"/>
      <c r="I14" s="10"/>
      <c r="J14" s="463"/>
      <c r="K14" s="466"/>
      <c r="L14" s="466"/>
      <c r="M14" s="467">
        <f t="array" ref="M14">K14+L14</f>
      </c>
      <c r="N14" s="469"/>
      <c r="O14" s="469"/>
      <c r="P14" s="474"/>
      <c r="Q14" s="475">
        <f t="array" ref="Q14">$M14*P14/P$19</f>
      </c>
      <c r="R14" s="19"/>
      <c r="S14" s="10"/>
      <c r="T14" s="463"/>
      <c r="U14" s="466">
        <v>0.8</v>
      </c>
      <c r="V14" s="466">
        <v>0</v>
      </c>
      <c r="W14" s="467">
        <f t="array" ref="W14">U14+V14</f>
      </c>
      <c r="X14" t="s" s="468">
        <v>445</v>
      </c>
      <c r="Y14" s="469"/>
      <c r="Z14" s="473">
        <v>6</v>
      </c>
      <c r="AA14" s="471">
        <f t="array" ref="AA14">W14*Z14/Z$20</f>
      </c>
      <c r="AB14" s="19"/>
      <c r="AC14" s="10"/>
      <c r="AD14" s="10"/>
      <c r="AE14" s="10"/>
      <c r="AF14" s="10"/>
      <c r="AG14" s="10"/>
      <c r="AH14" s="10"/>
      <c r="AI14" s="10"/>
    </row>
    <row r="15" spans="1:35" ht="15" customHeight="1">
      <c r="A15" s="466"/>
      <c r="B15" s="466"/>
      <c r="C15" s="467">
        <f t="array" ref="C15">A15+B15</f>
      </c>
      <c r="D15" s="469"/>
      <c r="E15" s="469"/>
      <c r="F15" s="474"/>
      <c r="G15" s="475">
        <f t="array" ref="G15">$C15*F15/F$19</f>
      </c>
      <c r="H15" s="19"/>
      <c r="I15" s="10"/>
      <c r="J15" s="463"/>
      <c r="K15" s="466"/>
      <c r="L15" s="466"/>
      <c r="M15" s="467">
        <f t="array" ref="M15">K15+L15</f>
      </c>
      <c r="N15" s="469"/>
      <c r="O15" s="469"/>
      <c r="P15" s="474"/>
      <c r="Q15" s="475">
        <f t="array" ref="Q15">$M15*P15/P$19</f>
      </c>
      <c r="R15" s="19"/>
      <c r="S15" s="10"/>
      <c r="T15" s="463"/>
      <c r="U15" s="466"/>
      <c r="V15" s="466"/>
      <c r="W15" s="467">
        <f t="array" ref="W15">U15+V15</f>
      </c>
      <c r="X15" s="469"/>
      <c r="Y15" s="469"/>
      <c r="Z15" s="474"/>
      <c r="AA15" s="471">
        <f t="array" ref="AA15">W15*Z15/Z$20</f>
      </c>
      <c r="AB15" s="19"/>
      <c r="AC15" s="10"/>
      <c r="AD15" s="10"/>
      <c r="AE15" s="10"/>
      <c r="AF15" s="10"/>
      <c r="AG15" s="10"/>
      <c r="AH15" s="10"/>
      <c r="AI15" s="10"/>
    </row>
    <row r="16" spans="1:35" ht="15" customHeight="1">
      <c r="A16" s="466"/>
      <c r="B16" s="466"/>
      <c r="C16" s="467">
        <f t="array" ref="C16">A16+B16</f>
      </c>
      <c r="D16" s="469"/>
      <c r="E16" s="469"/>
      <c r="F16" s="474"/>
      <c r="G16" s="475">
        <f t="array" ref="G16">$C16*F16/F$19</f>
      </c>
      <c r="H16" s="19"/>
      <c r="I16" s="10"/>
      <c r="J16" s="463"/>
      <c r="K16" s="466"/>
      <c r="L16" s="466"/>
      <c r="M16" s="467">
        <f t="array" ref="M16">K16+L16</f>
      </c>
      <c r="N16" s="469"/>
      <c r="O16" s="469"/>
      <c r="P16" s="474"/>
      <c r="Q16" s="475">
        <f t="array" ref="Q16">$M16*P16/P$19</f>
      </c>
      <c r="R16" s="19"/>
      <c r="S16" s="10"/>
      <c r="T16" s="463"/>
      <c r="U16" s="466"/>
      <c r="V16" s="466"/>
      <c r="W16" s="467">
        <f t="array" ref="W16">U16+V16</f>
      </c>
      <c r="X16" s="469"/>
      <c r="Y16" s="469"/>
      <c r="Z16" s="474"/>
      <c r="AA16" s="471">
        <f t="array" ref="AA16">W16*Z16/Z$20</f>
      </c>
      <c r="AB16" s="19"/>
      <c r="AC16" s="10"/>
      <c r="AD16" s="10"/>
      <c r="AE16" s="10"/>
      <c r="AF16" s="10"/>
      <c r="AG16" s="10"/>
      <c r="AH16" s="10"/>
      <c r="AI16" s="10"/>
    </row>
    <row r="17" spans="1:35" ht="15" customHeight="1">
      <c r="A17" s="466"/>
      <c r="B17" s="466"/>
      <c r="C17" s="467"/>
      <c r="D17" s="469"/>
      <c r="E17" s="469"/>
      <c r="F17" s="474"/>
      <c r="G17" s="475"/>
      <c r="H17" s="19"/>
      <c r="I17" s="10"/>
      <c r="J17" s="463"/>
      <c r="K17" s="466"/>
      <c r="L17" s="466"/>
      <c r="M17" s="467"/>
      <c r="N17" s="469"/>
      <c r="O17" s="469"/>
      <c r="P17" s="474"/>
      <c r="Q17" s="475"/>
      <c r="R17" s="19"/>
      <c r="S17" s="10"/>
      <c r="T17" s="463"/>
      <c r="U17" s="466"/>
      <c r="V17" s="466"/>
      <c r="W17" s="467">
        <f t="array" ref="W17">U17+V17</f>
      </c>
      <c r="X17" s="469"/>
      <c r="Y17" s="469"/>
      <c r="Z17" s="474"/>
      <c r="AA17" s="471">
        <f t="array" ref="AA17">W17*Z17/Z$20</f>
      </c>
      <c r="AB17" s="19"/>
      <c r="AC17" s="10"/>
      <c r="AD17" s="10"/>
      <c r="AE17" s="10"/>
      <c r="AF17" s="10"/>
      <c r="AG17" s="10"/>
      <c r="AH17" s="10"/>
      <c r="AI17" s="10"/>
    </row>
    <row r="18" spans="1:35" ht="15" customHeight="1">
      <c r="A18" s="466"/>
      <c r="B18" s="466"/>
      <c r="C18" s="467"/>
      <c r="D18" s="469"/>
      <c r="E18" s="469"/>
      <c r="F18" s="474"/>
      <c r="G18" s="475"/>
      <c r="H18" s="19"/>
      <c r="I18" s="10"/>
      <c r="J18" s="463"/>
      <c r="K18" s="466"/>
      <c r="L18" s="466"/>
      <c r="M18" s="467"/>
      <c r="N18" s="469"/>
      <c r="O18" s="469"/>
      <c r="P18" s="474"/>
      <c r="Q18" s="475"/>
      <c r="R18" s="19"/>
      <c r="S18" s="10"/>
      <c r="T18" s="463"/>
      <c r="U18" s="466"/>
      <c r="V18" s="466"/>
      <c r="W18" s="467"/>
      <c r="X18" s="469"/>
      <c r="Y18" s="469"/>
      <c r="Z18" s="474"/>
      <c r="AA18" s="471">
        <f t="array" ref="AA18">W18*Z18/Z$20</f>
      </c>
      <c r="AB18" s="19"/>
      <c r="AC18" s="10"/>
      <c r="AD18" s="10"/>
      <c r="AE18" s="10"/>
      <c r="AF18" s="10"/>
      <c r="AG18" s="10"/>
      <c r="AH18" s="10"/>
      <c r="AI18" s="10"/>
    </row>
    <row r="19" spans="1:35" ht="15" customHeight="1">
      <c r="A19" s="476"/>
      <c r="B19" s="476"/>
      <c r="C19" s="477"/>
      <c r="D19" t="s" s="478">
        <v>447</v>
      </c>
      <c r="E19" s="479"/>
      <c r="F19" s="480">
        <f t="array" ref="F19">SUM(F3:F18)</f>
      </c>
      <c r="G19" s="476">
        <f t="array" ref="G19">SUM(G3:G18)</f>
      </c>
      <c r="H19" s="19"/>
      <c r="I19" s="10"/>
      <c r="J19" s="463"/>
      <c r="K19" s="476"/>
      <c r="L19" s="476"/>
      <c r="M19" s="477"/>
      <c r="N19" t="s" s="478">
        <v>447</v>
      </c>
      <c r="O19" s="479"/>
      <c r="P19" s="480">
        <f t="array" ref="P19">SUM(P3:P18)</f>
      </c>
      <c r="Q19" s="476">
        <f t="array" ref="Q19">SUM(Q3:Q18)</f>
      </c>
      <c r="R19" s="19"/>
      <c r="S19" s="10"/>
      <c r="T19" s="463"/>
      <c r="U19" s="466"/>
      <c r="V19" s="466"/>
      <c r="W19" s="467"/>
      <c r="X19" s="469"/>
      <c r="Y19" s="469"/>
      <c r="Z19" s="474"/>
      <c r="AA19" s="471">
        <f t="array" ref="AA19">W19*Z19/Z$20</f>
      </c>
      <c r="AB19" s="19"/>
      <c r="AC19" s="10"/>
      <c r="AD19" s="10"/>
      <c r="AE19" s="10"/>
      <c r="AF19" s="10"/>
      <c r="AG19" s="10"/>
      <c r="AH19" s="10"/>
      <c r="AI19" s="10"/>
    </row>
    <row r="20" spans="1:35" ht="15" customHeight="1">
      <c r="A20" s="466">
        <v>19</v>
      </c>
      <c r="B20" s="466">
        <v>0</v>
      </c>
      <c r="C20" s="467">
        <f t="array" ref="C20">A20+B20</f>
      </c>
      <c r="D20" t="s" s="481">
        <v>448</v>
      </c>
      <c r="E20" t="s" s="481">
        <v>449</v>
      </c>
      <c r="F20" s="466">
        <v>0.4</v>
      </c>
      <c r="G20" s="466">
        <f t="array" ref="G20">$C20*F20%</f>
      </c>
      <c r="H20" s="482">
        <f t="array" ref="H20">F20*40000%</f>
      </c>
      <c r="I20" s="10"/>
      <c r="J20" s="463"/>
      <c r="K20" s="466">
        <v>19.25</v>
      </c>
      <c r="L20" s="466">
        <v>0</v>
      </c>
      <c r="M20" s="467">
        <f t="array" ref="M20">K20+L20</f>
      </c>
      <c r="N20" t="s" s="481">
        <v>448</v>
      </c>
      <c r="O20" t="s" s="481">
        <v>449</v>
      </c>
      <c r="P20" s="466">
        <v>0.4</v>
      </c>
      <c r="Q20" s="466">
        <f t="array" ref="Q20">$M20*P20%</f>
      </c>
      <c r="R20" s="482">
        <f t="array" ref="R20">P20*40000%</f>
      </c>
      <c r="S20" s="10"/>
      <c r="T20" s="463"/>
      <c r="U20" s="476"/>
      <c r="V20" s="476"/>
      <c r="W20" s="477"/>
      <c r="X20" t="s" s="478">
        <v>447</v>
      </c>
      <c r="Y20" s="479"/>
      <c r="Z20" s="480">
        <f t="array" ref="Z20">SUM(Z4:Z19)</f>
      </c>
      <c r="AA20" s="471">
        <f t="array" ref="AA20">SUM(AA4:AA19)</f>
      </c>
      <c r="AB20" s="19"/>
      <c r="AC20" s="10"/>
      <c r="AD20" s="10"/>
      <c r="AE20" s="10"/>
      <c r="AF20" s="10"/>
      <c r="AG20" s="10"/>
      <c r="AH20" s="10"/>
      <c r="AI20" s="10"/>
    </row>
    <row r="21" spans="1:35" ht="15" customHeight="1">
      <c r="A21" s="466">
        <v>33</v>
      </c>
      <c r="B21" s="466">
        <v>0</v>
      </c>
      <c r="C21" s="467">
        <f t="array" ref="C21">A21+B21</f>
      </c>
      <c r="D21" t="s" s="481">
        <v>450</v>
      </c>
      <c r="E21" t="s" s="481">
        <v>451</v>
      </c>
      <c r="F21" s="466">
        <v>0.2</v>
      </c>
      <c r="G21" s="466">
        <f t="array" ref="G21">$C21*F21%</f>
      </c>
      <c r="H21" s="482">
        <f t="array" ref="H21">F21*40000%</f>
      </c>
      <c r="I21" s="10"/>
      <c r="J21" s="463"/>
      <c r="K21" s="466">
        <v>33</v>
      </c>
      <c r="L21" s="466">
        <v>0</v>
      </c>
      <c r="M21" s="467">
        <f t="array" ref="M21">K21+L21</f>
      </c>
      <c r="N21" t="s" s="481">
        <v>450</v>
      </c>
      <c r="O21" t="s" s="481">
        <v>451</v>
      </c>
      <c r="P21" s="466">
        <v>0.2</v>
      </c>
      <c r="Q21" s="466">
        <f t="array" ref="Q21">$M21*P21%</f>
      </c>
      <c r="R21" s="482">
        <f t="array" ref="R21">P21*40000%</f>
      </c>
      <c r="S21" s="10"/>
      <c r="T21" s="463"/>
      <c r="U21" s="466">
        <v>19</v>
      </c>
      <c r="V21" s="466">
        <v>0</v>
      </c>
      <c r="W21" s="467">
        <f t="array" ref="W21">U21+V21</f>
      </c>
      <c r="X21" t="s" s="481">
        <v>448</v>
      </c>
      <c r="Y21" t="s" s="481">
        <v>449</v>
      </c>
      <c r="Z21" s="466">
        <v>0.4</v>
      </c>
      <c r="AA21" s="466">
        <f t="array" ref="AA21">$W21*Z21%</f>
      </c>
      <c r="AB21" s="19"/>
      <c r="AC21" s="10"/>
      <c r="AD21" s="10"/>
      <c r="AE21" s="10"/>
      <c r="AF21" s="10"/>
      <c r="AG21" s="10"/>
      <c r="AH21" s="10"/>
      <c r="AI21" s="10"/>
    </row>
    <row r="22" spans="1:35" ht="15" customHeight="1">
      <c r="A22" s="466">
        <v>19.25</v>
      </c>
      <c r="B22" s="466">
        <v>0</v>
      </c>
      <c r="C22" s="467">
        <f t="array" ref="C22">A22+B22</f>
      </c>
      <c r="D22" t="s" s="481">
        <v>452</v>
      </c>
      <c r="E22" t="s" s="481">
        <v>453</v>
      </c>
      <c r="F22" s="466">
        <v>0.375</v>
      </c>
      <c r="G22" s="466">
        <f t="array" ref="G22">$C22*F22%</f>
      </c>
      <c r="H22" s="482">
        <f t="array" ref="H22">F22*40000%</f>
      </c>
      <c r="I22" s="10"/>
      <c r="J22" s="463"/>
      <c r="K22" s="466">
        <v>19</v>
      </c>
      <c r="L22" s="466">
        <v>0</v>
      </c>
      <c r="M22" s="467">
        <f t="array" ref="M22">K22+L22</f>
      </c>
      <c r="N22" t="s" s="481">
        <v>452</v>
      </c>
      <c r="O22" t="s" s="481">
        <v>452</v>
      </c>
      <c r="P22" s="466">
        <v>0.375</v>
      </c>
      <c r="Q22" s="466">
        <f t="array" ref="Q22">$M22*P22%</f>
      </c>
      <c r="R22" s="482">
        <f t="array" ref="R22">P22*40000%</f>
      </c>
      <c r="S22" s="10"/>
      <c r="T22" s="463"/>
      <c r="U22" s="466">
        <v>33</v>
      </c>
      <c r="V22" s="466">
        <v>0</v>
      </c>
      <c r="W22" s="467">
        <f t="array" ref="W22">U22+V22</f>
      </c>
      <c r="X22" t="s" s="481">
        <v>450</v>
      </c>
      <c r="Y22" t="s" s="481">
        <v>451</v>
      </c>
      <c r="Z22" s="466">
        <v>0.2</v>
      </c>
      <c r="AA22" s="466">
        <f t="array" ref="AA22">$W22*Z22%</f>
      </c>
      <c r="AB22" s="19"/>
      <c r="AC22" s="10"/>
      <c r="AD22" s="10"/>
      <c r="AE22" s="10"/>
      <c r="AF22" s="10"/>
      <c r="AG22" s="10"/>
      <c r="AH22" s="10"/>
      <c r="AI22" s="10"/>
    </row>
    <row r="23" spans="1:35" ht="15" customHeight="1">
      <c r="A23" s="466">
        <v>0</v>
      </c>
      <c r="B23" s="466">
        <v>0</v>
      </c>
      <c r="C23" s="467">
        <f t="array" ref="C23">A23+B23</f>
      </c>
      <c r="D23" t="s" s="481">
        <v>454</v>
      </c>
      <c r="E23" s="24"/>
      <c r="F23" s="466">
        <v>0</v>
      </c>
      <c r="G23" s="466">
        <f t="array" ref="G23">$C23*F23%</f>
      </c>
      <c r="H23" s="482">
        <f t="array" ref="H23">F23*40000%</f>
      </c>
      <c r="I23" s="10"/>
      <c r="J23" s="463"/>
      <c r="K23" s="466">
        <v>0</v>
      </c>
      <c r="L23" s="466">
        <v>0</v>
      </c>
      <c r="M23" s="467">
        <f t="array" ref="M23">K23+L23</f>
      </c>
      <c r="N23" t="s" s="481">
        <v>454</v>
      </c>
      <c r="O23" s="24"/>
      <c r="P23" s="466">
        <v>0</v>
      </c>
      <c r="Q23" s="466">
        <f t="array" ref="Q23">$M23*P23%</f>
      </c>
      <c r="R23" s="482">
        <f t="array" ref="R23">P23*40000%</f>
      </c>
      <c r="S23" s="10"/>
      <c r="T23" s="463"/>
      <c r="U23" s="466">
        <v>19.25</v>
      </c>
      <c r="V23" s="466">
        <v>0</v>
      </c>
      <c r="W23" s="467">
        <f t="array" ref="W23">U23+V23</f>
      </c>
      <c r="X23" t="s" s="481">
        <v>452</v>
      </c>
      <c r="Y23" t="s" s="481">
        <v>453</v>
      </c>
      <c r="Z23" s="466">
        <v>0.375</v>
      </c>
      <c r="AA23" s="466">
        <f t="array" ref="AA23">$W23*Z23%</f>
      </c>
      <c r="AB23" s="19"/>
      <c r="AC23" s="10"/>
      <c r="AD23" s="10"/>
      <c r="AE23" s="10"/>
      <c r="AF23" s="10"/>
      <c r="AG23" s="10"/>
      <c r="AH23" s="10"/>
      <c r="AI23" s="10"/>
    </row>
    <row r="24" spans="1:35" ht="15" customHeight="1">
      <c r="A24" s="466"/>
      <c r="B24" s="466"/>
      <c r="C24" s="467">
        <v>0.07</v>
      </c>
      <c r="D24" t="s" s="481">
        <v>328</v>
      </c>
      <c r="E24" s="24"/>
      <c r="F24" s="466">
        <v>50</v>
      </c>
      <c r="G24" s="466">
        <f t="array" ref="G24">$C24*F24%</f>
      </c>
      <c r="H24" s="482">
        <f t="array" ref="H24">F24*40000%</f>
      </c>
      <c r="I24" s="10"/>
      <c r="J24" s="463"/>
      <c r="K24" s="466"/>
      <c r="L24" s="466"/>
      <c r="M24" s="467"/>
      <c r="N24" t="s" s="481">
        <v>328</v>
      </c>
      <c r="O24" s="24"/>
      <c r="P24" s="466">
        <v>50</v>
      </c>
      <c r="Q24" s="466">
        <f t="array" ref="Q24">$C24*P24%</f>
      </c>
      <c r="R24" s="482">
        <f t="array" ref="R24">P24*40000%</f>
      </c>
      <c r="S24" s="10"/>
      <c r="T24" s="463"/>
      <c r="U24" s="466">
        <v>0</v>
      </c>
      <c r="V24" s="466">
        <v>0</v>
      </c>
      <c r="W24" s="467">
        <f t="array" ref="W24">U24+V24</f>
      </c>
      <c r="X24" t="s" s="481">
        <v>454</v>
      </c>
      <c r="Y24" s="24"/>
      <c r="Z24" s="466">
        <v>0</v>
      </c>
      <c r="AA24" s="466">
        <f t="array" ref="AA24">$W24*Z24%</f>
      </c>
      <c r="AB24" s="19"/>
      <c r="AC24" s="10"/>
      <c r="AD24" s="10"/>
      <c r="AE24" s="10"/>
      <c r="AF24" s="10"/>
      <c r="AG24" s="10"/>
      <c r="AH24" s="10"/>
      <c r="AI24" s="10"/>
    </row>
    <row r="25" spans="1:35" ht="15" customHeight="1">
      <c r="A25" s="466"/>
      <c r="B25" s="466"/>
      <c r="C25" s="467"/>
      <c r="D25" s="24"/>
      <c r="E25" s="24"/>
      <c r="F25" s="466"/>
      <c r="G25" s="466">
        <f t="array" ref="G25">$C25*F25%</f>
      </c>
      <c r="H25" s="19"/>
      <c r="I25" s="10"/>
      <c r="J25" s="463"/>
      <c r="K25" s="466"/>
      <c r="L25" s="466"/>
      <c r="M25" s="467"/>
      <c r="N25" s="24"/>
      <c r="O25" s="24"/>
      <c r="P25" s="466"/>
      <c r="Q25" s="466">
        <f t="array" ref="Q25">$C25*P25%</f>
      </c>
      <c r="R25" s="19"/>
      <c r="S25" s="10"/>
      <c r="T25" s="463"/>
      <c r="U25" s="466"/>
      <c r="V25" s="466"/>
      <c r="W25" s="467">
        <v>0.07</v>
      </c>
      <c r="X25" t="s" s="481">
        <v>328</v>
      </c>
      <c r="Y25" s="24"/>
      <c r="Z25" s="466">
        <v>50</v>
      </c>
      <c r="AA25" s="466">
        <f t="array" ref="AA25">$W25*Z25%</f>
      </c>
      <c r="AB25" s="19"/>
      <c r="AC25" s="10"/>
      <c r="AD25" s="10"/>
      <c r="AE25" s="10"/>
      <c r="AF25" s="10"/>
      <c r="AG25" s="10"/>
      <c r="AH25" s="10"/>
      <c r="AI25" s="10"/>
    </row>
    <row r="26" spans="1:35" ht="15" customHeight="1">
      <c r="A26" s="483"/>
      <c r="B26" s="483"/>
      <c r="C26" s="483"/>
      <c r="D26" t="s" s="484">
        <v>455</v>
      </c>
      <c r="E26" s="485"/>
      <c r="F26" s="483">
        <f t="array" ref="F26">SUM(F20:F25)</f>
      </c>
      <c r="G26" s="483">
        <f t="array" ref="G26">SUM(G20:G25)</f>
      </c>
      <c r="H26" s="19"/>
      <c r="I26" s="10"/>
      <c r="J26" s="463"/>
      <c r="K26" s="483"/>
      <c r="L26" s="483"/>
      <c r="M26" s="483"/>
      <c r="N26" t="s" s="484">
        <v>455</v>
      </c>
      <c r="O26" s="485"/>
      <c r="P26" s="483">
        <f t="array" ref="P26">SUM(P20:P25)</f>
      </c>
      <c r="Q26" s="483">
        <f t="array" ref="Q26">SUM(Q20:Q25)</f>
      </c>
      <c r="R26" s="19"/>
      <c r="S26" s="10"/>
      <c r="T26" s="463"/>
      <c r="U26" s="466"/>
      <c r="V26" s="466"/>
      <c r="W26" s="467"/>
      <c r="X26" s="24"/>
      <c r="Y26" s="24"/>
      <c r="Z26" s="466"/>
      <c r="AA26" s="466">
        <f t="array" ref="AA26">$C26*Z26%</f>
      </c>
      <c r="AB26" s="19"/>
      <c r="AC26" s="10"/>
      <c r="AD26" s="10"/>
      <c r="AE26" s="10"/>
      <c r="AF26" s="10"/>
      <c r="AG26" s="10"/>
      <c r="AH26" s="10"/>
      <c r="AI26" s="10"/>
    </row>
    <row r="27" spans="1:35" ht="15" customHeight="1">
      <c r="A27" s="486"/>
      <c r="B27" s="486"/>
      <c r="C27" s="486"/>
      <c r="D27" t="s" s="487">
        <v>456</v>
      </c>
      <c r="E27" s="488"/>
      <c r="F27" s="486">
        <v>0.125</v>
      </c>
      <c r="G27" s="486">
        <f t="array" ref="G27">$C27*F27%</f>
      </c>
      <c r="H27" s="19"/>
      <c r="I27" s="10"/>
      <c r="J27" s="463"/>
      <c r="K27" s="486"/>
      <c r="L27" s="486"/>
      <c r="M27" s="486"/>
      <c r="N27" t="s" s="487">
        <v>456</v>
      </c>
      <c r="O27" s="488"/>
      <c r="P27" s="486">
        <v>0.125</v>
      </c>
      <c r="Q27" s="486">
        <f t="array" ref="Q27">$M27*P27%</f>
      </c>
      <c r="R27" s="19"/>
      <c r="S27" s="10"/>
      <c r="T27" s="463"/>
      <c r="U27" s="483"/>
      <c r="V27" s="483"/>
      <c r="W27" s="483"/>
      <c r="X27" t="s" s="484">
        <v>455</v>
      </c>
      <c r="Y27" s="485"/>
      <c r="Z27" s="483">
        <f t="array" ref="Z27">SUM(Z21:Z26)</f>
      </c>
      <c r="AA27" s="483">
        <f t="array" ref="AA27">SUM(AA21:AA26)</f>
      </c>
      <c r="AB27" s="19"/>
      <c r="AC27" s="10"/>
      <c r="AD27" s="10"/>
      <c r="AE27" s="10"/>
      <c r="AF27" s="10"/>
      <c r="AG27" s="10"/>
      <c r="AH27" s="10"/>
      <c r="AI27" s="10"/>
    </row>
    <row r="28" spans="1:35" ht="15" customHeight="1">
      <c r="A28" s="489"/>
      <c r="B28" s="489"/>
      <c r="C28" s="490"/>
      <c r="D28" t="s" s="491">
        <v>366</v>
      </c>
      <c r="E28" s="489"/>
      <c r="F28" s="492"/>
      <c r="G28" s="493">
        <f t="array" ref="G28">G19+G26+G27</f>
      </c>
      <c r="H28" s="494"/>
      <c r="I28" s="10"/>
      <c r="J28" s="463"/>
      <c r="K28" s="489"/>
      <c r="L28" s="489"/>
      <c r="M28" s="490"/>
      <c r="N28" t="s" s="491">
        <v>366</v>
      </c>
      <c r="O28" s="489"/>
      <c r="P28" s="492"/>
      <c r="Q28" s="493">
        <f t="array" ref="Q28">Q19+Q26+Q27</f>
      </c>
      <c r="R28" s="494"/>
      <c r="S28" s="10"/>
      <c r="T28" s="463"/>
      <c r="U28" s="486"/>
      <c r="V28" s="486"/>
      <c r="W28" s="486"/>
      <c r="X28" t="s" s="487">
        <v>456</v>
      </c>
      <c r="Y28" s="488"/>
      <c r="Z28" s="486">
        <v>0.125</v>
      </c>
      <c r="AA28" s="486">
        <f t="array" ref="AA28">$C28*Z28%</f>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3"/>
      <c r="U29" s="489"/>
      <c r="V29" s="489"/>
      <c r="W29" s="490"/>
      <c r="X29" t="s" s="491">
        <v>366</v>
      </c>
      <c r="Y29" s="489"/>
      <c r="Z29" s="492"/>
      <c r="AA29" s="493">
        <f t="array" ref="AA29">AA20+AA27+AA28</f>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3"/>
      <c r="U31" t="s" s="712">
        <v>424</v>
      </c>
      <c r="V31" s="713"/>
      <c r="W31" s="713"/>
      <c r="X31" s="713"/>
      <c r="Y31" s="713"/>
      <c r="Z31" s="713"/>
      <c r="AA31" s="714"/>
      <c r="AB31" s="127"/>
      <c r="AC31" s="10"/>
      <c r="AD31" s="10"/>
      <c r="AE31" s="10"/>
      <c r="AF31" s="10"/>
      <c r="AG31" s="10"/>
      <c r="AH31" s="10"/>
      <c r="AI31" s="10"/>
    </row>
    <row r="32" spans="1:35" ht="18.75" customHeight="1">
      <c r="A32" t="s" s="712">
        <v>457</v>
      </c>
      <c r="B32" s="713"/>
      <c r="C32" s="713"/>
      <c r="D32" s="713"/>
      <c r="E32" s="713"/>
      <c r="F32" s="713"/>
      <c r="G32" s="714"/>
      <c r="H32" s="127"/>
      <c r="I32" s="98"/>
      <c r="J32" s="463"/>
      <c r="K32" t="s" s="464">
        <v>425</v>
      </c>
      <c r="L32" t="s" s="464">
        <v>426</v>
      </c>
      <c r="M32" t="s" s="464">
        <v>427</v>
      </c>
      <c r="N32" t="s" s="464">
        <v>428</v>
      </c>
      <c r="O32" t="s" s="464">
        <v>429</v>
      </c>
      <c r="P32" t="s" s="464">
        <v>430</v>
      </c>
      <c r="Q32" t="s" s="464">
        <v>360</v>
      </c>
      <c r="R32" s="19"/>
      <c r="S32" s="10"/>
      <c r="T32" s="463"/>
      <c r="U32" t="s" s="464">
        <v>425</v>
      </c>
      <c r="V32" t="s" s="464">
        <v>426</v>
      </c>
      <c r="W32" t="s" s="464">
        <v>427</v>
      </c>
      <c r="X32" t="s" s="464">
        <v>428</v>
      </c>
      <c r="Y32" t="s" s="464">
        <v>429</v>
      </c>
      <c r="Z32" t="s" s="464">
        <v>430</v>
      </c>
      <c r="AA32" t="s" s="464">
        <v>360</v>
      </c>
      <c r="AB32" s="465"/>
      <c r="AC32" s="10"/>
      <c r="AD32" s="10"/>
      <c r="AE32" s="10"/>
      <c r="AF32" s="10"/>
      <c r="AG32" s="10"/>
      <c r="AH32" s="10"/>
      <c r="AI32" s="10"/>
    </row>
    <row r="33" spans="1:35" ht="15" customHeight="1">
      <c r="A33" t="s" s="464">
        <v>425</v>
      </c>
      <c r="B33" t="s" s="464">
        <v>426</v>
      </c>
      <c r="C33" t="s" s="464">
        <v>427</v>
      </c>
      <c r="D33" t="s" s="464">
        <v>428</v>
      </c>
      <c r="E33" t="s" s="464">
        <v>429</v>
      </c>
      <c r="F33" t="s" s="464">
        <v>430</v>
      </c>
      <c r="G33" t="s" s="464">
        <v>360</v>
      </c>
      <c r="H33" s="465"/>
      <c r="I33" s="495"/>
      <c r="J33" s="463"/>
      <c r="K33" s="466">
        <v>0.25</v>
      </c>
      <c r="L33" s="466">
        <v>0.7</v>
      </c>
      <c r="M33" s="467">
        <f t="array" ref="M33">K33+L33</f>
      </c>
      <c r="N33" t="s" s="468">
        <v>458</v>
      </c>
      <c r="O33" s="469"/>
      <c r="P33" s="470">
        <v>6</v>
      </c>
      <c r="Q33" s="475">
        <f t="array" ref="Q33">$M33*P33/P$49</f>
      </c>
      <c r="R33" s="19"/>
      <c r="S33" s="10"/>
      <c r="T33" s="463"/>
      <c r="U33" s="466">
        <v>0.8</v>
      </c>
      <c r="V33" s="466">
        <v>0.7</v>
      </c>
      <c r="W33" s="467">
        <f t="array" ref="W33">U33+V33</f>
      </c>
      <c r="X33" t="s" s="468">
        <v>433</v>
      </c>
      <c r="Y33" s="469"/>
      <c r="Z33" s="470">
        <v>7</v>
      </c>
      <c r="AA33" s="472">
        <f t="array" ref="AA33">$W33*Z33/Z$49</f>
      </c>
      <c r="AB33" s="19"/>
      <c r="AC33" s="10"/>
      <c r="AD33" s="10"/>
      <c r="AE33" s="10"/>
      <c r="AF33" s="10"/>
      <c r="AG33" s="10"/>
      <c r="AH33" s="10"/>
      <c r="AI33" s="10"/>
    </row>
    <row r="34" spans="1:35" ht="15" customHeight="1">
      <c r="A34" s="466">
        <v>0.83</v>
      </c>
      <c r="B34" s="466">
        <v>0</v>
      </c>
      <c r="C34" s="467">
        <f t="array" ref="C34">A34+B34</f>
      </c>
      <c r="D34" t="s" s="468">
        <v>459</v>
      </c>
      <c r="E34" s="469"/>
      <c r="F34" s="470">
        <v>5</v>
      </c>
      <c r="G34" s="471">
        <f t="array" ref="G34">$C34*F34/F$50</f>
      </c>
      <c r="H34" s="19"/>
      <c r="I34" s="10"/>
      <c r="J34" s="463"/>
      <c r="K34" s="466">
        <v>0.95</v>
      </c>
      <c r="L34" s="466">
        <v>1.425</v>
      </c>
      <c r="M34" s="467">
        <f t="array" ref="M34">K34+L34</f>
      </c>
      <c r="N34" t="s" s="468">
        <v>460</v>
      </c>
      <c r="O34" s="469"/>
      <c r="P34" s="470">
        <v>25</v>
      </c>
      <c r="Q34" s="475">
        <f t="array" ref="Q34">$M34*P34/P$49</f>
      </c>
      <c r="R34" s="19"/>
      <c r="S34" s="10"/>
      <c r="T34" s="463"/>
      <c r="U34" s="466">
        <v>0.25</v>
      </c>
      <c r="V34" s="466">
        <v>0.7</v>
      </c>
      <c r="W34" s="467">
        <f t="array" ref="W34">U34+V34</f>
      </c>
      <c r="X34" t="s" s="468">
        <v>435</v>
      </c>
      <c r="Y34" s="469"/>
      <c r="Z34" s="470">
        <v>14</v>
      </c>
      <c r="AA34" s="472">
        <f t="array" ref="AA34">$W34*Z34/Z$49</f>
      </c>
      <c r="AB34" s="19"/>
      <c r="AC34" s="10"/>
      <c r="AD34" s="10"/>
      <c r="AE34" s="10"/>
      <c r="AF34" s="10"/>
      <c r="AG34" s="10"/>
      <c r="AH34" s="10"/>
      <c r="AI34" s="10"/>
    </row>
    <row r="35" spans="1:35" ht="15" customHeight="1">
      <c r="A35" s="466">
        <v>2.088</v>
      </c>
      <c r="B35" s="466">
        <v>0</v>
      </c>
      <c r="C35" s="467">
        <f t="array" ref="C35">A35+B35</f>
      </c>
      <c r="D35" t="s" s="468">
        <v>461</v>
      </c>
      <c r="E35" s="469"/>
      <c r="F35" s="470">
        <v>10</v>
      </c>
      <c r="G35" s="471">
        <f t="array" ref="G35">$C35*F35/F$50</f>
      </c>
      <c r="H35" s="19"/>
      <c r="I35" s="10"/>
      <c r="J35" s="463"/>
      <c r="K35" s="466">
        <v>0.9</v>
      </c>
      <c r="L35" s="466">
        <v>0</v>
      </c>
      <c r="M35" s="467">
        <f t="array" ref="M35">K35+L35</f>
      </c>
      <c r="N35" t="s" s="468">
        <v>462</v>
      </c>
      <c r="O35" s="469"/>
      <c r="P35" s="473">
        <v>20</v>
      </c>
      <c r="Q35" s="475">
        <f t="array" ref="Q35">$M35*P35/P$49</f>
      </c>
      <c r="R35" s="19"/>
      <c r="S35" s="10"/>
      <c r="T35" s="463"/>
      <c r="U35" s="466">
        <v>0.2</v>
      </c>
      <c r="V35" s="466">
        <v>0.5</v>
      </c>
      <c r="W35" s="467">
        <f t="array" ref="W35">U35+V35</f>
      </c>
      <c r="X35" t="s" s="468">
        <v>432</v>
      </c>
      <c r="Y35" s="469"/>
      <c r="Z35" s="473">
        <v>8</v>
      </c>
      <c r="AA35" s="472">
        <f t="array" ref="AA35">$W35*Z35/Z$49</f>
      </c>
      <c r="AB35" s="19"/>
      <c r="AC35" s="10"/>
      <c r="AD35" s="10"/>
      <c r="AE35" s="10"/>
      <c r="AF35" s="10"/>
      <c r="AG35" s="10"/>
      <c r="AH35" s="10"/>
      <c r="AI35" s="10"/>
    </row>
    <row r="36" spans="1:35" ht="15" customHeight="1">
      <c r="A36" s="466">
        <v>0.985</v>
      </c>
      <c r="B36" s="466">
        <v>1</v>
      </c>
      <c r="C36" s="467">
        <f t="array" ref="C36">A36+B36</f>
      </c>
      <c r="D36" t="s" s="468">
        <v>463</v>
      </c>
      <c r="E36" s="469"/>
      <c r="F36" s="473">
        <v>2</v>
      </c>
      <c r="G36" s="471">
        <f t="array" ref="G36">$C36*F36/F$50</f>
      </c>
      <c r="H36" s="19"/>
      <c r="I36" s="10"/>
      <c r="J36" s="463"/>
      <c r="K36" s="466">
        <v>0.45</v>
      </c>
      <c r="L36" s="466">
        <v>0</v>
      </c>
      <c r="M36" s="467">
        <f t="array" ref="M36">K36+L36</f>
      </c>
      <c r="N36" t="s" s="468">
        <v>464</v>
      </c>
      <c r="O36" s="469"/>
      <c r="P36" s="473">
        <v>10</v>
      </c>
      <c r="Q36" s="475">
        <f t="array" ref="Q36">$M36*P36/P$49</f>
      </c>
      <c r="R36" s="19"/>
      <c r="S36" s="10"/>
      <c r="T36" s="463"/>
      <c r="U36" s="466">
        <v>0.35</v>
      </c>
      <c r="V36" s="466">
        <v>1.325</v>
      </c>
      <c r="W36" s="467">
        <f t="array" ref="W36">U36+V36</f>
      </c>
      <c r="X36" t="s" s="468">
        <v>438</v>
      </c>
      <c r="Y36" s="469"/>
      <c r="Z36" s="473">
        <v>12</v>
      </c>
      <c r="AA36" s="472">
        <f t="array" ref="AA36">$W36*Z36/Z$49</f>
      </c>
      <c r="AB36" s="19"/>
      <c r="AC36" s="10"/>
      <c r="AD36" s="10"/>
      <c r="AE36" s="10"/>
      <c r="AF36" s="10"/>
      <c r="AG36" s="10"/>
      <c r="AH36" s="10"/>
      <c r="AI36" s="10"/>
    </row>
    <row r="37" spans="1:35" ht="15" customHeight="1">
      <c r="A37" s="466">
        <v>1.28</v>
      </c>
      <c r="B37" s="466">
        <v>0</v>
      </c>
      <c r="C37" s="467">
        <f t="array" ref="C37">A37+B37</f>
      </c>
      <c r="D37" t="s" s="468">
        <v>444</v>
      </c>
      <c r="E37" s="469"/>
      <c r="F37" s="473">
        <v>3</v>
      </c>
      <c r="G37" s="471">
        <f t="array" ref="G37">$C37*F37/F$50</f>
      </c>
      <c r="H37" s="19"/>
      <c r="I37" s="10"/>
      <c r="J37" s="128"/>
      <c r="K37" s="466">
        <v>0.55</v>
      </c>
      <c r="L37" s="466">
        <v>1.5</v>
      </c>
      <c r="M37" s="467">
        <f t="array" ref="M37">K37+L37</f>
      </c>
      <c r="N37" t="s" s="468">
        <v>465</v>
      </c>
      <c r="O37" s="469"/>
      <c r="P37" s="473">
        <v>7</v>
      </c>
      <c r="Q37" s="475">
        <f t="array" ref="Q37">$M37*P37/P$49</f>
      </c>
      <c r="R37" s="19"/>
      <c r="S37" s="10"/>
      <c r="T37" s="463"/>
      <c r="U37" s="466">
        <v>0.33</v>
      </c>
      <c r="V37" s="466">
        <v>0</v>
      </c>
      <c r="W37" s="467">
        <f t="array" ref="W37">U37+V37</f>
      </c>
      <c r="X37" t="s" s="468">
        <v>440</v>
      </c>
      <c r="Y37" s="469"/>
      <c r="Z37" s="473">
        <v>36</v>
      </c>
      <c r="AA37" s="472">
        <f t="array" ref="AA37">$W37*Z37/Z$49</f>
      </c>
      <c r="AB37" s="19"/>
      <c r="AC37" s="10"/>
      <c r="AD37" s="10"/>
      <c r="AE37" s="10"/>
      <c r="AF37" s="10"/>
      <c r="AG37" s="10"/>
      <c r="AH37" s="10"/>
      <c r="AI37" s="10"/>
    </row>
    <row r="38" spans="1:35" ht="15" customHeight="1">
      <c r="A38" s="466">
        <v>0.87</v>
      </c>
      <c r="B38" s="466">
        <v>0</v>
      </c>
      <c r="C38" s="467">
        <f t="array" ref="C38">A38+B38</f>
      </c>
      <c r="D38" t="s" s="468">
        <v>466</v>
      </c>
      <c r="E38" s="469"/>
      <c r="F38" s="473">
        <v>10</v>
      </c>
      <c r="G38" s="471">
        <f t="array" ref="G38">$C38*F38/F$50</f>
      </c>
      <c r="H38" s="19"/>
      <c r="I38" s="10"/>
      <c r="J38" s="496"/>
      <c r="K38" s="466">
        <v>1.15</v>
      </c>
      <c r="L38" s="466">
        <v>1.3</v>
      </c>
      <c r="M38" s="467">
        <f t="array" ref="M38">K38+L38</f>
      </c>
      <c r="N38" t="s" s="468">
        <v>463</v>
      </c>
      <c r="O38" s="469"/>
      <c r="P38" s="473">
        <v>2</v>
      </c>
      <c r="Q38" s="475">
        <f t="array" ref="Q38">$M38*P38/P$49</f>
      </c>
      <c r="R38" s="19"/>
      <c r="S38" s="10"/>
      <c r="T38" s="463"/>
      <c r="U38" s="466">
        <v>1.1</v>
      </c>
      <c r="V38" s="466">
        <v>1.1</v>
      </c>
      <c r="W38" s="467">
        <f t="array" ref="W38">U38+V38</f>
      </c>
      <c r="X38" t="s" s="468">
        <v>442</v>
      </c>
      <c r="Y38" s="469"/>
      <c r="Z38" s="473">
        <v>2</v>
      </c>
      <c r="AA38" s="472">
        <f t="array" ref="AA38">$W38*Z38/Z$49</f>
      </c>
      <c r="AB38" s="19"/>
      <c r="AC38" s="10"/>
      <c r="AD38" s="10"/>
      <c r="AE38" s="10"/>
      <c r="AF38" s="10"/>
      <c r="AG38" s="10"/>
      <c r="AH38" s="10"/>
      <c r="AI38" s="10"/>
    </row>
    <row r="39" spans="1:35" ht="15" customHeight="1">
      <c r="A39" s="466">
        <v>0.72</v>
      </c>
      <c r="B39" s="466">
        <v>0</v>
      </c>
      <c r="C39" s="467">
        <f t="array" ref="C39">A39+B39</f>
      </c>
      <c r="D39" t="s" s="468">
        <v>432</v>
      </c>
      <c r="E39" s="469"/>
      <c r="F39" s="473">
        <v>10</v>
      </c>
      <c r="G39" s="471">
        <f t="array" ref="G39">$C39*F39/F$50</f>
      </c>
      <c r="H39" s="19"/>
      <c r="I39" s="10"/>
      <c r="J39" s="463"/>
      <c r="K39" s="466">
        <v>0.4</v>
      </c>
      <c r="L39" s="466">
        <v>0</v>
      </c>
      <c r="M39" s="467">
        <f t="array" ref="M39">K39+L39</f>
      </c>
      <c r="N39" t="s" s="468">
        <v>439</v>
      </c>
      <c r="O39" s="469"/>
      <c r="P39" s="473">
        <v>14</v>
      </c>
      <c r="Q39" s="475">
        <f t="array" ref="Q39">$M39*P39/P$49</f>
      </c>
      <c r="R39" s="19"/>
      <c r="S39" s="10"/>
      <c r="T39" s="463"/>
      <c r="U39" s="466">
        <v>1.9</v>
      </c>
      <c r="V39" s="466">
        <v>0</v>
      </c>
      <c r="W39" s="467">
        <f t="array" ref="W39">U39+V39</f>
      </c>
      <c r="X39" t="s" s="468">
        <v>443</v>
      </c>
      <c r="Y39" s="469"/>
      <c r="Z39" s="473">
        <v>11</v>
      </c>
      <c r="AA39" s="472">
        <f t="array" ref="AA39">$W39*Z39/Z$49</f>
      </c>
      <c r="AB39" s="19"/>
      <c r="AC39" s="10"/>
      <c r="AD39" s="10"/>
      <c r="AE39" s="10"/>
      <c r="AF39" s="10"/>
      <c r="AG39" s="10"/>
      <c r="AH39" s="10"/>
      <c r="AI39" s="10"/>
    </row>
    <row r="40" spans="1:35" ht="15" customHeight="1">
      <c r="A40" s="466">
        <v>0.05</v>
      </c>
      <c r="B40" s="466">
        <v>1.4</v>
      </c>
      <c r="C40" s="467">
        <f t="array" ref="C40">A40+B40</f>
      </c>
      <c r="D40" t="s" s="468">
        <v>467</v>
      </c>
      <c r="E40" s="469"/>
      <c r="F40" s="473">
        <v>10</v>
      </c>
      <c r="G40" s="471">
        <f t="array" ref="G40">$C40*F40/F$50</f>
      </c>
      <c r="H40" s="19"/>
      <c r="I40" s="10"/>
      <c r="J40" s="463"/>
      <c r="K40" s="466">
        <v>0.3</v>
      </c>
      <c r="L40" s="466">
        <v>1.6</v>
      </c>
      <c r="M40" s="467">
        <f t="array" ref="M40">K40+L40</f>
      </c>
      <c r="N40" t="s" s="468">
        <v>468</v>
      </c>
      <c r="O40" s="469"/>
      <c r="P40" s="473">
        <v>5</v>
      </c>
      <c r="Q40" s="475">
        <f t="array" ref="Q40">$M40*P40/P$49</f>
      </c>
      <c r="R40" s="19"/>
      <c r="S40" s="10"/>
      <c r="T40" s="463"/>
      <c r="U40" s="466">
        <v>1.8</v>
      </c>
      <c r="V40" s="466">
        <v>0</v>
      </c>
      <c r="W40" s="467">
        <f t="array" ref="W40">U40+V40</f>
      </c>
      <c r="X40" t="s" s="468">
        <v>445</v>
      </c>
      <c r="Y40" s="469"/>
      <c r="Z40" s="473">
        <v>10</v>
      </c>
      <c r="AA40" s="472">
        <f t="array" ref="AA40">$W40*Z40/Z$49</f>
      </c>
      <c r="AB40" s="19"/>
      <c r="AC40" s="10"/>
      <c r="AD40" s="10"/>
      <c r="AE40" s="10"/>
      <c r="AF40" s="10"/>
      <c r="AG40" s="10"/>
      <c r="AH40" s="10"/>
      <c r="AI40" s="10"/>
    </row>
    <row r="41" spans="1:35" ht="15" customHeight="1">
      <c r="A41" s="466">
        <v>0.45</v>
      </c>
      <c r="B41" s="466">
        <v>0</v>
      </c>
      <c r="C41" s="467">
        <f t="array" ref="C41">A41+B41</f>
      </c>
      <c r="D41" t="s" s="468">
        <v>469</v>
      </c>
      <c r="E41" s="469"/>
      <c r="F41" s="473">
        <v>15</v>
      </c>
      <c r="G41" s="471">
        <f t="array" ref="G41">$C41*F41/F$50</f>
      </c>
      <c r="H41" s="19"/>
      <c r="I41" s="10"/>
      <c r="J41" s="463"/>
      <c r="K41" s="466">
        <v>0.29</v>
      </c>
      <c r="L41" s="466">
        <v>0.45</v>
      </c>
      <c r="M41" s="467">
        <f t="array" ref="M41">K41+L41</f>
      </c>
      <c r="N41" t="s" s="468">
        <v>432</v>
      </c>
      <c r="O41" s="469"/>
      <c r="P41" s="473">
        <v>11</v>
      </c>
      <c r="Q41" s="475">
        <f t="array" ref="Q41">$M41*P41/P$49</f>
      </c>
      <c r="R41" s="19"/>
      <c r="S41" s="10"/>
      <c r="T41" s="463"/>
      <c r="U41" s="466"/>
      <c r="V41" s="466"/>
      <c r="W41" s="467">
        <f t="array" ref="W41">U41+V41</f>
      </c>
      <c r="X41" s="469"/>
      <c r="Y41" s="469"/>
      <c r="Z41" s="474"/>
      <c r="AA41" s="472">
        <f t="array" ref="AA41">$W41*Z41/Z$49</f>
      </c>
      <c r="AB41" s="19"/>
      <c r="AC41" s="10"/>
      <c r="AD41" s="10"/>
      <c r="AE41" s="10"/>
      <c r="AF41" s="10"/>
      <c r="AG41" s="10"/>
      <c r="AH41" s="10"/>
      <c r="AI41" s="10"/>
    </row>
    <row r="42" spans="1:35" ht="15" customHeight="1">
      <c r="A42" s="466">
        <v>0.5</v>
      </c>
      <c r="B42" s="466">
        <v>0</v>
      </c>
      <c r="C42" s="467">
        <f t="array" ref="C42">A42+B42</f>
      </c>
      <c r="D42" t="s" s="468">
        <v>464</v>
      </c>
      <c r="E42" s="469"/>
      <c r="F42" s="473">
        <v>10</v>
      </c>
      <c r="G42" s="471">
        <f t="array" ref="G42">$C42*F42/F$50</f>
      </c>
      <c r="H42" s="19"/>
      <c r="I42" s="10"/>
      <c r="J42" s="463"/>
      <c r="K42" s="466"/>
      <c r="L42" s="466"/>
      <c r="M42" s="467">
        <f t="array" ref="M42">K42+L42</f>
      </c>
      <c r="N42" s="469"/>
      <c r="O42" s="469"/>
      <c r="P42" s="474"/>
      <c r="Q42" s="475">
        <f t="array" ref="Q42">$M42*P42/P$49</f>
      </c>
      <c r="R42" s="19"/>
      <c r="S42" s="10"/>
      <c r="T42" s="463"/>
      <c r="U42" s="466"/>
      <c r="V42" s="466"/>
      <c r="W42" s="467">
        <f t="array" ref="W42">U42+V42</f>
      </c>
      <c r="X42" s="469"/>
      <c r="Y42" s="469"/>
      <c r="Z42" s="474"/>
      <c r="AA42" s="472">
        <f t="array" ref="AA42">$W42*Z42/Z$49</f>
      </c>
      <c r="AB42" s="19"/>
      <c r="AC42" s="10"/>
      <c r="AD42" s="10"/>
      <c r="AE42" s="10"/>
      <c r="AF42" s="10"/>
      <c r="AG42" s="10"/>
      <c r="AH42" s="10"/>
      <c r="AI42" s="10"/>
    </row>
    <row r="43" spans="1:35" ht="15" customHeight="1">
      <c r="A43" s="466">
        <v>0.65</v>
      </c>
      <c r="B43" s="466">
        <v>0</v>
      </c>
      <c r="C43" s="467">
        <f t="array" ref="C43">A43+B43</f>
      </c>
      <c r="D43" t="s" s="468">
        <v>470</v>
      </c>
      <c r="E43" s="469"/>
      <c r="F43" s="473">
        <v>10</v>
      </c>
      <c r="G43" s="471">
        <f t="array" ref="G43">$C43*F43/F$50</f>
      </c>
      <c r="H43" s="19"/>
      <c r="I43" s="10"/>
      <c r="J43" s="463"/>
      <c r="K43" s="466"/>
      <c r="L43" s="466"/>
      <c r="M43" s="467">
        <f t="array" ref="M43">K43+L43</f>
      </c>
      <c r="N43" s="469"/>
      <c r="O43" s="469"/>
      <c r="P43" s="474"/>
      <c r="Q43" s="475">
        <f t="array" ref="Q43">$M43*P43/P$49</f>
      </c>
      <c r="R43" s="19"/>
      <c r="S43" s="10"/>
      <c r="T43" s="463"/>
      <c r="U43" s="466"/>
      <c r="V43" s="466"/>
      <c r="W43" s="467">
        <f t="array" ref="W43">U43+V43</f>
      </c>
      <c r="X43" s="469"/>
      <c r="Y43" s="469"/>
      <c r="Z43" s="474"/>
      <c r="AA43" s="472">
        <f t="array" ref="AA43">$W43*Z43/Z$49</f>
      </c>
      <c r="AB43" s="19"/>
      <c r="AC43" s="10"/>
      <c r="AD43" s="10"/>
      <c r="AE43" s="10"/>
      <c r="AF43" s="10"/>
      <c r="AG43" s="10"/>
      <c r="AH43" s="10"/>
      <c r="AI43" s="10"/>
    </row>
    <row r="44" spans="1:35" ht="15" customHeight="1">
      <c r="A44" s="466">
        <v>0.85</v>
      </c>
      <c r="B44" s="466">
        <v>0</v>
      </c>
      <c r="C44" s="467">
        <f t="array" ref="C44">A44+B44</f>
      </c>
      <c r="D44" t="s" s="468">
        <v>471</v>
      </c>
      <c r="E44" s="469"/>
      <c r="F44" s="473">
        <v>10</v>
      </c>
      <c r="G44" s="471">
        <f t="array" ref="G44">$C44*F44/F$50</f>
      </c>
      <c r="H44" s="19"/>
      <c r="I44" s="10"/>
      <c r="J44" s="463"/>
      <c r="K44" s="466"/>
      <c r="L44" s="466"/>
      <c r="M44" s="467">
        <f t="array" ref="M44">K44+L44</f>
      </c>
      <c r="N44" s="469"/>
      <c r="O44" s="469"/>
      <c r="P44" s="474"/>
      <c r="Q44" s="475">
        <f t="array" ref="Q44">$M44*P44/P$49</f>
      </c>
      <c r="R44" s="19"/>
      <c r="S44" s="10"/>
      <c r="T44" s="463"/>
      <c r="U44" s="466"/>
      <c r="V44" s="466"/>
      <c r="W44" s="467">
        <f t="array" ref="W44">U44+V44</f>
      </c>
      <c r="X44" s="469"/>
      <c r="Y44" s="469"/>
      <c r="Z44" s="474"/>
      <c r="AA44" s="472">
        <f t="array" ref="AA44">$W44*Z44/Z$49</f>
      </c>
      <c r="AB44" s="19"/>
      <c r="AC44" s="10"/>
      <c r="AD44" s="10"/>
      <c r="AE44" s="10"/>
      <c r="AF44" s="10"/>
      <c r="AG44" s="10"/>
      <c r="AH44" s="10"/>
      <c r="AI44" s="10"/>
    </row>
    <row r="45" spans="1:35" ht="15" customHeight="1">
      <c r="A45" s="466">
        <v>0.75</v>
      </c>
      <c r="B45" s="466">
        <v>1.3</v>
      </c>
      <c r="C45" s="467">
        <f t="array" ref="C45">A45+B45</f>
      </c>
      <c r="D45" t="s" s="468">
        <v>472</v>
      </c>
      <c r="E45" s="469"/>
      <c r="F45" s="473">
        <v>5</v>
      </c>
      <c r="G45" s="475">
        <f t="array" ref="G45">$C45*F45/F$50</f>
      </c>
      <c r="H45" s="19"/>
      <c r="I45" s="10"/>
      <c r="J45" s="463"/>
      <c r="K45" s="466"/>
      <c r="L45" s="466"/>
      <c r="M45" s="467">
        <f t="array" ref="M45">K45+L45</f>
      </c>
      <c r="N45" s="469"/>
      <c r="O45" s="469"/>
      <c r="P45" s="474"/>
      <c r="Q45" s="475">
        <f t="array" ref="Q45">$M45*P45/P$49</f>
      </c>
      <c r="R45" s="19"/>
      <c r="S45" s="10"/>
      <c r="T45" s="463"/>
      <c r="U45" s="466"/>
      <c r="V45" s="466"/>
      <c r="W45" s="467">
        <f t="array" ref="W45">U45+V45</f>
      </c>
      <c r="X45" s="469"/>
      <c r="Y45" s="469"/>
      <c r="Z45" s="474"/>
      <c r="AA45" s="472">
        <f t="array" ref="AA45">$W45*Z45/Z$49</f>
      </c>
      <c r="AB45" s="19"/>
      <c r="AC45" s="10"/>
      <c r="AD45" s="10"/>
      <c r="AE45" s="10"/>
      <c r="AF45" s="10"/>
      <c r="AG45" s="10"/>
      <c r="AH45" s="10"/>
      <c r="AI45" s="10"/>
    </row>
    <row r="46" spans="1:35" ht="15" customHeight="1">
      <c r="A46" s="466"/>
      <c r="B46" s="466"/>
      <c r="C46" s="467">
        <f t="array" ref="C46">A46+B46</f>
      </c>
      <c r="D46" s="469"/>
      <c r="E46" s="469"/>
      <c r="F46" s="474"/>
      <c r="G46" s="475">
        <f t="array" ref="G46">$C46*F46/F$50</f>
      </c>
      <c r="H46" s="19"/>
      <c r="I46" s="10"/>
      <c r="J46" s="463"/>
      <c r="K46" s="466"/>
      <c r="L46" s="466"/>
      <c r="M46" s="467">
        <f t="array" ref="M46">K46+L46</f>
      </c>
      <c r="N46" s="469"/>
      <c r="O46" s="469"/>
      <c r="P46" s="474"/>
      <c r="Q46" s="475">
        <f t="array" ref="Q46">$M46*P46/P$49</f>
      </c>
      <c r="R46" s="19"/>
      <c r="S46" s="10"/>
      <c r="T46" s="463"/>
      <c r="U46" s="466"/>
      <c r="V46" s="466"/>
      <c r="W46" s="467">
        <f t="array" ref="W46">U46+V46</f>
      </c>
      <c r="X46" s="469"/>
      <c r="Y46" s="469"/>
      <c r="Z46" s="474"/>
      <c r="AA46" s="472">
        <f t="array" ref="AA46">$W46*Z46/Z$49</f>
      </c>
      <c r="AB46" s="19"/>
      <c r="AC46" s="10"/>
      <c r="AD46" s="10"/>
      <c r="AE46" s="10"/>
      <c r="AF46" s="10"/>
      <c r="AG46" s="10"/>
      <c r="AH46" s="10"/>
      <c r="AI46" s="10"/>
    </row>
    <row r="47" spans="1:35" ht="15" customHeight="1">
      <c r="A47" s="466"/>
      <c r="B47" s="466"/>
      <c r="C47" s="467">
        <f t="array" ref="C47">A47+B47</f>
      </c>
      <c r="D47" s="469"/>
      <c r="E47" s="469"/>
      <c r="F47" s="474"/>
      <c r="G47" s="475">
        <f t="array" ref="G47">$C47*F47/F$50</f>
      </c>
      <c r="H47" s="19"/>
      <c r="I47" s="10"/>
      <c r="J47" s="463"/>
      <c r="K47" s="466"/>
      <c r="L47" s="466"/>
      <c r="M47" s="467"/>
      <c r="N47" s="469"/>
      <c r="O47" s="469"/>
      <c r="P47" s="474"/>
      <c r="Q47" s="475"/>
      <c r="R47" s="19"/>
      <c r="S47" s="10"/>
      <c r="T47" s="463"/>
      <c r="U47" s="466"/>
      <c r="V47" s="466"/>
      <c r="W47" s="467"/>
      <c r="X47" s="469"/>
      <c r="Y47" s="469"/>
      <c r="Z47" s="474"/>
      <c r="AA47" s="475"/>
      <c r="AB47" s="19"/>
      <c r="AC47" s="10"/>
      <c r="AD47" s="10"/>
      <c r="AE47" s="10"/>
      <c r="AF47" s="10"/>
      <c r="AG47" s="10"/>
      <c r="AH47" s="10"/>
      <c r="AI47" s="10"/>
    </row>
    <row r="48" spans="1:35" ht="15" customHeight="1">
      <c r="A48" s="466"/>
      <c r="B48" s="466"/>
      <c r="C48" s="467"/>
      <c r="D48" s="469"/>
      <c r="E48" s="469"/>
      <c r="F48" s="474"/>
      <c r="G48" s="475"/>
      <c r="H48" s="19"/>
      <c r="I48" s="10"/>
      <c r="J48" s="463"/>
      <c r="K48" s="466"/>
      <c r="L48" s="466"/>
      <c r="M48" s="467"/>
      <c r="N48" s="469"/>
      <c r="O48" s="469"/>
      <c r="P48" s="474"/>
      <c r="Q48" s="475"/>
      <c r="R48" s="19"/>
      <c r="S48" s="10"/>
      <c r="T48" s="463"/>
      <c r="U48" s="466"/>
      <c r="V48" s="466"/>
      <c r="W48" s="467"/>
      <c r="X48" s="469"/>
      <c r="Y48" s="469"/>
      <c r="Z48" s="474"/>
      <c r="AA48" s="475"/>
      <c r="AB48" s="19"/>
      <c r="AC48" s="10"/>
      <c r="AD48" s="10"/>
      <c r="AE48" s="10"/>
      <c r="AF48" s="10"/>
      <c r="AG48" s="10"/>
      <c r="AH48" s="10"/>
      <c r="AI48" s="10"/>
    </row>
    <row r="49" spans="1:35" ht="15" customHeight="1">
      <c r="A49" s="466"/>
      <c r="B49" s="466"/>
      <c r="C49" s="467"/>
      <c r="D49" s="469"/>
      <c r="E49" s="469"/>
      <c r="F49" s="474"/>
      <c r="G49" s="475"/>
      <c r="H49" s="19"/>
      <c r="I49" s="10"/>
      <c r="J49" s="463"/>
      <c r="K49" s="476"/>
      <c r="L49" s="476"/>
      <c r="M49" s="477"/>
      <c r="N49" t="s" s="478">
        <v>447</v>
      </c>
      <c r="O49" s="479"/>
      <c r="P49" s="480">
        <f t="array" ref="P49">SUM(P33:P48)</f>
      </c>
      <c r="Q49" s="476">
        <f t="array" ref="Q49">SUM(Q33:Q48)</f>
      </c>
      <c r="R49" s="19"/>
      <c r="S49" s="10"/>
      <c r="T49" s="463"/>
      <c r="U49" s="476"/>
      <c r="V49" s="476"/>
      <c r="W49" s="477"/>
      <c r="X49" t="s" s="478">
        <v>447</v>
      </c>
      <c r="Y49" s="479"/>
      <c r="Z49" s="480">
        <f t="array" ref="Z49">SUM(Z33:Z48)</f>
      </c>
      <c r="AA49" s="476">
        <f t="array" ref="AA49">SUM(AA33:AA48)</f>
      </c>
      <c r="AB49" s="19"/>
      <c r="AC49" s="10"/>
      <c r="AD49" s="10"/>
      <c r="AE49" s="10"/>
      <c r="AF49" s="10"/>
      <c r="AG49" s="10"/>
      <c r="AH49" s="10"/>
      <c r="AI49" s="10"/>
    </row>
    <row r="50" spans="1:35" ht="15" customHeight="1">
      <c r="A50" s="476"/>
      <c r="B50" s="476"/>
      <c r="C50" s="477"/>
      <c r="D50" t="s" s="478">
        <v>447</v>
      </c>
      <c r="E50" s="479"/>
      <c r="F50" s="480">
        <f t="array" ref="F50">SUM(F34:F49)</f>
      </c>
      <c r="G50" s="476">
        <f t="array" ref="G50">SUM(G34:G49)</f>
      </c>
      <c r="H50" s="19"/>
      <c r="I50" s="10"/>
      <c r="J50" s="463"/>
      <c r="K50" s="466">
        <v>18.5</v>
      </c>
      <c r="L50" s="466">
        <v>0</v>
      </c>
      <c r="M50" s="467">
        <f t="array" ref="M50">K50+L50</f>
      </c>
      <c r="N50" t="s" s="481">
        <v>448</v>
      </c>
      <c r="O50" t="s" s="481">
        <v>449</v>
      </c>
      <c r="P50" s="466">
        <v>0.7</v>
      </c>
      <c r="Q50" s="466">
        <f t="array" ref="Q50">$M50*P50%</f>
      </c>
      <c r="R50" s="19"/>
      <c r="S50" s="10"/>
      <c r="T50" s="463"/>
      <c r="U50" s="466">
        <v>19.25</v>
      </c>
      <c r="V50" s="466">
        <v>0</v>
      </c>
      <c r="W50" s="467">
        <f t="array" ref="W50">U50+V50</f>
      </c>
      <c r="X50" t="s" s="481">
        <v>448</v>
      </c>
      <c r="Y50" t="s" s="481">
        <v>449</v>
      </c>
      <c r="Z50" s="466">
        <v>0.4</v>
      </c>
      <c r="AA50" s="466">
        <f t="array" ref="AA50">$W50*Z50%</f>
      </c>
      <c r="AB50" s="482">
        <f t="array" ref="AB50">Z50*40000%</f>
      </c>
      <c r="AC50" s="10"/>
      <c r="AD50" s="10"/>
      <c r="AE50" s="10"/>
      <c r="AF50" s="10"/>
      <c r="AG50" s="10"/>
      <c r="AH50" s="10"/>
      <c r="AI50" s="10"/>
    </row>
    <row r="51" spans="1:35" ht="15" customHeight="1">
      <c r="A51" s="466">
        <v>18.5</v>
      </c>
      <c r="B51" s="466">
        <v>0</v>
      </c>
      <c r="C51" s="467">
        <f t="array" ref="C51">A51+B51</f>
      </c>
      <c r="D51" t="s" s="481">
        <v>448</v>
      </c>
      <c r="E51" t="s" s="481">
        <v>449</v>
      </c>
      <c r="F51" s="466">
        <v>0.4</v>
      </c>
      <c r="G51" s="466">
        <f t="array" ref="G51">$C51*F51%</f>
      </c>
      <c r="H51" s="482">
        <f t="array" ref="H51">F51*40000%</f>
      </c>
      <c r="I51" s="10"/>
      <c r="J51" s="463"/>
      <c r="K51" s="466">
        <v>43</v>
      </c>
      <c r="L51" s="466">
        <v>0</v>
      </c>
      <c r="M51" s="467">
        <f t="array" ref="M51">K51+L51</f>
      </c>
      <c r="N51" t="s" s="481">
        <v>450</v>
      </c>
      <c r="O51" t="s" s="481">
        <v>451</v>
      </c>
      <c r="P51" s="466">
        <v>0.1</v>
      </c>
      <c r="Q51" s="466">
        <f t="array" ref="Q51">$M51*P51%</f>
      </c>
      <c r="R51" s="19"/>
      <c r="S51" s="10"/>
      <c r="T51" s="463"/>
      <c r="U51" s="466">
        <v>33</v>
      </c>
      <c r="V51" s="466">
        <v>0</v>
      </c>
      <c r="W51" s="467">
        <f t="array" ref="W51">U51+V51</f>
      </c>
      <c r="X51" t="s" s="481">
        <v>450</v>
      </c>
      <c r="Y51" t="s" s="481">
        <v>451</v>
      </c>
      <c r="Z51" s="466">
        <v>0.2</v>
      </c>
      <c r="AA51" s="466">
        <f t="array" ref="AA51">$W51*Z51%</f>
      </c>
      <c r="AB51" s="482">
        <f t="array" ref="AB51">Z51*40000%</f>
      </c>
      <c r="AC51" s="10"/>
      <c r="AD51" s="10"/>
      <c r="AE51" s="10"/>
      <c r="AF51" s="10"/>
      <c r="AG51" s="10"/>
      <c r="AH51" s="10"/>
      <c r="AI51" s="10"/>
    </row>
    <row r="52" spans="1:35" ht="15" customHeight="1">
      <c r="A52" s="466">
        <v>33</v>
      </c>
      <c r="B52" s="466">
        <v>0</v>
      </c>
      <c r="C52" s="467">
        <f t="array" ref="C52">A52+B52</f>
      </c>
      <c r="D52" t="s" s="481">
        <v>450</v>
      </c>
      <c r="E52" t="s" s="481">
        <v>451</v>
      </c>
      <c r="F52" s="466">
        <v>0.2</v>
      </c>
      <c r="G52" s="466">
        <f t="array" ref="G52">$C52*F52%</f>
      </c>
      <c r="H52" s="482">
        <f t="array" ref="H52">F52*40000%</f>
      </c>
      <c r="I52" s="10"/>
      <c r="J52" s="463"/>
      <c r="K52" s="466">
        <v>70</v>
      </c>
      <c r="L52" s="466">
        <v>0</v>
      </c>
      <c r="M52" s="467">
        <f t="array" ref="M52">K52+L52</f>
      </c>
      <c r="N52" t="s" s="481">
        <v>473</v>
      </c>
      <c r="O52" t="s" s="481">
        <v>453</v>
      </c>
      <c r="P52" s="466">
        <v>0.05</v>
      </c>
      <c r="Q52" s="466">
        <f t="array" ref="Q52">$M52*P52%</f>
      </c>
      <c r="R52" s="19"/>
      <c r="S52" s="10"/>
      <c r="T52" s="463"/>
      <c r="U52" s="466">
        <v>19</v>
      </c>
      <c r="V52" s="466">
        <v>0</v>
      </c>
      <c r="W52" s="467">
        <f t="array" ref="W52">U52+V52</f>
      </c>
      <c r="X52" t="s" s="481">
        <v>452</v>
      </c>
      <c r="Y52" t="s" s="481">
        <v>452</v>
      </c>
      <c r="Z52" s="466">
        <v>0.375</v>
      </c>
      <c r="AA52" s="466">
        <f t="array" ref="AA52">$W52*Z52%</f>
      </c>
      <c r="AB52" s="482">
        <f t="array" ref="AB52">Z52*40000%</f>
      </c>
      <c r="AC52" s="10"/>
      <c r="AD52" s="10"/>
      <c r="AE52" s="10"/>
      <c r="AF52" s="10"/>
      <c r="AG52" s="10"/>
      <c r="AH52" s="10"/>
      <c r="AI52" s="10"/>
    </row>
    <row r="53" spans="1:35" ht="15" customHeight="1">
      <c r="A53" s="466">
        <v>19.25</v>
      </c>
      <c r="B53" s="466">
        <v>0</v>
      </c>
      <c r="C53" s="467">
        <f t="array" ref="C53">A53+B53</f>
      </c>
      <c r="D53" t="s" s="481">
        <v>452</v>
      </c>
      <c r="E53" t="s" s="481">
        <v>453</v>
      </c>
      <c r="F53" s="466">
        <v>0.375</v>
      </c>
      <c r="G53" s="466">
        <f t="array" ref="G53">$C53*F53%</f>
      </c>
      <c r="H53" s="482">
        <f t="array" ref="H53">F53*40000%</f>
      </c>
      <c r="I53" s="10"/>
      <c r="J53" s="463"/>
      <c r="K53" s="466">
        <v>39.5</v>
      </c>
      <c r="L53" s="466">
        <v>0</v>
      </c>
      <c r="M53" s="467">
        <f t="array" ref="M53">K53+L53</f>
      </c>
      <c r="N53" t="s" s="481">
        <v>454</v>
      </c>
      <c r="O53" s="24"/>
      <c r="P53" s="466">
        <v>0.1</v>
      </c>
      <c r="Q53" s="466">
        <f t="array" ref="Q53">$M53*P53%</f>
      </c>
      <c r="R53" s="19"/>
      <c r="S53" s="10"/>
      <c r="T53" s="463"/>
      <c r="U53" s="466">
        <v>10</v>
      </c>
      <c r="V53" s="466">
        <v>0</v>
      </c>
      <c r="W53" s="467">
        <f t="array" ref="W53">U53+V53</f>
      </c>
      <c r="X53" t="s" s="481">
        <v>454</v>
      </c>
      <c r="Y53" s="24"/>
      <c r="Z53" s="466">
        <v>0.5</v>
      </c>
      <c r="AA53" s="466">
        <f t="array" ref="AA53">$W53*Z53%</f>
      </c>
      <c r="AB53" s="482">
        <f t="array" ref="AB53">Z53*40000%</f>
      </c>
      <c r="AC53" s="10"/>
      <c r="AD53" s="10"/>
      <c r="AE53" s="10"/>
      <c r="AF53" s="10"/>
      <c r="AG53" s="10"/>
      <c r="AH53" s="10"/>
      <c r="AI53" s="10"/>
    </row>
    <row r="54" spans="1:35" ht="15" customHeight="1">
      <c r="A54" s="466">
        <v>0</v>
      </c>
      <c r="B54" s="466">
        <v>0</v>
      </c>
      <c r="C54" s="467">
        <f t="array" ref="C54">A54+B54</f>
      </c>
      <c r="D54" t="s" s="481">
        <v>454</v>
      </c>
      <c r="E54" s="24"/>
      <c r="F54" s="466">
        <v>0</v>
      </c>
      <c r="G54" s="466">
        <f t="array" ref="G54">0.075</f>
      </c>
      <c r="H54" s="482">
        <f t="array" ref="H54">F54*40000%</f>
      </c>
      <c r="I54" s="10"/>
      <c r="J54" s="463"/>
      <c r="K54" s="466"/>
      <c r="L54" s="466"/>
      <c r="M54" s="467"/>
      <c r="N54" s="24"/>
      <c r="O54" s="24"/>
      <c r="P54" s="466"/>
      <c r="Q54" s="466">
        <f t="array" ref="Q54">$C54*P54%</f>
      </c>
      <c r="R54" s="19"/>
      <c r="S54" s="10"/>
      <c r="T54" s="463"/>
      <c r="U54" s="466"/>
      <c r="V54" s="466"/>
      <c r="W54" s="467"/>
      <c r="X54" t="s" s="481">
        <v>328</v>
      </c>
      <c r="Y54" s="24"/>
      <c r="Z54" s="466">
        <v>120</v>
      </c>
      <c r="AA54" s="466">
        <f t="array" ref="AA54">$C24*Z54%</f>
      </c>
      <c r="AB54" s="482">
        <f t="array" ref="AB54">Z54*40000%</f>
      </c>
      <c r="AC54" s="10"/>
      <c r="AD54" s="10"/>
      <c r="AE54" s="10"/>
      <c r="AF54" s="10"/>
      <c r="AG54" s="10"/>
      <c r="AH54" s="10"/>
      <c r="AI54" s="10"/>
    </row>
    <row r="55" spans="1:35" ht="15" customHeight="1">
      <c r="A55" s="466"/>
      <c r="B55" s="466"/>
      <c r="C55" s="467"/>
      <c r="D55" s="24"/>
      <c r="E55" s="24"/>
      <c r="F55" s="466"/>
      <c r="G55" s="466">
        <f t="array" ref="G55">$C55*F55%</f>
      </c>
      <c r="H55" s="482">
        <f t="array" ref="H55">F55*40000%</f>
      </c>
      <c r="I55" s="10"/>
      <c r="J55" s="463"/>
      <c r="K55" s="466"/>
      <c r="L55" s="466"/>
      <c r="M55" s="467"/>
      <c r="N55" s="24"/>
      <c r="O55" s="24"/>
      <c r="P55" s="466"/>
      <c r="Q55" s="466">
        <f t="array" ref="Q55">$C55*P55%</f>
      </c>
      <c r="R55" s="19"/>
      <c r="S55" s="10"/>
      <c r="T55" s="463"/>
      <c r="U55" s="466"/>
      <c r="V55" s="466"/>
      <c r="W55" s="467"/>
      <c r="X55" s="24"/>
      <c r="Y55" s="24"/>
      <c r="Z55" s="466"/>
      <c r="AA55" s="466">
        <f t="array" ref="AA55">$W55*Z55%</f>
      </c>
      <c r="AB55" s="19"/>
      <c r="AC55" s="10"/>
      <c r="AD55" s="10"/>
      <c r="AE55" s="10"/>
      <c r="AF55" s="10"/>
      <c r="AG55" s="10"/>
      <c r="AH55" s="10"/>
      <c r="AI55" s="10"/>
    </row>
    <row r="56" spans="1:35" ht="15" customHeight="1">
      <c r="A56" s="466"/>
      <c r="B56" s="466"/>
      <c r="C56" s="467"/>
      <c r="D56" s="24"/>
      <c r="E56" s="24"/>
      <c r="F56" s="466"/>
      <c r="G56" s="466">
        <f t="array" ref="G56">$C56*F56%</f>
      </c>
      <c r="H56" s="19"/>
      <c r="I56" s="10"/>
      <c r="J56" s="463"/>
      <c r="K56" s="483"/>
      <c r="L56" s="483"/>
      <c r="M56" s="483"/>
      <c r="N56" t="s" s="484">
        <v>455</v>
      </c>
      <c r="O56" s="485"/>
      <c r="P56" s="483">
        <f t="array" ref="P56">SUM(P50:P55)</f>
      </c>
      <c r="Q56" s="483">
        <f t="array" ref="Q56">SUM(Q50:Q55)</f>
      </c>
      <c r="R56" s="19"/>
      <c r="S56" s="10"/>
      <c r="T56" s="463"/>
      <c r="U56" s="483"/>
      <c r="V56" s="483"/>
      <c r="W56" s="483"/>
      <c r="X56" t="s" s="484">
        <v>455</v>
      </c>
      <c r="Y56" s="485"/>
      <c r="Z56" s="483">
        <f t="array" ref="Z56">SUM(Z50:Z55)</f>
      </c>
      <c r="AA56" s="483">
        <f t="array" ref="AA56">SUM(AA50:AA55)</f>
      </c>
      <c r="AB56" s="19"/>
      <c r="AC56" s="10"/>
      <c r="AD56" s="10"/>
      <c r="AE56" s="10"/>
      <c r="AF56" s="10"/>
      <c r="AG56" s="10"/>
      <c r="AH56" s="10"/>
      <c r="AI56" s="10"/>
    </row>
    <row r="57" spans="1:35" ht="15" customHeight="1">
      <c r="A57" s="483"/>
      <c r="B57" s="483"/>
      <c r="C57" s="483"/>
      <c r="D57" t="s" s="484">
        <v>455</v>
      </c>
      <c r="E57" s="485"/>
      <c r="F57" s="483">
        <f t="array" ref="F57">SUM(F51:F56)</f>
      </c>
      <c r="G57" s="483">
        <f t="array" ref="G57">SUM(G51:G56)</f>
      </c>
      <c r="H57" s="19"/>
      <c r="I57" s="10"/>
      <c r="J57" s="463"/>
      <c r="K57" s="486"/>
      <c r="L57" s="486"/>
      <c r="M57" s="486"/>
      <c r="N57" t="s" s="487">
        <v>456</v>
      </c>
      <c r="O57" s="488"/>
      <c r="P57" s="486">
        <v>0.125</v>
      </c>
      <c r="Q57" s="486">
        <f t="array" ref="Q57">$M57*P57%</f>
      </c>
      <c r="R57" s="19"/>
      <c r="S57" s="10"/>
      <c r="T57" s="463"/>
      <c r="U57" s="486"/>
      <c r="V57" s="486"/>
      <c r="W57" s="486"/>
      <c r="X57" t="s" s="487">
        <v>456</v>
      </c>
      <c r="Y57" s="488"/>
      <c r="Z57" s="486">
        <v>0.125</v>
      </c>
      <c r="AA57" s="486">
        <f t="array" ref="AA57">$M57*Z57%</f>
      </c>
      <c r="AB57" s="19"/>
      <c r="AC57" s="10"/>
      <c r="AD57" s="10"/>
      <c r="AE57" s="10"/>
      <c r="AF57" s="10"/>
      <c r="AG57" s="10"/>
      <c r="AH57" s="10"/>
      <c r="AI57" s="10"/>
    </row>
    <row r="58" spans="1:35" ht="15" customHeight="1">
      <c r="A58" s="486"/>
      <c r="B58" s="486"/>
      <c r="C58" s="486"/>
      <c r="D58" t="s" s="487">
        <v>456</v>
      </c>
      <c r="E58" s="488"/>
      <c r="F58" s="486">
        <v>0.125</v>
      </c>
      <c r="G58" s="486">
        <f t="array" ref="G58">$C58*F58%</f>
      </c>
      <c r="H58" s="19"/>
      <c r="I58" s="10"/>
      <c r="J58" s="463"/>
      <c r="K58" s="489"/>
      <c r="L58" s="489"/>
      <c r="M58" s="490"/>
      <c r="N58" t="s" s="491">
        <v>366</v>
      </c>
      <c r="O58" s="489"/>
      <c r="P58" s="492"/>
      <c r="Q58" s="493">
        <f t="array" ref="Q58">Q49+Q56+Q57</f>
      </c>
      <c r="R58" s="19"/>
      <c r="S58" s="10"/>
      <c r="T58" s="463"/>
      <c r="U58" s="489"/>
      <c r="V58" s="489"/>
      <c r="W58" s="490"/>
      <c r="X58" t="s" s="491">
        <v>366</v>
      </c>
      <c r="Y58" s="489"/>
      <c r="Z58" s="492"/>
      <c r="AA58" s="493">
        <f t="array" ref="AA58">AA49+AA56+AA57</f>
      </c>
      <c r="AB58" s="494"/>
      <c r="AC58" s="10"/>
      <c r="AD58" s="10"/>
      <c r="AE58" s="10"/>
      <c r="AF58" s="10"/>
      <c r="AG58" s="10"/>
      <c r="AH58" s="10"/>
      <c r="AI58" s="10"/>
    </row>
    <row r="59" spans="1:35" ht="15" customHeight="1">
      <c r="A59" s="489"/>
      <c r="B59" s="489"/>
      <c r="C59" s="490"/>
      <c r="D59" t="s" s="491">
        <v>366</v>
      </c>
      <c r="E59" s="489"/>
      <c r="F59" s="492"/>
      <c r="G59" s="493">
        <f t="array" ref="G59">G50+G57+G58</f>
      </c>
      <c r="H59" s="494"/>
      <c r="I59" s="497"/>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3"/>
      <c r="C62" s="483"/>
      <c r="D62" s="483"/>
      <c r="E62" s="483"/>
      <c r="F62" s="485"/>
      <c r="G62" s="485"/>
      <c r="H62" s="483"/>
      <c r="I62" s="483"/>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3"/>
      <c r="C63" s="486"/>
      <c r="D63" s="486"/>
      <c r="E63" s="486"/>
      <c r="F63" s="488"/>
      <c r="G63" s="488"/>
      <c r="H63" s="486"/>
      <c r="I63" s="486"/>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3"/>
      <c r="C64" s="489"/>
      <c r="D64" s="489"/>
      <c r="E64" s="490"/>
      <c r="F64" s="489"/>
      <c r="G64" s="489"/>
      <c r="H64" s="492"/>
      <c r="I64" s="493"/>
      <c r="J64" s="494"/>
      <c r="K64" s="10"/>
      <c r="L64" s="10"/>
      <c r="M64" s="10"/>
      <c r="N64" s="10"/>
      <c r="O64" s="10"/>
      <c r="P64" s="10"/>
      <c r="Q64" s="10"/>
      <c r="R64" s="10"/>
      <c r="S64" s="10"/>
      <c r="T64" s="10"/>
      <c r="U64" s="10"/>
      <c r="V64" s="10"/>
      <c r="W64" s="10"/>
      <c r="X64" s="10"/>
      <c r="Y64" s="10"/>
      <c r="Z64" s="10"/>
      <c r="AA64" s="498"/>
      <c r="AB64" s="10"/>
      <c r="AC64" s="10"/>
      <c r="AD64" t="s" s="9">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t="s" s="499">
        <v>475</v>
      </c>
      <c r="AE65" t="s" s="499">
        <v>476</v>
      </c>
      <c r="AF65" t="s" s="499">
        <v>477</v>
      </c>
      <c r="AG65" t="s" s="499">
        <v>478</v>
      </c>
      <c r="AH65" s="10"/>
      <c r="AI65" t="s" s="499">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0">
        <v>440</v>
      </c>
      <c r="AE66" s="500">
        <v>2960</v>
      </c>
      <c r="AF66" s="500">
        <v>319</v>
      </c>
      <c r="AG66" s="500">
        <v>180</v>
      </c>
      <c r="AH66" s="10"/>
      <c r="AI66" s="500">
        <f t="array" ref="AI66">AD66+AE66+AF66-AG66</f>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t="s" s="9">
        <v>480</v>
      </c>
      <c r="AE68" s="10"/>
      <c r="AF68" s="10"/>
      <c r="AG68" s="10"/>
      <c r="AH68" s="10"/>
      <c r="AI68" s="10"/>
    </row>
    <row r="69" spans="1:35" ht="15" customHeight="1">
      <c r="A69" s="10"/>
      <c r="B69" s="10"/>
      <c r="C69" t="s" s="9">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t="s" s="499">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0">
        <v>420</v>
      </c>
      <c r="AE70" s="500">
        <v>3539</v>
      </c>
      <c r="AF70" s="10"/>
      <c r="AG70" s="500">
        <v>615</v>
      </c>
      <c r="AH70" s="10"/>
      <c r="AI70" s="500">
        <f t="array" ref="AI70">AD70+AE70-AG70</f>
      </c>
    </row>
    <row r="71" spans="1:35" ht="38.25" customHeight="1">
      <c r="A71" s="10"/>
      <c r="B71" s="10"/>
      <c r="C71" s="498"/>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cp:lastPrinted>2025-07-03T05:13:15Z</cp:lastPrinted>
  <dcterms:created xsi:type="dcterms:W3CDTF">2025-06-11T17:32:52Z</dcterms:created>
  <dcterms:modified xsi:type="dcterms:W3CDTF">2025-07-03T05:14:45Z</dcterms:modified>
</cp:coreProperties>
</file>