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d.docs.live.net/1c36ce1cf3edd09d/Desktop/development/excel/"/>
    </mc:Choice>
  </mc:AlternateContent>
  <xr:revisionPtr revIDLastSave="12" documentId="13_ncr:1_{ED60365B-867D-48D2-B1F1-62DA7F02598E}" xr6:coauthVersionLast="47" xr6:coauthVersionMax="47" xr10:uidLastSave="{63CC3A20-E3A5-487E-8365-BACE6E124BE4}"/>
  <bookViews>
    <workbookView xWindow="-110" yWindow="-110" windowWidth="19420" windowHeight="11020" firstSheet="1" activeTab="1" xr2:uid="{00000000-000D-0000-FFFF-FFFF00000000}"/>
  </bookViews>
  <sheets>
    <sheet name="Cat or Dog problem" sheetId="2" r:id="rId1"/>
    <sheet name="Three Vacations" sheetId="3" r:id="rId2"/>
    <sheet name="cell phone bill" sheetId="6" r:id="rId3"/>
    <sheet name="three printers" sheetId="4" r:id="rId4"/>
    <sheet name="Shopping list problem" sheetId="1" r:id="rId5"/>
    <sheet name="Three car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6" l="1"/>
  <c r="H16" i="6" s="1"/>
  <c r="I14" i="6"/>
  <c r="I16" i="6" s="1"/>
  <c r="G14" i="6"/>
  <c r="G16" i="6" s="1"/>
  <c r="C16" i="6"/>
  <c r="D16" i="6"/>
  <c r="B16" i="6"/>
  <c r="D14" i="6"/>
  <c r="C14" i="6"/>
  <c r="B14" i="6"/>
  <c r="C12" i="6"/>
  <c r="D12" i="6"/>
  <c r="B12" i="6"/>
  <c r="I36" i="5"/>
  <c r="J36" i="5"/>
  <c r="H36" i="5"/>
  <c r="C36" i="5"/>
  <c r="D36" i="5"/>
  <c r="B36" i="5"/>
  <c r="H29" i="5"/>
  <c r="H32" i="5" s="1"/>
  <c r="H34" i="5" s="1"/>
  <c r="J27" i="5"/>
  <c r="J29" i="5" s="1"/>
  <c r="J32" i="5" s="1"/>
  <c r="J34" i="5" s="1"/>
  <c r="I27" i="5"/>
  <c r="I29" i="5" s="1"/>
  <c r="I32" i="5" s="1"/>
  <c r="I34" i="5" s="1"/>
  <c r="H27" i="5"/>
  <c r="J21" i="5"/>
  <c r="I21" i="5"/>
  <c r="H21" i="5"/>
  <c r="J13" i="5"/>
  <c r="J14" i="5" s="1"/>
  <c r="J23" i="5" s="1"/>
  <c r="I13" i="5"/>
  <c r="I14" i="5" s="1"/>
  <c r="I23" i="5" s="1"/>
  <c r="H13" i="5"/>
  <c r="H14" i="5" s="1"/>
  <c r="H23" i="5" s="1"/>
  <c r="J9" i="5"/>
  <c r="I9" i="5"/>
  <c r="H9" i="5"/>
  <c r="C34" i="5"/>
  <c r="D34" i="5"/>
  <c r="B34" i="5"/>
  <c r="C32" i="5"/>
  <c r="D32" i="5"/>
  <c r="B32" i="5"/>
  <c r="C29" i="5"/>
  <c r="D29" i="5"/>
  <c r="B29" i="5"/>
  <c r="C27" i="5"/>
  <c r="D27" i="5"/>
  <c r="B27" i="5"/>
  <c r="C23" i="5"/>
  <c r="D23" i="5"/>
  <c r="B23" i="5"/>
  <c r="C14" i="5"/>
  <c r="D14" i="5"/>
  <c r="B14" i="5"/>
  <c r="C13" i="5"/>
  <c r="D13" i="5"/>
  <c r="B13" i="5"/>
  <c r="C21" i="5"/>
  <c r="D21" i="5"/>
  <c r="B21" i="5"/>
  <c r="C9" i="5"/>
  <c r="D9" i="5"/>
  <c r="B9" i="5"/>
  <c r="H31" i="4"/>
  <c r="G31" i="4"/>
  <c r="F31" i="4"/>
  <c r="C31" i="4"/>
  <c r="D31" i="4"/>
  <c r="B31" i="4"/>
  <c r="C28" i="4"/>
  <c r="D28" i="4"/>
  <c r="F28" i="4"/>
  <c r="G28" i="4"/>
  <c r="H28" i="4"/>
  <c r="B28" i="4"/>
  <c r="H25" i="4"/>
  <c r="G25" i="4"/>
  <c r="F25" i="4"/>
  <c r="D25" i="4"/>
  <c r="C25" i="4"/>
  <c r="B25" i="4"/>
  <c r="C15" i="4"/>
  <c r="D15" i="4"/>
  <c r="B15" i="4"/>
  <c r="B24" i="4"/>
  <c r="F22" i="4"/>
  <c r="F24" i="4" s="1"/>
  <c r="B19" i="4"/>
  <c r="B22" i="4" s="1"/>
  <c r="H33" i="3"/>
  <c r="F33" i="3"/>
  <c r="D33" i="3"/>
  <c r="C33" i="3"/>
  <c r="G33" i="3"/>
  <c r="B33" i="3"/>
  <c r="G31" i="3"/>
  <c r="H31" i="3"/>
  <c r="F31" i="3"/>
  <c r="C31" i="3"/>
  <c r="D31" i="3"/>
  <c r="B31" i="3"/>
  <c r="G30" i="3"/>
  <c r="F30" i="3"/>
  <c r="C30" i="3"/>
  <c r="B30" i="3"/>
  <c r="H24" i="3"/>
  <c r="G24" i="3"/>
  <c r="F24" i="3"/>
  <c r="D24" i="3"/>
  <c r="C24" i="3"/>
  <c r="B24" i="3"/>
  <c r="N9" i="2"/>
  <c r="N8" i="2"/>
  <c r="N13" i="2" s="1"/>
  <c r="J13" i="2"/>
  <c r="B13" i="2"/>
  <c r="F9" i="2"/>
  <c r="F8" i="2"/>
  <c r="F13" i="2" s="1"/>
  <c r="O10" i="1"/>
  <c r="O11" i="1"/>
  <c r="O12" i="1"/>
  <c r="O13" i="1"/>
  <c r="O14" i="1"/>
  <c r="O15" i="1"/>
  <c r="O16" i="1"/>
  <c r="O17" i="1"/>
  <c r="O18" i="1"/>
  <c r="O19" i="1"/>
  <c r="O20" i="1"/>
  <c r="O21" i="1"/>
  <c r="O22" i="1"/>
  <c r="O23" i="1"/>
  <c r="O9" i="1"/>
  <c r="P10" i="1"/>
  <c r="P11" i="1"/>
  <c r="P12" i="1"/>
  <c r="P13" i="1"/>
  <c r="P14" i="1"/>
  <c r="P15" i="1"/>
  <c r="P16" i="1"/>
  <c r="P17" i="1"/>
  <c r="P18" i="1"/>
  <c r="P19" i="1"/>
  <c r="P20" i="1"/>
  <c r="P21" i="1"/>
  <c r="P22" i="1"/>
  <c r="P23" i="1"/>
  <c r="P9" i="1"/>
  <c r="N19" i="1"/>
  <c r="N10" i="1"/>
  <c r="N11" i="1"/>
  <c r="N12" i="1"/>
  <c r="N13" i="1"/>
  <c r="N14" i="1"/>
  <c r="N15" i="1"/>
  <c r="N16" i="1"/>
  <c r="N17" i="1"/>
  <c r="N18" i="1"/>
  <c r="N20" i="1"/>
  <c r="N21" i="1"/>
  <c r="N22" i="1"/>
  <c r="N23" i="1"/>
  <c r="N9" i="1"/>
  <c r="H9" i="1"/>
  <c r="J10" i="1"/>
  <c r="J11" i="1"/>
  <c r="J12" i="1"/>
  <c r="J13" i="1"/>
  <c r="J14" i="1"/>
  <c r="J15" i="1"/>
  <c r="J16" i="1"/>
  <c r="J17" i="1"/>
  <c r="J18" i="1"/>
  <c r="J19" i="1"/>
  <c r="J20" i="1"/>
  <c r="J21" i="1"/>
  <c r="J22" i="1"/>
  <c r="J23" i="1"/>
  <c r="J9" i="1"/>
  <c r="I10" i="1"/>
  <c r="I11" i="1"/>
  <c r="I12" i="1"/>
  <c r="I13" i="1"/>
  <c r="I14" i="1"/>
  <c r="I15" i="1"/>
  <c r="I16" i="1"/>
  <c r="I17" i="1"/>
  <c r="I18" i="1"/>
  <c r="I19" i="1"/>
  <c r="I20" i="1"/>
  <c r="I21" i="1"/>
  <c r="I22" i="1"/>
  <c r="I23" i="1"/>
  <c r="I9" i="1"/>
  <c r="H10" i="1"/>
  <c r="H11" i="1"/>
  <c r="H12" i="1"/>
  <c r="H13" i="1"/>
  <c r="H14" i="1"/>
  <c r="H15" i="1"/>
  <c r="H16" i="1"/>
  <c r="H17" i="1"/>
  <c r="H18" i="1"/>
  <c r="H19" i="1"/>
  <c r="H20" i="1"/>
  <c r="H21" i="1"/>
  <c r="H22" i="1"/>
  <c r="H23" i="1"/>
  <c r="B15" i="2" l="1"/>
  <c r="B16" i="2"/>
  <c r="N26" i="1"/>
  <c r="P26" i="1"/>
  <c r="H26" i="1"/>
  <c r="J26" i="1"/>
  <c r="I26" i="1"/>
  <c r="O26" i="1"/>
</calcChain>
</file>

<file path=xl/sharedStrings.xml><?xml version="1.0" encoding="utf-8"?>
<sst xmlns="http://schemas.openxmlformats.org/spreadsheetml/2006/main" count="208" uniqueCount="150">
  <si>
    <t xml:space="preserve">Items </t>
  </si>
  <si>
    <t>walt-mart</t>
  </si>
  <si>
    <t>dollar trap</t>
  </si>
  <si>
    <t>Office Repo</t>
  </si>
  <si>
    <t>susan-list</t>
  </si>
  <si>
    <t>Prices according to susan's List</t>
  </si>
  <si>
    <t>office repo</t>
  </si>
  <si>
    <t>Tim-list</t>
  </si>
  <si>
    <t>Prices according to Tim's List</t>
  </si>
  <si>
    <t xml:space="preserve">Ball Point Pen </t>
  </si>
  <si>
    <t>TI-35 Calculator</t>
  </si>
  <si>
    <t>8 oz Glue</t>
  </si>
  <si>
    <t>Clear Tape</t>
  </si>
  <si>
    <t>100 Page Notebook</t>
  </si>
  <si>
    <t>10 No. 2 Pencils</t>
  </si>
  <si>
    <t>USB Stick 5gb</t>
  </si>
  <si>
    <t>Stapler</t>
  </si>
  <si>
    <t>Planner Book</t>
  </si>
  <si>
    <t>Protractor</t>
  </si>
  <si>
    <t>Compass</t>
  </si>
  <si>
    <t>Liquid Paper</t>
  </si>
  <si>
    <t>Price List of Stores</t>
  </si>
  <si>
    <t>Eraser</t>
  </si>
  <si>
    <t>2 Inch Binder</t>
  </si>
  <si>
    <t>8 Color Markers</t>
  </si>
  <si>
    <t xml:space="preserve">total </t>
  </si>
  <si>
    <t>total</t>
  </si>
  <si>
    <t xml:space="preserve"> </t>
  </si>
  <si>
    <t xml:space="preserve">School Shooping </t>
  </si>
  <si>
    <t xml:space="preserve"> susan and tim - Would you help me pick one of these three stores to buy our school supplies? Here is our shopping list. </t>
  </si>
  <si>
    <t>Cat or Dog</t>
  </si>
  <si>
    <t>Susan - would you help me choose a pet? I love both cats and dogs equally but I would like to spend as little money as possible each year.</t>
  </si>
  <si>
    <t>All cats</t>
  </si>
  <si>
    <t xml:space="preserve">Dog Accessory list </t>
  </si>
  <si>
    <t>Cat Accessory List</t>
  </si>
  <si>
    <t>Dog Supplier List</t>
  </si>
  <si>
    <t>price_S</t>
  </si>
  <si>
    <t>price_A</t>
  </si>
  <si>
    <t>Cat Supplier List</t>
  </si>
  <si>
    <t>Collar ( Large)</t>
  </si>
  <si>
    <t>Large ID tag</t>
  </si>
  <si>
    <t xml:space="preserve">Food and Water bowl </t>
  </si>
  <si>
    <t>Leash</t>
  </si>
  <si>
    <t>Bag of dog food</t>
  </si>
  <si>
    <t>Dog treats</t>
  </si>
  <si>
    <t>NOS</t>
  </si>
  <si>
    <t>Total_S</t>
  </si>
  <si>
    <t xml:space="preserve">Collar </t>
  </si>
  <si>
    <t>Small ID tag</t>
  </si>
  <si>
    <t>Box of cat food</t>
  </si>
  <si>
    <t>kitty litter</t>
  </si>
  <si>
    <t xml:space="preserve">Dog Purchase Price </t>
  </si>
  <si>
    <t>Initial Total</t>
  </si>
  <si>
    <t xml:space="preserve">Monthly Total </t>
  </si>
  <si>
    <t>Dog Yearly Cost</t>
  </si>
  <si>
    <t>Cat Yearly Cost</t>
  </si>
  <si>
    <t>Three Vacations</t>
  </si>
  <si>
    <t>Susan - would you help me pick one of these three vacations? My husband and I Like all three vacation ideas, but we want to spend as little as possible. We will fly, stay five nights and four days. Tell me which of these will cost the least?</t>
  </si>
  <si>
    <t>per person expenses</t>
  </si>
  <si>
    <t>Air Fare</t>
  </si>
  <si>
    <t xml:space="preserve">Natural History </t>
  </si>
  <si>
    <t>Chicago Museum of Art</t>
  </si>
  <si>
    <t>Science Museum</t>
  </si>
  <si>
    <t xml:space="preserve">Museum of Broascast History </t>
  </si>
  <si>
    <t>Disney Land</t>
  </si>
  <si>
    <t>Universal Studios</t>
  </si>
  <si>
    <t xml:space="preserve">Sea World </t>
  </si>
  <si>
    <t xml:space="preserve">Busch Gardens </t>
  </si>
  <si>
    <t>Cruise</t>
  </si>
  <si>
    <t>Subtotal of Tickets (Per person)</t>
  </si>
  <si>
    <t>Number of people in group</t>
  </si>
  <si>
    <t xml:space="preserve">Total cost of tickets </t>
  </si>
  <si>
    <t xml:space="preserve">Hotel expenses </t>
  </si>
  <si>
    <t xml:space="preserve">Hotel cost per night </t>
  </si>
  <si>
    <t xml:space="preserve">Number of nights </t>
  </si>
  <si>
    <t xml:space="preserve">susan </t>
  </si>
  <si>
    <t>Chicago Museum</t>
  </si>
  <si>
    <t xml:space="preserve"> Orlando Theme</t>
  </si>
  <si>
    <t xml:space="preserve"> Miami Cruise</t>
  </si>
  <si>
    <t xml:space="preserve">tim - has his wife and 2 children. They also want me to pick based on the lowest prices </t>
  </si>
  <si>
    <t>susan</t>
  </si>
  <si>
    <t>Tim</t>
  </si>
  <si>
    <t>Susan</t>
  </si>
  <si>
    <t>car rent per day</t>
  </si>
  <si>
    <t xml:space="preserve">Initial Total </t>
  </si>
  <si>
    <t>Food Estimate for total group</t>
  </si>
  <si>
    <t>Clear Up the printer Confusion!</t>
  </si>
  <si>
    <t>Susan - would you help pick one of these three printers? I plan to print about 15 pages each day (Five days per week) for the next year. I want the total cost to be as low as possible. I expect the printer to last two years.</t>
  </si>
  <si>
    <t xml:space="preserve">        </t>
  </si>
  <si>
    <t>Epsilon</t>
  </si>
  <si>
    <t>HP</t>
  </si>
  <si>
    <t>Zero</t>
  </si>
  <si>
    <t xml:space="preserve">Purchase price </t>
  </si>
  <si>
    <t>Cost of set of Cartridges</t>
  </si>
  <si>
    <t>Pages cartridge can paint</t>
  </si>
  <si>
    <t xml:space="preserve">Cost per page </t>
  </si>
  <si>
    <t xml:space="preserve">Expected pages per day </t>
  </si>
  <si>
    <t>Days in week</t>
  </si>
  <si>
    <t>weeks in year</t>
  </si>
  <si>
    <t>Total pages in year</t>
  </si>
  <si>
    <t xml:space="preserve">Tim </t>
  </si>
  <si>
    <t xml:space="preserve">pages per year </t>
  </si>
  <si>
    <t xml:space="preserve">printing costs per year </t>
  </si>
  <si>
    <t>years</t>
  </si>
  <si>
    <t>total printing cost</t>
  </si>
  <si>
    <t>Total cost</t>
  </si>
  <si>
    <t>cccccc</t>
  </si>
  <si>
    <t>susan - would you help me pick one of these 3 cars? I want to spend as little as possible. I want to drive the car until it has 250,000 miles when I assume. It will be nearly worthless. I drive about 30,000 miles every year. I don’t have to borrow money and pay interest on a loan or that would cost me an extra 40%</t>
  </si>
  <si>
    <t>Tim - would you help me pick one of these 3 cars? I want to spend as little as possible. I want to drive the car until it has 250,000 miles when I assume. It will be nearly worthless. I drive about 30,000 miles every year. I've to borrow money, so estimate an extra 40% to the price of each car</t>
  </si>
  <si>
    <t xml:space="preserve">spark </t>
  </si>
  <si>
    <t>mustang</t>
  </si>
  <si>
    <t>escalade</t>
  </si>
  <si>
    <t>Initail costs</t>
  </si>
  <si>
    <t>purchase price</t>
  </si>
  <si>
    <t>taxes</t>
  </si>
  <si>
    <t>yearly cost</t>
  </si>
  <si>
    <t>insurance</t>
  </si>
  <si>
    <t>license</t>
  </si>
  <si>
    <t>gas</t>
  </si>
  <si>
    <t>gas cost calculatin</t>
  </si>
  <si>
    <t>miles per year driven</t>
  </si>
  <si>
    <t>MPG</t>
  </si>
  <si>
    <t>price per gal of gas</t>
  </si>
  <si>
    <t>Total amount Gas purchase</t>
  </si>
  <si>
    <t>Total Annual costs(Ins + Lic + Gas)</t>
  </si>
  <si>
    <t>Miles to dirve each year</t>
  </si>
  <si>
    <t>susan's goal for maximum miles</t>
  </si>
  <si>
    <t>Total life of the Car(years)</t>
  </si>
  <si>
    <t>Annual Costs X years of Life</t>
  </si>
  <si>
    <t>Total lifetime cost</t>
  </si>
  <si>
    <t>Spark</t>
  </si>
  <si>
    <t>Mustang</t>
  </si>
  <si>
    <t>Escalade</t>
  </si>
  <si>
    <t>Avg cost/year</t>
  </si>
  <si>
    <t>40% less cost</t>
  </si>
  <si>
    <t xml:space="preserve">40% more cost </t>
  </si>
  <si>
    <t xml:space="preserve">I am susan. Would you help me pick one of these three companiees? I'm looking to get the best price possible during the next 2 years.  I'm OK with signing a contract. I plan to use 3 GB of data each month </t>
  </si>
  <si>
    <t xml:space="preserve">I am Tim. Would you help me pick one of these three companiees? I'm looking to get the best price possible during the next 2 years.  I'm OK with signing a contract. I plan to use 1 GB of data each month </t>
  </si>
  <si>
    <t>X-mobile</t>
  </si>
  <si>
    <t>Veritium</t>
  </si>
  <si>
    <t>ABC</t>
  </si>
  <si>
    <t>extra data for each GB cost</t>
  </si>
  <si>
    <t xml:space="preserve">per month cost </t>
  </si>
  <si>
    <t>cost of extra 2GB</t>
  </si>
  <si>
    <t>Plan Fee</t>
  </si>
  <si>
    <t>Taxes and Fees</t>
  </si>
  <si>
    <t>Cell Phone Rent</t>
  </si>
  <si>
    <t>Phone purchase</t>
  </si>
  <si>
    <t>Total Monthly cost</t>
  </si>
  <si>
    <t>2 years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</si>
</sst>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2" x14ac:knownFonts="1">
    <font>
      <sz val="11"/>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b/>
      <sz val="16"/>
      <color theme="1"/>
      <name val="Calibri"/>
      <family val="2"/>
      <scheme val="minor"/>
    </font>
    <font>
      <b/>
      <sz val="16"/>
      <color theme="0" tint="-4.9989318521683403E-2"/>
      <name val="Calibri"/>
      <family val="2"/>
      <scheme val="minor"/>
    </font>
    <font>
      <sz val="11"/>
      <color theme="0" tint="-4.9989318521683403E-2"/>
      <name val="Calibri"/>
      <family val="2"/>
      <scheme val="minor"/>
    </font>
    <font>
      <b/>
      <sz val="10"/>
      <color theme="0" tint="-4.9989318521683403E-2"/>
      <name val="Calibri"/>
      <family val="2"/>
      <scheme val="minor"/>
    </font>
    <font>
      <b/>
      <sz val="11"/>
      <color theme="0" tint="-4.9989318521683403E-2"/>
      <name val="Calibri"/>
      <family val="2"/>
      <scheme val="minor"/>
    </font>
    <font>
      <b/>
      <sz val="12"/>
      <color theme="0" tint="-4.9989318521683403E-2"/>
      <name val="Calibri"/>
      <family val="2"/>
      <scheme val="minor"/>
    </font>
    <font>
      <sz val="10"/>
      <color theme="0" tint="-4.9989318521683403E-2"/>
      <name val="Calibri"/>
      <family val="2"/>
      <scheme val="minor"/>
    </font>
    <font>
      <b/>
      <sz val="11"/>
      <color theme="0"/>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4" tint="0.39997558519241921"/>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54">
    <xf numFmtId="0" fontId="0" fillId="0" borderId="0" xfId="0"/>
    <xf numFmtId="0" fontId="0" fillId="2" borderId="0" xfId="0" applyFill="1"/>
    <xf numFmtId="44" fontId="0" fillId="0" borderId="0" xfId="1" applyFont="1"/>
    <xf numFmtId="0" fontId="0" fillId="0" borderId="0" xfId="0" applyAlignment="1">
      <alignment vertical="center" wrapText="1"/>
    </xf>
    <xf numFmtId="44" fontId="0" fillId="0" borderId="0" xfId="1" applyFont="1" applyAlignment="1">
      <alignment vertical="center" wrapText="1"/>
    </xf>
    <xf numFmtId="0" fontId="0" fillId="0" borderId="0" xfId="1" applyNumberFormat="1" applyFont="1"/>
    <xf numFmtId="0" fontId="0" fillId="0" borderId="0" xfId="1" applyNumberFormat="1" applyFont="1" applyAlignment="1">
      <alignment vertical="center" wrapText="1"/>
    </xf>
    <xf numFmtId="44" fontId="0" fillId="0" borderId="0" xfId="0" applyNumberFormat="1"/>
    <xf numFmtId="0" fontId="0" fillId="0" borderId="0" xfId="0" applyAlignment="1">
      <alignment horizontal="center"/>
    </xf>
    <xf numFmtId="0" fontId="0" fillId="6" borderId="0" xfId="0" applyFill="1"/>
    <xf numFmtId="44" fontId="0" fillId="6" borderId="0" xfId="1" applyFont="1" applyFill="1"/>
    <xf numFmtId="0" fontId="0" fillId="7" borderId="0" xfId="0" applyFill="1"/>
    <xf numFmtId="44" fontId="0" fillId="7" borderId="0" xfId="1" applyFont="1" applyFill="1"/>
    <xf numFmtId="0" fontId="3" fillId="0" borderId="0" xfId="0" applyFont="1"/>
    <xf numFmtId="0" fontId="8" fillId="5" borderId="0" xfId="0" applyFont="1" applyFill="1" applyAlignment="1">
      <alignment horizontal="center"/>
    </xf>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44" fontId="0" fillId="12" borderId="0" xfId="0" applyNumberFormat="1" applyFill="1"/>
    <xf numFmtId="0" fontId="3" fillId="12" borderId="0" xfId="0" applyFont="1" applyFill="1"/>
    <xf numFmtId="0" fontId="0" fillId="13" borderId="0" xfId="0" applyFill="1"/>
    <xf numFmtId="0" fontId="0" fillId="14" borderId="0" xfId="0" applyFill="1"/>
    <xf numFmtId="0" fontId="2" fillId="15" borderId="0" xfId="0" applyFont="1" applyFill="1"/>
    <xf numFmtId="0" fontId="2" fillId="16" borderId="0" xfId="0" applyFont="1" applyFill="1"/>
    <xf numFmtId="3" fontId="0" fillId="0" borderId="0" xfId="0" applyNumberFormat="1"/>
    <xf numFmtId="44" fontId="0" fillId="14" borderId="0" xfId="0" applyNumberFormat="1" applyFill="1"/>
    <xf numFmtId="44" fontId="0" fillId="13" borderId="0" xfId="0" applyNumberFormat="1" applyFill="1"/>
    <xf numFmtId="164" fontId="0" fillId="0" borderId="0" xfId="0" applyNumberFormat="1"/>
    <xf numFmtId="44" fontId="2" fillId="15" borderId="0" xfId="0" applyNumberFormat="1" applyFont="1" applyFill="1"/>
    <xf numFmtId="44" fontId="2" fillId="16" borderId="0" xfId="0" applyNumberFormat="1" applyFont="1" applyFill="1"/>
    <xf numFmtId="44" fontId="0" fillId="13" borderId="0" xfId="1" applyFont="1" applyFill="1"/>
    <xf numFmtId="44" fontId="0" fillId="12" borderId="0" xfId="1" applyFont="1" applyFill="1"/>
    <xf numFmtId="44" fontId="0" fillId="14" borderId="0" xfId="1" applyFont="1" applyFill="1"/>
    <xf numFmtId="44" fontId="0" fillId="0" borderId="0" xfId="1" applyFont="1" applyFill="1"/>
    <xf numFmtId="44" fontId="0" fillId="9" borderId="0" xfId="1" applyFont="1" applyFill="1"/>
    <xf numFmtId="44" fontId="0" fillId="10" borderId="0" xfId="1" applyFont="1" applyFill="1"/>
    <xf numFmtId="0" fontId="2" fillId="17" borderId="0" xfId="0" applyFont="1" applyFill="1"/>
    <xf numFmtId="44" fontId="2" fillId="17" borderId="0" xfId="0" applyNumberFormat="1" applyFont="1" applyFill="1"/>
    <xf numFmtId="0" fontId="2" fillId="18" borderId="0" xfId="0" applyFont="1" applyFill="1"/>
    <xf numFmtId="44" fontId="2" fillId="18" borderId="0" xfId="0" applyNumberFormat="1" applyFont="1" applyFill="1"/>
    <xf numFmtId="0" fontId="4" fillId="0" borderId="0" xfId="0" applyFont="1" applyAlignment="1">
      <alignment horizontal="center"/>
    </xf>
    <xf numFmtId="0" fontId="0" fillId="0" borderId="0" xfId="0"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1" fillId="5" borderId="0" xfId="0" applyFont="1" applyFill="1" applyAlignment="1">
      <alignment horizontal="center"/>
    </xf>
    <xf numFmtId="0" fontId="9" fillId="5" borderId="0" xfId="0" applyFont="1" applyFill="1" applyAlignment="1">
      <alignment horizontal="center"/>
    </xf>
    <xf numFmtId="0" fontId="2" fillId="4" borderId="0" xfId="0" applyFont="1" applyFill="1" applyAlignment="1">
      <alignment horizontal="center"/>
    </xf>
    <xf numFmtId="0" fontId="0" fillId="3" borderId="0" xfId="0" applyFill="1" applyAlignment="1">
      <alignment horizontal="center"/>
    </xf>
    <xf numFmtId="0" fontId="0" fillId="2" borderId="0" xfId="0" applyFill="1" applyAlignment="1">
      <alignment horizontal="center"/>
    </xf>
    <xf numFmtId="0" fontId="7" fillId="5" borderId="0" xfId="0" applyFont="1" applyFill="1" applyAlignment="1">
      <alignment horizontal="center"/>
    </xf>
    <xf numFmtId="0" fontId="10" fillId="5"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Yearly</a:t>
            </a:r>
            <a:r>
              <a:rPr lang="en-US" b="1" baseline="0">
                <a:solidFill>
                  <a:schemeClr val="tx1"/>
                </a:solidFill>
              </a:rPr>
              <a:t> Cost chart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or Dog problem'!$A$15:$A$16</c:f>
              <c:strCache>
                <c:ptCount val="2"/>
                <c:pt idx="0">
                  <c:v>Dog Yearly Cost</c:v>
                </c:pt>
                <c:pt idx="1">
                  <c:v>Cat Yearly Cost</c:v>
                </c:pt>
              </c:strCache>
            </c:strRef>
          </c:cat>
          <c:val>
            <c:numRef>
              <c:f>'Cat or Dog problem'!$B$15:$B$16</c:f>
              <c:numCache>
                <c:formatCode>_("$"* #,##0.00_);_("$"* \(#,##0.00\);_("$"* "-"??_);_(@_)</c:formatCode>
                <c:ptCount val="2"/>
                <c:pt idx="0">
                  <c:v>644</c:v>
                </c:pt>
                <c:pt idx="1">
                  <c:v>559.5</c:v>
                </c:pt>
              </c:numCache>
            </c:numRef>
          </c:val>
          <c:extLst>
            <c:ext xmlns:c16="http://schemas.microsoft.com/office/drawing/2014/chart" uri="{C3380CC4-5D6E-409C-BE32-E72D297353CC}">
              <c16:uniqueId val="{00000000-F1AB-4EDE-BBA9-07F2E7B42B5B}"/>
            </c:ext>
          </c:extLst>
        </c:ser>
        <c:dLbls>
          <c:dLblPos val="outEnd"/>
          <c:showLegendKey val="0"/>
          <c:showVal val="1"/>
          <c:showCatName val="0"/>
          <c:showSerName val="0"/>
          <c:showPercent val="0"/>
          <c:showBubbleSize val="0"/>
        </c:dLbls>
        <c:gapWidth val="219"/>
        <c:overlap val="-27"/>
        <c:axId val="1510487327"/>
        <c:axId val="1510484415"/>
      </c:barChart>
      <c:catAx>
        <c:axId val="151048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84415"/>
        <c:crosses val="autoZero"/>
        <c:auto val="1"/>
        <c:lblAlgn val="ctr"/>
        <c:lblOffset val="100"/>
        <c:noMultiLvlLbl val="0"/>
      </c:catAx>
      <c:valAx>
        <c:axId val="1510484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8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Susan's</a:t>
            </a:r>
            <a:r>
              <a:rPr lang="en-US" b="1" baseline="0"/>
              <a:t>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'Three cars'!$A$34</c:f>
              <c:strCache>
                <c:ptCount val="1"/>
                <c:pt idx="0">
                  <c:v>Avg cost/year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cars'!$B$33:$D$33</c:f>
              <c:strCache>
                <c:ptCount val="3"/>
                <c:pt idx="0">
                  <c:v>Spark</c:v>
                </c:pt>
                <c:pt idx="1">
                  <c:v>Mustang</c:v>
                </c:pt>
                <c:pt idx="2">
                  <c:v>Escalade</c:v>
                </c:pt>
              </c:strCache>
            </c:strRef>
          </c:cat>
          <c:val>
            <c:numRef>
              <c:f>'Three cars'!$B$34:$D$34</c:f>
              <c:numCache>
                <c:formatCode>_("$"* #,##0.00_);_("$"* \(#,##0.00\);_("$"* "-"??_);_(@_)</c:formatCode>
                <c:ptCount val="3"/>
                <c:pt idx="0">
                  <c:v>7052.5714285714284</c:v>
                </c:pt>
                <c:pt idx="1">
                  <c:v>13207.78947368421</c:v>
                </c:pt>
                <c:pt idx="2">
                  <c:v>20112.823529411766</c:v>
                </c:pt>
              </c:numCache>
            </c:numRef>
          </c:val>
          <c:extLst>
            <c:ext xmlns:c16="http://schemas.microsoft.com/office/drawing/2014/chart" uri="{C3380CC4-5D6E-409C-BE32-E72D297353CC}">
              <c16:uniqueId val="{00000000-0027-4C09-9D9A-288ADF35DD50}"/>
            </c:ext>
          </c:extLst>
        </c:ser>
        <c:ser>
          <c:idx val="1"/>
          <c:order val="1"/>
          <c:tx>
            <c:strRef>
              <c:f>'Three cars'!$A$35</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cars'!$B$33:$D$33</c:f>
              <c:strCache>
                <c:ptCount val="3"/>
                <c:pt idx="0">
                  <c:v>Spark</c:v>
                </c:pt>
                <c:pt idx="1">
                  <c:v>Mustang</c:v>
                </c:pt>
                <c:pt idx="2">
                  <c:v>Escalade</c:v>
                </c:pt>
              </c:strCache>
            </c:strRef>
          </c:cat>
          <c:val>
            <c:numRef>
              <c:f>'Three cars'!$B$35:$D$35</c:f>
              <c:numCache>
                <c:formatCode>General</c:formatCode>
                <c:ptCount val="3"/>
              </c:numCache>
            </c:numRef>
          </c:val>
          <c:extLst>
            <c:ext xmlns:c16="http://schemas.microsoft.com/office/drawing/2014/chart" uri="{C3380CC4-5D6E-409C-BE32-E72D297353CC}">
              <c16:uniqueId val="{00000001-0027-4C09-9D9A-288ADF35DD50}"/>
            </c:ext>
          </c:extLst>
        </c:ser>
        <c:ser>
          <c:idx val="2"/>
          <c:order val="2"/>
          <c:tx>
            <c:strRef>
              <c:f>'Three cars'!$A$36</c:f>
              <c:strCache>
                <c:ptCount val="1"/>
                <c:pt idx="0">
                  <c:v>40% less cost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cars'!$B$33:$D$33</c:f>
              <c:strCache>
                <c:ptCount val="3"/>
                <c:pt idx="0">
                  <c:v>Spark</c:v>
                </c:pt>
                <c:pt idx="1">
                  <c:v>Mustang</c:v>
                </c:pt>
                <c:pt idx="2">
                  <c:v>Escalade</c:v>
                </c:pt>
              </c:strCache>
            </c:strRef>
          </c:cat>
          <c:val>
            <c:numRef>
              <c:f>'Three cars'!$B$36:$D$36</c:f>
              <c:numCache>
                <c:formatCode>_("$"* #,##0.00_);_("$"* \(#,##0.00\);_("$"* "-"??_);_(@_)</c:formatCode>
                <c:ptCount val="3"/>
                <c:pt idx="0">
                  <c:v>4231.5428571428565</c:v>
                </c:pt>
                <c:pt idx="1">
                  <c:v>7924.6736842105256</c:v>
                </c:pt>
                <c:pt idx="2">
                  <c:v>12067.694117647059</c:v>
                </c:pt>
              </c:numCache>
            </c:numRef>
          </c:val>
          <c:extLst>
            <c:ext xmlns:c16="http://schemas.microsoft.com/office/drawing/2014/chart" uri="{C3380CC4-5D6E-409C-BE32-E72D297353CC}">
              <c16:uniqueId val="{00000002-0027-4C09-9D9A-288ADF35DD50}"/>
            </c:ext>
          </c:extLst>
        </c:ser>
        <c:dLbls>
          <c:dLblPos val="outEnd"/>
          <c:showLegendKey val="0"/>
          <c:showVal val="1"/>
          <c:showCatName val="0"/>
          <c:showSerName val="0"/>
          <c:showPercent val="0"/>
          <c:showBubbleSize val="0"/>
        </c:dLbls>
        <c:gapWidth val="219"/>
        <c:overlap val="-27"/>
        <c:axId val="1599802911"/>
        <c:axId val="1599803327"/>
      </c:barChart>
      <c:catAx>
        <c:axId val="159980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03327"/>
        <c:crosses val="autoZero"/>
        <c:auto val="1"/>
        <c:lblAlgn val="ctr"/>
        <c:lblOffset val="100"/>
        <c:noMultiLvlLbl val="0"/>
      </c:catAx>
      <c:valAx>
        <c:axId val="15998033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02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Tim's</a:t>
            </a:r>
            <a:r>
              <a:rPr lang="en-US" b="1" baseline="0"/>
              <a:t>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'Three cars'!$G$34</c:f>
              <c:strCache>
                <c:ptCount val="1"/>
                <c:pt idx="0">
                  <c:v>Avg cost/year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cars'!$H$33:$J$33</c:f>
              <c:strCache>
                <c:ptCount val="3"/>
                <c:pt idx="0">
                  <c:v>Spark</c:v>
                </c:pt>
                <c:pt idx="1">
                  <c:v>Mustang</c:v>
                </c:pt>
                <c:pt idx="2">
                  <c:v>Escalade</c:v>
                </c:pt>
              </c:strCache>
            </c:strRef>
          </c:cat>
          <c:val>
            <c:numRef>
              <c:f>'Three cars'!$H$34:$J$34</c:f>
              <c:numCache>
                <c:formatCode>_("$"* #,##0.00_);_("$"* \(#,##0.00\);_("$"* "-"??_);_(@_)</c:formatCode>
                <c:ptCount val="3"/>
                <c:pt idx="0">
                  <c:v>7052.5714285714284</c:v>
                </c:pt>
                <c:pt idx="1">
                  <c:v>13207.78947368421</c:v>
                </c:pt>
                <c:pt idx="2">
                  <c:v>20112.823529411766</c:v>
                </c:pt>
              </c:numCache>
            </c:numRef>
          </c:val>
          <c:extLst>
            <c:ext xmlns:c16="http://schemas.microsoft.com/office/drawing/2014/chart" uri="{C3380CC4-5D6E-409C-BE32-E72D297353CC}">
              <c16:uniqueId val="{00000000-D600-4B9D-8815-6A2251F2F202}"/>
            </c:ext>
          </c:extLst>
        </c:ser>
        <c:ser>
          <c:idx val="1"/>
          <c:order val="1"/>
          <c:tx>
            <c:strRef>
              <c:f>'Three cars'!$G$35</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cars'!$H$33:$J$33</c:f>
              <c:strCache>
                <c:ptCount val="3"/>
                <c:pt idx="0">
                  <c:v>Spark</c:v>
                </c:pt>
                <c:pt idx="1">
                  <c:v>Mustang</c:v>
                </c:pt>
                <c:pt idx="2">
                  <c:v>Escalade</c:v>
                </c:pt>
              </c:strCache>
            </c:strRef>
          </c:cat>
          <c:val>
            <c:numRef>
              <c:f>'Three cars'!$H$35:$J$35</c:f>
              <c:numCache>
                <c:formatCode>General</c:formatCode>
                <c:ptCount val="3"/>
              </c:numCache>
            </c:numRef>
          </c:val>
          <c:extLst>
            <c:ext xmlns:c16="http://schemas.microsoft.com/office/drawing/2014/chart" uri="{C3380CC4-5D6E-409C-BE32-E72D297353CC}">
              <c16:uniqueId val="{00000001-D600-4B9D-8815-6A2251F2F202}"/>
            </c:ext>
          </c:extLst>
        </c:ser>
        <c:ser>
          <c:idx val="2"/>
          <c:order val="2"/>
          <c:tx>
            <c:strRef>
              <c:f>'Three cars'!$G$36</c:f>
              <c:strCache>
                <c:ptCount val="1"/>
                <c:pt idx="0">
                  <c:v>40% more cost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cars'!$H$33:$J$33</c:f>
              <c:strCache>
                <c:ptCount val="3"/>
                <c:pt idx="0">
                  <c:v>Spark</c:v>
                </c:pt>
                <c:pt idx="1">
                  <c:v>Mustang</c:v>
                </c:pt>
                <c:pt idx="2">
                  <c:v>Escalade</c:v>
                </c:pt>
              </c:strCache>
            </c:strRef>
          </c:cat>
          <c:val>
            <c:numRef>
              <c:f>'Three cars'!$H$36:$J$36</c:f>
              <c:numCache>
                <c:formatCode>_("$"* #,##0.00_);_("$"* \(#,##0.00\);_("$"* "-"??_);_(@_)</c:formatCode>
                <c:ptCount val="3"/>
                <c:pt idx="0">
                  <c:v>9873.6</c:v>
                </c:pt>
                <c:pt idx="1">
                  <c:v>18490.905263157896</c:v>
                </c:pt>
                <c:pt idx="2">
                  <c:v>28157.952941176474</c:v>
                </c:pt>
              </c:numCache>
            </c:numRef>
          </c:val>
          <c:extLst>
            <c:ext xmlns:c16="http://schemas.microsoft.com/office/drawing/2014/chart" uri="{C3380CC4-5D6E-409C-BE32-E72D297353CC}">
              <c16:uniqueId val="{00000002-D600-4B9D-8815-6A2251F2F202}"/>
            </c:ext>
          </c:extLst>
        </c:ser>
        <c:dLbls>
          <c:dLblPos val="outEnd"/>
          <c:showLegendKey val="0"/>
          <c:showVal val="1"/>
          <c:showCatName val="0"/>
          <c:showSerName val="0"/>
          <c:showPercent val="0"/>
          <c:showBubbleSize val="0"/>
        </c:dLbls>
        <c:gapWidth val="219"/>
        <c:overlap val="-27"/>
        <c:axId val="988014863"/>
        <c:axId val="988016111"/>
      </c:barChart>
      <c:catAx>
        <c:axId val="98801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16111"/>
        <c:crosses val="autoZero"/>
        <c:auto val="1"/>
        <c:lblAlgn val="ctr"/>
        <c:lblOffset val="100"/>
        <c:noMultiLvlLbl val="0"/>
      </c:catAx>
      <c:valAx>
        <c:axId val="9880161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14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Susan's</a:t>
            </a:r>
            <a:r>
              <a:rPr lang="en-US" b="1" baseline="0"/>
              <a:t>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Vacations'!$B$7:$D$7</c:f>
              <c:strCache>
                <c:ptCount val="3"/>
                <c:pt idx="0">
                  <c:v>Chicago Museum</c:v>
                </c:pt>
                <c:pt idx="1">
                  <c:v> Orlando Theme</c:v>
                </c:pt>
                <c:pt idx="2">
                  <c:v> Miami Cruise</c:v>
                </c:pt>
              </c:strCache>
            </c:strRef>
          </c:cat>
          <c:val>
            <c:numRef>
              <c:f>'Three Vacations'!$B$33:$D$33</c:f>
              <c:numCache>
                <c:formatCode>_("$"* #,##0.00_);_("$"* \(#,##0.00\);_("$"* "-"??_);_(@_)</c:formatCode>
                <c:ptCount val="3"/>
                <c:pt idx="0">
                  <c:v>1994</c:v>
                </c:pt>
                <c:pt idx="1">
                  <c:v>1953</c:v>
                </c:pt>
                <c:pt idx="2">
                  <c:v>1810</c:v>
                </c:pt>
              </c:numCache>
            </c:numRef>
          </c:val>
          <c:extLst>
            <c:ext xmlns:c16="http://schemas.microsoft.com/office/drawing/2014/chart" uri="{C3380CC4-5D6E-409C-BE32-E72D297353CC}">
              <c16:uniqueId val="{00000000-6B86-4C16-B31A-CDEC725590C1}"/>
            </c:ext>
          </c:extLst>
        </c:ser>
        <c:dLbls>
          <c:dLblPos val="outEnd"/>
          <c:showLegendKey val="0"/>
          <c:showVal val="1"/>
          <c:showCatName val="0"/>
          <c:showSerName val="0"/>
          <c:showPercent val="0"/>
          <c:showBubbleSize val="0"/>
        </c:dLbls>
        <c:gapWidth val="219"/>
        <c:overlap val="-27"/>
        <c:axId val="1589950735"/>
        <c:axId val="1589951567"/>
      </c:barChart>
      <c:catAx>
        <c:axId val="158995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51567"/>
        <c:crosses val="autoZero"/>
        <c:auto val="1"/>
        <c:lblAlgn val="ctr"/>
        <c:lblOffset val="100"/>
        <c:noMultiLvlLbl val="0"/>
      </c:catAx>
      <c:valAx>
        <c:axId val="15899515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5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Tim's</a:t>
            </a:r>
            <a:r>
              <a:rPr lang="en-US" b="1" baseline="0"/>
              <a:t> Chart For 4 person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Vacations'!$B$7:$D$7</c:f>
              <c:strCache>
                <c:ptCount val="3"/>
                <c:pt idx="0">
                  <c:v>Chicago Museum</c:v>
                </c:pt>
                <c:pt idx="1">
                  <c:v> Orlando Theme</c:v>
                </c:pt>
                <c:pt idx="2">
                  <c:v> Miami Cruise</c:v>
                </c:pt>
              </c:strCache>
            </c:strRef>
          </c:cat>
          <c:val>
            <c:numRef>
              <c:f>'Three Vacations'!$F$33:$H$33</c:f>
              <c:numCache>
                <c:formatCode>_("$"* #,##0.00_);_("$"* \(#,##0.00\);_("$"* "-"??_);_(@_)</c:formatCode>
                <c:ptCount val="3"/>
                <c:pt idx="0">
                  <c:v>3188</c:v>
                </c:pt>
                <c:pt idx="1">
                  <c:v>3381</c:v>
                </c:pt>
                <c:pt idx="2">
                  <c:v>3620</c:v>
                </c:pt>
              </c:numCache>
            </c:numRef>
          </c:val>
          <c:extLst>
            <c:ext xmlns:c16="http://schemas.microsoft.com/office/drawing/2014/chart" uri="{C3380CC4-5D6E-409C-BE32-E72D297353CC}">
              <c16:uniqueId val="{00000000-F227-4324-ABEA-9F6366B3607E}"/>
            </c:ext>
          </c:extLst>
        </c:ser>
        <c:dLbls>
          <c:dLblPos val="outEnd"/>
          <c:showLegendKey val="0"/>
          <c:showVal val="1"/>
          <c:showCatName val="0"/>
          <c:showSerName val="0"/>
          <c:showPercent val="0"/>
          <c:showBubbleSize val="0"/>
        </c:dLbls>
        <c:gapWidth val="219"/>
        <c:overlap val="-27"/>
        <c:axId val="709578367"/>
        <c:axId val="709577951"/>
      </c:barChart>
      <c:catAx>
        <c:axId val="70957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77951"/>
        <c:crosses val="autoZero"/>
        <c:auto val="1"/>
        <c:lblAlgn val="ctr"/>
        <c:lblOffset val="100"/>
        <c:noMultiLvlLbl val="0"/>
      </c:catAx>
      <c:valAx>
        <c:axId val="7095779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years cost for Susan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'cell phone bill'!$A$16</c:f>
              <c:strCache>
                <c:ptCount val="1"/>
                <c:pt idx="0">
                  <c:v>2 years cost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'cell phone bill'!$B$5:$D$5</c:f>
              <c:strCache>
                <c:ptCount val="3"/>
                <c:pt idx="0">
                  <c:v>X-mobile</c:v>
                </c:pt>
                <c:pt idx="1">
                  <c:v>Veritium</c:v>
                </c:pt>
                <c:pt idx="2">
                  <c:v>ABC</c:v>
                </c:pt>
              </c:strCache>
            </c:strRef>
          </c:cat>
          <c:val>
            <c:numRef>
              <c:f>'cell phone bill'!$B$16:$D$16</c:f>
              <c:numCache>
                <c:formatCode>_("$"* #,##0.00_);_("$"* \(#,##0.00\);_("$"* "-"??_);_(@_)</c:formatCode>
                <c:ptCount val="3"/>
                <c:pt idx="0">
                  <c:v>2364</c:v>
                </c:pt>
                <c:pt idx="1">
                  <c:v>13560</c:v>
                </c:pt>
                <c:pt idx="2">
                  <c:v>1560</c:v>
                </c:pt>
              </c:numCache>
            </c:numRef>
          </c:val>
          <c:extLst>
            <c:ext xmlns:c16="http://schemas.microsoft.com/office/drawing/2014/chart" uri="{C3380CC4-5D6E-409C-BE32-E72D297353CC}">
              <c16:uniqueId val="{00000000-9838-4104-9CC3-A459A711904C}"/>
            </c:ext>
          </c:extLst>
        </c:ser>
        <c:dLbls>
          <c:dLblPos val="outEnd"/>
          <c:showLegendKey val="0"/>
          <c:showVal val="1"/>
          <c:showCatName val="0"/>
          <c:showSerName val="0"/>
          <c:showPercent val="0"/>
          <c:showBubbleSize val="0"/>
        </c:dLbls>
        <c:gapWidth val="219"/>
        <c:overlap val="-27"/>
        <c:axId val="1351448768"/>
        <c:axId val="1351449600"/>
      </c:barChart>
      <c:catAx>
        <c:axId val="13514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49600"/>
        <c:crosses val="autoZero"/>
        <c:auto val="1"/>
        <c:lblAlgn val="ctr"/>
        <c:lblOffset val="100"/>
        <c:noMultiLvlLbl val="0"/>
      </c:catAx>
      <c:valAx>
        <c:axId val="1351449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years cost for Tim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'cell phone bill'!$F$16</c:f>
              <c:strCache>
                <c:ptCount val="1"/>
                <c:pt idx="0">
                  <c:v>2 years cost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'cell phone bill'!$G$5:$I$5</c:f>
              <c:strCache>
                <c:ptCount val="3"/>
                <c:pt idx="0">
                  <c:v>X-mobile</c:v>
                </c:pt>
                <c:pt idx="1">
                  <c:v>Veritium</c:v>
                </c:pt>
                <c:pt idx="2">
                  <c:v>ABC</c:v>
                </c:pt>
              </c:strCache>
            </c:strRef>
          </c:cat>
          <c:val>
            <c:numRef>
              <c:f>'cell phone bill'!$G$16:$I$16</c:f>
              <c:numCache>
                <c:formatCode>_("$"* #,##0.00_);_("$"* \(#,##0.00\);_("$"* "-"??_);_(@_)</c:formatCode>
                <c:ptCount val="3"/>
                <c:pt idx="0">
                  <c:v>1404</c:v>
                </c:pt>
                <c:pt idx="1">
                  <c:v>12840</c:v>
                </c:pt>
                <c:pt idx="2">
                  <c:v>1320</c:v>
                </c:pt>
              </c:numCache>
            </c:numRef>
          </c:val>
          <c:extLst>
            <c:ext xmlns:c16="http://schemas.microsoft.com/office/drawing/2014/chart" uri="{C3380CC4-5D6E-409C-BE32-E72D297353CC}">
              <c16:uniqueId val="{00000000-B7FB-48C5-A839-DF49F10C6321}"/>
            </c:ext>
          </c:extLst>
        </c:ser>
        <c:dLbls>
          <c:dLblPos val="outEnd"/>
          <c:showLegendKey val="0"/>
          <c:showVal val="1"/>
          <c:showCatName val="0"/>
          <c:showSerName val="0"/>
          <c:showPercent val="0"/>
          <c:showBubbleSize val="0"/>
        </c:dLbls>
        <c:gapWidth val="219"/>
        <c:overlap val="-27"/>
        <c:axId val="1207491536"/>
        <c:axId val="1207493616"/>
      </c:barChart>
      <c:catAx>
        <c:axId val="120749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93616"/>
        <c:crosses val="autoZero"/>
        <c:auto val="1"/>
        <c:lblAlgn val="ctr"/>
        <c:lblOffset val="100"/>
        <c:noMultiLvlLbl val="0"/>
      </c:catAx>
      <c:valAx>
        <c:axId val="1207493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49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Susan's</a:t>
            </a:r>
            <a:r>
              <a:rPr lang="en-US" b="1" baseline="0"/>
              <a:t> Chart of Printing cost for 2yrs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276625316503303"/>
          <c:y val="0.19636169032045242"/>
          <c:w val="0.7387788661503415"/>
          <c:h val="0.69715256701686212"/>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printers'!$B$8:$D$8</c:f>
              <c:strCache>
                <c:ptCount val="3"/>
                <c:pt idx="0">
                  <c:v>Epsilon</c:v>
                </c:pt>
                <c:pt idx="1">
                  <c:v>HP</c:v>
                </c:pt>
                <c:pt idx="2">
                  <c:v>Zero</c:v>
                </c:pt>
              </c:strCache>
            </c:strRef>
          </c:cat>
          <c:val>
            <c:numRef>
              <c:f>'three printers'!$B$31:$D$31</c:f>
              <c:numCache>
                <c:formatCode>_("$"* #,##0.00_);_("$"* \(#,##0.00\);_("$"* "-"??_);_(@_)</c:formatCode>
                <c:ptCount val="3"/>
                <c:pt idx="0">
                  <c:v>39029</c:v>
                </c:pt>
                <c:pt idx="1">
                  <c:v>86815.666666666657</c:v>
                </c:pt>
                <c:pt idx="2">
                  <c:v>232440.89189189189</c:v>
                </c:pt>
              </c:numCache>
            </c:numRef>
          </c:val>
          <c:extLst>
            <c:ext xmlns:c16="http://schemas.microsoft.com/office/drawing/2014/chart" uri="{C3380CC4-5D6E-409C-BE32-E72D297353CC}">
              <c16:uniqueId val="{00000000-3320-49A2-91F0-6E2D620B9089}"/>
            </c:ext>
          </c:extLst>
        </c:ser>
        <c:dLbls>
          <c:dLblPos val="outEnd"/>
          <c:showLegendKey val="0"/>
          <c:showVal val="1"/>
          <c:showCatName val="0"/>
          <c:showSerName val="0"/>
          <c:showPercent val="0"/>
          <c:showBubbleSize val="0"/>
        </c:dLbls>
        <c:gapWidth val="219"/>
        <c:overlap val="-27"/>
        <c:axId val="1596519887"/>
        <c:axId val="1596524879"/>
      </c:barChart>
      <c:catAx>
        <c:axId val="15965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4879"/>
        <c:crosses val="autoZero"/>
        <c:auto val="1"/>
        <c:lblAlgn val="ctr"/>
        <c:lblOffset val="100"/>
        <c:noMultiLvlLbl val="0"/>
      </c:catAx>
      <c:valAx>
        <c:axId val="15965248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Tim's</a:t>
            </a:r>
            <a:r>
              <a:rPr lang="en-US" b="1" baseline="0"/>
              <a:t> chart of printing cost for 2yrs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printers'!$F$30:$H$30</c:f>
              <c:strCache>
                <c:ptCount val="3"/>
                <c:pt idx="0">
                  <c:v>Epsilon</c:v>
                </c:pt>
                <c:pt idx="1">
                  <c:v>HP</c:v>
                </c:pt>
                <c:pt idx="2">
                  <c:v>Zero</c:v>
                </c:pt>
              </c:strCache>
            </c:strRef>
          </c:cat>
          <c:val>
            <c:numRef>
              <c:f>'three printers'!$F$31:$H$31</c:f>
              <c:numCache>
                <c:formatCode>_("$"* #,##0.00_);_("$"* \(#,##0.00\);_("$"* "-"??_);_(@_)</c:formatCode>
                <c:ptCount val="3"/>
                <c:pt idx="0">
                  <c:v>1300029</c:v>
                </c:pt>
                <c:pt idx="1">
                  <c:v>2889037.888888889</c:v>
                </c:pt>
                <c:pt idx="2">
                  <c:v>7730278.7297297297</c:v>
                </c:pt>
              </c:numCache>
            </c:numRef>
          </c:val>
          <c:extLst>
            <c:ext xmlns:c16="http://schemas.microsoft.com/office/drawing/2014/chart" uri="{C3380CC4-5D6E-409C-BE32-E72D297353CC}">
              <c16:uniqueId val="{00000000-8624-48F2-8E35-06EF0D0F4011}"/>
            </c:ext>
          </c:extLst>
        </c:ser>
        <c:dLbls>
          <c:dLblPos val="outEnd"/>
          <c:showLegendKey val="0"/>
          <c:showVal val="1"/>
          <c:showCatName val="0"/>
          <c:showSerName val="0"/>
          <c:showPercent val="0"/>
          <c:showBubbleSize val="0"/>
        </c:dLbls>
        <c:gapWidth val="219"/>
        <c:overlap val="-27"/>
        <c:axId val="1593496527"/>
        <c:axId val="1593495695"/>
      </c:barChart>
      <c:catAx>
        <c:axId val="15934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495695"/>
        <c:crosses val="autoZero"/>
        <c:auto val="1"/>
        <c:lblAlgn val="ctr"/>
        <c:lblOffset val="100"/>
        <c:noMultiLvlLbl val="0"/>
      </c:catAx>
      <c:valAx>
        <c:axId val="15934956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49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Susan's</a:t>
            </a:r>
            <a:r>
              <a:rPr lang="en-US" b="1" baseline="0">
                <a:solidFill>
                  <a:schemeClr val="tx1"/>
                </a:solidFill>
              </a:rPr>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'Shopping list problem'!$H$8:$J$8</c:f>
              <c:strCache>
                <c:ptCount val="3"/>
                <c:pt idx="0">
                  <c:v>walt-mart</c:v>
                </c:pt>
                <c:pt idx="1">
                  <c:v>dollar trap</c:v>
                </c:pt>
                <c:pt idx="2">
                  <c:v>office repo</c:v>
                </c:pt>
              </c:strCache>
            </c:strRef>
          </c:cat>
          <c:val>
            <c:numRef>
              <c:f>'Shopping list problem'!$H$26:$J$26</c:f>
              <c:numCache>
                <c:formatCode>_("$"* #,##0.00_);_("$"* \(#,##0.00\);_("$"* "-"??_);_(@_)</c:formatCode>
                <c:ptCount val="3"/>
                <c:pt idx="0">
                  <c:v>91.7</c:v>
                </c:pt>
                <c:pt idx="1">
                  <c:v>92.85</c:v>
                </c:pt>
                <c:pt idx="2">
                  <c:v>126.6</c:v>
                </c:pt>
              </c:numCache>
            </c:numRef>
          </c:val>
          <c:extLst>
            <c:ext xmlns:c16="http://schemas.microsoft.com/office/drawing/2014/chart" uri="{C3380CC4-5D6E-409C-BE32-E72D297353CC}">
              <c16:uniqueId val="{00000000-897B-4C99-9B6A-1DD443B19B99}"/>
            </c:ext>
          </c:extLst>
        </c:ser>
        <c:dLbls>
          <c:dLblPos val="outEnd"/>
          <c:showLegendKey val="0"/>
          <c:showVal val="1"/>
          <c:showCatName val="0"/>
          <c:showSerName val="0"/>
          <c:showPercent val="0"/>
          <c:showBubbleSize val="0"/>
        </c:dLbls>
        <c:gapWidth val="219"/>
        <c:overlap val="-37"/>
        <c:axId val="1937541376"/>
        <c:axId val="1494617728"/>
      </c:barChart>
      <c:catAx>
        <c:axId val="193754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617728"/>
        <c:crosses val="autoZero"/>
        <c:auto val="1"/>
        <c:lblAlgn val="ctr"/>
        <c:lblOffset val="100"/>
        <c:noMultiLvlLbl val="0"/>
      </c:catAx>
      <c:valAx>
        <c:axId val="149461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4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Tim's</a:t>
            </a:r>
            <a:r>
              <a:rPr lang="en-US" b="1" baseline="0">
                <a:solidFill>
                  <a:schemeClr val="tx1"/>
                </a:solidFill>
              </a:rPr>
              <a:t> Chart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'Shopping list problem'!$N$8:$P$8</c:f>
              <c:strCache>
                <c:ptCount val="3"/>
                <c:pt idx="0">
                  <c:v>walt-mart</c:v>
                </c:pt>
                <c:pt idx="1">
                  <c:v>dollar trap</c:v>
                </c:pt>
                <c:pt idx="2">
                  <c:v>office repo</c:v>
                </c:pt>
              </c:strCache>
            </c:strRef>
          </c:cat>
          <c:val>
            <c:numRef>
              <c:f>'Shopping list problem'!$N$26:$P$26</c:f>
              <c:numCache>
                <c:formatCode>_("$"* #,##0.00_);_("$"* \(#,##0.00\);_("$"* "-"??_);_(@_)</c:formatCode>
                <c:ptCount val="3"/>
                <c:pt idx="0">
                  <c:v>75.899999999999991</c:v>
                </c:pt>
                <c:pt idx="1">
                  <c:v>71.499999999999986</c:v>
                </c:pt>
                <c:pt idx="2">
                  <c:v>108.45</c:v>
                </c:pt>
              </c:numCache>
            </c:numRef>
          </c:val>
          <c:extLst>
            <c:ext xmlns:c16="http://schemas.microsoft.com/office/drawing/2014/chart" uri="{C3380CC4-5D6E-409C-BE32-E72D297353CC}">
              <c16:uniqueId val="{00000000-B647-493C-A6A8-99318A1AE81D}"/>
            </c:ext>
          </c:extLst>
        </c:ser>
        <c:dLbls>
          <c:dLblPos val="outEnd"/>
          <c:showLegendKey val="0"/>
          <c:showVal val="1"/>
          <c:showCatName val="0"/>
          <c:showSerName val="0"/>
          <c:showPercent val="0"/>
          <c:showBubbleSize val="0"/>
        </c:dLbls>
        <c:gapWidth val="219"/>
        <c:overlap val="-27"/>
        <c:axId val="1938721280"/>
        <c:axId val="1938720864"/>
      </c:barChart>
      <c:catAx>
        <c:axId val="193872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20864"/>
        <c:crosses val="autoZero"/>
        <c:auto val="1"/>
        <c:lblAlgn val="ctr"/>
        <c:lblOffset val="100"/>
        <c:noMultiLvlLbl val="0"/>
      </c:catAx>
      <c:valAx>
        <c:axId val="19387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2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1020535</xdr:colOff>
      <xdr:row>14</xdr:row>
      <xdr:rowOff>20864</xdr:rowOff>
    </xdr:from>
    <xdr:to>
      <xdr:col>9</xdr:col>
      <xdr:colOff>267607</xdr:colOff>
      <xdr:row>29</xdr:row>
      <xdr:rowOff>42636</xdr:rowOff>
    </xdr:to>
    <xdr:graphicFrame macro="">
      <xdr:nvGraphicFramePr>
        <xdr:cNvPr id="4" name="Chart 3">
          <a:extLst>
            <a:ext uri="{FF2B5EF4-FFF2-40B4-BE49-F238E27FC236}">
              <a16:creationId xmlns:a16="http://schemas.microsoft.com/office/drawing/2014/main" id="{5EFF3576-D640-A31C-5833-212531EF1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1079499</xdr:colOff>
      <xdr:row>34</xdr:row>
      <xdr:rowOff>20864</xdr:rowOff>
    </xdr:from>
    <xdr:to>
      <xdr:col>3</xdr:col>
      <xdr:colOff>848178</xdr:colOff>
      <xdr:row>49</xdr:row>
      <xdr:rowOff>42635</xdr:rowOff>
    </xdr:to>
    <xdr:graphicFrame macro="">
      <xdr:nvGraphicFramePr>
        <xdr:cNvPr id="2" name="Chart 1">
          <a:extLst>
            <a:ext uri="{FF2B5EF4-FFF2-40B4-BE49-F238E27FC236}">
              <a16:creationId xmlns:a16="http://schemas.microsoft.com/office/drawing/2014/main" id="{FE82FA02-F046-FFB3-B52E-7B8AB11B7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588818</xdr:colOff>
      <xdr:row>34</xdr:row>
      <xdr:rowOff>31171</xdr:rowOff>
    </xdr:from>
    <xdr:to>
      <xdr:col>11</xdr:col>
      <xdr:colOff>600364</xdr:colOff>
      <xdr:row>49</xdr:row>
      <xdr:rowOff>3462</xdr:rowOff>
    </xdr:to>
    <xdr:graphicFrame macro="">
      <xdr:nvGraphicFramePr>
        <xdr:cNvPr id="3" name="Chart 2">
          <a:extLst>
            <a:ext uri="{FF2B5EF4-FFF2-40B4-BE49-F238E27FC236}">
              <a16:creationId xmlns:a16="http://schemas.microsoft.com/office/drawing/2014/main" id="{E7A8FF82-5B4D-6DA9-EDA4-95C2BC50F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31172</xdr:rowOff>
    </xdr:from>
    <xdr:to>
      <xdr:col>3</xdr:col>
      <xdr:colOff>738909</xdr:colOff>
      <xdr:row>31</xdr:row>
      <xdr:rowOff>80819</xdr:rowOff>
    </xdr:to>
    <xdr:graphicFrame macro="">
      <xdr:nvGraphicFramePr>
        <xdr:cNvPr id="2" name="Chart 1">
          <a:extLst>
            <a:ext uri="{FF2B5EF4-FFF2-40B4-BE49-F238E27FC236}">
              <a16:creationId xmlns:a16="http://schemas.microsoft.com/office/drawing/2014/main" id="{2E7B57C9-37E6-C73A-B3FB-94F1B0177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23091</xdr:colOff>
      <xdr:row>17</xdr:row>
      <xdr:rowOff>169717</xdr:rowOff>
    </xdr:from>
    <xdr:to>
      <xdr:col>9</xdr:col>
      <xdr:colOff>11545</xdr:colOff>
      <xdr:row>31</xdr:row>
      <xdr:rowOff>34637</xdr:rowOff>
    </xdr:to>
    <xdr:graphicFrame macro="">
      <xdr:nvGraphicFramePr>
        <xdr:cNvPr id="3" name="Chart 2">
          <a:extLst>
            <a:ext uri="{FF2B5EF4-FFF2-40B4-BE49-F238E27FC236}">
              <a16:creationId xmlns:a16="http://schemas.microsoft.com/office/drawing/2014/main" id="{74A416D2-EF55-D5D4-91DD-D36FB80E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231321</xdr:colOff>
      <xdr:row>32</xdr:row>
      <xdr:rowOff>20864</xdr:rowOff>
    </xdr:from>
    <xdr:to>
      <xdr:col>4</xdr:col>
      <xdr:colOff>0</xdr:colOff>
      <xdr:row>46</xdr:row>
      <xdr:rowOff>9071</xdr:rowOff>
    </xdr:to>
    <xdr:graphicFrame macro="">
      <xdr:nvGraphicFramePr>
        <xdr:cNvPr id="2" name="Chart 1">
          <a:extLst>
            <a:ext uri="{FF2B5EF4-FFF2-40B4-BE49-F238E27FC236}">
              <a16:creationId xmlns:a16="http://schemas.microsoft.com/office/drawing/2014/main" id="{1B731BAF-CE2C-D346-916E-ECF3D9FD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4535</xdr:colOff>
      <xdr:row>31</xdr:row>
      <xdr:rowOff>170957</xdr:rowOff>
    </xdr:from>
    <xdr:to>
      <xdr:col>10</xdr:col>
      <xdr:colOff>453570</xdr:colOff>
      <xdr:row>45</xdr:row>
      <xdr:rowOff>177307</xdr:rowOff>
    </xdr:to>
    <xdr:graphicFrame macro="">
      <xdr:nvGraphicFramePr>
        <xdr:cNvPr id="3" name="Chart 2">
          <a:extLst>
            <a:ext uri="{FF2B5EF4-FFF2-40B4-BE49-F238E27FC236}">
              <a16:creationId xmlns:a16="http://schemas.microsoft.com/office/drawing/2014/main" id="{C8289E91-3C56-ECF0-7097-F7FA798F5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480084</xdr:colOff>
      <xdr:row>28</xdr:row>
      <xdr:rowOff>8766</xdr:rowOff>
    </xdr:from>
    <xdr:to>
      <xdr:col>10</xdr:col>
      <xdr:colOff>5904</xdr:colOff>
      <xdr:row>42</xdr:row>
      <xdr:rowOff>126436</xdr:rowOff>
    </xdr:to>
    <xdr:graphicFrame macro="">
      <xdr:nvGraphicFramePr>
        <xdr:cNvPr id="3" name="Chart 2">
          <a:extLst>
            <a:ext uri="{FF2B5EF4-FFF2-40B4-BE49-F238E27FC236}">
              <a16:creationId xmlns:a16="http://schemas.microsoft.com/office/drawing/2014/main" id="{90ECDFF8-6018-EE03-B3EE-0526B9E55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11547</xdr:colOff>
      <xdr:row>28</xdr:row>
      <xdr:rowOff>2309</xdr:rowOff>
    </xdr:from>
    <xdr:to>
      <xdr:col>18</xdr:col>
      <xdr:colOff>161638</xdr:colOff>
      <xdr:row>42</xdr:row>
      <xdr:rowOff>159327</xdr:rowOff>
    </xdr:to>
    <xdr:graphicFrame macro="">
      <xdr:nvGraphicFramePr>
        <xdr:cNvPr id="5" name="Chart 4">
          <a:extLst>
            <a:ext uri="{FF2B5EF4-FFF2-40B4-BE49-F238E27FC236}">
              <a16:creationId xmlns:a16="http://schemas.microsoft.com/office/drawing/2014/main" id="{07E797EA-7917-9C07-96B2-8E3859277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37</xdr:row>
      <xdr:rowOff>112713</xdr:rowOff>
    </xdr:from>
    <xdr:to>
      <xdr:col>3</xdr:col>
      <xdr:colOff>1000124</xdr:colOff>
      <xdr:row>54</xdr:row>
      <xdr:rowOff>47625</xdr:rowOff>
    </xdr:to>
    <xdr:graphicFrame macro="">
      <xdr:nvGraphicFramePr>
        <xdr:cNvPr id="2" name="Chart 1">
          <a:extLst>
            <a:ext uri="{FF2B5EF4-FFF2-40B4-BE49-F238E27FC236}">
              <a16:creationId xmlns:a16="http://schemas.microsoft.com/office/drawing/2014/main" id="{113FE1BA-115A-38CF-6E64-D5FBD31C9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22679</xdr:colOff>
      <xdr:row>37</xdr:row>
      <xdr:rowOff>75292</xdr:rowOff>
    </xdr:from>
    <xdr:to>
      <xdr:col>10</xdr:col>
      <xdr:colOff>11545</xdr:colOff>
      <xdr:row>53</xdr:row>
      <xdr:rowOff>126999</xdr:rowOff>
    </xdr:to>
    <xdr:graphicFrame macro="">
      <xdr:nvGraphicFramePr>
        <xdr:cNvPr id="4" name="Chart 3">
          <a:extLst>
            <a:ext uri="{FF2B5EF4-FFF2-40B4-BE49-F238E27FC236}">
              <a16:creationId xmlns:a16="http://schemas.microsoft.com/office/drawing/2014/main" id="{A756562C-C9AF-2652-3C76-D0ADD75A5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84D3B-BCD7-4CDD-9B74-9149EE39FFDB}">
  <dimension ref="A1:X22"/>
  <sheetViews>
    <sheetView zoomScale="40" zoomScaleNormal="40" workbookViewId="0">
      <selection sqref="A1:X4"/>
    </sheetView>
  </sheetViews>
  <sheetFormatPr defaultRowHeight="14.5" x14ac:dyDescent="0.35"/>
  <cols>
    <col min="1" max="1" width="19.453125" bestFit="1" customWidth="1"/>
    <col min="2" max="2" width="10.81640625" bestFit="1" customWidth="1"/>
    <col min="3" max="3" width="14.7265625" bestFit="1" customWidth="1"/>
    <col min="6" max="6" width="11" bestFit="1" customWidth="1"/>
    <col min="9" max="9" width="15.7265625" bestFit="1" customWidth="1"/>
    <col min="10" max="10" width="10.81640625" bestFit="1" customWidth="1"/>
    <col min="11" max="11" width="14.08984375" bestFit="1" customWidth="1"/>
    <col min="14" max="14" width="11" bestFit="1" customWidth="1"/>
  </cols>
  <sheetData>
    <row r="1" spans="1:24" x14ac:dyDescent="0.35">
      <c r="A1" s="42" t="s">
        <v>30</v>
      </c>
      <c r="B1" s="43"/>
      <c r="C1" s="43"/>
      <c r="D1" s="43"/>
      <c r="E1" s="43"/>
      <c r="F1" s="43"/>
      <c r="G1" s="43"/>
      <c r="H1" s="43"/>
      <c r="I1" s="43"/>
      <c r="J1" s="43"/>
      <c r="K1" s="43"/>
      <c r="L1" s="43"/>
      <c r="M1" s="43"/>
      <c r="N1" s="43"/>
      <c r="O1" s="43"/>
      <c r="P1" s="43"/>
      <c r="Q1" s="43"/>
      <c r="R1" s="43"/>
      <c r="S1" s="43"/>
      <c r="T1" s="43"/>
      <c r="U1" s="43"/>
      <c r="V1" s="43"/>
      <c r="W1" s="43"/>
      <c r="X1" s="43"/>
    </row>
    <row r="2" spans="1:24" x14ac:dyDescent="0.35">
      <c r="A2" s="43"/>
      <c r="B2" s="43"/>
      <c r="C2" s="43"/>
      <c r="D2" s="43"/>
      <c r="E2" s="43"/>
      <c r="F2" s="43"/>
      <c r="G2" s="43"/>
      <c r="H2" s="43"/>
      <c r="I2" s="43"/>
      <c r="J2" s="43"/>
      <c r="K2" s="43"/>
      <c r="L2" s="43"/>
      <c r="M2" s="43"/>
      <c r="N2" s="43"/>
      <c r="O2" s="43"/>
      <c r="P2" s="43"/>
      <c r="Q2" s="43"/>
      <c r="R2" s="43"/>
      <c r="S2" s="43"/>
      <c r="T2" s="43"/>
      <c r="U2" s="43"/>
      <c r="V2" s="43"/>
      <c r="W2" s="43"/>
      <c r="X2" s="43"/>
    </row>
    <row r="3" spans="1:24" x14ac:dyDescent="0.35">
      <c r="A3" s="44" t="s">
        <v>31</v>
      </c>
      <c r="B3" s="45"/>
      <c r="C3" s="45"/>
      <c r="D3" s="45"/>
      <c r="E3" s="45"/>
      <c r="F3" s="45"/>
      <c r="G3" s="45"/>
      <c r="H3" s="45"/>
      <c r="I3" s="45"/>
      <c r="J3" s="45"/>
      <c r="K3" s="45"/>
      <c r="L3" s="45"/>
      <c r="M3" s="45"/>
      <c r="N3" s="45"/>
      <c r="O3" s="45"/>
      <c r="P3" s="45"/>
      <c r="Q3" s="45"/>
      <c r="R3" s="45"/>
      <c r="S3" s="45"/>
      <c r="T3" s="45"/>
      <c r="U3" s="45"/>
      <c r="V3" s="45"/>
      <c r="W3" s="45"/>
      <c r="X3" s="45"/>
    </row>
    <row r="4" spans="1:24" x14ac:dyDescent="0.35">
      <c r="A4" s="45"/>
      <c r="B4" s="45"/>
      <c r="C4" s="45"/>
      <c r="D4" s="45"/>
      <c r="E4" s="45"/>
      <c r="F4" s="45"/>
      <c r="G4" s="45"/>
      <c r="H4" s="45"/>
      <c r="I4" s="45"/>
      <c r="J4" s="45"/>
      <c r="K4" s="45"/>
      <c r="L4" s="45"/>
      <c r="M4" s="45"/>
      <c r="N4" s="45"/>
      <c r="O4" s="45"/>
      <c r="P4" s="45"/>
      <c r="Q4" s="45"/>
      <c r="R4" s="45"/>
      <c r="S4" s="45"/>
      <c r="T4" s="45"/>
      <c r="U4" s="45"/>
      <c r="V4" s="45"/>
      <c r="W4" s="45"/>
      <c r="X4" s="45"/>
    </row>
    <row r="5" spans="1:24" x14ac:dyDescent="0.35">
      <c r="A5" s="8"/>
      <c r="B5" s="8"/>
      <c r="C5" s="8"/>
      <c r="D5" s="8"/>
      <c r="E5" s="8"/>
      <c r="F5" s="8"/>
      <c r="G5" s="8"/>
      <c r="H5" s="8"/>
      <c r="I5" s="8"/>
      <c r="J5" s="8"/>
      <c r="K5" s="8"/>
      <c r="L5" s="8"/>
      <c r="M5" s="8"/>
      <c r="N5" s="8"/>
      <c r="O5" s="8"/>
      <c r="P5" s="8"/>
      <c r="Q5" s="8"/>
      <c r="R5" s="8" t="s">
        <v>27</v>
      </c>
      <c r="S5" s="8"/>
      <c r="T5" s="8"/>
      <c r="U5" s="8"/>
      <c r="V5" s="8"/>
      <c r="W5" s="8"/>
      <c r="X5" s="8"/>
    </row>
    <row r="6" spans="1:24" x14ac:dyDescent="0.35">
      <c r="A6" s="9" t="s">
        <v>51</v>
      </c>
      <c r="B6" s="10">
        <v>50</v>
      </c>
      <c r="I6" s="11" t="s">
        <v>32</v>
      </c>
      <c r="J6" s="12">
        <v>90</v>
      </c>
    </row>
    <row r="7" spans="1:24" x14ac:dyDescent="0.35">
      <c r="A7" s="13" t="s">
        <v>33</v>
      </c>
      <c r="B7" s="13" t="s">
        <v>37</v>
      </c>
      <c r="C7" s="13" t="s">
        <v>35</v>
      </c>
      <c r="D7" s="13" t="s">
        <v>36</v>
      </c>
      <c r="E7" s="13" t="s">
        <v>45</v>
      </c>
      <c r="F7" s="13" t="s">
        <v>46</v>
      </c>
      <c r="G7" s="13"/>
      <c r="I7" s="13" t="s">
        <v>34</v>
      </c>
      <c r="J7" s="13" t="s">
        <v>37</v>
      </c>
      <c r="K7" s="13" t="s">
        <v>38</v>
      </c>
      <c r="L7" s="13" t="s">
        <v>36</v>
      </c>
      <c r="M7" s="13" t="s">
        <v>45</v>
      </c>
      <c r="N7" s="13" t="s">
        <v>46</v>
      </c>
    </row>
    <row r="8" spans="1:24" x14ac:dyDescent="0.35">
      <c r="A8" t="s">
        <v>39</v>
      </c>
      <c r="B8" s="2">
        <v>2.5</v>
      </c>
      <c r="C8" t="s">
        <v>43</v>
      </c>
      <c r="D8" s="2">
        <v>21</v>
      </c>
      <c r="E8" s="5">
        <v>2</v>
      </c>
      <c r="F8" s="7">
        <f>E8*D8</f>
        <v>42</v>
      </c>
      <c r="G8" s="7"/>
      <c r="I8" t="s">
        <v>47</v>
      </c>
      <c r="J8" s="2">
        <v>2</v>
      </c>
      <c r="K8" t="s">
        <v>49</v>
      </c>
      <c r="L8" s="2">
        <v>11</v>
      </c>
      <c r="M8">
        <v>2</v>
      </c>
      <c r="N8" s="7">
        <f>M8*L8</f>
        <v>22</v>
      </c>
    </row>
    <row r="9" spans="1:24" x14ac:dyDescent="0.35">
      <c r="A9" t="s">
        <v>40</v>
      </c>
      <c r="B9" s="2">
        <v>5.5</v>
      </c>
      <c r="C9" t="s">
        <v>44</v>
      </c>
      <c r="D9" s="2">
        <v>3</v>
      </c>
      <c r="E9" s="5">
        <v>2</v>
      </c>
      <c r="F9" s="7">
        <f>E9*D9</f>
        <v>6</v>
      </c>
      <c r="G9" s="7"/>
      <c r="I9" t="s">
        <v>48</v>
      </c>
      <c r="J9" s="2">
        <v>4.5</v>
      </c>
      <c r="K9" t="s">
        <v>50</v>
      </c>
      <c r="L9" s="2">
        <v>8</v>
      </c>
      <c r="M9">
        <v>2</v>
      </c>
      <c r="N9" s="7">
        <f>M9*L9</f>
        <v>16</v>
      </c>
    </row>
    <row r="10" spans="1:24" x14ac:dyDescent="0.35">
      <c r="A10" t="s">
        <v>41</v>
      </c>
      <c r="B10" s="2">
        <v>7</v>
      </c>
      <c r="I10" t="s">
        <v>41</v>
      </c>
      <c r="J10" s="2">
        <v>7</v>
      </c>
    </row>
    <row r="11" spans="1:24" x14ac:dyDescent="0.35">
      <c r="A11" t="s">
        <v>42</v>
      </c>
      <c r="B11" s="2">
        <v>3</v>
      </c>
    </row>
    <row r="13" spans="1:24" x14ac:dyDescent="0.35">
      <c r="A13" s="13" t="s">
        <v>52</v>
      </c>
      <c r="B13" s="7">
        <f>SUM(B8:B11)</f>
        <v>18</v>
      </c>
      <c r="C13" s="13" t="s">
        <v>53</v>
      </c>
      <c r="F13" s="7">
        <f>SUM(F8:F9)</f>
        <v>48</v>
      </c>
      <c r="G13" s="7"/>
      <c r="I13" s="13" t="s">
        <v>52</v>
      </c>
      <c r="J13" s="7">
        <f>SUM(J8:J10)</f>
        <v>13.5</v>
      </c>
      <c r="K13" s="13" t="s">
        <v>53</v>
      </c>
      <c r="N13" s="7">
        <f>SUM(N8:N9)</f>
        <v>38</v>
      </c>
    </row>
    <row r="14" spans="1:24" x14ac:dyDescent="0.35">
      <c r="A14" s="13"/>
      <c r="B14" s="7"/>
      <c r="C14" s="13"/>
      <c r="F14" s="7"/>
      <c r="G14" s="7"/>
      <c r="I14" s="13"/>
      <c r="J14" s="7"/>
      <c r="K14" s="13"/>
      <c r="N14" s="7"/>
    </row>
    <row r="15" spans="1:24" x14ac:dyDescent="0.35">
      <c r="A15" s="13" t="s">
        <v>54</v>
      </c>
      <c r="B15" s="7">
        <f>SUM(B6+B13+(12*F13))</f>
        <v>644</v>
      </c>
    </row>
    <row r="16" spans="1:24" x14ac:dyDescent="0.35">
      <c r="A16" s="13" t="s">
        <v>55</v>
      </c>
      <c r="B16" s="7">
        <f>SUM(J6+J13+(12*N13))</f>
        <v>559.5</v>
      </c>
      <c r="F16" s="7"/>
      <c r="N16" s="7"/>
    </row>
    <row r="18" spans="4:14" x14ac:dyDescent="0.35">
      <c r="D18" s="13"/>
      <c r="F18" s="7"/>
      <c r="N18" s="7"/>
    </row>
    <row r="22" spans="4:14" x14ac:dyDescent="0.35">
      <c r="I22" t="s">
        <v>27</v>
      </c>
    </row>
  </sheetData>
  <mergeCells count="2">
    <mergeCell ref="A1:X2"/>
    <mergeCell ref="A3:X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FEF3-3E85-4A67-9691-F1642997CC3D}">
  <dimension ref="A1:X33"/>
  <sheetViews>
    <sheetView tabSelected="1" topLeftCell="A7" zoomScale="40" zoomScaleNormal="40" workbookViewId="0">
      <selection activeCell="N22" sqref="N22"/>
    </sheetView>
  </sheetViews>
  <sheetFormatPr defaultRowHeight="14.5" x14ac:dyDescent="0.35"/>
  <cols>
    <col min="1" max="1" width="40.81640625" bestFit="1" customWidth="1"/>
    <col min="2" max="2" width="15.1796875" bestFit="1" customWidth="1"/>
    <col min="3" max="3" width="14.36328125" bestFit="1" customWidth="1"/>
    <col min="4" max="4" width="12.1796875" bestFit="1" customWidth="1"/>
    <col min="6" max="7" width="11.453125" bestFit="1" customWidth="1"/>
    <col min="8" max="8" width="11.90625" bestFit="1" customWidth="1"/>
  </cols>
  <sheetData>
    <row r="1" spans="1:24" x14ac:dyDescent="0.35">
      <c r="A1" s="42" t="s">
        <v>56</v>
      </c>
      <c r="B1" s="43"/>
      <c r="C1" s="43"/>
      <c r="D1" s="43"/>
      <c r="E1" s="43"/>
      <c r="F1" s="43"/>
      <c r="G1" s="43"/>
      <c r="H1" s="43"/>
      <c r="I1" s="43"/>
      <c r="J1" s="43"/>
      <c r="K1" s="43"/>
      <c r="L1" s="43"/>
      <c r="M1" s="43"/>
      <c r="N1" s="43"/>
      <c r="O1" s="43"/>
      <c r="P1" s="43"/>
      <c r="Q1" s="43"/>
      <c r="R1" s="43"/>
      <c r="S1" s="43"/>
      <c r="T1" s="43"/>
      <c r="U1" s="43"/>
      <c r="V1" s="43"/>
      <c r="W1" s="43"/>
      <c r="X1" s="43"/>
    </row>
    <row r="2" spans="1:24" x14ac:dyDescent="0.35">
      <c r="A2" s="43"/>
      <c r="B2" s="43"/>
      <c r="C2" s="43"/>
      <c r="D2" s="43"/>
      <c r="E2" s="43"/>
      <c r="F2" s="43"/>
      <c r="G2" s="43"/>
      <c r="H2" s="43"/>
      <c r="I2" s="43"/>
      <c r="J2" s="43"/>
      <c r="K2" s="43"/>
      <c r="L2" s="43"/>
      <c r="M2" s="43"/>
      <c r="N2" s="43"/>
      <c r="O2" s="43"/>
      <c r="P2" s="43"/>
      <c r="Q2" s="43"/>
      <c r="R2" s="43"/>
      <c r="S2" s="43"/>
      <c r="T2" s="43"/>
      <c r="U2" s="43"/>
      <c r="V2" s="43"/>
      <c r="W2" s="43"/>
      <c r="X2" s="43"/>
    </row>
    <row r="3" spans="1:24" ht="14.5" customHeight="1" x14ac:dyDescent="0.35">
      <c r="A3" s="46" t="s">
        <v>57</v>
      </c>
      <c r="B3" s="44"/>
      <c r="C3" s="44"/>
      <c r="D3" s="44"/>
      <c r="E3" s="44"/>
      <c r="F3" s="44"/>
      <c r="G3" s="44"/>
      <c r="H3" s="44"/>
      <c r="I3" s="44"/>
      <c r="J3" s="44"/>
      <c r="K3" s="44"/>
      <c r="L3" s="44"/>
      <c r="M3" s="44"/>
      <c r="N3" s="44"/>
      <c r="O3" s="44"/>
      <c r="P3" s="44"/>
      <c r="Q3" s="44"/>
      <c r="R3" s="44"/>
      <c r="S3" s="44"/>
      <c r="T3" s="44"/>
      <c r="U3" s="44"/>
      <c r="V3" s="44"/>
      <c r="W3" s="44"/>
      <c r="X3" s="44"/>
    </row>
    <row r="4" spans="1:24" x14ac:dyDescent="0.35">
      <c r="A4" s="44"/>
      <c r="B4" s="44"/>
      <c r="C4" s="44"/>
      <c r="D4" s="44"/>
      <c r="E4" s="44"/>
      <c r="F4" s="44"/>
      <c r="G4" s="44"/>
      <c r="H4" s="44"/>
      <c r="I4" s="44"/>
      <c r="J4" s="44"/>
      <c r="K4" s="44"/>
      <c r="L4" s="44"/>
      <c r="M4" s="44"/>
      <c r="N4" s="44"/>
      <c r="O4" s="44"/>
      <c r="P4" s="44"/>
      <c r="Q4" s="44"/>
      <c r="R4" s="44"/>
      <c r="S4" s="44"/>
      <c r="T4" s="44"/>
      <c r="U4" s="44"/>
      <c r="V4" s="44"/>
      <c r="W4" s="44"/>
      <c r="X4" s="44"/>
    </row>
    <row r="5" spans="1:24" x14ac:dyDescent="0.35">
      <c r="A5" s="46" t="s">
        <v>79</v>
      </c>
      <c r="B5" s="46"/>
      <c r="C5" s="46"/>
      <c r="D5" s="46"/>
      <c r="E5" s="46"/>
      <c r="F5" s="46"/>
      <c r="G5" s="46"/>
      <c r="H5" s="46"/>
      <c r="I5" s="46"/>
      <c r="J5" s="46"/>
      <c r="K5" s="46"/>
      <c r="L5" s="46"/>
      <c r="M5" s="46"/>
      <c r="N5" s="46"/>
      <c r="O5" s="46"/>
      <c r="P5" s="46"/>
      <c r="Q5" s="46"/>
      <c r="R5" s="46"/>
      <c r="S5" s="46"/>
      <c r="T5" s="46"/>
      <c r="U5" s="46"/>
      <c r="V5" s="46"/>
      <c r="W5" s="46"/>
      <c r="X5" s="46"/>
    </row>
    <row r="6" spans="1:24" x14ac:dyDescent="0.35">
      <c r="A6" s="14"/>
      <c r="B6" s="14"/>
      <c r="C6" s="14"/>
      <c r="D6" s="14"/>
      <c r="E6" s="14"/>
      <c r="F6" s="14"/>
      <c r="G6" s="14"/>
      <c r="H6" s="14"/>
      <c r="I6" s="14"/>
      <c r="J6" s="14"/>
      <c r="K6" s="14"/>
      <c r="L6" s="14"/>
      <c r="M6" s="14"/>
      <c r="N6" s="14"/>
      <c r="O6" s="14"/>
      <c r="P6" s="14"/>
      <c r="Q6" s="14"/>
      <c r="R6" s="14"/>
      <c r="S6" s="14"/>
      <c r="T6" s="14"/>
      <c r="U6" s="14"/>
      <c r="V6" s="14"/>
      <c r="W6" s="14"/>
      <c r="X6" s="14"/>
    </row>
    <row r="7" spans="1:24" x14ac:dyDescent="0.35">
      <c r="B7" s="13" t="s">
        <v>76</v>
      </c>
      <c r="C7" s="13" t="s">
        <v>77</v>
      </c>
      <c r="D7" s="13" t="s">
        <v>78</v>
      </c>
    </row>
    <row r="9" spans="1:24" x14ac:dyDescent="0.35">
      <c r="A9" s="13" t="s">
        <v>58</v>
      </c>
    </row>
    <row r="10" spans="1:24" x14ac:dyDescent="0.35">
      <c r="A10" t="s">
        <v>59</v>
      </c>
      <c r="B10" s="2">
        <v>280</v>
      </c>
      <c r="C10" s="2">
        <v>100</v>
      </c>
      <c r="D10" s="2">
        <v>350</v>
      </c>
    </row>
    <row r="11" spans="1:24" x14ac:dyDescent="0.35">
      <c r="A11" t="s">
        <v>60</v>
      </c>
      <c r="B11" s="2">
        <v>18</v>
      </c>
      <c r="C11" s="2">
        <v>0</v>
      </c>
      <c r="D11" s="2">
        <v>0</v>
      </c>
    </row>
    <row r="12" spans="1:24" x14ac:dyDescent="0.35">
      <c r="A12" t="s">
        <v>61</v>
      </c>
      <c r="B12" s="2">
        <v>25</v>
      </c>
      <c r="C12" s="2">
        <v>0</v>
      </c>
      <c r="D12" s="2">
        <v>0</v>
      </c>
    </row>
    <row r="13" spans="1:24" x14ac:dyDescent="0.35">
      <c r="A13" t="s">
        <v>62</v>
      </c>
      <c r="B13" s="2">
        <v>15</v>
      </c>
      <c r="C13" s="2">
        <v>0</v>
      </c>
      <c r="D13" s="2">
        <v>0</v>
      </c>
    </row>
    <row r="14" spans="1:24" x14ac:dyDescent="0.35">
      <c r="A14" t="s">
        <v>63</v>
      </c>
      <c r="B14" s="2">
        <v>9</v>
      </c>
      <c r="C14" s="2">
        <v>0</v>
      </c>
      <c r="D14" s="2">
        <v>0</v>
      </c>
    </row>
    <row r="15" spans="1:24" x14ac:dyDescent="0.35">
      <c r="A15" t="s">
        <v>64</v>
      </c>
      <c r="B15" s="2">
        <v>0</v>
      </c>
      <c r="C15" s="2">
        <v>99</v>
      </c>
      <c r="D15" s="2">
        <v>0</v>
      </c>
    </row>
    <row r="16" spans="1:24" x14ac:dyDescent="0.35">
      <c r="A16" t="s">
        <v>65</v>
      </c>
      <c r="B16" s="2">
        <v>0</v>
      </c>
      <c r="C16" s="2">
        <v>95</v>
      </c>
      <c r="D16" s="2">
        <v>0</v>
      </c>
    </row>
    <row r="17" spans="1:8" x14ac:dyDescent="0.35">
      <c r="A17" t="s">
        <v>66</v>
      </c>
      <c r="B17" s="2">
        <v>0</v>
      </c>
      <c r="C17" s="2">
        <v>85</v>
      </c>
      <c r="D17" s="2">
        <v>0</v>
      </c>
    </row>
    <row r="18" spans="1:8" x14ac:dyDescent="0.35">
      <c r="A18" t="s">
        <v>67</v>
      </c>
      <c r="B18" s="2">
        <v>0</v>
      </c>
      <c r="C18" s="2">
        <v>85</v>
      </c>
      <c r="D18" s="2">
        <v>0</v>
      </c>
    </row>
    <row r="19" spans="1:8" x14ac:dyDescent="0.35">
      <c r="A19" t="s">
        <v>68</v>
      </c>
      <c r="B19" s="2">
        <v>0</v>
      </c>
      <c r="C19" s="2">
        <v>0</v>
      </c>
      <c r="D19" s="2">
        <v>555</v>
      </c>
    </row>
    <row r="20" spans="1:8" x14ac:dyDescent="0.35">
      <c r="B20" s="2"/>
      <c r="C20" s="2"/>
      <c r="D20" s="2"/>
    </row>
    <row r="21" spans="1:8" x14ac:dyDescent="0.35">
      <c r="B21" s="15" t="s">
        <v>82</v>
      </c>
      <c r="C21" s="15"/>
      <c r="D21" s="15"/>
      <c r="F21" s="16" t="s">
        <v>81</v>
      </c>
      <c r="G21" s="16"/>
      <c r="H21" s="16"/>
    </row>
    <row r="22" spans="1:8" x14ac:dyDescent="0.35">
      <c r="A22" s="13" t="s">
        <v>69</v>
      </c>
      <c r="B22" s="2"/>
    </row>
    <row r="23" spans="1:8" x14ac:dyDescent="0.35">
      <c r="A23" t="s">
        <v>70</v>
      </c>
      <c r="B23">
        <v>2</v>
      </c>
      <c r="C23">
        <v>2</v>
      </c>
      <c r="D23">
        <v>2</v>
      </c>
      <c r="F23">
        <v>4</v>
      </c>
      <c r="G23">
        <v>4</v>
      </c>
      <c r="H23">
        <v>4</v>
      </c>
    </row>
    <row r="24" spans="1:8" x14ac:dyDescent="0.35">
      <c r="A24" t="s">
        <v>71</v>
      </c>
      <c r="B24" s="7">
        <f>2*(SUM(B10:B19))</f>
        <v>694</v>
      </c>
      <c r="C24" s="7">
        <f>2*(SUM(C10:C19))</f>
        <v>928</v>
      </c>
      <c r="D24" s="7">
        <f>2*(SUM(D10:D19))</f>
        <v>1810</v>
      </c>
      <c r="F24" s="7">
        <f>4*(SUM(B10:B19))</f>
        <v>1388</v>
      </c>
      <c r="G24" s="7">
        <f>4*(SUM(C10:C19))</f>
        <v>1856</v>
      </c>
      <c r="H24" s="7">
        <f>4*(SUM(D10:D19))</f>
        <v>3620</v>
      </c>
    </row>
    <row r="26" spans="1:8" x14ac:dyDescent="0.35">
      <c r="A26" s="13" t="s">
        <v>72</v>
      </c>
    </row>
    <row r="27" spans="1:8" x14ac:dyDescent="0.35">
      <c r="A27" t="s">
        <v>74</v>
      </c>
      <c r="B27">
        <v>5</v>
      </c>
      <c r="C27">
        <v>5</v>
      </c>
      <c r="D27">
        <v>5</v>
      </c>
      <c r="F27">
        <v>5</v>
      </c>
      <c r="G27">
        <v>5</v>
      </c>
      <c r="H27">
        <v>5</v>
      </c>
    </row>
    <row r="28" spans="1:8" x14ac:dyDescent="0.35">
      <c r="A28" t="s">
        <v>73</v>
      </c>
      <c r="B28" s="2">
        <v>120</v>
      </c>
      <c r="C28" s="2">
        <v>105</v>
      </c>
      <c r="D28" s="2">
        <v>0</v>
      </c>
      <c r="E28" s="2"/>
      <c r="F28" s="2">
        <v>120</v>
      </c>
      <c r="G28" s="2">
        <v>105</v>
      </c>
      <c r="H28" s="2">
        <v>0</v>
      </c>
    </row>
    <row r="29" spans="1:8" x14ac:dyDescent="0.35">
      <c r="A29" t="s">
        <v>83</v>
      </c>
      <c r="B29" s="2">
        <v>40</v>
      </c>
      <c r="C29" s="2">
        <v>0</v>
      </c>
      <c r="D29" s="2">
        <v>0</v>
      </c>
      <c r="E29" s="2"/>
      <c r="F29" s="2">
        <v>40</v>
      </c>
      <c r="G29" s="2">
        <v>0</v>
      </c>
      <c r="H29" s="2">
        <v>0</v>
      </c>
    </row>
    <row r="30" spans="1:8" x14ac:dyDescent="0.35">
      <c r="A30" t="s">
        <v>85</v>
      </c>
      <c r="B30" s="2">
        <f>B23*50</f>
        <v>100</v>
      </c>
      <c r="C30" s="2">
        <f>C23*50</f>
        <v>100</v>
      </c>
      <c r="D30" s="2">
        <v>0</v>
      </c>
      <c r="E30" s="2"/>
      <c r="F30" s="2">
        <f>F23*50</f>
        <v>200</v>
      </c>
      <c r="G30" s="2">
        <f>G23*50</f>
        <v>200</v>
      </c>
      <c r="H30" s="2">
        <v>0</v>
      </c>
    </row>
    <row r="31" spans="1:8" x14ac:dyDescent="0.35">
      <c r="A31" t="s">
        <v>84</v>
      </c>
      <c r="B31" s="7">
        <f>B27*(SUM(B28:B30))</f>
        <v>1300</v>
      </c>
      <c r="C31" s="7">
        <f>C27*(SUM(C28:C30))</f>
        <v>1025</v>
      </c>
      <c r="D31" s="7">
        <f t="shared" ref="D31" si="0">D27*(SUM(D28:D30))</f>
        <v>0</v>
      </c>
      <c r="F31" s="7">
        <f>F27*(SUM(F28:F30))</f>
        <v>1800</v>
      </c>
      <c r="G31" s="7">
        <f t="shared" ref="G31:H31" si="1">G27*(SUM(G28:G30))</f>
        <v>1525</v>
      </c>
      <c r="H31" s="7">
        <f t="shared" si="1"/>
        <v>0</v>
      </c>
    </row>
    <row r="33" spans="1:8" x14ac:dyDescent="0.35">
      <c r="A33" s="21" t="s">
        <v>25</v>
      </c>
      <c r="B33" s="20">
        <f>SUM(B24,B31)</f>
        <v>1994</v>
      </c>
      <c r="C33" s="20">
        <f>SUM(C24,C31)</f>
        <v>1953</v>
      </c>
      <c r="D33" s="20">
        <f>SUM(D24,D31)</f>
        <v>1810</v>
      </c>
      <c r="E33" s="20"/>
      <c r="F33" s="20">
        <f>SUM(F24,F31)</f>
        <v>3188</v>
      </c>
      <c r="G33" s="20">
        <f t="shared" ref="G33" si="2">SUM(G24,G31)</f>
        <v>3381</v>
      </c>
      <c r="H33" s="20">
        <f>SUM(H24,H31)</f>
        <v>3620</v>
      </c>
    </row>
  </sheetData>
  <mergeCells count="3">
    <mergeCell ref="A5:X5"/>
    <mergeCell ref="A1:X2"/>
    <mergeCell ref="A3:X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AAD1-EF03-4D54-8B56-B3089FB89856}">
  <dimension ref="A1:T16"/>
  <sheetViews>
    <sheetView zoomScale="55" zoomScaleNormal="55" workbookViewId="0">
      <selection activeCell="F38" sqref="F38"/>
    </sheetView>
  </sheetViews>
  <sheetFormatPr defaultRowHeight="14.5" x14ac:dyDescent="0.35"/>
  <cols>
    <col min="1" max="1" width="23.453125" bestFit="1" customWidth="1"/>
    <col min="2" max="2" width="10.81640625" bestFit="1" customWidth="1"/>
    <col min="3" max="3" width="11.81640625" bestFit="1" customWidth="1"/>
    <col min="4" max="4" width="10.81640625" bestFit="1" customWidth="1"/>
    <col min="6" max="6" width="23.453125" bestFit="1" customWidth="1"/>
    <col min="7" max="7" width="10.81640625" bestFit="1" customWidth="1"/>
    <col min="8" max="8" width="11.81640625" bestFit="1" customWidth="1"/>
    <col min="9" max="9" width="10.81640625" bestFit="1" customWidth="1"/>
  </cols>
  <sheetData>
    <row r="1" spans="1:20" x14ac:dyDescent="0.35">
      <c r="A1" s="47" t="s">
        <v>136</v>
      </c>
      <c r="B1" s="47"/>
      <c r="C1" s="47"/>
      <c r="D1" s="47"/>
      <c r="E1" s="47"/>
      <c r="F1" s="47"/>
      <c r="G1" s="47"/>
      <c r="H1" s="47"/>
      <c r="I1" s="47"/>
      <c r="J1" s="47"/>
      <c r="K1" s="47"/>
      <c r="L1" s="47"/>
      <c r="M1" s="47"/>
      <c r="N1" s="47"/>
      <c r="O1" s="47"/>
      <c r="P1" s="47"/>
      <c r="Q1" s="47"/>
      <c r="R1" s="47"/>
      <c r="S1" s="47"/>
      <c r="T1" s="47"/>
    </row>
    <row r="2" spans="1:20" x14ac:dyDescent="0.35">
      <c r="A2" s="47" t="s">
        <v>137</v>
      </c>
      <c r="B2" s="47"/>
      <c r="C2" s="47"/>
      <c r="D2" s="47"/>
      <c r="E2" s="47"/>
      <c r="F2" s="47"/>
      <c r="G2" s="47"/>
      <c r="H2" s="47"/>
      <c r="I2" s="47"/>
      <c r="J2" s="47"/>
      <c r="K2" s="47"/>
      <c r="L2" s="47"/>
      <c r="M2" s="47"/>
      <c r="N2" s="47"/>
      <c r="O2" s="47"/>
      <c r="P2" s="47"/>
      <c r="Q2" s="47"/>
      <c r="R2" s="47"/>
      <c r="S2" s="47"/>
      <c r="T2" s="47"/>
    </row>
    <row r="4" spans="1:20" x14ac:dyDescent="0.35">
      <c r="A4" s="43" t="s">
        <v>80</v>
      </c>
      <c r="B4" s="43"/>
      <c r="C4" s="43"/>
      <c r="D4" s="43"/>
      <c r="F4" s="43" t="s">
        <v>81</v>
      </c>
      <c r="G4" s="43"/>
      <c r="H4" s="43"/>
      <c r="I4" s="43"/>
    </row>
    <row r="5" spans="1:20" x14ac:dyDescent="0.35">
      <c r="A5" t="s">
        <v>142</v>
      </c>
      <c r="B5" t="s">
        <v>138</v>
      </c>
      <c r="C5" t="s">
        <v>139</v>
      </c>
      <c r="D5" t="s">
        <v>140</v>
      </c>
      <c r="F5" t="s">
        <v>142</v>
      </c>
      <c r="G5" t="s">
        <v>138</v>
      </c>
      <c r="H5" t="s">
        <v>139</v>
      </c>
      <c r="I5" t="s">
        <v>140</v>
      </c>
    </row>
    <row r="6" spans="1:20" x14ac:dyDescent="0.35">
      <c r="A6" s="19" t="s">
        <v>144</v>
      </c>
      <c r="B6" s="33">
        <v>19</v>
      </c>
      <c r="C6" s="33">
        <v>35</v>
      </c>
      <c r="D6" s="33">
        <v>55</v>
      </c>
      <c r="F6" s="16" t="s">
        <v>144</v>
      </c>
      <c r="G6" s="36">
        <v>19</v>
      </c>
      <c r="H6" s="36">
        <v>35</v>
      </c>
      <c r="I6" s="36">
        <v>55</v>
      </c>
    </row>
    <row r="7" spans="1:20" x14ac:dyDescent="0.35">
      <c r="A7" s="19" t="s">
        <v>145</v>
      </c>
      <c r="B7" s="33">
        <v>9.5</v>
      </c>
      <c r="C7" s="33"/>
      <c r="D7" s="33"/>
      <c r="F7" s="16" t="s">
        <v>145</v>
      </c>
      <c r="G7" s="36">
        <v>9.5</v>
      </c>
      <c r="H7" s="36"/>
      <c r="I7" s="36"/>
    </row>
    <row r="8" spans="1:20" x14ac:dyDescent="0.35">
      <c r="A8" s="19" t="s">
        <v>146</v>
      </c>
      <c r="B8" s="33">
        <v>30</v>
      </c>
      <c r="C8" s="33"/>
      <c r="D8" s="33"/>
      <c r="F8" s="16" t="s">
        <v>146</v>
      </c>
      <c r="G8" s="36">
        <v>30</v>
      </c>
      <c r="H8" s="36"/>
      <c r="I8" s="36"/>
    </row>
    <row r="9" spans="1:20" x14ac:dyDescent="0.35">
      <c r="B9" s="2"/>
      <c r="C9" s="2"/>
      <c r="D9" s="2"/>
      <c r="G9" s="2"/>
      <c r="H9" s="2"/>
      <c r="I9" s="2"/>
    </row>
    <row r="10" spans="1:20" x14ac:dyDescent="0.35">
      <c r="A10" s="23" t="s">
        <v>147</v>
      </c>
      <c r="B10" s="34"/>
      <c r="C10" s="34">
        <v>500</v>
      </c>
      <c r="D10" s="34"/>
      <c r="F10" s="17" t="s">
        <v>147</v>
      </c>
      <c r="G10" s="37"/>
      <c r="H10" s="37">
        <v>500</v>
      </c>
      <c r="I10" s="37"/>
    </row>
    <row r="11" spans="1:20" x14ac:dyDescent="0.35">
      <c r="A11" s="22" t="s">
        <v>141</v>
      </c>
      <c r="B11" s="32">
        <v>20</v>
      </c>
      <c r="C11" s="32">
        <v>15</v>
      </c>
      <c r="D11" s="32">
        <v>5</v>
      </c>
      <c r="G11" s="35"/>
      <c r="H11" s="35"/>
      <c r="I11" s="35"/>
    </row>
    <row r="12" spans="1:20" x14ac:dyDescent="0.35">
      <c r="A12" t="s">
        <v>143</v>
      </c>
      <c r="B12" s="2">
        <f>2*B11</f>
        <v>40</v>
      </c>
      <c r="C12" s="2">
        <f t="shared" ref="C12:D12" si="0">2*C11</f>
        <v>30</v>
      </c>
      <c r="D12" s="2">
        <f t="shared" si="0"/>
        <v>10</v>
      </c>
      <c r="G12" s="2"/>
      <c r="H12" s="2"/>
      <c r="I12" s="2"/>
    </row>
    <row r="14" spans="1:20" x14ac:dyDescent="0.35">
      <c r="A14" s="24" t="s">
        <v>148</v>
      </c>
      <c r="B14" s="30">
        <f>SUM(B6:B8,B12)</f>
        <v>98.5</v>
      </c>
      <c r="C14" s="30">
        <f>SUM(C6,C10,C12)</f>
        <v>565</v>
      </c>
      <c r="D14" s="30">
        <f>SUM(D6,D12)</f>
        <v>65</v>
      </c>
      <c r="F14" s="38" t="s">
        <v>148</v>
      </c>
      <c r="G14" s="39">
        <f>SUM(G6:G8,G12)</f>
        <v>58.5</v>
      </c>
      <c r="H14" s="39">
        <f>SUM(H6,H10,H12)</f>
        <v>535</v>
      </c>
      <c r="I14" s="39">
        <f>SUM(I6,I12)</f>
        <v>55</v>
      </c>
    </row>
    <row r="16" spans="1:20" x14ac:dyDescent="0.35">
      <c r="A16" s="25" t="s">
        <v>149</v>
      </c>
      <c r="B16" s="31">
        <f>B14*24</f>
        <v>2364</v>
      </c>
      <c r="C16" s="31">
        <f t="shared" ref="C16:D16" si="1">C14*24</f>
        <v>13560</v>
      </c>
      <c r="D16" s="31">
        <f t="shared" si="1"/>
        <v>1560</v>
      </c>
      <c r="F16" s="40" t="s">
        <v>149</v>
      </c>
      <c r="G16" s="41">
        <f>G14*24</f>
        <v>1404</v>
      </c>
      <c r="H16" s="41">
        <f t="shared" ref="H16:I16" si="2">H14*24</f>
        <v>12840</v>
      </c>
      <c r="I16" s="41">
        <f t="shared" si="2"/>
        <v>1320</v>
      </c>
    </row>
  </sheetData>
  <mergeCells count="4">
    <mergeCell ref="A1:T1"/>
    <mergeCell ref="A2:T2"/>
    <mergeCell ref="A4:D4"/>
    <mergeCell ref="F4:I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81714-868F-44C8-AC94-7F9B98E7571B}">
  <dimension ref="A1:X31"/>
  <sheetViews>
    <sheetView zoomScale="55" zoomScaleNormal="55" workbookViewId="0">
      <selection activeCell="A5" sqref="A3:X6"/>
    </sheetView>
  </sheetViews>
  <sheetFormatPr defaultRowHeight="14.5" x14ac:dyDescent="0.35"/>
  <cols>
    <col min="1" max="1" width="21.7265625" bestFit="1" customWidth="1"/>
    <col min="2" max="3" width="11.08984375" bestFit="1" customWidth="1"/>
    <col min="4" max="4" width="12.08984375" bestFit="1" customWidth="1"/>
    <col min="6" max="8" width="13.6328125" bestFit="1" customWidth="1"/>
  </cols>
  <sheetData>
    <row r="1" spans="1:24" x14ac:dyDescent="0.35">
      <c r="A1" s="42" t="s">
        <v>86</v>
      </c>
      <c r="B1" s="43"/>
      <c r="C1" s="43"/>
      <c r="D1" s="43"/>
      <c r="E1" s="43"/>
      <c r="F1" s="43"/>
      <c r="G1" s="43"/>
      <c r="H1" s="43"/>
      <c r="I1" s="43"/>
      <c r="J1" s="43"/>
      <c r="K1" s="43"/>
      <c r="L1" s="43"/>
      <c r="M1" s="43"/>
      <c r="N1" s="43"/>
      <c r="O1" s="43"/>
      <c r="P1" s="43"/>
      <c r="Q1" s="43"/>
      <c r="R1" s="43"/>
      <c r="S1" s="43"/>
      <c r="T1" s="43"/>
      <c r="U1" s="43"/>
      <c r="V1" s="43"/>
      <c r="W1" s="43"/>
      <c r="X1" s="43"/>
    </row>
    <row r="2" spans="1:24" x14ac:dyDescent="0.35">
      <c r="A2" s="43"/>
      <c r="B2" s="43"/>
      <c r="C2" s="43"/>
      <c r="D2" s="43"/>
      <c r="E2" s="43"/>
      <c r="F2" s="43"/>
      <c r="G2" s="43"/>
      <c r="H2" s="43"/>
      <c r="I2" s="43"/>
      <c r="J2" s="43"/>
      <c r="K2" s="43"/>
      <c r="L2" s="43"/>
      <c r="M2" s="43"/>
      <c r="N2" s="43"/>
      <c r="O2" s="43"/>
      <c r="P2" s="43"/>
      <c r="Q2" s="43"/>
      <c r="R2" s="43"/>
      <c r="S2" s="43"/>
      <c r="T2" s="43"/>
      <c r="U2" s="43"/>
      <c r="V2" s="43"/>
      <c r="W2" s="43"/>
      <c r="X2" s="43"/>
    </row>
    <row r="3" spans="1:24" x14ac:dyDescent="0.35">
      <c r="A3" s="48" t="s">
        <v>87</v>
      </c>
      <c r="B3" s="45"/>
      <c r="C3" s="45"/>
      <c r="D3" s="45"/>
      <c r="E3" s="45"/>
      <c r="F3" s="45"/>
      <c r="G3" s="45"/>
      <c r="H3" s="45"/>
      <c r="I3" s="45"/>
      <c r="J3" s="45"/>
      <c r="K3" s="45"/>
      <c r="L3" s="45"/>
      <c r="M3" s="45"/>
      <c r="N3" s="45"/>
      <c r="O3" s="45"/>
      <c r="P3" s="45"/>
      <c r="Q3" s="45"/>
      <c r="R3" s="45"/>
      <c r="S3" s="45"/>
      <c r="T3" s="45"/>
      <c r="U3" s="45"/>
      <c r="V3" s="45"/>
      <c r="W3" s="45"/>
      <c r="X3" s="45"/>
    </row>
    <row r="4" spans="1:24" x14ac:dyDescent="0.35">
      <c r="A4" s="45"/>
      <c r="B4" s="45"/>
      <c r="C4" s="45"/>
      <c r="D4" s="45"/>
      <c r="E4" s="45"/>
      <c r="F4" s="45"/>
      <c r="G4" s="45"/>
      <c r="H4" s="45"/>
      <c r="I4" s="45"/>
      <c r="J4" s="45"/>
      <c r="K4" s="45"/>
      <c r="L4" s="45"/>
      <c r="M4" s="45"/>
      <c r="N4" s="45"/>
      <c r="O4" s="45"/>
      <c r="P4" s="45"/>
      <c r="Q4" s="45"/>
      <c r="R4" s="45"/>
      <c r="S4" s="45"/>
      <c r="T4" s="45"/>
      <c r="U4" s="45"/>
      <c r="V4" s="45"/>
      <c r="W4" s="45"/>
      <c r="X4" s="45"/>
    </row>
    <row r="5" spans="1:24" x14ac:dyDescent="0.35">
      <c r="A5" s="48" t="s">
        <v>106</v>
      </c>
      <c r="B5" s="45"/>
      <c r="C5" s="45"/>
      <c r="D5" s="45"/>
      <c r="E5" s="45"/>
      <c r="F5" s="45"/>
      <c r="G5" s="45"/>
      <c r="H5" s="45"/>
      <c r="I5" s="45"/>
      <c r="J5" s="45"/>
      <c r="K5" s="45"/>
      <c r="L5" s="45"/>
      <c r="M5" s="45"/>
      <c r="N5" s="45"/>
      <c r="O5" s="45"/>
      <c r="P5" s="45"/>
      <c r="Q5" s="45"/>
      <c r="R5" s="45"/>
      <c r="S5" s="45"/>
      <c r="T5" s="45"/>
      <c r="U5" s="45"/>
      <c r="V5" s="45"/>
      <c r="W5" s="45"/>
      <c r="X5" s="45"/>
    </row>
    <row r="6" spans="1:24" x14ac:dyDescent="0.35">
      <c r="A6" s="45"/>
      <c r="B6" s="45"/>
      <c r="C6" s="45"/>
      <c r="D6" s="45"/>
      <c r="E6" s="45"/>
      <c r="F6" s="45"/>
      <c r="G6" s="45"/>
      <c r="H6" s="45"/>
      <c r="I6" s="45"/>
      <c r="J6" s="45"/>
      <c r="K6" s="45"/>
      <c r="L6" s="45"/>
      <c r="M6" s="45"/>
      <c r="N6" s="45"/>
      <c r="O6" s="45"/>
      <c r="P6" s="45"/>
      <c r="Q6" s="45"/>
      <c r="R6" s="45"/>
      <c r="S6" s="45"/>
      <c r="T6" s="45"/>
      <c r="U6" s="45"/>
      <c r="V6" s="45"/>
      <c r="W6" s="45"/>
      <c r="X6" s="45"/>
    </row>
    <row r="8" spans="1:24" x14ac:dyDescent="0.35">
      <c r="B8" s="18" t="s">
        <v>89</v>
      </c>
      <c r="C8" s="18" t="s">
        <v>90</v>
      </c>
      <c r="D8" s="18" t="s">
        <v>91</v>
      </c>
    </row>
    <row r="9" spans="1:24" x14ac:dyDescent="0.35">
      <c r="A9" t="s">
        <v>92</v>
      </c>
      <c r="B9" s="2">
        <v>29</v>
      </c>
      <c r="C9" s="2">
        <v>149</v>
      </c>
      <c r="D9" s="2">
        <v>549</v>
      </c>
    </row>
    <row r="11" spans="1:24" x14ac:dyDescent="0.35">
      <c r="B11" s="2"/>
      <c r="C11" s="2"/>
      <c r="D11" s="2"/>
    </row>
    <row r="12" spans="1:24" x14ac:dyDescent="0.35">
      <c r="A12" t="s">
        <v>88</v>
      </c>
    </row>
    <row r="13" spans="1:24" x14ac:dyDescent="0.35">
      <c r="A13" t="s">
        <v>93</v>
      </c>
      <c r="B13" s="2">
        <v>40</v>
      </c>
      <c r="C13" s="2">
        <v>90</v>
      </c>
      <c r="D13" s="2">
        <v>370</v>
      </c>
    </row>
    <row r="14" spans="1:24" x14ac:dyDescent="0.35">
      <c r="A14" t="s">
        <v>94</v>
      </c>
      <c r="B14">
        <v>200</v>
      </c>
      <c r="C14">
        <v>1000</v>
      </c>
      <c r="D14">
        <v>11000</v>
      </c>
    </row>
    <row r="15" spans="1:24" x14ac:dyDescent="0.35">
      <c r="A15" t="s">
        <v>95</v>
      </c>
      <c r="B15" s="7">
        <f>B14/B13</f>
        <v>5</v>
      </c>
      <c r="C15" s="7">
        <f t="shared" ref="C15:D15" si="0">C14/C13</f>
        <v>11.111111111111111</v>
      </c>
      <c r="D15" s="7">
        <f t="shared" si="0"/>
        <v>29.72972972972973</v>
      </c>
    </row>
    <row r="18" spans="1:8" x14ac:dyDescent="0.35">
      <c r="B18" s="9" t="s">
        <v>75</v>
      </c>
      <c r="C18" s="9"/>
      <c r="D18" s="9"/>
      <c r="F18" s="17" t="s">
        <v>100</v>
      </c>
      <c r="G18" s="17"/>
      <c r="H18" s="17"/>
    </row>
    <row r="19" spans="1:8" x14ac:dyDescent="0.35">
      <c r="A19" t="s">
        <v>96</v>
      </c>
      <c r="B19">
        <f>15</f>
        <v>15</v>
      </c>
      <c r="F19">
        <v>500</v>
      </c>
    </row>
    <row r="20" spans="1:8" x14ac:dyDescent="0.35">
      <c r="A20" t="s">
        <v>97</v>
      </c>
      <c r="B20">
        <v>5</v>
      </c>
      <c r="F20">
        <v>5</v>
      </c>
    </row>
    <row r="21" spans="1:8" x14ac:dyDescent="0.35">
      <c r="A21" t="s">
        <v>98</v>
      </c>
      <c r="B21">
        <v>52</v>
      </c>
      <c r="F21">
        <v>52</v>
      </c>
    </row>
    <row r="22" spans="1:8" x14ac:dyDescent="0.35">
      <c r="A22" t="s">
        <v>99</v>
      </c>
      <c r="B22">
        <f>(B19*B20)*B21</f>
        <v>3900</v>
      </c>
      <c r="F22">
        <f>(F19*F20)*F21</f>
        <v>130000</v>
      </c>
    </row>
    <row r="24" spans="1:8" x14ac:dyDescent="0.35">
      <c r="A24" t="s">
        <v>101</v>
      </c>
      <c r="B24">
        <f>B22</f>
        <v>3900</v>
      </c>
      <c r="F24">
        <f>F22</f>
        <v>130000</v>
      </c>
    </row>
    <row r="25" spans="1:8" x14ac:dyDescent="0.35">
      <c r="A25" t="s">
        <v>102</v>
      </c>
      <c r="B25" s="7">
        <f>B15*B24</f>
        <v>19500</v>
      </c>
      <c r="C25" s="7">
        <f>C15*B24</f>
        <v>43333.333333333328</v>
      </c>
      <c r="D25" s="7">
        <f>D15*B24</f>
        <v>115945.94594594595</v>
      </c>
      <c r="F25" s="7">
        <f>B15*F24</f>
        <v>650000</v>
      </c>
      <c r="G25" s="7">
        <f>C15*F24</f>
        <v>1444444.4444444445</v>
      </c>
      <c r="H25" s="7">
        <f>D15*F24</f>
        <v>3864864.8648648649</v>
      </c>
    </row>
    <row r="26" spans="1:8" x14ac:dyDescent="0.35">
      <c r="A26" t="s">
        <v>103</v>
      </c>
      <c r="B26">
        <v>2</v>
      </c>
      <c r="C26">
        <v>2</v>
      </c>
      <c r="D26">
        <v>2</v>
      </c>
      <c r="F26">
        <v>2</v>
      </c>
      <c r="G26">
        <v>2</v>
      </c>
      <c r="H26">
        <v>2</v>
      </c>
    </row>
    <row r="28" spans="1:8" x14ac:dyDescent="0.35">
      <c r="A28" t="s">
        <v>104</v>
      </c>
      <c r="B28" s="7">
        <f>B25*B26</f>
        <v>39000</v>
      </c>
      <c r="C28" s="7">
        <f t="shared" ref="C28:H28" si="1">C25*C26</f>
        <v>86666.666666666657</v>
      </c>
      <c r="D28" s="7">
        <f t="shared" si="1"/>
        <v>231891.89189189189</v>
      </c>
      <c r="E28" s="7"/>
      <c r="F28" s="7">
        <f t="shared" si="1"/>
        <v>1300000</v>
      </c>
      <c r="G28" s="7">
        <f t="shared" si="1"/>
        <v>2888888.888888889</v>
      </c>
      <c r="H28" s="7">
        <f t="shared" si="1"/>
        <v>7729729.7297297297</v>
      </c>
    </row>
    <row r="30" spans="1:8" x14ac:dyDescent="0.35">
      <c r="A30" s="19"/>
      <c r="B30" s="19" t="s">
        <v>89</v>
      </c>
      <c r="C30" s="19" t="s">
        <v>90</v>
      </c>
      <c r="D30" s="19" t="s">
        <v>91</v>
      </c>
      <c r="E30" s="19"/>
      <c r="F30" s="19" t="s">
        <v>89</v>
      </c>
      <c r="G30" s="19" t="s">
        <v>90</v>
      </c>
      <c r="H30" s="19" t="s">
        <v>91</v>
      </c>
    </row>
    <row r="31" spans="1:8" x14ac:dyDescent="0.35">
      <c r="A31" s="19" t="s">
        <v>105</v>
      </c>
      <c r="B31" s="20">
        <f>B28+B9</f>
        <v>39029</v>
      </c>
      <c r="C31" s="20">
        <f t="shared" ref="C31:D31" si="2">C28+C9</f>
        <v>86815.666666666657</v>
      </c>
      <c r="D31" s="20">
        <f t="shared" si="2"/>
        <v>232440.89189189189</v>
      </c>
      <c r="E31" s="20"/>
      <c r="F31" s="20">
        <f>F28+B9</f>
        <v>1300029</v>
      </c>
      <c r="G31" s="20">
        <f>G28+C9</f>
        <v>2889037.888888889</v>
      </c>
      <c r="H31" s="20">
        <f>H28+D9</f>
        <v>7730278.7297297297</v>
      </c>
    </row>
  </sheetData>
  <mergeCells count="3">
    <mergeCell ref="A1:X2"/>
    <mergeCell ref="A3:X4"/>
    <mergeCell ref="A5:X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
  <sheetViews>
    <sheetView zoomScale="55" zoomScaleNormal="55" workbookViewId="0">
      <selection activeCell="V5" sqref="A1:V5"/>
    </sheetView>
  </sheetViews>
  <sheetFormatPr defaultRowHeight="14.5" x14ac:dyDescent="0.35"/>
  <cols>
    <col min="1" max="1" width="18.453125" customWidth="1"/>
    <col min="2" max="2" width="9" bestFit="1" customWidth="1"/>
    <col min="3" max="3" width="9.54296875" bestFit="1" customWidth="1"/>
    <col min="4" max="4" width="10.453125" bestFit="1" customWidth="1"/>
    <col min="8" max="8" width="9" bestFit="1" customWidth="1"/>
    <col min="9" max="9" width="9.54296875" bestFit="1" customWidth="1"/>
    <col min="10" max="10" width="9.81640625" bestFit="1" customWidth="1"/>
    <col min="14" max="14" width="9" bestFit="1" customWidth="1"/>
    <col min="15" max="15" width="9.54296875" bestFit="1" customWidth="1"/>
    <col min="16" max="16" width="9.81640625" bestFit="1" customWidth="1"/>
  </cols>
  <sheetData>
    <row r="1" spans="1:21" x14ac:dyDescent="0.35">
      <c r="A1" s="42" t="s">
        <v>28</v>
      </c>
      <c r="B1" s="43"/>
      <c r="C1" s="43"/>
      <c r="D1" s="43"/>
      <c r="E1" s="43"/>
      <c r="F1" s="43"/>
      <c r="G1" s="43"/>
      <c r="H1" s="43"/>
      <c r="I1" s="43"/>
      <c r="J1" s="43"/>
      <c r="K1" s="43"/>
      <c r="L1" s="43"/>
      <c r="M1" s="43"/>
      <c r="N1" s="43"/>
      <c r="O1" s="43"/>
      <c r="P1" s="43"/>
      <c r="Q1" s="43"/>
      <c r="R1" s="43"/>
      <c r="S1" s="43"/>
      <c r="T1" s="43"/>
      <c r="U1" s="43"/>
    </row>
    <row r="2" spans="1:21" x14ac:dyDescent="0.35">
      <c r="A2" s="43"/>
      <c r="B2" s="43"/>
      <c r="C2" s="43"/>
      <c r="D2" s="43"/>
      <c r="E2" s="43"/>
      <c r="F2" s="43"/>
      <c r="G2" s="43"/>
      <c r="H2" s="43"/>
      <c r="I2" s="43"/>
      <c r="J2" s="43"/>
      <c r="K2" s="43"/>
      <c r="L2" s="43"/>
      <c r="M2" s="43"/>
      <c r="N2" s="43"/>
      <c r="O2" s="43"/>
      <c r="P2" s="43"/>
      <c r="Q2" s="43"/>
      <c r="R2" s="43"/>
      <c r="S2" s="43"/>
      <c r="T2" s="43"/>
      <c r="U2" s="43"/>
    </row>
    <row r="3" spans="1:21" x14ac:dyDescent="0.35">
      <c r="A3" s="44" t="s">
        <v>29</v>
      </c>
      <c r="B3" s="45"/>
      <c r="C3" s="45"/>
      <c r="D3" s="45"/>
      <c r="E3" s="45"/>
      <c r="F3" s="45"/>
      <c r="G3" s="45"/>
      <c r="H3" s="45"/>
      <c r="I3" s="45"/>
      <c r="J3" s="45"/>
      <c r="K3" s="45"/>
      <c r="L3" s="45"/>
      <c r="M3" s="45"/>
      <c r="N3" s="45"/>
      <c r="O3" s="45"/>
      <c r="P3" s="45"/>
      <c r="Q3" s="45"/>
      <c r="R3" s="45"/>
      <c r="S3" s="45"/>
      <c r="T3" s="45"/>
      <c r="U3" s="45"/>
    </row>
    <row r="4" spans="1:21" x14ac:dyDescent="0.35">
      <c r="A4" s="45"/>
      <c r="B4" s="45"/>
      <c r="C4" s="45"/>
      <c r="D4" s="45"/>
      <c r="E4" s="45"/>
      <c r="F4" s="45"/>
      <c r="G4" s="45"/>
      <c r="H4" s="45"/>
      <c r="I4" s="45"/>
      <c r="J4" s="45"/>
      <c r="K4" s="45"/>
      <c r="L4" s="45"/>
      <c r="M4" s="45"/>
      <c r="N4" s="45"/>
      <c r="O4" s="45"/>
      <c r="P4" s="45"/>
      <c r="Q4" s="45"/>
      <c r="R4" s="45"/>
      <c r="S4" s="45"/>
      <c r="T4" s="45"/>
      <c r="U4" s="45"/>
    </row>
    <row r="5" spans="1:21" x14ac:dyDescent="0.35">
      <c r="A5" s="8"/>
      <c r="B5" s="8"/>
      <c r="C5" s="8"/>
      <c r="D5" s="8"/>
      <c r="E5" s="8"/>
      <c r="F5" s="8"/>
      <c r="G5" s="8"/>
      <c r="H5" s="8"/>
      <c r="I5" s="8"/>
      <c r="J5" s="8"/>
      <c r="K5" s="8"/>
      <c r="L5" s="8"/>
      <c r="M5" s="8"/>
      <c r="N5" s="8"/>
      <c r="O5" s="8" t="s">
        <v>27</v>
      </c>
      <c r="P5" s="8"/>
      <c r="Q5" s="8"/>
      <c r="R5" s="8"/>
      <c r="S5" s="8"/>
      <c r="T5" s="8"/>
      <c r="U5" s="8"/>
    </row>
    <row r="7" spans="1:21" x14ac:dyDescent="0.35">
      <c r="B7" s="49" t="s">
        <v>21</v>
      </c>
      <c r="C7" s="49"/>
      <c r="D7" s="49"/>
      <c r="H7" s="50" t="s">
        <v>5</v>
      </c>
      <c r="I7" s="50"/>
      <c r="J7" s="50"/>
      <c r="N7" s="51" t="s">
        <v>8</v>
      </c>
      <c r="O7" s="51"/>
      <c r="P7" s="51"/>
      <c r="Q7" s="1"/>
    </row>
    <row r="8" spans="1:21" x14ac:dyDescent="0.35">
      <c r="A8" t="s">
        <v>0</v>
      </c>
      <c r="B8" t="s">
        <v>1</v>
      </c>
      <c r="C8" t="s">
        <v>2</v>
      </c>
      <c r="D8" t="s">
        <v>3</v>
      </c>
      <c r="F8" t="s">
        <v>4</v>
      </c>
      <c r="H8" t="s">
        <v>1</v>
      </c>
      <c r="I8" t="s">
        <v>2</v>
      </c>
      <c r="J8" t="s">
        <v>6</v>
      </c>
      <c r="L8" t="s">
        <v>7</v>
      </c>
      <c r="N8" t="s">
        <v>1</v>
      </c>
      <c r="O8" t="s">
        <v>2</v>
      </c>
      <c r="P8" t="s">
        <v>6</v>
      </c>
    </row>
    <row r="9" spans="1:21" x14ac:dyDescent="0.35">
      <c r="A9" t="s">
        <v>9</v>
      </c>
      <c r="B9" s="2">
        <v>0.5</v>
      </c>
      <c r="C9" s="2">
        <v>0.4</v>
      </c>
      <c r="D9" s="2">
        <v>1.4</v>
      </c>
      <c r="F9" s="5">
        <v>3</v>
      </c>
      <c r="H9" s="7">
        <f>F9*B9</f>
        <v>1.5</v>
      </c>
      <c r="I9" s="7">
        <f>F9*C9</f>
        <v>1.2000000000000002</v>
      </c>
      <c r="J9" s="7">
        <f>F9*D9</f>
        <v>4.1999999999999993</v>
      </c>
      <c r="L9">
        <v>5</v>
      </c>
      <c r="N9" s="7">
        <f>L9*B9</f>
        <v>2.5</v>
      </c>
      <c r="O9" s="7">
        <f>L9*C9</f>
        <v>2</v>
      </c>
      <c r="P9" s="7">
        <f>L9*D9</f>
        <v>7</v>
      </c>
    </row>
    <row r="10" spans="1:21" x14ac:dyDescent="0.35">
      <c r="A10" s="3" t="s">
        <v>10</v>
      </c>
      <c r="B10" s="4">
        <v>28</v>
      </c>
      <c r="C10" s="4">
        <v>33</v>
      </c>
      <c r="D10" s="4">
        <v>31</v>
      </c>
      <c r="F10" s="6">
        <v>1</v>
      </c>
      <c r="H10" s="7">
        <f>F10*B10</f>
        <v>28</v>
      </c>
      <c r="I10" s="7">
        <f t="shared" ref="I10:I23" si="0">F10*C10</f>
        <v>33</v>
      </c>
      <c r="J10" s="7">
        <f t="shared" ref="J10:J23" si="1">F10*D10</f>
        <v>31</v>
      </c>
      <c r="L10">
        <v>1</v>
      </c>
      <c r="N10" s="7">
        <f t="shared" ref="N10:N23" si="2">L10*B10</f>
        <v>28</v>
      </c>
      <c r="O10" s="7">
        <f t="shared" ref="O10:O23" si="3">L10*C10</f>
        <v>33</v>
      </c>
      <c r="P10" s="7">
        <f t="shared" ref="P10:P23" si="4">L10*D10</f>
        <v>31</v>
      </c>
    </row>
    <row r="11" spans="1:21" x14ac:dyDescent="0.35">
      <c r="A11" s="3" t="s">
        <v>13</v>
      </c>
      <c r="B11" s="4">
        <v>1.8</v>
      </c>
      <c r="C11" s="4">
        <v>1</v>
      </c>
      <c r="D11" s="4">
        <v>2</v>
      </c>
      <c r="F11" s="6">
        <v>7</v>
      </c>
      <c r="H11" s="7">
        <f t="shared" ref="H11:H23" si="5">F11*B11</f>
        <v>12.6</v>
      </c>
      <c r="I11" s="7">
        <f t="shared" si="0"/>
        <v>7</v>
      </c>
      <c r="J11" s="7">
        <f t="shared" si="1"/>
        <v>14</v>
      </c>
      <c r="L11">
        <v>4</v>
      </c>
      <c r="N11" s="7">
        <f t="shared" si="2"/>
        <v>7.2</v>
      </c>
      <c r="O11" s="7">
        <f t="shared" si="3"/>
        <v>4</v>
      </c>
      <c r="P11" s="7">
        <f t="shared" si="4"/>
        <v>8</v>
      </c>
    </row>
    <row r="12" spans="1:21" x14ac:dyDescent="0.35">
      <c r="A12" s="3" t="s">
        <v>11</v>
      </c>
      <c r="B12" s="4">
        <v>1.2</v>
      </c>
      <c r="C12" s="4">
        <v>0.8</v>
      </c>
      <c r="D12" s="4">
        <v>1.5</v>
      </c>
      <c r="F12" s="6">
        <v>1</v>
      </c>
      <c r="H12" s="7">
        <f t="shared" si="5"/>
        <v>1.2</v>
      </c>
      <c r="I12" s="7">
        <f t="shared" si="0"/>
        <v>0.8</v>
      </c>
      <c r="J12" s="7">
        <f t="shared" si="1"/>
        <v>1.5</v>
      </c>
      <c r="L12">
        <v>2</v>
      </c>
      <c r="N12" s="7">
        <f t="shared" si="2"/>
        <v>2.4</v>
      </c>
      <c r="O12" s="7">
        <f t="shared" si="3"/>
        <v>1.6</v>
      </c>
      <c r="P12" s="7">
        <f t="shared" si="4"/>
        <v>3</v>
      </c>
    </row>
    <row r="13" spans="1:21" x14ac:dyDescent="0.35">
      <c r="A13" s="3" t="s">
        <v>12</v>
      </c>
      <c r="B13" s="4">
        <v>2.4</v>
      </c>
      <c r="C13" s="4">
        <v>1.4</v>
      </c>
      <c r="D13" s="4">
        <v>2.4</v>
      </c>
      <c r="F13" s="6">
        <v>2</v>
      </c>
      <c r="H13" s="7">
        <f t="shared" si="5"/>
        <v>4.8</v>
      </c>
      <c r="I13" s="7">
        <f t="shared" si="0"/>
        <v>2.8</v>
      </c>
      <c r="J13" s="7">
        <f t="shared" si="1"/>
        <v>4.8</v>
      </c>
      <c r="L13">
        <v>2</v>
      </c>
      <c r="N13" s="7">
        <f t="shared" si="2"/>
        <v>4.8</v>
      </c>
      <c r="O13" s="7">
        <f t="shared" si="3"/>
        <v>2.8</v>
      </c>
      <c r="P13" s="7">
        <f t="shared" si="4"/>
        <v>4.8</v>
      </c>
    </row>
    <row r="14" spans="1:21" x14ac:dyDescent="0.35">
      <c r="A14" s="3" t="s">
        <v>22</v>
      </c>
      <c r="B14" s="4">
        <v>0.9</v>
      </c>
      <c r="C14" s="4">
        <v>0.2</v>
      </c>
      <c r="D14" s="4">
        <v>0.8</v>
      </c>
      <c r="F14" s="6">
        <v>2</v>
      </c>
      <c r="H14" s="7">
        <f t="shared" si="5"/>
        <v>1.8</v>
      </c>
      <c r="I14" s="7">
        <f t="shared" si="0"/>
        <v>0.4</v>
      </c>
      <c r="J14" s="7">
        <f t="shared" si="1"/>
        <v>1.6</v>
      </c>
      <c r="L14">
        <v>2</v>
      </c>
      <c r="N14" s="7">
        <f t="shared" si="2"/>
        <v>1.8</v>
      </c>
      <c r="O14" s="7">
        <f t="shared" si="3"/>
        <v>0.4</v>
      </c>
      <c r="P14" s="7">
        <f t="shared" si="4"/>
        <v>1.6</v>
      </c>
    </row>
    <row r="15" spans="1:21" x14ac:dyDescent="0.35">
      <c r="A15" s="3" t="s">
        <v>14</v>
      </c>
      <c r="B15" s="4">
        <v>0.99</v>
      </c>
      <c r="C15" s="4">
        <v>0.59</v>
      </c>
      <c r="D15" s="4">
        <v>2.59</v>
      </c>
      <c r="F15" s="6">
        <v>10</v>
      </c>
      <c r="H15" s="7">
        <f t="shared" si="5"/>
        <v>9.9</v>
      </c>
      <c r="I15" s="7">
        <f t="shared" si="0"/>
        <v>5.8999999999999995</v>
      </c>
      <c r="J15" s="7">
        <f t="shared" si="1"/>
        <v>25.9</v>
      </c>
      <c r="L15">
        <v>10</v>
      </c>
      <c r="N15" s="7">
        <f t="shared" si="2"/>
        <v>9.9</v>
      </c>
      <c r="O15" s="7">
        <f t="shared" si="3"/>
        <v>5.8999999999999995</v>
      </c>
      <c r="P15" s="7">
        <f t="shared" si="4"/>
        <v>25.9</v>
      </c>
    </row>
    <row r="16" spans="1:21" x14ac:dyDescent="0.35">
      <c r="A16" s="3" t="s">
        <v>23</v>
      </c>
      <c r="B16" s="4">
        <v>1.25</v>
      </c>
      <c r="C16" s="4">
        <v>3.25</v>
      </c>
      <c r="D16" s="4">
        <v>2.15</v>
      </c>
      <c r="F16" s="5">
        <v>4</v>
      </c>
      <c r="H16" s="7">
        <f t="shared" si="5"/>
        <v>5</v>
      </c>
      <c r="I16" s="7">
        <f t="shared" si="0"/>
        <v>13</v>
      </c>
      <c r="J16" s="7">
        <f t="shared" si="1"/>
        <v>8.6</v>
      </c>
      <c r="L16">
        <v>1</v>
      </c>
      <c r="N16" s="7">
        <f t="shared" si="2"/>
        <v>1.25</v>
      </c>
      <c r="O16" s="7">
        <f t="shared" si="3"/>
        <v>3.25</v>
      </c>
      <c r="P16" s="7">
        <f t="shared" si="4"/>
        <v>2.15</v>
      </c>
    </row>
    <row r="17" spans="1:16" x14ac:dyDescent="0.35">
      <c r="A17" s="3" t="s">
        <v>15</v>
      </c>
      <c r="B17" s="4">
        <v>9.5</v>
      </c>
      <c r="C17" s="4">
        <v>14</v>
      </c>
      <c r="D17" s="4">
        <v>13</v>
      </c>
      <c r="F17" s="6">
        <v>1</v>
      </c>
      <c r="H17" s="7">
        <f t="shared" si="5"/>
        <v>9.5</v>
      </c>
      <c r="I17" s="7">
        <f t="shared" si="0"/>
        <v>14</v>
      </c>
      <c r="J17" s="7">
        <f t="shared" si="1"/>
        <v>13</v>
      </c>
      <c r="L17">
        <v>1</v>
      </c>
      <c r="N17" s="7">
        <f t="shared" si="2"/>
        <v>9.5</v>
      </c>
      <c r="O17" s="7">
        <f t="shared" si="3"/>
        <v>14</v>
      </c>
      <c r="P17" s="7">
        <f t="shared" si="4"/>
        <v>13</v>
      </c>
    </row>
    <row r="18" spans="1:16" x14ac:dyDescent="0.35">
      <c r="A18" s="3" t="s">
        <v>24</v>
      </c>
      <c r="B18" s="4">
        <v>4.55</v>
      </c>
      <c r="C18" s="4">
        <v>2.5499999999999998</v>
      </c>
      <c r="D18" s="4">
        <v>6</v>
      </c>
      <c r="F18" s="6">
        <v>1</v>
      </c>
      <c r="H18" s="7">
        <f t="shared" si="5"/>
        <v>4.55</v>
      </c>
      <c r="I18" s="7">
        <f t="shared" si="0"/>
        <v>2.5499999999999998</v>
      </c>
      <c r="J18" s="7">
        <f t="shared" si="1"/>
        <v>6</v>
      </c>
      <c r="L18">
        <v>1</v>
      </c>
      <c r="N18" s="7">
        <f t="shared" si="2"/>
        <v>4.55</v>
      </c>
      <c r="O18" s="7">
        <f t="shared" si="3"/>
        <v>2.5499999999999998</v>
      </c>
      <c r="P18" s="7">
        <f t="shared" si="4"/>
        <v>6</v>
      </c>
    </row>
    <row r="19" spans="1:16" x14ac:dyDescent="0.35">
      <c r="A19" s="3" t="s">
        <v>16</v>
      </c>
      <c r="B19" s="4">
        <v>4.2</v>
      </c>
      <c r="C19" s="4">
        <v>2.2000000000000002</v>
      </c>
      <c r="D19" s="4">
        <v>3</v>
      </c>
      <c r="F19" s="6">
        <v>1</v>
      </c>
      <c r="H19" s="7">
        <f t="shared" si="5"/>
        <v>4.2</v>
      </c>
      <c r="I19" s="7">
        <f t="shared" si="0"/>
        <v>2.2000000000000002</v>
      </c>
      <c r="J19" s="7">
        <f t="shared" si="1"/>
        <v>3</v>
      </c>
      <c r="L19">
        <v>0</v>
      </c>
      <c r="N19" s="7">
        <f>L19*B19</f>
        <v>0</v>
      </c>
      <c r="O19" s="7">
        <f t="shared" si="3"/>
        <v>0</v>
      </c>
      <c r="P19" s="7">
        <f t="shared" si="4"/>
        <v>0</v>
      </c>
    </row>
    <row r="20" spans="1:16" x14ac:dyDescent="0.35">
      <c r="A20" s="3" t="s">
        <v>17</v>
      </c>
      <c r="B20" s="4">
        <v>3.9</v>
      </c>
      <c r="C20" s="4">
        <v>5</v>
      </c>
      <c r="D20" s="4">
        <v>8</v>
      </c>
      <c r="F20" s="6">
        <v>1</v>
      </c>
      <c r="H20" s="7">
        <f t="shared" si="5"/>
        <v>3.9</v>
      </c>
      <c r="I20" s="7">
        <f t="shared" si="0"/>
        <v>5</v>
      </c>
      <c r="J20" s="7">
        <f t="shared" si="1"/>
        <v>8</v>
      </c>
      <c r="L20">
        <v>0</v>
      </c>
      <c r="N20" s="7">
        <f t="shared" si="2"/>
        <v>0</v>
      </c>
      <c r="O20" s="7">
        <f t="shared" si="3"/>
        <v>0</v>
      </c>
      <c r="P20" s="7">
        <f t="shared" si="4"/>
        <v>0</v>
      </c>
    </row>
    <row r="21" spans="1:16" x14ac:dyDescent="0.35">
      <c r="A21" s="3" t="s">
        <v>18</v>
      </c>
      <c r="B21" s="4">
        <v>1</v>
      </c>
      <c r="C21" s="4">
        <v>2</v>
      </c>
      <c r="D21" s="4">
        <v>1</v>
      </c>
      <c r="F21" s="6">
        <v>1</v>
      </c>
      <c r="H21" s="7">
        <f t="shared" si="5"/>
        <v>1</v>
      </c>
      <c r="I21" s="7">
        <f t="shared" si="0"/>
        <v>2</v>
      </c>
      <c r="J21" s="7">
        <f t="shared" si="1"/>
        <v>1</v>
      </c>
      <c r="L21">
        <v>0</v>
      </c>
      <c r="N21" s="7">
        <f t="shared" si="2"/>
        <v>0</v>
      </c>
      <c r="O21" s="7">
        <f t="shared" si="3"/>
        <v>0</v>
      </c>
      <c r="P21" s="7">
        <f t="shared" si="4"/>
        <v>0</v>
      </c>
    </row>
    <row r="22" spans="1:16" x14ac:dyDescent="0.35">
      <c r="A22" s="3" t="s">
        <v>19</v>
      </c>
      <c r="B22" s="4">
        <v>1.75</v>
      </c>
      <c r="C22" s="4">
        <v>2</v>
      </c>
      <c r="D22" s="4">
        <v>1</v>
      </c>
      <c r="F22" s="6">
        <v>1</v>
      </c>
      <c r="H22" s="7">
        <f t="shared" si="5"/>
        <v>1.75</v>
      </c>
      <c r="I22" s="7">
        <f t="shared" si="0"/>
        <v>2</v>
      </c>
      <c r="J22" s="7">
        <f t="shared" si="1"/>
        <v>1</v>
      </c>
      <c r="L22">
        <v>0</v>
      </c>
      <c r="N22" s="7">
        <f t="shared" si="2"/>
        <v>0</v>
      </c>
      <c r="O22" s="7">
        <f t="shared" si="3"/>
        <v>0</v>
      </c>
      <c r="P22" s="7">
        <f t="shared" si="4"/>
        <v>0</v>
      </c>
    </row>
    <row r="23" spans="1:16" x14ac:dyDescent="0.35">
      <c r="A23" s="3" t="s">
        <v>20</v>
      </c>
      <c r="B23" s="4">
        <v>2</v>
      </c>
      <c r="C23" s="4">
        <v>1</v>
      </c>
      <c r="D23" s="4">
        <v>3</v>
      </c>
      <c r="F23" s="5">
        <v>1</v>
      </c>
      <c r="H23" s="7">
        <f t="shared" si="5"/>
        <v>2</v>
      </c>
      <c r="I23" s="7">
        <f t="shared" si="0"/>
        <v>1</v>
      </c>
      <c r="J23" s="7">
        <f t="shared" si="1"/>
        <v>3</v>
      </c>
      <c r="L23">
        <v>2</v>
      </c>
      <c r="N23" s="7">
        <f t="shared" si="2"/>
        <v>4</v>
      </c>
      <c r="O23" s="7">
        <f t="shared" si="3"/>
        <v>2</v>
      </c>
      <c r="P23" s="7">
        <f t="shared" si="4"/>
        <v>6</v>
      </c>
    </row>
    <row r="24" spans="1:16" x14ac:dyDescent="0.35">
      <c r="I24" s="7"/>
    </row>
    <row r="25" spans="1:16" x14ac:dyDescent="0.35">
      <c r="I25" s="7"/>
    </row>
    <row r="26" spans="1:16" x14ac:dyDescent="0.35">
      <c r="A26" s="3"/>
      <c r="B26" s="3"/>
      <c r="C26" s="3"/>
      <c r="F26" t="s">
        <v>25</v>
      </c>
      <c r="H26" s="7">
        <f>SUM(H9:H23)</f>
        <v>91.7</v>
      </c>
      <c r="I26" s="7">
        <f>SUM(I9:I23)</f>
        <v>92.85</v>
      </c>
      <c r="J26" s="7">
        <f>SUM(J9:J23)</f>
        <v>126.6</v>
      </c>
      <c r="L26" t="s">
        <v>26</v>
      </c>
      <c r="N26" s="7">
        <f>SUM(N9:N23)</f>
        <v>75.899999999999991</v>
      </c>
      <c r="O26" s="7">
        <f>SUM(O9:O23)</f>
        <v>71.499999999999986</v>
      </c>
      <c r="P26" s="7">
        <f>SUM(P9:P23)</f>
        <v>108.45</v>
      </c>
    </row>
    <row r="27" spans="1:16" x14ac:dyDescent="0.35">
      <c r="A27" s="3"/>
      <c r="B27" s="3"/>
      <c r="C27" s="3"/>
      <c r="D27" s="3"/>
    </row>
    <row r="28" spans="1:16" x14ac:dyDescent="0.35">
      <c r="A28" s="3"/>
      <c r="B28" s="3"/>
      <c r="C28" s="3"/>
      <c r="D28" s="3"/>
    </row>
    <row r="29" spans="1:16" x14ac:dyDescent="0.35">
      <c r="A29" s="3"/>
      <c r="B29" s="3"/>
      <c r="C29" s="3"/>
      <c r="D29" s="3"/>
    </row>
    <row r="30" spans="1:16" x14ac:dyDescent="0.35">
      <c r="A30" s="3"/>
      <c r="B30" s="3"/>
      <c r="C30" s="3"/>
      <c r="D30" s="3"/>
    </row>
    <row r="31" spans="1:16" x14ac:dyDescent="0.35">
      <c r="A31" s="3"/>
      <c r="B31" s="3"/>
      <c r="C31" s="3"/>
      <c r="D31" s="3"/>
    </row>
    <row r="32" spans="1:16" x14ac:dyDescent="0.35">
      <c r="A32" s="3"/>
      <c r="B32" s="3"/>
      <c r="C32" s="3"/>
      <c r="D32" s="3"/>
    </row>
    <row r="33" spans="1:4" x14ac:dyDescent="0.35">
      <c r="A33" s="3"/>
      <c r="B33" s="3"/>
      <c r="C33" s="3"/>
      <c r="D33" s="3"/>
    </row>
    <row r="34" spans="1:4" x14ac:dyDescent="0.35">
      <c r="A34" s="3"/>
      <c r="B34" s="3"/>
      <c r="C34" s="3"/>
      <c r="D34" s="3"/>
    </row>
    <row r="35" spans="1:4" x14ac:dyDescent="0.35">
      <c r="A35" s="3"/>
      <c r="B35" s="3"/>
      <c r="C35" s="3"/>
      <c r="D35" s="3"/>
    </row>
    <row r="36" spans="1:4" x14ac:dyDescent="0.35">
      <c r="A36" s="3"/>
      <c r="B36" s="3"/>
      <c r="C36" s="3"/>
      <c r="D36" s="3"/>
    </row>
    <row r="37" spans="1:4" x14ac:dyDescent="0.35">
      <c r="A37" s="3"/>
      <c r="B37" s="3"/>
      <c r="C37" s="3"/>
      <c r="D37" s="3"/>
    </row>
    <row r="38" spans="1:4" x14ac:dyDescent="0.35">
      <c r="A38" s="3"/>
      <c r="B38" s="3"/>
      <c r="C38" s="3"/>
      <c r="D38" s="3"/>
    </row>
    <row r="39" spans="1:4" x14ac:dyDescent="0.35">
      <c r="A39" s="3"/>
      <c r="B39" s="3"/>
      <c r="C39" s="3"/>
      <c r="D39" s="3"/>
    </row>
    <row r="40" spans="1:4" x14ac:dyDescent="0.35">
      <c r="A40" s="3"/>
      <c r="B40" s="3"/>
      <c r="C40" s="3"/>
      <c r="D40" s="3"/>
    </row>
  </sheetData>
  <mergeCells count="5">
    <mergeCell ref="B7:D7"/>
    <mergeCell ref="H7:J7"/>
    <mergeCell ref="N7:P7"/>
    <mergeCell ref="A1:U2"/>
    <mergeCell ref="A3:U4"/>
  </mergeCells>
  <conditionalFormatting sqref="H26:J26">
    <cfRule type="colorScale" priority="2">
      <colorScale>
        <cfvo type="min"/>
        <cfvo type="percentile" val="50"/>
        <cfvo type="max"/>
        <color rgb="FF63BE7B"/>
        <color rgb="FFFFEB84"/>
        <color rgb="FFF8696B"/>
      </colorScale>
    </cfRule>
  </conditionalFormatting>
  <conditionalFormatting sqref="N26:P2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44FB7-3218-4C09-807D-717D494F5A18}">
  <dimension ref="A1:X36"/>
  <sheetViews>
    <sheetView zoomScale="43" zoomScaleNormal="43" workbookViewId="0">
      <selection sqref="A1:X2"/>
    </sheetView>
  </sheetViews>
  <sheetFormatPr defaultRowHeight="14.5" x14ac:dyDescent="0.35"/>
  <cols>
    <col min="1" max="1" width="29.08984375" bestFit="1" customWidth="1"/>
    <col min="2" max="4" width="14.453125" bestFit="1" customWidth="1"/>
    <col min="7" max="7" width="34.90625" bestFit="1" customWidth="1"/>
    <col min="8" max="8" width="11.08984375" bestFit="1" customWidth="1"/>
    <col min="9" max="10" width="12.08984375" bestFit="1" customWidth="1"/>
    <col min="24" max="24" width="54.54296875" customWidth="1"/>
  </cols>
  <sheetData>
    <row r="1" spans="1:24" x14ac:dyDescent="0.35">
      <c r="A1" s="52" t="s">
        <v>107</v>
      </c>
      <c r="B1" s="53"/>
      <c r="C1" s="53"/>
      <c r="D1" s="53"/>
      <c r="E1" s="53"/>
      <c r="F1" s="53"/>
      <c r="G1" s="53"/>
      <c r="H1" s="53"/>
      <c r="I1" s="53"/>
      <c r="J1" s="53"/>
      <c r="K1" s="53"/>
      <c r="L1" s="53"/>
      <c r="M1" s="53"/>
      <c r="N1" s="53"/>
      <c r="O1" s="53"/>
      <c r="P1" s="53"/>
      <c r="Q1" s="53"/>
      <c r="R1" s="53"/>
      <c r="S1" s="53"/>
      <c r="T1" s="53"/>
      <c r="U1" s="53"/>
      <c r="V1" s="53"/>
      <c r="W1" s="53"/>
      <c r="X1" s="53"/>
    </row>
    <row r="2" spans="1:24" x14ac:dyDescent="0.35">
      <c r="A2" s="53"/>
      <c r="B2" s="53"/>
      <c r="C2" s="53"/>
      <c r="D2" s="53"/>
      <c r="E2" s="53"/>
      <c r="F2" s="53"/>
      <c r="G2" s="53"/>
      <c r="H2" s="53"/>
      <c r="I2" s="53"/>
      <c r="J2" s="53"/>
      <c r="K2" s="53"/>
      <c r="L2" s="53"/>
      <c r="M2" s="53"/>
      <c r="N2" s="53"/>
      <c r="O2" s="53"/>
      <c r="P2" s="53"/>
      <c r="Q2" s="53"/>
      <c r="R2" s="53"/>
      <c r="S2" s="53"/>
      <c r="T2" s="53"/>
      <c r="U2" s="53"/>
      <c r="V2" s="53"/>
      <c r="W2" s="53"/>
      <c r="X2" s="53"/>
    </row>
    <row r="3" spans="1:24" x14ac:dyDescent="0.35">
      <c r="A3" s="52" t="s">
        <v>108</v>
      </c>
      <c r="B3" s="53"/>
      <c r="C3" s="53"/>
      <c r="D3" s="53"/>
      <c r="E3" s="53"/>
      <c r="F3" s="53"/>
      <c r="G3" s="53"/>
      <c r="H3" s="53"/>
      <c r="I3" s="53"/>
      <c r="J3" s="53"/>
      <c r="K3" s="53"/>
      <c r="L3" s="53"/>
      <c r="M3" s="53"/>
      <c r="N3" s="53"/>
      <c r="O3" s="53"/>
      <c r="P3" s="53"/>
      <c r="Q3" s="53"/>
      <c r="R3" s="53"/>
      <c r="S3" s="53"/>
      <c r="T3" s="53"/>
      <c r="U3" s="53"/>
      <c r="V3" s="53"/>
      <c r="W3" s="53"/>
      <c r="X3" s="53"/>
    </row>
    <row r="4" spans="1:24" x14ac:dyDescent="0.35">
      <c r="A4" s="53"/>
      <c r="B4" s="53"/>
      <c r="C4" s="53"/>
      <c r="D4" s="53"/>
      <c r="E4" s="53"/>
      <c r="F4" s="53"/>
      <c r="G4" s="53"/>
      <c r="H4" s="53"/>
      <c r="I4" s="53"/>
      <c r="J4" s="53"/>
      <c r="K4" s="53"/>
      <c r="L4" s="53"/>
      <c r="M4" s="53"/>
      <c r="N4" s="53"/>
      <c r="O4" s="53"/>
      <c r="P4" s="53"/>
      <c r="Q4" s="53"/>
      <c r="R4" s="53"/>
      <c r="S4" s="53"/>
      <c r="T4" s="53"/>
      <c r="U4" s="53"/>
      <c r="V4" s="53"/>
      <c r="W4" s="53"/>
      <c r="X4" s="53"/>
    </row>
    <row r="6" spans="1:24" x14ac:dyDescent="0.35">
      <c r="A6" s="9" t="s">
        <v>80</v>
      </c>
      <c r="B6" s="9" t="s">
        <v>109</v>
      </c>
      <c r="C6" s="9" t="s">
        <v>110</v>
      </c>
      <c r="D6" s="9" t="s">
        <v>111</v>
      </c>
      <c r="G6" s="17" t="s">
        <v>81</v>
      </c>
      <c r="H6" s="17" t="s">
        <v>109</v>
      </c>
      <c r="I6" s="17" t="s">
        <v>110</v>
      </c>
      <c r="J6" s="17" t="s">
        <v>111</v>
      </c>
    </row>
    <row r="7" spans="1:24" x14ac:dyDescent="0.35">
      <c r="A7" t="s">
        <v>113</v>
      </c>
      <c r="B7" s="2">
        <v>14500</v>
      </c>
      <c r="C7" s="2">
        <v>31000</v>
      </c>
      <c r="D7" s="2">
        <v>72000</v>
      </c>
      <c r="G7" t="s">
        <v>112</v>
      </c>
      <c r="H7" s="2">
        <v>14500</v>
      </c>
      <c r="I7" s="2">
        <v>31000</v>
      </c>
      <c r="J7" s="2">
        <v>72000</v>
      </c>
    </row>
    <row r="8" spans="1:24" x14ac:dyDescent="0.35">
      <c r="A8" t="s">
        <v>114</v>
      </c>
      <c r="B8" s="2">
        <v>1450</v>
      </c>
      <c r="C8" s="2">
        <v>3100</v>
      </c>
      <c r="D8" s="2">
        <v>7200</v>
      </c>
      <c r="G8" t="s">
        <v>113</v>
      </c>
      <c r="H8" s="2">
        <v>1450</v>
      </c>
      <c r="I8" s="2">
        <v>3100</v>
      </c>
      <c r="J8" s="2">
        <v>7200</v>
      </c>
    </row>
    <row r="9" spans="1:24" x14ac:dyDescent="0.35">
      <c r="A9" s="23" t="s">
        <v>112</v>
      </c>
      <c r="B9" s="27">
        <f>SUM(B7:B8)</f>
        <v>15950</v>
      </c>
      <c r="C9" s="27">
        <f t="shared" ref="C9:D9" si="0">SUM(C7:C8)</f>
        <v>34100</v>
      </c>
      <c r="D9" s="27">
        <f t="shared" si="0"/>
        <v>79200</v>
      </c>
      <c r="G9" s="23" t="s">
        <v>114</v>
      </c>
      <c r="H9" s="27">
        <f>SUM(H7:H8)</f>
        <v>15950</v>
      </c>
      <c r="I9" s="27">
        <f t="shared" ref="I9" si="1">SUM(I7:I8)</f>
        <v>34100</v>
      </c>
      <c r="J9" s="27">
        <f t="shared" ref="J9" si="2">SUM(J7:J8)</f>
        <v>79200</v>
      </c>
    </row>
    <row r="11" spans="1:24" x14ac:dyDescent="0.35">
      <c r="A11" t="s">
        <v>116</v>
      </c>
      <c r="B11" s="2">
        <v>1500</v>
      </c>
      <c r="C11" s="2">
        <v>2500</v>
      </c>
      <c r="D11" s="2">
        <v>3100</v>
      </c>
      <c r="G11" t="s">
        <v>115</v>
      </c>
      <c r="H11" s="2">
        <v>1500</v>
      </c>
      <c r="I11" s="2">
        <v>2500</v>
      </c>
      <c r="J11" s="2">
        <v>3100</v>
      </c>
    </row>
    <row r="12" spans="1:24" x14ac:dyDescent="0.35">
      <c r="A12" t="s">
        <v>117</v>
      </c>
      <c r="B12" s="2">
        <v>210</v>
      </c>
      <c r="C12" s="2">
        <v>300</v>
      </c>
      <c r="D12" s="2">
        <v>450</v>
      </c>
      <c r="G12" t="s">
        <v>116</v>
      </c>
      <c r="H12" s="2">
        <v>210</v>
      </c>
      <c r="I12" s="2">
        <v>300</v>
      </c>
      <c r="J12" s="2">
        <v>450</v>
      </c>
    </row>
    <row r="13" spans="1:24" x14ac:dyDescent="0.35">
      <c r="A13" t="s">
        <v>118</v>
      </c>
      <c r="B13" s="2">
        <f>B21</f>
        <v>3428.5714285714284</v>
      </c>
      <c r="C13" s="2">
        <f t="shared" ref="C13:D13" si="3">C21</f>
        <v>6315.7894736842109</v>
      </c>
      <c r="D13" s="2">
        <f t="shared" si="3"/>
        <v>7058.8235294117649</v>
      </c>
      <c r="G13" t="s">
        <v>117</v>
      </c>
      <c r="H13" s="2">
        <f>H21</f>
        <v>3428.5714285714284</v>
      </c>
      <c r="I13" s="2">
        <f t="shared" ref="I13:J13" si="4">I21</f>
        <v>6315.7894736842109</v>
      </c>
      <c r="J13" s="2">
        <f t="shared" si="4"/>
        <v>7058.8235294117649</v>
      </c>
    </row>
    <row r="14" spans="1:24" x14ac:dyDescent="0.35">
      <c r="A14" s="22" t="s">
        <v>115</v>
      </c>
      <c r="B14" s="28">
        <f>SUM(B11:B13)</f>
        <v>5138.5714285714284</v>
      </c>
      <c r="C14" s="28">
        <f t="shared" ref="C14:D14" si="5">SUM(C11:C13)</f>
        <v>9115.78947368421</v>
      </c>
      <c r="D14" s="28">
        <f t="shared" si="5"/>
        <v>10608.823529411766</v>
      </c>
      <c r="G14" s="22" t="s">
        <v>118</v>
      </c>
      <c r="H14" s="28">
        <f>SUM(H11:H13)</f>
        <v>5138.5714285714284</v>
      </c>
      <c r="I14" s="28">
        <f t="shared" ref="I14" si="6">SUM(I11:I13)</f>
        <v>9115.78947368421</v>
      </c>
      <c r="J14" s="28">
        <f t="shared" ref="J14" si="7">SUM(J11:J13)</f>
        <v>10608.823529411766</v>
      </c>
    </row>
    <row r="17" spans="1:10" x14ac:dyDescent="0.35">
      <c r="G17" t="s">
        <v>119</v>
      </c>
    </row>
    <row r="18" spans="1:10" x14ac:dyDescent="0.35">
      <c r="A18" t="s">
        <v>120</v>
      </c>
      <c r="B18" s="26">
        <v>30000</v>
      </c>
      <c r="C18" s="26">
        <v>30000</v>
      </c>
      <c r="D18" s="26">
        <v>30000</v>
      </c>
      <c r="G18" t="s">
        <v>120</v>
      </c>
      <c r="H18" s="26">
        <v>30000</v>
      </c>
      <c r="I18" s="26">
        <v>30000</v>
      </c>
      <c r="J18" s="26">
        <v>30000</v>
      </c>
    </row>
    <row r="19" spans="1:10" x14ac:dyDescent="0.35">
      <c r="A19" t="s">
        <v>121</v>
      </c>
      <c r="B19">
        <v>35</v>
      </c>
      <c r="C19">
        <v>19</v>
      </c>
      <c r="D19">
        <v>17</v>
      </c>
      <c r="G19" t="s">
        <v>121</v>
      </c>
      <c r="H19">
        <v>35</v>
      </c>
      <c r="I19">
        <v>19</v>
      </c>
      <c r="J19">
        <v>17</v>
      </c>
    </row>
    <row r="20" spans="1:10" x14ac:dyDescent="0.35">
      <c r="A20" t="s">
        <v>122</v>
      </c>
      <c r="B20">
        <v>4</v>
      </c>
      <c r="C20">
        <v>4</v>
      </c>
      <c r="D20">
        <v>4</v>
      </c>
      <c r="G20" t="s">
        <v>122</v>
      </c>
      <c r="H20">
        <v>4</v>
      </c>
      <c r="I20">
        <v>4</v>
      </c>
      <c r="J20">
        <v>4</v>
      </c>
    </row>
    <row r="21" spans="1:10" x14ac:dyDescent="0.35">
      <c r="A21" t="s">
        <v>123</v>
      </c>
      <c r="B21" s="2">
        <f>(B18/B19)*B20</f>
        <v>3428.5714285714284</v>
      </c>
      <c r="C21" s="2">
        <f t="shared" ref="C21:D21" si="8">(C18/C19)*C20</f>
        <v>6315.7894736842109</v>
      </c>
      <c r="D21" s="2">
        <f t="shared" si="8"/>
        <v>7058.8235294117649</v>
      </c>
      <c r="G21" t="s">
        <v>123</v>
      </c>
      <c r="H21" s="2">
        <f>(H18/H19)*H20</f>
        <v>3428.5714285714284</v>
      </c>
      <c r="I21" s="2">
        <f t="shared" ref="I21" si="9">(I18/I19)*I20</f>
        <v>6315.7894736842109</v>
      </c>
      <c r="J21" s="2">
        <f t="shared" ref="J21" si="10">(J18/J19)*J20</f>
        <v>7058.8235294117649</v>
      </c>
    </row>
    <row r="23" spans="1:10" x14ac:dyDescent="0.35">
      <c r="A23" s="19" t="s">
        <v>124</v>
      </c>
      <c r="B23" s="20">
        <f>B14</f>
        <v>5138.5714285714284</v>
      </c>
      <c r="C23" s="20">
        <f t="shared" ref="C23:D23" si="11">C14</f>
        <v>9115.78947368421</v>
      </c>
      <c r="D23" s="20">
        <f t="shared" si="11"/>
        <v>10608.823529411766</v>
      </c>
      <c r="G23" s="19" t="s">
        <v>124</v>
      </c>
      <c r="H23" s="20">
        <f>H14</f>
        <v>5138.5714285714284</v>
      </c>
      <c r="I23" s="20">
        <f t="shared" ref="I23:J23" si="12">I14</f>
        <v>9115.78947368421</v>
      </c>
      <c r="J23" s="20">
        <f t="shared" si="12"/>
        <v>10608.823529411766</v>
      </c>
    </row>
    <row r="25" spans="1:10" x14ac:dyDescent="0.35">
      <c r="A25" t="s">
        <v>125</v>
      </c>
      <c r="B25" s="26">
        <v>30000</v>
      </c>
      <c r="C25" s="26">
        <v>30000</v>
      </c>
      <c r="D25" s="26">
        <v>30000</v>
      </c>
      <c r="G25" t="s">
        <v>125</v>
      </c>
      <c r="H25" s="26">
        <v>30000</v>
      </c>
      <c r="I25" s="26">
        <v>30000</v>
      </c>
      <c r="J25" s="26">
        <v>30000</v>
      </c>
    </row>
    <row r="26" spans="1:10" x14ac:dyDescent="0.35">
      <c r="A26" t="s">
        <v>126</v>
      </c>
      <c r="B26" s="26">
        <v>250000</v>
      </c>
      <c r="C26" s="26">
        <v>250000</v>
      </c>
      <c r="D26" s="26">
        <v>250000</v>
      </c>
      <c r="G26" t="s">
        <v>126</v>
      </c>
      <c r="H26" s="26">
        <v>250000</v>
      </c>
      <c r="I26" s="26">
        <v>250000</v>
      </c>
      <c r="J26" s="26">
        <v>250000</v>
      </c>
    </row>
    <row r="27" spans="1:10" x14ac:dyDescent="0.35">
      <c r="A27" t="s">
        <v>127</v>
      </c>
      <c r="B27" s="29">
        <f>B26/B25</f>
        <v>8.3333333333333339</v>
      </c>
      <c r="C27" s="29">
        <f t="shared" ref="C27:D27" si="13">C26/C25</f>
        <v>8.3333333333333339</v>
      </c>
      <c r="D27" s="29">
        <f t="shared" si="13"/>
        <v>8.3333333333333339</v>
      </c>
      <c r="G27" t="s">
        <v>127</v>
      </c>
      <c r="H27" s="29">
        <f>H26/H25</f>
        <v>8.3333333333333339</v>
      </c>
      <c r="I27" s="29">
        <f t="shared" ref="I27" si="14">I26/I25</f>
        <v>8.3333333333333339</v>
      </c>
      <c r="J27" s="29">
        <f t="shared" ref="J27" si="15">J26/J25</f>
        <v>8.3333333333333339</v>
      </c>
    </row>
    <row r="29" spans="1:10" x14ac:dyDescent="0.35">
      <c r="A29" s="24" t="s">
        <v>128</v>
      </c>
      <c r="B29" s="30">
        <f>B23*B27</f>
        <v>42821.428571428572</v>
      </c>
      <c r="C29" s="30">
        <f t="shared" ref="C29:D29" si="16">C23*C27</f>
        <v>75964.912280701756</v>
      </c>
      <c r="D29" s="30">
        <f t="shared" si="16"/>
        <v>88406.862745098057</v>
      </c>
      <c r="G29" s="24" t="s">
        <v>128</v>
      </c>
      <c r="H29" s="30">
        <f>H23*H27</f>
        <v>42821.428571428572</v>
      </c>
      <c r="I29" s="30">
        <f t="shared" ref="I29:J29" si="17">I23*I27</f>
        <v>75964.912280701756</v>
      </c>
      <c r="J29" s="30">
        <f t="shared" si="17"/>
        <v>88406.862745098057</v>
      </c>
    </row>
    <row r="32" spans="1:10" x14ac:dyDescent="0.35">
      <c r="A32" t="s">
        <v>129</v>
      </c>
      <c r="B32" s="7">
        <f>B9+B29</f>
        <v>58771.428571428572</v>
      </c>
      <c r="C32" s="7">
        <f t="shared" ref="C32:D32" si="18">C9+C29</f>
        <v>110064.91228070176</v>
      </c>
      <c r="D32" s="7">
        <f t="shared" si="18"/>
        <v>167606.86274509807</v>
      </c>
      <c r="G32" t="s">
        <v>129</v>
      </c>
      <c r="H32" s="7">
        <f>H9+H29</f>
        <v>58771.428571428572</v>
      </c>
      <c r="I32" s="7">
        <f t="shared" ref="I32:J32" si="19">I9+I29</f>
        <v>110064.91228070176</v>
      </c>
      <c r="J32" s="7">
        <f t="shared" si="19"/>
        <v>167606.86274509807</v>
      </c>
    </row>
    <row r="33" spans="1:10" x14ac:dyDescent="0.35">
      <c r="B33" t="s">
        <v>130</v>
      </c>
      <c r="C33" t="s">
        <v>131</v>
      </c>
      <c r="D33" t="s">
        <v>132</v>
      </c>
      <c r="H33" t="s">
        <v>130</v>
      </c>
      <c r="I33" t="s">
        <v>131</v>
      </c>
      <c r="J33" t="s">
        <v>132</v>
      </c>
    </row>
    <row r="34" spans="1:10" x14ac:dyDescent="0.35">
      <c r="A34" s="25" t="s">
        <v>133</v>
      </c>
      <c r="B34" s="31">
        <f>B32/B27</f>
        <v>7052.5714285714284</v>
      </c>
      <c r="C34" s="31">
        <f t="shared" ref="C34:D34" si="20">C32/C27</f>
        <v>13207.78947368421</v>
      </c>
      <c r="D34" s="31">
        <f t="shared" si="20"/>
        <v>20112.823529411766</v>
      </c>
      <c r="G34" s="25" t="s">
        <v>133</v>
      </c>
      <c r="H34" s="31">
        <f>H32/H27</f>
        <v>7052.5714285714284</v>
      </c>
      <c r="I34" s="31">
        <f t="shared" ref="I34:J34" si="21">I32/I27</f>
        <v>13207.78947368421</v>
      </c>
      <c r="J34" s="31">
        <f t="shared" si="21"/>
        <v>20112.823529411766</v>
      </c>
    </row>
    <row r="36" spans="1:10" x14ac:dyDescent="0.35">
      <c r="A36" t="s">
        <v>134</v>
      </c>
      <c r="B36" s="7">
        <f>B34-(B34*(40/100))</f>
        <v>4231.5428571428565</v>
      </c>
      <c r="C36" s="7">
        <f t="shared" ref="C36:D36" si="22">C34-(C34*(40/100))</f>
        <v>7924.6736842105256</v>
      </c>
      <c r="D36" s="7">
        <f t="shared" si="22"/>
        <v>12067.694117647059</v>
      </c>
      <c r="G36" t="s">
        <v>135</v>
      </c>
      <c r="H36" s="7">
        <f>H34+(H34*(40/100))</f>
        <v>9873.6</v>
      </c>
      <c r="I36" s="7">
        <f t="shared" ref="I36:J36" si="23">I34+(I34*(40/100))</f>
        <v>18490.905263157896</v>
      </c>
      <c r="J36" s="7">
        <f t="shared" si="23"/>
        <v>28157.952941176474</v>
      </c>
    </row>
  </sheetData>
  <mergeCells count="2">
    <mergeCell ref="A1:X2"/>
    <mergeCell ref="A3:X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 or Dog problem</vt:lpstr>
      <vt:lpstr>Three Vacations</vt:lpstr>
      <vt:lpstr>cell phone bill</vt:lpstr>
      <vt:lpstr>three printers</vt:lpstr>
      <vt:lpstr>Shopping list problem</vt:lpstr>
      <vt:lpstr>Three cars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dc:creator>
  <cp:lastModifiedBy>Shivani Singh</cp:lastModifiedBy>
  <dcterms:created xsi:type="dcterms:W3CDTF">2015-06-05T18:17:20Z</dcterms:created>
  <dcterms:modified xsi:type="dcterms:W3CDTF">2025-01-30T17:25:22Z</dcterms:modified>
</cp:coreProperties>
</file>