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hidePivotFieldList="1"/>
  <mc:AlternateContent xmlns:mc="http://schemas.openxmlformats.org/markup-compatibility/2006">
    <mc:Choice Requires="x15">
      <x15ac:absPath xmlns:x15ac="http://schemas.microsoft.com/office/spreadsheetml/2010/11/ac" url="C:\Users\Kiran patel\Desktop\shivangis folder\Analytics files\"/>
    </mc:Choice>
  </mc:AlternateContent>
  <xr:revisionPtr revIDLastSave="0" documentId="13_ncr:1_{7AA2B4C5-CFB4-47E0-8C04-DC3FB44BA38D}" xr6:coauthVersionLast="47" xr6:coauthVersionMax="47" xr10:uidLastSave="{00000000-0000-0000-0000-000000000000}"/>
  <bookViews>
    <workbookView xWindow="0" yWindow="0" windowWidth="20490" windowHeight="10920" xr2:uid="{00000000-000D-0000-FFFF-FFFF00000000}"/>
  </bookViews>
  <sheets>
    <sheet name="Sheet1" sheetId="1" r:id="rId1"/>
  </sheets>
  <definedNames>
    <definedName name="_xlchart.v1.0" hidden="1">Sheet1!$D$180:$J$180</definedName>
    <definedName name="_xlchart.v1.1" hidden="1">Sheet1!$D$181:$J$181</definedName>
    <definedName name="_xlchart.v1.10" hidden="1">Sheet1!$B$219:$K$219</definedName>
    <definedName name="_xlchart.v1.11" hidden="1">Sheet1!$B$220:$K$220</definedName>
    <definedName name="_xlchart.v1.12" hidden="1">Sheet1!$B$253:$K$253</definedName>
    <definedName name="_xlchart.v1.13" hidden="1">Sheet1!$B$254:$K$254</definedName>
    <definedName name="_xlchart.v1.14" hidden="1">Sheet1!$B$255:$K$255</definedName>
    <definedName name="_xlchart.v1.15" hidden="1">Sheet1!$B$256:$K$256</definedName>
    <definedName name="_xlchart.v1.16" hidden="1">Sheet1!$B$257:$K$257</definedName>
    <definedName name="_xlchart.v1.17" hidden="1">Sheet1!$B$291:$K$291</definedName>
    <definedName name="_xlchart.v1.18" hidden="1">Sheet1!$B$292:$K$292</definedName>
    <definedName name="_xlchart.v1.19" hidden="1">Sheet1!$B$293:$K$293</definedName>
    <definedName name="_xlchart.v1.2" hidden="1">Sheet1!$B$211:$K$211</definedName>
    <definedName name="_xlchart.v1.20" hidden="1">Sheet1!$B$294:$K$294</definedName>
    <definedName name="_xlchart.v1.21" hidden="1">Sheet1!$B$295:$K$295</definedName>
    <definedName name="_xlchart.v1.22" hidden="1">Sheet1!$B$296:$K$296</definedName>
    <definedName name="_xlchart.v1.23" hidden="1">Sheet1!$B$297:$K$297</definedName>
    <definedName name="_xlchart.v1.24" hidden="1">Sheet1!$B$298:$K$298</definedName>
    <definedName name="_xlchart.v1.25" hidden="1">Sheet1!$B$299:$K$299</definedName>
    <definedName name="_xlchart.v1.26" hidden="1">Sheet1!$B$300:$K$300</definedName>
    <definedName name="_xlchart.v1.3" hidden="1">Sheet1!$B$212:$K$212</definedName>
    <definedName name="_xlchart.v1.4" hidden="1">Sheet1!$B$213:$K$213</definedName>
    <definedName name="_xlchart.v1.5" hidden="1">Sheet1!$B$214:$K$214</definedName>
    <definedName name="_xlchart.v1.6" hidden="1">Sheet1!$B$215:$K$215</definedName>
    <definedName name="_xlchart.v1.7" hidden="1">Sheet1!$B$216:$K$216</definedName>
    <definedName name="_xlchart.v1.8" hidden="1">Sheet1!$B$217:$K$217</definedName>
    <definedName name="_xlchart.v1.9" hidden="1">Sheet1!$B$218:$K$218</definedName>
  </definedNames>
  <calcPr calcId="191029"/>
</workbook>
</file>

<file path=xl/calcChain.xml><?xml version="1.0" encoding="utf-8"?>
<calcChain xmlns="http://schemas.openxmlformats.org/spreadsheetml/2006/main">
  <c r="E651" i="1" l="1"/>
  <c r="E650" i="1"/>
  <c r="E629" i="1"/>
  <c r="E628" i="1"/>
  <c r="E630" i="1" s="1"/>
  <c r="E631" i="1" s="1"/>
  <c r="E611" i="1"/>
  <c r="E612" i="1" s="1"/>
  <c r="E589" i="1"/>
  <c r="D570" i="1"/>
  <c r="E553" i="1"/>
  <c r="D532" i="1"/>
  <c r="D531" i="1"/>
  <c r="D530" i="1"/>
  <c r="C527" i="1"/>
  <c r="C526" i="1"/>
  <c r="C525" i="1"/>
  <c r="D496" i="1"/>
  <c r="D495" i="1"/>
  <c r="D494" i="1"/>
  <c r="C491" i="1"/>
  <c r="C490" i="1"/>
  <c r="C489" i="1"/>
  <c r="D459" i="1"/>
  <c r="D458" i="1"/>
  <c r="D457" i="1"/>
  <c r="C454" i="1"/>
  <c r="C453" i="1"/>
  <c r="C452" i="1"/>
  <c r="D423" i="1"/>
  <c r="D422" i="1"/>
  <c r="D421" i="1"/>
  <c r="C418" i="1"/>
  <c r="C417" i="1"/>
  <c r="C416" i="1"/>
  <c r="E391" i="1"/>
  <c r="D388" i="1"/>
  <c r="D387" i="1"/>
  <c r="D386" i="1"/>
  <c r="D385" i="1"/>
  <c r="C382" i="1"/>
  <c r="C381" i="1"/>
  <c r="C380" i="1"/>
  <c r="K359" i="1"/>
  <c r="K358" i="1"/>
  <c r="K357" i="1"/>
  <c r="K355" i="1"/>
  <c r="K354" i="1"/>
  <c r="K353" i="1"/>
  <c r="C343" i="1"/>
  <c r="C342" i="1"/>
  <c r="I316" i="1"/>
  <c r="C305" i="1"/>
  <c r="C304" i="1"/>
  <c r="J272" i="1"/>
  <c r="D262" i="1"/>
  <c r="D261" i="1"/>
  <c r="I234" i="1"/>
  <c r="D233" i="1"/>
  <c r="D232" i="1"/>
  <c r="J194" i="1"/>
  <c r="N173" i="1"/>
  <c r="L173" i="1"/>
  <c r="N172" i="1"/>
  <c r="L172" i="1"/>
  <c r="N171" i="1"/>
  <c r="N166" i="1"/>
  <c r="N165" i="1"/>
  <c r="M159" i="1"/>
  <c r="M158" i="1"/>
  <c r="M157" i="1"/>
  <c r="D155" i="1"/>
  <c r="D154" i="1"/>
  <c r="L137" i="1"/>
  <c r="L136" i="1"/>
  <c r="L135" i="1"/>
  <c r="O134" i="1"/>
  <c r="O133" i="1"/>
  <c r="M123" i="1"/>
  <c r="M122" i="1"/>
  <c r="M121" i="1"/>
  <c r="N119" i="1"/>
  <c r="N118" i="1"/>
  <c r="L104" i="1"/>
  <c r="L103" i="1"/>
  <c r="K84" i="1"/>
  <c r="K83" i="1"/>
  <c r="K82" i="1"/>
  <c r="K81" i="1"/>
  <c r="O71" i="1"/>
  <c r="Q70" i="1"/>
  <c r="O70" i="1"/>
  <c r="Q69" i="1"/>
  <c r="O69" i="1"/>
  <c r="O61" i="1"/>
  <c r="Q60" i="1"/>
  <c r="O60" i="1"/>
  <c r="Q59" i="1"/>
  <c r="O59" i="1"/>
  <c r="H48" i="1"/>
  <c r="H47" i="1"/>
  <c r="H46" i="1"/>
  <c r="G45" i="1"/>
  <c r="G44" i="1"/>
  <c r="M33" i="1"/>
  <c r="M32" i="1"/>
  <c r="M31" i="1"/>
  <c r="H21" i="1"/>
  <c r="H20" i="1"/>
  <c r="H19" i="1"/>
  <c r="F11" i="1"/>
  <c r="F10" i="1"/>
  <c r="F9" i="1"/>
  <c r="G617" i="1" l="1"/>
  <c r="G616" i="1"/>
  <c r="G635" i="1"/>
  <c r="G636" i="1"/>
</calcChain>
</file>

<file path=xl/sharedStrings.xml><?xml version="1.0" encoding="utf-8"?>
<sst xmlns="http://schemas.openxmlformats.org/spreadsheetml/2006/main" count="371" uniqueCount="276">
  <si>
    <t>Statistic Assignment</t>
  </si>
  <si>
    <t>Questions on measure of central tendency</t>
  </si>
  <si>
    <t xml:space="preserve"> 1. Business Problem: A retail store wants to analyze the sales data of a particular
product category to understand the typical sales performance and make strategic
decisions.</t>
  </si>
  <si>
    <t xml:space="preserve"> Let's consider the weekly sales data (in units) for the past month for a specific product category:</t>
  </si>
  <si>
    <t>Data:</t>
  </si>
  <si>
    <t>week 1 : units</t>
  </si>
  <si>
    <t>Mean</t>
  </si>
  <si>
    <t>week 2 :  units</t>
  </si>
  <si>
    <t>Median</t>
  </si>
  <si>
    <t>week 3 :  units</t>
  </si>
  <si>
    <t>Mode</t>
  </si>
  <si>
    <t>week 4 :  units</t>
  </si>
  <si>
    <t>2.  Business Problem: A restaurant wants to analyze the waiting times of its
customers to understand the typical waiting experience and improve service
efficiency.</t>
  </si>
  <si>
    <t>.Let's consider the waiting times (in minutes) for the past 20 customers:</t>
  </si>
  <si>
    <t>3. Business Problem: A car rental company wants to analyze the rental durations of
its customers to understand the typical rental period and optimize its pricing and
fleet management strategies.</t>
  </si>
  <si>
    <t>.Let's consider the rental durations (in days) for a sample of 50 customers:</t>
  </si>
  <si>
    <t>Questions on measure of dispersion</t>
  </si>
  <si>
    <t>1. Problem: A manufacturing company wants to analyze the production output of a
specific machine to understand the variability or spread in its performance.</t>
  </si>
  <si>
    <t>Let's consider the number of units produced per hour by the machine for a sample of 10 working days:</t>
  </si>
  <si>
    <t>Day 1: units</t>
  </si>
  <si>
    <t>Day 2: units</t>
  </si>
  <si>
    <t>MIN</t>
  </si>
  <si>
    <t>Day 3: units</t>
  </si>
  <si>
    <t>MAX</t>
  </si>
  <si>
    <t>Day 4: units</t>
  </si>
  <si>
    <t>Range</t>
  </si>
  <si>
    <t>Day 5: units</t>
  </si>
  <si>
    <t>Variance</t>
  </si>
  <si>
    <t>Day 6: units</t>
  </si>
  <si>
    <t>Standard Deviation</t>
  </si>
  <si>
    <t>Day 7: units</t>
  </si>
  <si>
    <t>Day 8: units</t>
  </si>
  <si>
    <t>Day 9: units</t>
  </si>
  <si>
    <t>Day 10: units</t>
  </si>
  <si>
    <t>2. Problem: A retail store wants to analyze the sales of a specific product to
understand the variability in daily sales and assess its inventory management.</t>
  </si>
  <si>
    <t>.Let's consider the daily sales (in dollars) for the past 30 days:</t>
  </si>
  <si>
    <t>3. Problem: An e-commerce platform wants to analyze the delivery times of its
shipments to understand the variability in order fulfillment and optimize its
logistics operations.</t>
  </si>
  <si>
    <t>.Let's consider the delivery times (in days) for a sample of 50 shipments:</t>
  </si>
  <si>
    <t>4. Problem : A company wants to analyze the monthly revenue generated by one of
its products to understand its performance and variability.</t>
  </si>
  <si>
    <t>Let's consider the monthly revenue (in thousands of dollars) for the past 12 months:</t>
  </si>
  <si>
    <t xml:space="preserve"> Measure of Central Tendency:  The average monthly revenue is =</t>
  </si>
  <si>
    <t>Measure of Dispersion: The range of monthly revenue is =</t>
  </si>
  <si>
    <t>5.Problem : A survey was conducted to gather feedback from customers regarding
their satisfaction with a particular service on a scale of 1 to 10.</t>
  </si>
  <si>
    <t xml:space="preserve"> Let's consider the satisfaction ratings from 50 customers:</t>
  </si>
  <si>
    <t>1. Measure of Central Tendency: The average satisfaction rating is =</t>
  </si>
  <si>
    <t>2. Measure of Dispersion: The standard deviation of the satisfaction ratings is =</t>
  </si>
  <si>
    <t>6.  Problem :A company wants to analyze the customer wait times at its call center to
assess the efficiency of its customer service operations.</t>
  </si>
  <si>
    <t xml:space="preserve"> Let's consider the wait times (in minutes) for a sample of 100 randomly selected customer calls:</t>
  </si>
  <si>
    <t>1. Measure of Central Tendency: The average wait time for customers at the call
center is =</t>
  </si>
  <si>
    <t>2. Measure of Dispersion: The range of wait times for customers at the call center is =</t>
  </si>
  <si>
    <t>3. Measure of Dispersion: The standard deviation of the wait times for customers at the call center is =</t>
  </si>
  <si>
    <t xml:space="preserve">7.Problem : A transportation company wants to analyze the fuel efficiency of its
vehicle fleet to identify any variations across different vehicle models. </t>
  </si>
  <si>
    <t>Let's consider the fuel efficiency (in miles per gallon, mpg) for a sample of 50 vehicles:</t>
  </si>
  <si>
    <t>Model A:</t>
  </si>
  <si>
    <t>Model B:</t>
  </si>
  <si>
    <t>Model C:</t>
  </si>
  <si>
    <t>Model D:</t>
  </si>
  <si>
    <t>Model E:</t>
  </si>
  <si>
    <t>1. Measure of Central Tendency: The average fuel efficiency for each vehicle model is =</t>
  </si>
  <si>
    <t>2. Measure of Dispersion: The range of fuel efficiency for each vehicle model is =</t>
  </si>
  <si>
    <t>3. Measure of Dispersion: Tthe variance of the fuel efficiency for each vehicle
model is =</t>
  </si>
  <si>
    <t>8. Problem : A company wants to analyze the ages of its employees to understand
the age distribution and demographics within the organization.</t>
  </si>
  <si>
    <t xml:space="preserve"> Let's consider the ages of 100 employees:</t>
  </si>
  <si>
    <t>Bin</t>
  </si>
  <si>
    <t>Frequency</t>
  </si>
  <si>
    <t>1. Frequency Distribution: Create a frequency distribution table for the ages of the
employees.</t>
  </si>
  <si>
    <t>2. Mode: The mode (most common age) among the employees is =</t>
  </si>
  <si>
    <t>3. Median:The median age of the employees is =</t>
  </si>
  <si>
    <t>4. Range: The range of ages among the employees is =</t>
  </si>
  <si>
    <t xml:space="preserve">9. Problem :A retail store wants to analyze the purchase amounts made by
customers to understand their spending habits. </t>
  </si>
  <si>
    <t>Let's consider the purchase amounts (in dollars) for a sample of 50 customers:</t>
  </si>
  <si>
    <t>1. Frequency Distribution: Create a frequency distribution table for the purchase
 amounts.</t>
  </si>
  <si>
    <t>2. Mode: The mode (most common purchase amount) among the customers is =</t>
  </si>
  <si>
    <t>3. Median: Tthe median purchase amount among the customers is  =</t>
  </si>
  <si>
    <t>4. Interquartile Range: The interquartile range of the purchase amounts =</t>
  </si>
  <si>
    <t>10. Problem : A manufacturing company wants to analyze the defect rates of its
production line to identify the frequency of different types of defects.</t>
  </si>
  <si>
    <t xml:space="preserve"> Let's consider the types of defects and their corresponding frequencies observed in a sample of 200 products:</t>
  </si>
  <si>
    <t>Defect Type :</t>
  </si>
  <si>
    <t>A</t>
  </si>
  <si>
    <t>B</t>
  </si>
  <si>
    <t>C</t>
  </si>
  <si>
    <t>D</t>
  </si>
  <si>
    <t>E</t>
  </si>
  <si>
    <t>F</t>
  </si>
  <si>
    <t>G</t>
  </si>
  <si>
    <t>Frequency :</t>
  </si>
  <si>
    <t>1. Bar Chart: Create a bar chart to visualize the frequency of different defect types. =</t>
  </si>
  <si>
    <t>2. Most Common Defect: Which defect type has the highest frequency is =</t>
  </si>
  <si>
    <t>3. Histogram: Create a histogram to represent the defect frequencies =</t>
  </si>
  <si>
    <t xml:space="preserve">11.  Problem : A survey was conducted to gather feedback from customers about their
satisfaction levels with a specific service on a scale of 1 to 5. 
</t>
  </si>
  <si>
    <t>Let's consider the satisfaction ratings from 100 customers:</t>
  </si>
  <si>
    <t>Ratings:</t>
  </si>
  <si>
    <t>1. Histogram: Create a histogram to visualize the distribution of satisfaction ratings =</t>
  </si>
  <si>
    <t>2. Mode:  satisfaction rating has the highest frequency =</t>
  </si>
  <si>
    <t>3. Bar Chart: Create a bar chart to display the frequency of each satisfaction rating.=</t>
  </si>
  <si>
    <t>12. Problem : A company wants to analyze the monthly sales figures of its products to
understand the sales distribution across different price ranges.</t>
  </si>
  <si>
    <t xml:space="preserve"> Let's consider the monthly sales figures (in thousands of dollars) for a sample of 50 products:</t>
  </si>
  <si>
    <t>Sales Data:</t>
  </si>
  <si>
    <t>1. Histogram: Create a histogram to visualize the sales distribution across different price ranges.</t>
  </si>
  <si>
    <t>2. Measure of Central Tendency: The average monthly sales figure is =</t>
  </si>
  <si>
    <t>3. Bar Chart: Create a bar chart to display the frequency of sales in different price ranges.</t>
  </si>
  <si>
    <t xml:space="preserve">13. Problem : A study was conducted to analyze the response times of a website for
different user locations. 
</t>
  </si>
  <si>
    <t>Let's consider the response times (in milliseconds) for a sample of 200 user requests:</t>
  </si>
  <si>
    <t>Response Times:</t>
  </si>
  <si>
    <t>1. Histogram: Create a histogram to visualize the distribution of response times.</t>
  </si>
  <si>
    <t>110-120</t>
  </si>
  <si>
    <t>120-130</t>
  </si>
  <si>
    <t>130-140</t>
  </si>
  <si>
    <t>140-150</t>
  </si>
  <si>
    <t>2. Measure of Central Tendency: What is the median response time?</t>
  </si>
  <si>
    <t>3. Bar Chart: Create a bar chart to display the frequency of response times within different ranges.</t>
  </si>
  <si>
    <t>14.  Problem : A company wants to analyze the sales performance of its products
across different regions.</t>
  </si>
  <si>
    <t xml:space="preserve"> Let's consider the sales figures (in thousands of dollars) for a sample of 50 products in three regions: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</si>
  <si>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</si>
  <si>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</si>
  <si>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</si>
  <si>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</si>
  <si>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</si>
  <si>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</si>
  <si>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Questions on Percentile and Quartiles</t>
  </si>
  <si>
    <t>1.  Question : A company wants to analyze the salary distribution of its employees to
determine the income levels at different percentiles.</t>
  </si>
  <si>
    <t>Let's consider the monthly salaries (in thousands of dollars) of a sample of 200 employees:</t>
  </si>
  <si>
    <t>Salaries:</t>
  </si>
  <si>
    <t>1. Quartiles: Calculate the first quartile (Q1), median (Q2), and third quartile (Q3) of the salary distribution.</t>
  </si>
  <si>
    <t>Q1=</t>
  </si>
  <si>
    <t>Q2=</t>
  </si>
  <si>
    <t>Q3=</t>
  </si>
  <si>
    <t>2. Percentiles: Calculate the 10th percentile, 25th percentile, 75th percentile, and 90th percentile of the salary distribution.</t>
  </si>
  <si>
    <t>10th Percentile=</t>
  </si>
  <si>
    <t>25th Percentile=</t>
  </si>
  <si>
    <t>75th Percentile=</t>
  </si>
  <si>
    <t>90th Percentile=</t>
  </si>
  <si>
    <t>3. Interpretation: Based on the quartiles and percentiles, what can be inferred about the income distribution of the employees?</t>
  </si>
  <si>
    <t>IQR=</t>
  </si>
  <si>
    <t>Q3-Q1=</t>
  </si>
  <si>
    <t>376-129=</t>
  </si>
  <si>
    <t xml:space="preserve">Quartiles: If Q1 is significantly lower than Q2 (the median), it suggests that a substantial proportion of employees have lower salaries. </t>
  </si>
  <si>
    <t xml:space="preserve">If Q3 is significantly higher than Q2, it suggests that a significant proportion of employees have higher salaries. </t>
  </si>
  <si>
    <t>The size of the interquartile range (Q3 - Q1) can indicate the spread of salaries within the middle 50% of employees.</t>
  </si>
  <si>
    <t xml:space="preserve">Percentiles: The 10th percentile indicates the lower range of salaries for 10% of employees, and the 90th percentile shows the lower range of salaries for 90% of employees. </t>
  </si>
  <si>
    <t>The 25th and 75th percentiles provide additional insights into the distribution of salaries.</t>
  </si>
  <si>
    <t>The 10th percentile indicates the lower salary range for the lowest 10% of employees, while the 90th percentile shows the lower salary range for the highest 90% of employees.</t>
  </si>
  <si>
    <t>2.  Question : A research study wants to analyze the weight distribution of a sample
of individuals to assess their health and body composition.</t>
  </si>
  <si>
    <t>Let's consider the weights (in kilograms) of a sample of 100 individuals:</t>
  </si>
  <si>
    <t>Weights:</t>
  </si>
  <si>
    <t>1. Quartiles: Calculate the first quartile (Q1), median (Q2), and third quartile (Q3) of the weight distribution.</t>
  </si>
  <si>
    <t>2. Percentiles: Calculate the 15th percentile, 50th percentile, and 85th percentile of the weight distribution.</t>
  </si>
  <si>
    <t>15th Percentile=</t>
  </si>
  <si>
    <t>50th percentile=</t>
  </si>
  <si>
    <t>85th percentile=</t>
  </si>
  <si>
    <t>3. Interpretation: Based on the quartiles and percentiles, what can be inferred about the weight distribution of the individuals?</t>
  </si>
  <si>
    <t>Quartiles: If Q1 is significantly lower than Q2 (the median), it suggests that a substantial proportion of individuals have lower weights.</t>
  </si>
  <si>
    <t xml:space="preserve"> If Q3 is significantly higher than Q2, it suggests that a significant proportion of individuals have higher weights.</t>
  </si>
  <si>
    <t xml:space="preserve"> The size of the interquartile range (Q3 - Q1) can indicate the spread of weights within the middle 50% of individuals.</t>
  </si>
  <si>
    <t xml:space="preserve">Percentiles: The 15th percentile indicates the lower range of weights for the lowest 15% of individuals, and the 85th percentile shows the lower range of weights for the highest 85% of individuals. </t>
  </si>
  <si>
    <t>The 50th percentile (median) is the weight at which 50% of individuals have lower weights and 50% have higher weights.</t>
  </si>
  <si>
    <t>A larger interquartile range suggests a wider spread in weights among individuals.</t>
  </si>
  <si>
    <t>3. Question : A retail store wants to analyze the distribution of customer purchase
amounts to identify their spending patterns.</t>
  </si>
  <si>
    <t>Let's consider the purchase amounts (in dollars) of a sample of 150 customers:</t>
  </si>
  <si>
    <t>Purchase Amounts:</t>
  </si>
  <si>
    <t>1. Quartiles: Calculate the first quartile (Q1), median (Q2), and third quartile (Q3) of the purchase amount distribution.</t>
  </si>
  <si>
    <t>2. Percentiles: Calculate the 20th percentile, 40th percentile, and 80th percentile of the purchase amount distribution.</t>
  </si>
  <si>
    <t>20th Percentile=</t>
  </si>
  <si>
    <t>40th percentile=</t>
  </si>
  <si>
    <t>80th percentile=</t>
  </si>
  <si>
    <t>3. Interpretation: Based on the quartiles and percentiles, what can be inferred about the spending patterns of the customers?</t>
  </si>
  <si>
    <t>Quartiles: If Q1 is significantly lower than Q2 (the median), it suggests that a substantial portion of customers spend relatively less.</t>
  </si>
  <si>
    <t>If Q3 is significantly higher than Q2, it suggests that a significant proportion of customers spend more.</t>
  </si>
  <si>
    <t xml:space="preserve"> The size of the interquartile range (Q3 - Q1) can also indicate the spread of spending patterns within the middle 50% of customers</t>
  </si>
  <si>
    <t xml:space="preserve">Percentiles: The 20th percentile represents the lower end of spending, with 20% of customers spending below this amount. </t>
  </si>
  <si>
    <t>The 80th percentile represents the higher end of spending, with 80% of customers spending below this amount.</t>
  </si>
  <si>
    <t xml:space="preserve"> This can give you insights into the distribution of spending.</t>
  </si>
  <si>
    <t>4.  Question : A study wants to analyze the distribution of commute times of
employees to determine the average time spent traveling to work.</t>
  </si>
  <si>
    <t>Let's consider the commute times (in minutes) of a sample of 250 employees:</t>
  </si>
  <si>
    <t>Commute Times: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</si>
  <si>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</si>
  <si>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</si>
  <si>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</si>
  <si>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</si>
  <si>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3. Interpretation: Based on the quartiles and percentiles, what can be inferred about the
average commute time of the employees?</t>
  </si>
  <si>
    <t>Quartiles: If Q1 is significantly lower than Q2 (the median), it suggests that the lower 25% of employees have shorter commute times, and the majority of employees have longer commute times.</t>
  </si>
  <si>
    <t xml:space="preserve"> If Q3 is significantly higher than Q2, it suggests that the majority of employees have longer commute times, with the top 25% having even longer commute times.</t>
  </si>
  <si>
    <t xml:space="preserve"> The size of the interquartile range (Q3 - Q1) can indicate the spread of commute times among employees.</t>
  </si>
  <si>
    <t xml:space="preserve">Percentiles: The 30th percentile indicates that 30% of employees have shorter commute times, while 70% have longer commute times. </t>
  </si>
  <si>
    <t>The 70th percentile shows that 70% of employees have shorter commute times, while 30% have longer commute times.</t>
  </si>
  <si>
    <t>5.Question : A manufacturing company wants to analyze the defect rates in its
production process to evaluate product quality.</t>
  </si>
  <si>
    <t>Let's consider the defect rates (in percentage) for a sample of 300 products:</t>
  </si>
  <si>
    <t>Defect Rates:</t>
  </si>
  <si>
    <t>1. Quartiles: Calculate the first quartile (Q1), median (Q2), and third quartile (Q3) of the defect rate distribution.</t>
  </si>
  <si>
    <t>2. Percentiles: Calculate the 25th percentile, 50th percentile, and 75th percentile of the defect rate distribution.</t>
  </si>
  <si>
    <t>75th percentile=</t>
  </si>
  <si>
    <t>3. Interpretation: Based on the quartiles and percentiles, what can be inferred about the quality of the products?</t>
  </si>
  <si>
    <t>Quartiles: If Q1 is significantly lower than Q2 (the median), it suggests that a substantial portion of the products have lower defect rates.</t>
  </si>
  <si>
    <t xml:space="preserve"> If Q3 is significantly higher than Q2, it suggests that a significant proportion of the products have higher defect rates. </t>
  </si>
  <si>
    <t>The size of the interquartile range (Q3 - Q1) can indicate the spread of defect rates within the middle 50% of the products.</t>
  </si>
  <si>
    <t>Percentiles: The 25th percentile indicates that 25% of the products have lower defect rates, while the 75th percentile shows that 75% of the products have lower defect rates.</t>
  </si>
  <si>
    <t>A larger interquartile range suggests a wider spread in defect rates among the products.</t>
  </si>
  <si>
    <t>Questions on Correlation and Covariance</t>
  </si>
  <si>
    <t>1. Question : A marketing department wants to understand the relationship between
advertising expenditure and sales revenue to assess the effectiveness of their
advertising campaigns.</t>
  </si>
  <si>
    <t>Let's consider the monthly advertising expenditure (in thousands of dollars) and corresponding sales revenue (in thousands of dollars) for a sample of 12 months:</t>
  </si>
  <si>
    <t>Advertising Expenditure:</t>
  </si>
  <si>
    <t>Sales Revenue:</t>
  </si>
  <si>
    <t>Qustion:  Calculate the correlation coefficient between advertising expenditure and sales revenue.
Interpret the value of the correlation coefficient and explain the nature of the relationship
between advertising expenditure and sales revenue.</t>
  </si>
  <si>
    <t xml:space="preserve"> correlation coefficient(r):</t>
  </si>
  <si>
    <t>Interpret the Correlation Coefficient ®:</t>
  </si>
  <si>
    <t>The value in cell  is the correlation coefficient, and it will fall within the range of -1 to 1.</t>
  </si>
  <si>
    <t>To interpret the value, compare it to the range:</t>
  </si>
  <si>
    <t>If the value is close to 1, it indicates a strong positive linear relationship.</t>
  </si>
  <si>
    <t>If the value is close to -1, it indicates a strong negative linear relationship.</t>
  </si>
  <si>
    <t>If the value is close to 0, it indicates a weak or no linear relationship.</t>
  </si>
  <si>
    <t>In this senario r value is strongly near by 1 so, this indicates a strong positive linear Relationship.</t>
  </si>
  <si>
    <t>2. Qustion : 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</si>
  <si>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</si>
  <si>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</si>
  <si>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</si>
  <si>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Question: Calculate the covariance between the stock prices of Company A and Company B. Interpret the value of the covariance and explain the nature of the relationship between the two stocks.</t>
  </si>
  <si>
    <t xml:space="preserve"> covariance:</t>
  </si>
  <si>
    <t>Interpret the Covariance:</t>
  </si>
  <si>
    <t>Positive Covariance: A positive covariance suggests that the stock prices of Company A and Company B tend to increase and decrease together.</t>
  </si>
  <si>
    <t>Negative Covariance: A negative covariance suggests that the stock prices tend to move in opposite directions.</t>
  </si>
  <si>
    <t>Zero Covariance: A covariance of zero implies no linear relationship between the two stocks. Changes in one stock's price do not have a consistent linear impact on the other stock's price.</t>
  </si>
  <si>
    <t>Interpretation:</t>
  </si>
  <si>
    <t>If the covariance is positive, it suggests that the stock prices of Company A and Company B tend to move together, either rising or falling simultaneously.</t>
  </si>
  <si>
    <t>If the covariance is negative, it suggests that the stock prices move in opposite directions, with one rising while the other falls.</t>
  </si>
  <si>
    <t>3. Question : A researcher wants to examine the relationship between the hours
spent studying and the exam scores of a group of students.</t>
  </si>
  <si>
    <t>Let's consider the number of hours spent studying and the corresponding exam scores for a sample of 30 students:</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</si>
  <si>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</si>
  <si>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</si>
  <si>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</si>
  <si>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t xml:space="preserve"> correlation coefficient:</t>
  </si>
  <si>
    <t>The value in cell  is the correlation coefficient (r), which can be positive, negative, or zero.</t>
  </si>
  <si>
    <t>A positive correlation coefficient indicates a positive linear relationship, meaning that as the hours spent studying increase, exam scores tend to increase as well.</t>
  </si>
  <si>
    <t>A negative correlation coefficient indicates a negative linear relationship, meaning that as the hours spent studying increase, exam scores tend to decrease.</t>
  </si>
  <si>
    <t>A correlation coefficient close to zero suggests a weak or no linear relationship between the two variables.</t>
  </si>
  <si>
    <t>Questions on Confidence Interval and Hypothesis Testings</t>
  </si>
  <si>
    <t>Confidence Interval Problems:</t>
  </si>
  <si>
    <t xml:space="preserve">1. Problem: A study is conducted to estimate the mean height of a population. A random sample of 100 individuals is selected, and their heights are measured. </t>
  </si>
  <si>
    <t>Calculate a 95% confidence interval for the population mean height, given that the sample mean height is 170 cm and the sample standard deviation is 8 cm.</t>
  </si>
  <si>
    <t xml:space="preserve">Data : </t>
  </si>
  <si>
    <t xml:space="preserve"> Sample size (n) =</t>
  </si>
  <si>
    <t xml:space="preserve">Confidence Interval = </t>
  </si>
  <si>
    <t>x̄ ± (t * (s / √n))</t>
  </si>
  <si>
    <t xml:space="preserve"> Sample mean (x̄) =</t>
  </si>
  <si>
    <t>Sample standard deviation (s) =</t>
  </si>
  <si>
    <t>Confidence level =</t>
  </si>
  <si>
    <t>Confidance Interval:</t>
  </si>
  <si>
    <t>T-critical=</t>
  </si>
  <si>
    <t>Margin of Error =</t>
  </si>
  <si>
    <t>These formulas will give you the lower and upper bounds of the 95% confidence interval for the population mean height.</t>
  </si>
  <si>
    <t>Lower Bound: Sample Mean - Margin of Error</t>
  </si>
  <si>
    <t>Upper Bound: Sample Mean + Margin of Error</t>
  </si>
  <si>
    <t xml:space="preserve">2. Problem: A survey is conducted to estimate the proportion of people in a city who support a particular policy. A random sample of 500 individuals is surveyed, and 320 of them express support for the policy. </t>
  </si>
  <si>
    <t>Calculate a 90% confidence interval for the population proportion, given the sample proportion.</t>
  </si>
  <si>
    <t>Sample size (n) =</t>
  </si>
  <si>
    <t>p ± Z * √[(p * (1 - p)) / n]</t>
  </si>
  <si>
    <t>Number of successes (x) =</t>
  </si>
  <si>
    <t>p is the sample proportion=</t>
  </si>
  <si>
    <t>Z-Critical=</t>
  </si>
  <si>
    <t>Standard error (SE) =</t>
  </si>
  <si>
    <t>Margin of error (MOE)=</t>
  </si>
  <si>
    <t>Calculate the lower and upper bounds of the confidence interval using the sample proportion (p) and the margin of error (MOE):</t>
  </si>
  <si>
    <t>Lower Bound: Sample Proportion - Margin of Error=</t>
  </si>
  <si>
    <t>Upper Bound: Sample Proportion - Margin of Error=</t>
  </si>
  <si>
    <t>Hypothesis Testing Problems:</t>
  </si>
  <si>
    <t>4.Problem: A manufacturing company claims that the average weight of its product is
500 grams. To test this claim, a random sample of 25 products is selected, and their
weights are measured.</t>
  </si>
  <si>
    <t xml:space="preserve"> The sample mean weight is found to be 510 grams with a sample standard deviation of 20 grams. Perform a hypothesis test to determine if there is evidence to support the company's claim.</t>
  </si>
  <si>
    <t xml:space="preserve"> Sample mean (x̄)=</t>
  </si>
  <si>
    <t>Population mean (μ)=</t>
  </si>
  <si>
    <t>The t-statistic=</t>
  </si>
  <si>
    <t xml:space="preserve"> Compare the calculated t-statistic with the critical t-value. If the absolute value of the t-statistic is greater than the critical t-value, you reject the null hypothesis.</t>
  </si>
  <si>
    <t>2.5&gt;2.34 is true so  reject null hypothesis(H0)</t>
  </si>
  <si>
    <t>Conclusion: Based on the results of the hypothesis test at a 0.05 significance level, there is enough evidence to reject the null hypothesis.</t>
  </si>
  <si>
    <t xml:space="preserve"> This means that the data provides strong support for the claim that the average weight of the products is not equal to 500 grams, as indicated by the alternative hypothesis.</t>
  </si>
  <si>
    <t>Q1</t>
  </si>
  <si>
    <t>Q2</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</si>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</sst>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font>
      <sz val="11"/>
      <color theme="1"/>
      <name val="Calibri"/>
      <charset val="134"/>
      <scheme val="minor"/>
    </font>
    <font>
      <sz val="20"/>
      <color theme="0"/>
      <name val="Calibri"/>
      <charset val="134"/>
      <scheme val="minor"/>
    </font>
    <font>
      <b/>
      <u/>
      <sz val="16"/>
      <color theme="1"/>
      <name val="Calibri"/>
      <charset val="134"/>
      <scheme val="minor"/>
    </font>
    <font>
      <b/>
      <u/>
      <sz val="14"/>
      <color theme="1"/>
      <name val="Calibri"/>
      <charset val="134"/>
      <scheme val="minor"/>
    </font>
    <font>
      <b/>
      <sz val="11"/>
      <color theme="1"/>
      <name val="Calibri"/>
      <charset val="134"/>
      <scheme val="minor"/>
    </font>
    <font>
      <b/>
      <sz val="11"/>
      <color rgb="FFFA7D00"/>
      <name val="Calibri"/>
      <charset val="134"/>
      <scheme val="minor"/>
    </font>
    <font>
      <sz val="11"/>
      <color rgb="FF006100"/>
      <name val="Calibri"/>
      <charset val="134"/>
      <scheme val="minor"/>
    </font>
    <font>
      <b/>
      <sz val="16"/>
      <color theme="1"/>
      <name val="Calibri"/>
      <charset val="134"/>
      <scheme val="minor"/>
    </font>
    <font>
      <i/>
      <sz val="11"/>
      <color rgb="FF7F7F7F"/>
      <name val="Calibri"/>
      <charset val="134"/>
      <scheme val="minor"/>
    </font>
    <font>
      <b/>
      <sz val="14"/>
      <color theme="1"/>
      <name val="Calibri"/>
      <charset val="134"/>
      <scheme val="minor"/>
    </font>
    <font>
      <sz val="11"/>
      <color rgb="FFFF0000"/>
      <name val="Calibri"/>
      <charset val="134"/>
      <scheme val="minor"/>
    </font>
    <font>
      <sz val="11"/>
      <color theme="0"/>
      <name val="Calibri"/>
      <charset val="134"/>
      <scheme val="minor"/>
    </font>
  </fonts>
  <fills count="6">
    <fill>
      <patternFill patternType="none"/>
    </fill>
    <fill>
      <patternFill patternType="gray125"/>
    </fill>
    <fill>
      <patternFill patternType="solid">
        <fgColor theme="9"/>
        <bgColor indexed="64"/>
      </patternFill>
    </fill>
    <fill>
      <patternFill patternType="solid">
        <fgColor rgb="FFF2F2F2"/>
        <bgColor indexed="64"/>
      </patternFill>
    </fill>
    <fill>
      <patternFill patternType="solid">
        <fgColor rgb="FFC6EFCE"/>
        <bgColor indexed="64"/>
      </patternFill>
    </fill>
    <fill>
      <patternFill patternType="solid">
        <fgColor rgb="FFF2F2F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0" fillId="0" borderId="0" applyNumberFormat="0" applyFill="0" applyBorder="0" applyAlignment="0" applyProtection="0"/>
    <xf numFmtId="0" fontId="8" fillId="0" borderId="0" applyNumberFormat="0" applyFill="0" applyBorder="0" applyAlignment="0" applyProtection="0"/>
    <xf numFmtId="0" fontId="5" fillId="3" borderId="1" applyNumberFormat="0" applyAlignment="0" applyProtection="0"/>
    <xf numFmtId="0" fontId="6" fillId="4" borderId="0" applyNumberFormat="0" applyBorder="0" applyAlignment="0" applyProtection="0"/>
    <xf numFmtId="0" fontId="11" fillId="2" borderId="0" applyNumberFormat="0" applyBorder="0" applyAlignment="0" applyProtection="0"/>
  </cellStyleXfs>
  <cellXfs count="40">
    <xf numFmtId="0" fontId="0" fillId="0" borderId="0" xfId="0"/>
    <xf numFmtId="0" fontId="1" fillId="2" borderId="0" xfId="5" applyFont="1"/>
    <xf numFmtId="0" fontId="2" fillId="0" borderId="0" xfId="0" applyFont="1"/>
    <xf numFmtId="0" fontId="3" fillId="0" borderId="0" xfId="0" applyFont="1"/>
    <xf numFmtId="0" fontId="4" fillId="0" borderId="0" xfId="0" applyFont="1"/>
    <xf numFmtId="0" fontId="3" fillId="0" borderId="0" xfId="0" applyFont="1" applyAlignment="1">
      <alignment horizontal="left" indent="5"/>
    </xf>
    <xf numFmtId="0" fontId="0" fillId="0" borderId="0" xfId="0" applyAlignment="1">
      <alignment wrapText="1"/>
    </xf>
    <xf numFmtId="0" fontId="0" fillId="0" borderId="0" xfId="0" applyAlignment="1">
      <alignment horizontal="left" wrapText="1"/>
    </xf>
    <xf numFmtId="0" fontId="5" fillId="3" borderId="1" xfId="3"/>
    <xf numFmtId="0" fontId="6" fillId="4" borderId="1" xfId="4" applyBorder="1"/>
    <xf numFmtId="0" fontId="0" fillId="0" borderId="0" xfId="0" applyAlignment="1">
      <alignment horizontal="left" vertical="top" wrapText="1"/>
    </xf>
    <xf numFmtId="0" fontId="3" fillId="0" borderId="0" xfId="0" applyFont="1" applyAlignment="1">
      <alignment horizontal="center" vertical="top" wrapText="1"/>
    </xf>
    <xf numFmtId="0" fontId="0" fillId="0" borderId="0" xfId="0" applyAlignment="1">
      <alignment horizontal="left"/>
    </xf>
    <xf numFmtId="0" fontId="0" fillId="0" borderId="0" xfId="0" applyAlignment="1">
      <alignment horizontal="distributed"/>
    </xf>
    <xf numFmtId="0" fontId="0" fillId="0" borderId="0" xfId="0" applyAlignment="1">
      <alignment horizontal="left" vertical="top"/>
    </xf>
    <xf numFmtId="6" fontId="0" fillId="0" borderId="0" xfId="0" applyNumberFormat="1"/>
    <xf numFmtId="0" fontId="4" fillId="0" borderId="0" xfId="0" applyFont="1" applyAlignment="1">
      <alignment horizontal="left"/>
    </xf>
    <xf numFmtId="0" fontId="1" fillId="2" borderId="0" xfId="5" applyFont="1" applyAlignment="1">
      <alignment horizontal="center" vertical="center"/>
    </xf>
    <xf numFmtId="0" fontId="0" fillId="0" borderId="0" xfId="0" applyAlignment="1">
      <alignment vertical="center"/>
    </xf>
    <xf numFmtId="6" fontId="6" fillId="4" borderId="1" xfId="4" applyNumberFormat="1" applyBorder="1"/>
    <xf numFmtId="0" fontId="2" fillId="0" borderId="0" xfId="0" applyFont="1" applyAlignment="1">
      <alignment horizontal="center"/>
    </xf>
    <xf numFmtId="6" fontId="0" fillId="0" borderId="0" xfId="0" applyNumberFormat="1" applyAlignment="1">
      <alignment horizontal="center"/>
    </xf>
    <xf numFmtId="0" fontId="5" fillId="3" borderId="1" xfId="3" applyAlignment="1"/>
    <xf numFmtId="0" fontId="0" fillId="0" borderId="0" xfId="0" applyAlignment="1">
      <alignment horizontal="center"/>
    </xf>
    <xf numFmtId="0" fontId="5" fillId="3" borderId="1" xfId="3" applyAlignment="1">
      <alignment horizontal="center"/>
    </xf>
    <xf numFmtId="0" fontId="6" fillId="4" borderId="1" xfId="4" applyNumberFormat="1" applyBorder="1" applyAlignment="1"/>
    <xf numFmtId="0" fontId="6" fillId="4" borderId="1" xfId="4" applyBorder="1" applyAlignment="1"/>
    <xf numFmtId="0" fontId="6" fillId="4" borderId="0" xfId="4"/>
    <xf numFmtId="0" fontId="5" fillId="3" borderId="1" xfId="3" applyAlignment="1">
      <alignment horizontal="center" vertical="top"/>
    </xf>
    <xf numFmtId="0" fontId="7" fillId="0" borderId="0" xfId="0" applyFont="1"/>
    <xf numFmtId="0" fontId="5" fillId="3" borderId="1" xfId="3" applyAlignment="1">
      <alignment horizontal="right"/>
    </xf>
    <xf numFmtId="0" fontId="8" fillId="0" borderId="0" xfId="2"/>
    <xf numFmtId="0" fontId="6" fillId="4" borderId="1" xfId="4" applyBorder="1" applyAlignment="1">
      <alignment wrapText="1"/>
    </xf>
    <xf numFmtId="0" fontId="5" fillId="3" borderId="1" xfId="3" applyAlignment="1">
      <alignment horizontal="left" vertical="top"/>
    </xf>
    <xf numFmtId="0" fontId="9" fillId="0" borderId="0" xfId="0" applyFont="1"/>
    <xf numFmtId="9" fontId="0" fillId="0" borderId="0" xfId="0" applyNumberFormat="1"/>
    <xf numFmtId="0" fontId="10" fillId="0" borderId="0" xfId="1"/>
    <xf numFmtId="0" fontId="5" fillId="3" borderId="1" xfId="3" applyAlignment="1">
      <alignment horizontal="left"/>
    </xf>
    <xf numFmtId="0" fontId="0" fillId="0" borderId="0" xfId="0" applyAlignment="1">
      <alignment horizontal="right"/>
    </xf>
    <xf numFmtId="0" fontId="5" fillId="5" borderId="1" xfId="3" applyFill="1"/>
  </cellXfs>
  <cellStyles count="6">
    <cellStyle name="Accent6" xfId="5" builtinId="49"/>
    <cellStyle name="Calculation" xfId="3" builtinId="22"/>
    <cellStyle name="Explanatory Text" xfId="2" builtinId="53"/>
    <cellStyle name="Good" xfId="4" builtinId="26"/>
    <cellStyle name="Normal" xfId="0" builtinId="0"/>
    <cellStyle name="Warning Text" xfId="1" builtinId="1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cap="all" spc="50" baseline="0">
                <a:solidFill>
                  <a:schemeClr val="tx1">
                    <a:lumMod val="65000"/>
                    <a:lumOff val="35000"/>
                  </a:schemeClr>
                </a:solidFill>
                <a:latin typeface="+mn-lt"/>
                <a:ea typeface="+mn-ea"/>
                <a:cs typeface="+mn-cs"/>
              </a:defRPr>
            </a:pPr>
            <a:r>
              <a:rPr lang="en-US" sz="1800" b="1" i="0" u="none" strike="noStrike" cap="all" baseline="0"/>
              <a:t>analyze the defect rates</a:t>
            </a:r>
            <a:endParaRPr lang="en-US"/>
          </a:p>
        </c:rich>
      </c:tx>
      <c:layout>
        <c:manualLayout>
          <c:xMode val="edge"/>
          <c:yMode val="edge"/>
          <c:x val="0.14617700131233596"/>
          <c:y val="2.793695421675264E-2"/>
        </c:manualLayout>
      </c:layout>
      <c:overlay val="0"/>
      <c:spPr>
        <a:noFill/>
        <a:ln>
          <a:noFill/>
        </a:ln>
        <a:effectLst/>
      </c:spPr>
      <c:txPr>
        <a:bodyPr rot="0" spcFirstLastPara="1" vertOverflow="ellipsis" vert="horz" wrap="square" anchor="ctr" anchorCtr="1"/>
        <a:lstStyle/>
        <a:p>
          <a:pPr algn="ctr">
            <a:defRPr lang="en-US"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14260717410305E-2"/>
          <c:y val="0.19432888597258699"/>
          <c:w val="0.89975240594925598"/>
          <c:h val="0.69827172645086"/>
        </c:manualLayout>
      </c:layout>
      <c:barChart>
        <c:barDir val="bar"/>
        <c:grouping val="clustered"/>
        <c:varyColors val="0"/>
        <c:ser>
          <c:idx val="0"/>
          <c:order val="0"/>
          <c:tx>
            <c:strRef>
              <c:f>Sheet1!$D$180</c:f>
              <c:strCache>
                <c:ptCount val="1"/>
                <c:pt idx="0">
                  <c:v>A</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Sheet1!$D$181</c:f>
              <c:numCache>
                <c:formatCode>General</c:formatCode>
                <c:ptCount val="1"/>
                <c:pt idx="0">
                  <c:v>30</c:v>
                </c:pt>
              </c:numCache>
            </c:numRef>
          </c:val>
          <c:extLst>
            <c:ext xmlns:c16="http://schemas.microsoft.com/office/drawing/2014/chart" uri="{C3380CC4-5D6E-409C-BE32-E72D297353CC}">
              <c16:uniqueId val="{00000000-CFD4-47EB-A27B-25B2C08C79A5}"/>
            </c:ext>
          </c:extLst>
        </c:ser>
        <c:ser>
          <c:idx val="1"/>
          <c:order val="1"/>
          <c:tx>
            <c:strRef>
              <c:f>Sheet1!$E$180</c:f>
              <c:strCache>
                <c:ptCount val="1"/>
                <c:pt idx="0">
                  <c:v>B</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Sheet1!$E$181</c:f>
              <c:numCache>
                <c:formatCode>General</c:formatCode>
                <c:ptCount val="1"/>
                <c:pt idx="0">
                  <c:v>40</c:v>
                </c:pt>
              </c:numCache>
            </c:numRef>
          </c:val>
          <c:extLst>
            <c:ext xmlns:c16="http://schemas.microsoft.com/office/drawing/2014/chart" uri="{C3380CC4-5D6E-409C-BE32-E72D297353CC}">
              <c16:uniqueId val="{00000001-CFD4-47EB-A27B-25B2C08C79A5}"/>
            </c:ext>
          </c:extLst>
        </c:ser>
        <c:ser>
          <c:idx val="2"/>
          <c:order val="2"/>
          <c:tx>
            <c:strRef>
              <c:f>Sheet1!$F$180</c:f>
              <c:strCache>
                <c:ptCount val="1"/>
                <c:pt idx="0">
                  <c:v>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Sheet1!$F$181</c:f>
              <c:numCache>
                <c:formatCode>General</c:formatCode>
                <c:ptCount val="1"/>
                <c:pt idx="0">
                  <c:v>20</c:v>
                </c:pt>
              </c:numCache>
            </c:numRef>
          </c:val>
          <c:extLst>
            <c:ext xmlns:c16="http://schemas.microsoft.com/office/drawing/2014/chart" uri="{C3380CC4-5D6E-409C-BE32-E72D297353CC}">
              <c16:uniqueId val="{00000002-CFD4-47EB-A27B-25B2C08C79A5}"/>
            </c:ext>
          </c:extLst>
        </c:ser>
        <c:ser>
          <c:idx val="3"/>
          <c:order val="3"/>
          <c:tx>
            <c:strRef>
              <c:f>Sheet1!$G$180</c:f>
              <c:strCache>
                <c:ptCount val="1"/>
                <c:pt idx="0">
                  <c:v>D</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Sheet1!$G$181</c:f>
              <c:numCache>
                <c:formatCode>General</c:formatCode>
                <c:ptCount val="1"/>
                <c:pt idx="0">
                  <c:v>10</c:v>
                </c:pt>
              </c:numCache>
            </c:numRef>
          </c:val>
          <c:extLst>
            <c:ext xmlns:c16="http://schemas.microsoft.com/office/drawing/2014/chart" uri="{C3380CC4-5D6E-409C-BE32-E72D297353CC}">
              <c16:uniqueId val="{00000003-CFD4-47EB-A27B-25B2C08C79A5}"/>
            </c:ext>
          </c:extLst>
        </c:ser>
        <c:ser>
          <c:idx val="4"/>
          <c:order val="4"/>
          <c:tx>
            <c:strRef>
              <c:f>Sheet1!$H$180</c:f>
              <c:strCache>
                <c:ptCount val="1"/>
                <c:pt idx="0">
                  <c:v>E</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Sheet1!$H$181</c:f>
              <c:numCache>
                <c:formatCode>General</c:formatCode>
                <c:ptCount val="1"/>
                <c:pt idx="0">
                  <c:v>45</c:v>
                </c:pt>
              </c:numCache>
            </c:numRef>
          </c:val>
          <c:extLst>
            <c:ext xmlns:c16="http://schemas.microsoft.com/office/drawing/2014/chart" uri="{C3380CC4-5D6E-409C-BE32-E72D297353CC}">
              <c16:uniqueId val="{00000004-CFD4-47EB-A27B-25B2C08C79A5}"/>
            </c:ext>
          </c:extLst>
        </c:ser>
        <c:ser>
          <c:idx val="5"/>
          <c:order val="5"/>
          <c:tx>
            <c:strRef>
              <c:f>Sheet1!$I$180</c:f>
              <c:strCache>
                <c:ptCount val="1"/>
                <c:pt idx="0">
                  <c:v>F</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Sheet1!$I$181</c:f>
              <c:numCache>
                <c:formatCode>General</c:formatCode>
                <c:ptCount val="1"/>
                <c:pt idx="0">
                  <c:v>25</c:v>
                </c:pt>
              </c:numCache>
            </c:numRef>
          </c:val>
          <c:extLst>
            <c:ext xmlns:c16="http://schemas.microsoft.com/office/drawing/2014/chart" uri="{C3380CC4-5D6E-409C-BE32-E72D297353CC}">
              <c16:uniqueId val="{00000005-CFD4-47EB-A27B-25B2C08C79A5}"/>
            </c:ext>
          </c:extLst>
        </c:ser>
        <c:ser>
          <c:idx val="6"/>
          <c:order val="6"/>
          <c:tx>
            <c:strRef>
              <c:f>Sheet1!$J$180</c:f>
              <c:strCache>
                <c:ptCount val="1"/>
                <c:pt idx="0">
                  <c:v>G</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Sheet1!$B$181</c:f>
              <c:strCache>
                <c:ptCount val="1"/>
                <c:pt idx="0">
                  <c:v>Frequency :</c:v>
                </c:pt>
              </c:strCache>
            </c:strRef>
          </c:cat>
          <c:val>
            <c:numRef>
              <c:f>Sheet1!$J$181</c:f>
              <c:numCache>
                <c:formatCode>General</c:formatCode>
                <c:ptCount val="1"/>
                <c:pt idx="0">
                  <c:v>30</c:v>
                </c:pt>
              </c:numCache>
            </c:numRef>
          </c:val>
          <c:extLst>
            <c:ext xmlns:c16="http://schemas.microsoft.com/office/drawing/2014/chart" uri="{C3380CC4-5D6E-409C-BE32-E72D297353CC}">
              <c16:uniqueId val="{00000006-CFD4-47EB-A27B-25B2C08C79A5}"/>
            </c:ext>
          </c:extLst>
        </c:ser>
        <c:dLbls>
          <c:showLegendKey val="0"/>
          <c:showVal val="1"/>
          <c:showCatName val="0"/>
          <c:showSerName val="0"/>
          <c:showPercent val="0"/>
          <c:showBubbleSize val="0"/>
        </c:dLbls>
        <c:gapWidth val="326"/>
        <c:overlap val="-58"/>
        <c:axId val="1287717008"/>
        <c:axId val="1291917936"/>
      </c:barChart>
      <c:catAx>
        <c:axId val="128771700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91917936"/>
        <c:crosses val="autoZero"/>
        <c:auto val="1"/>
        <c:lblAlgn val="ctr"/>
        <c:lblOffset val="100"/>
        <c:noMultiLvlLbl val="0"/>
      </c:catAx>
      <c:valAx>
        <c:axId val="129191793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8771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baseline="0">
                <a:solidFill>
                  <a:schemeClr val="tx2"/>
                </a:solidFill>
                <a:latin typeface="+mn-lt"/>
                <a:ea typeface="+mn-ea"/>
                <a:cs typeface="+mn-cs"/>
              </a:defRPr>
            </a:pPr>
            <a:r>
              <a:rPr lang="en-US"/>
              <a:t>Sales Figures</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v>Region 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Sheet1!$C$336:$L$336</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9135-4BD6-ACF1-DD418DE7F76F}"/>
            </c:ext>
          </c:extLst>
        </c:ser>
        <c:ser>
          <c:idx val="1"/>
          <c:order val="1"/>
          <c:tx>
            <c:v>Region 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Sheet1!$C$337:$L$337</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9135-4BD6-ACF1-DD418DE7F76F}"/>
            </c:ext>
          </c:extLst>
        </c:ser>
        <c:ser>
          <c:idx val="2"/>
          <c:order val="2"/>
          <c:tx>
            <c:v>Region 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Sheet1!$C$338:$L$338</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9135-4BD6-ACF1-DD418DE7F76F}"/>
            </c:ext>
          </c:extLst>
        </c:ser>
        <c:dLbls>
          <c:showLegendKey val="0"/>
          <c:showVal val="0"/>
          <c:showCatName val="0"/>
          <c:showSerName val="0"/>
          <c:showPercent val="0"/>
          <c:showBubbleSize val="0"/>
        </c:dLbls>
        <c:gapWidth val="100"/>
        <c:axId val="1028075280"/>
        <c:axId val="1154172704"/>
      </c:barChart>
      <c:catAx>
        <c:axId val="10280752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154172704"/>
        <c:crosses val="autoZero"/>
        <c:auto val="1"/>
        <c:lblAlgn val="ctr"/>
        <c:lblOffset val="100"/>
        <c:noMultiLvlLbl val="0"/>
      </c:catAx>
      <c:valAx>
        <c:axId val="11541727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02807528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Frequency Rating</a:t>
            </a:r>
          </a:p>
        </c:rich>
      </c:tx>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Sheet1!$D$239:$D$243</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B135-4109-9607-6F252AF0A5A0}"/>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Sheet1!$E$239:$E$243</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B135-4109-9607-6F252AF0A5A0}"/>
            </c:ext>
          </c:extLst>
        </c:ser>
        <c:dLbls>
          <c:showLegendKey val="0"/>
          <c:showVal val="1"/>
          <c:showCatName val="0"/>
          <c:showSerName val="0"/>
          <c:showPercent val="0"/>
          <c:showBubbleSize val="0"/>
        </c:dLbls>
        <c:gapWidth val="65"/>
        <c:axId val="814792976"/>
        <c:axId val="1207494352"/>
      </c:barChart>
      <c:catAx>
        <c:axId val="81479297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1207494352"/>
        <c:crosses val="autoZero"/>
        <c:auto val="1"/>
        <c:lblAlgn val="ctr"/>
        <c:lblOffset val="100"/>
        <c:noMultiLvlLbl val="0"/>
      </c:catAx>
      <c:valAx>
        <c:axId val="1207494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crossAx val="814792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Frequency of Sales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v>Range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Sheet1!$D$265:$D$270</c:f>
              <c:numCache>
                <c:formatCode>General</c:formatCode>
                <c:ptCount val="6"/>
                <c:pt idx="0">
                  <c:v>25</c:v>
                </c:pt>
                <c:pt idx="1">
                  <c:v>30</c:v>
                </c:pt>
                <c:pt idx="2">
                  <c:v>35</c:v>
                </c:pt>
                <c:pt idx="3">
                  <c:v>40</c:v>
                </c:pt>
                <c:pt idx="4">
                  <c:v>45</c:v>
                </c:pt>
                <c:pt idx="5">
                  <c:v>50</c:v>
                </c:pt>
              </c:numCache>
            </c:numRef>
          </c:val>
          <c:extLst>
            <c:ext xmlns:c16="http://schemas.microsoft.com/office/drawing/2014/chart" uri="{C3380CC4-5D6E-409C-BE32-E72D297353CC}">
              <c16:uniqueId val="{00000000-96F1-4FBD-9ED4-05C15184E170}"/>
            </c:ext>
          </c:extLst>
        </c:ser>
        <c:ser>
          <c:idx val="1"/>
          <c:order val="1"/>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Sheet1!$E$265:$E$270</c:f>
              <c:numCache>
                <c:formatCode>General</c:formatCode>
                <c:ptCount val="6"/>
                <c:pt idx="0">
                  <c:v>0</c:v>
                </c:pt>
                <c:pt idx="1">
                  <c:v>10</c:v>
                </c:pt>
                <c:pt idx="2">
                  <c:v>13</c:v>
                </c:pt>
                <c:pt idx="3">
                  <c:v>15</c:v>
                </c:pt>
                <c:pt idx="4">
                  <c:v>10</c:v>
                </c:pt>
                <c:pt idx="5">
                  <c:v>2</c:v>
                </c:pt>
              </c:numCache>
            </c:numRef>
          </c:val>
          <c:extLst>
            <c:ext xmlns:c16="http://schemas.microsoft.com/office/drawing/2014/chart" uri="{C3380CC4-5D6E-409C-BE32-E72D297353CC}">
              <c16:uniqueId val="{00000001-96F1-4FBD-9ED4-05C15184E170}"/>
            </c:ext>
          </c:extLst>
        </c:ser>
        <c:dLbls>
          <c:showLegendKey val="0"/>
          <c:showVal val="0"/>
          <c:showCatName val="0"/>
          <c:showSerName val="0"/>
          <c:showPercent val="0"/>
          <c:showBubbleSize val="0"/>
        </c:dLbls>
        <c:gapWidth val="115"/>
        <c:overlap val="-20"/>
        <c:axId val="832874000"/>
        <c:axId val="1122090288"/>
      </c:barChart>
      <c:catAx>
        <c:axId val="832874000"/>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122090288"/>
        <c:crosses val="autoZero"/>
        <c:auto val="1"/>
        <c:lblAlgn val="ctr"/>
        <c:lblOffset val="100"/>
        <c:noMultiLvlLbl val="0"/>
      </c:catAx>
      <c:valAx>
        <c:axId val="1122090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3287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0" i="0" u="none" strike="noStrike" kern="1200" cap="all" baseline="0">
                <a:solidFill>
                  <a:schemeClr val="lt1"/>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lang="en-US"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Range</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Sheet1!$B$308:$B$312</c:f>
              <c:numCache>
                <c:formatCode>General</c:formatCode>
                <c:ptCount val="5"/>
                <c:pt idx="0">
                  <c:v>110</c:v>
                </c:pt>
                <c:pt idx="1">
                  <c:v>120</c:v>
                </c:pt>
                <c:pt idx="2">
                  <c:v>130</c:v>
                </c:pt>
                <c:pt idx="3">
                  <c:v>140</c:v>
                </c:pt>
                <c:pt idx="4">
                  <c:v>150</c:v>
                </c:pt>
              </c:numCache>
            </c:numRef>
          </c:val>
          <c:extLst>
            <c:ext xmlns:c16="http://schemas.microsoft.com/office/drawing/2014/chart" uri="{C3380CC4-5D6E-409C-BE32-E72D297353CC}">
              <c16:uniqueId val="{00000000-B392-40C0-831A-3A76BC35D600}"/>
            </c:ext>
          </c:extLst>
        </c:ser>
        <c:ser>
          <c:idx val="1"/>
          <c:order val="1"/>
          <c:tx>
            <c:v>Frequency</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Sheet1!$C$308:$C$312</c:f>
              <c:numCache>
                <c:formatCode>General</c:formatCode>
                <c:ptCount val="5"/>
                <c:pt idx="0">
                  <c:v>0</c:v>
                </c:pt>
                <c:pt idx="1">
                  <c:v>6</c:v>
                </c:pt>
                <c:pt idx="2">
                  <c:v>44</c:v>
                </c:pt>
                <c:pt idx="3">
                  <c:v>43</c:v>
                </c:pt>
                <c:pt idx="4">
                  <c:v>7</c:v>
                </c:pt>
              </c:numCache>
            </c:numRef>
          </c:val>
          <c:extLst>
            <c:ext xmlns:c16="http://schemas.microsoft.com/office/drawing/2014/chart" uri="{C3380CC4-5D6E-409C-BE32-E72D297353CC}">
              <c16:uniqueId val="{00000001-B392-40C0-831A-3A76BC35D600}"/>
            </c:ext>
          </c:extLst>
        </c:ser>
        <c:dLbls>
          <c:showLegendKey val="0"/>
          <c:showVal val="1"/>
          <c:showCatName val="0"/>
          <c:showSerName val="0"/>
          <c:showPercent val="0"/>
          <c:showBubbleSize val="0"/>
        </c:dLbls>
        <c:gapWidth val="84"/>
        <c:gapDepth val="53"/>
        <c:shape val="box"/>
        <c:axId val="1334964352"/>
        <c:axId val="1117089952"/>
        <c:axId val="0"/>
      </c:bar3DChart>
      <c:catAx>
        <c:axId val="133496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117089952"/>
        <c:crosses val="autoZero"/>
        <c:auto val="1"/>
        <c:lblAlgn val="ctr"/>
        <c:lblOffset val="100"/>
        <c:noMultiLvlLbl val="0"/>
      </c:catAx>
      <c:valAx>
        <c:axId val="1117089952"/>
        <c:scaling>
          <c:orientation val="minMax"/>
        </c:scaling>
        <c:delete val="1"/>
        <c:axPos val="b"/>
        <c:numFmt formatCode="General" sourceLinked="1"/>
        <c:majorTickMark val="out"/>
        <c:minorTickMark val="none"/>
        <c:tickLblPos val="nextTo"/>
        <c:crossAx val="133496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HISTOGRAM</a:t>
          </a:r>
        </a:p>
      </cx:txPr>
    </cx:title>
    <cx:plotArea>
      <cx:plotAreaRegion>
        <cx:series layoutId="clusteredColumn" uniqueId="{6B648250-3B15-47FC-917B-560C608551B9}">
          <cx:dataId val="0"/>
          <cx:layoutPr>
            <cx:aggregation/>
          </cx:layoutPr>
          <cx:axisId val="1"/>
        </cx:series>
        <cx:series layoutId="paretoLine" ownerIdx="0" uniqueId="{DF686D47-67F7-4927-9567-C9E44D35700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_xlchart.v1.2</cx:f>
      </cx:numDim>
    </cx:data>
    <cx:data id="1">
      <cx:numDim type="val">
        <cx:f dir="row">_xlchart.v1.3</cx:f>
      </cx:numDim>
    </cx:data>
    <cx:data id="2">
      <cx:numDim type="val">
        <cx:f dir="row">_xlchart.v1.4</cx:f>
      </cx:numDim>
    </cx:data>
    <cx:data id="3">
      <cx:numDim type="val">
        <cx:f dir="row">_xlchart.v1.5</cx:f>
      </cx:numDim>
    </cx:data>
    <cx:data id="4">
      <cx:numDim type="val">
        <cx:f dir="row">_xlchart.v1.6</cx:f>
      </cx:numDim>
    </cx:data>
    <cx:data id="5">
      <cx:numDim type="val">
        <cx:f dir="row">_xlchart.v1.7</cx:f>
      </cx:numDim>
    </cx:data>
    <cx:data id="6">
      <cx:numDim type="val">
        <cx:f dir="row">_xlchart.v1.8</cx:f>
      </cx:numDim>
    </cx:data>
    <cx:data id="7">
      <cx:numDim type="val">
        <cx:f dir="row">_xlchart.v1.9</cx:f>
      </cx:numDim>
    </cx:data>
    <cx:data id="8">
      <cx:numDim type="val">
        <cx:f dir="row">_xlchart.v1.10</cx:f>
      </cx:numDim>
    </cx:data>
    <cx:data id="9">
      <cx:numDim type="val">
        <cx:f dir="row">_xlchart.v1.11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Histogram</a:t>
          </a:r>
        </a:p>
      </cx:txPr>
    </cx:title>
    <cx:plotArea>
      <cx:plotAreaRegion>
        <cx:series layoutId="clusteredColumn" uniqueId="{B8C289AC-03B2-41DB-89B8-CA695173F4D0}" formatIdx="0">
          <cx:dataId val="0"/>
          <cx:layoutPr>
            <cx:binning intervalClosed="r"/>
          </cx:layoutPr>
        </cx:series>
        <cx:series layoutId="clusteredColumn" hidden="1" uniqueId="{AEC310EF-B363-4609-AD60-DED1E4C3D80D}" formatIdx="1">
          <cx:dataId val="1"/>
          <cx:layoutPr>
            <cx:binning intervalClosed="r"/>
          </cx:layoutPr>
        </cx:series>
        <cx:series layoutId="clusteredColumn" hidden="1" uniqueId="{96D2F027-906E-4A41-8B8D-F28A2D34396A}" formatIdx="2">
          <cx:dataId val="2"/>
          <cx:layoutPr>
            <cx:binning intervalClosed="r"/>
          </cx:layoutPr>
        </cx:series>
        <cx:series layoutId="clusteredColumn" hidden="1" uniqueId="{D5BF166A-B65E-41FA-8A3E-3C54A6676A04}" formatIdx="3">
          <cx:dataId val="3"/>
          <cx:layoutPr>
            <cx:binning intervalClosed="r"/>
          </cx:layoutPr>
        </cx:series>
        <cx:series layoutId="clusteredColumn" hidden="1" uniqueId="{A19B17EF-0CF5-46CD-B264-29370CCF6323}" formatIdx="4">
          <cx:dataId val="4"/>
          <cx:layoutPr>
            <cx:binning intervalClosed="r"/>
          </cx:layoutPr>
        </cx:series>
        <cx:series layoutId="clusteredColumn" hidden="1" uniqueId="{70138EC8-5A58-477F-8EC2-79F1CF1676BD}" formatIdx="5">
          <cx:dataId val="5"/>
          <cx:layoutPr>
            <cx:binning intervalClosed="r"/>
          </cx:layoutPr>
        </cx:series>
        <cx:series layoutId="clusteredColumn" hidden="1" uniqueId="{B5BC13A3-970E-443F-9982-5A01D8ACE417}" formatIdx="6">
          <cx:dataId val="6"/>
          <cx:layoutPr>
            <cx:binning intervalClosed="r"/>
          </cx:layoutPr>
        </cx:series>
        <cx:series layoutId="clusteredColumn" hidden="1" uniqueId="{506F7006-87E5-4F42-A428-6A9D647F9EE1}" formatIdx="7">
          <cx:dataId val="7"/>
          <cx:layoutPr>
            <cx:binning intervalClosed="r"/>
          </cx:layoutPr>
        </cx:series>
        <cx:series layoutId="clusteredColumn" hidden="1" uniqueId="{9C106CC2-F41D-42CF-9B7F-65E432670AB9}" formatIdx="8">
          <cx:dataId val="8"/>
          <cx:layoutPr>
            <cx:binning intervalClosed="r"/>
          </cx:layoutPr>
        </cx:series>
        <cx:series layoutId="clusteredColumn" hidden="1" uniqueId="{0F0FC0E9-816E-4065-9B41-4E62AD18A0A0}" formatIdx="9">
          <cx:dataId val="9"/>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_xlchart.v1.12</cx:f>
      </cx:numDim>
    </cx:data>
    <cx:data id="1">
      <cx:numDim type="val">
        <cx:f dir="row">_xlchart.v1.13</cx:f>
      </cx:numDim>
    </cx:data>
    <cx:data id="2">
      <cx:numDim type="val">
        <cx:f dir="row">_xlchart.v1.14</cx:f>
      </cx:numDim>
    </cx:data>
    <cx:data id="3">
      <cx:numDim type="val">
        <cx:f dir="row">_xlchart.v1.15</cx:f>
      </cx:numDim>
    </cx:data>
    <cx:data id="4">
      <cx:numDim type="val">
        <cx:f dir="row">_xlchart.v1.16</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a:rPr>
            <a:t>Histogram</a:t>
          </a:r>
        </a:p>
      </cx:txPr>
    </cx:title>
    <cx:plotArea>
      <cx:plotAreaRegion>
        <cx:series layoutId="clusteredColumn" uniqueId="{B29E4A37-2363-42A2-A30D-7F0A25CE2D75}" formatIdx="0">
          <cx:dataLabels pos="inEnd">
            <cx:visibility seriesName="0" categoryName="0" value="1"/>
          </cx:dataLabels>
          <cx:dataId val="0"/>
          <cx:layoutPr>
            <cx:binning intervalClosed="r"/>
          </cx:layoutPr>
        </cx:series>
        <cx:series layoutId="clusteredColumn" hidden="1" uniqueId="{2B6FF93C-FAAB-428D-9E50-7962D251B430}" formatIdx="1">
          <cx:dataLabels pos="inEnd">
            <cx:visibility seriesName="0" categoryName="0" value="1"/>
          </cx:dataLabels>
          <cx:dataId val="1"/>
          <cx:layoutPr>
            <cx:binning intervalClosed="r"/>
          </cx:layoutPr>
        </cx:series>
        <cx:series layoutId="clusteredColumn" hidden="1" uniqueId="{B1D9A76A-6374-4883-80C8-90BB33340CB4}" formatIdx="2">
          <cx:dataLabels pos="inEnd">
            <cx:visibility seriesName="0" categoryName="0" value="1"/>
          </cx:dataLabels>
          <cx:dataId val="2"/>
          <cx:layoutPr>
            <cx:binning intervalClosed="r"/>
          </cx:layoutPr>
        </cx:series>
        <cx:series layoutId="clusteredColumn" hidden="1" uniqueId="{F63BC9E4-953F-4C94-94D5-92CF18A362DF}" formatIdx="3">
          <cx:dataLabels pos="inEnd">
            <cx:visibility seriesName="0" categoryName="0" value="1"/>
          </cx:dataLabels>
          <cx:dataId val="3"/>
          <cx:layoutPr>
            <cx:binning intervalClosed="r"/>
          </cx:layoutPr>
        </cx:series>
        <cx:series layoutId="clusteredColumn" hidden="1" uniqueId="{A1871090-48F0-4515-96E0-F11EC29453CC}" formatIdx="4">
          <cx:dataLabels pos="inEnd">
            <cx:visibility seriesName="0" categoryName="0" value="1"/>
          </cx:dataLabels>
          <cx:dataId val="4"/>
          <cx:layoutPr>
            <cx:binning intervalClosed="r"/>
          </cx:layoutPr>
        </cx:series>
      </cx:plotAreaRegion>
      <cx:axis id="0">
        <cx:catScaling gapWidth="0"/>
        <cx:tickLabels/>
      </cx:axis>
      <cx:axis id="1" hidden="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_xlchart.v1.17</cx:f>
      </cx:numDim>
    </cx:data>
    <cx:data id="1">
      <cx:numDim type="val">
        <cx:f dir="row">_xlchart.v1.18</cx:f>
      </cx:numDim>
    </cx:data>
    <cx:data id="2">
      <cx:numDim type="val">
        <cx:f dir="row">_xlchart.v1.19</cx:f>
      </cx:numDim>
    </cx:data>
    <cx:data id="3">
      <cx:numDim type="val">
        <cx:f dir="row">_xlchart.v1.20</cx:f>
      </cx:numDim>
    </cx:data>
    <cx:data id="4">
      <cx:numDim type="val">
        <cx:f dir="row">_xlchart.v1.21</cx:f>
      </cx:numDim>
    </cx:data>
    <cx:data id="5">
      <cx:numDim type="val">
        <cx:f dir="row">_xlchart.v1.22</cx:f>
      </cx:numDim>
    </cx:data>
    <cx:data id="6">
      <cx:numDim type="val">
        <cx:f dir="row">_xlchart.v1.23</cx:f>
      </cx:numDim>
    </cx:data>
    <cx:data id="7">
      <cx:numDim type="val">
        <cx:f dir="row">_xlchart.v1.24</cx:f>
      </cx:numDim>
    </cx:data>
    <cx:data id="8">
      <cx:numDim type="val">
        <cx:f dir="row">_xlchart.v1.25</cx:f>
      </cx:numDim>
    </cx:data>
    <cx:data id="9">
      <cx:numDim type="val">
        <cx:f dir="row">_xlchart.v1.26</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Calibri"/>
            </a:rPr>
            <a:t>Histogram</a:t>
          </a:r>
        </a:p>
      </cx:txPr>
    </cx:title>
    <cx:plotArea>
      <cx:plotAreaRegion>
        <cx:series layoutId="clusteredColumn" uniqueId="{2998E680-8620-488B-979E-30618E9040C5}" formatIdx="0">
          <cx:dataId val="0"/>
          <cx:layoutPr>
            <cx:binning intervalClosed="r"/>
          </cx:layoutPr>
        </cx:series>
        <cx:series layoutId="clusteredColumn" hidden="1" uniqueId="{81075C9E-036F-4C0C-8EB5-51DCF10E7267}" formatIdx="1">
          <cx:dataId val="1"/>
          <cx:layoutPr>
            <cx:binning intervalClosed="r"/>
          </cx:layoutPr>
        </cx:series>
        <cx:series layoutId="clusteredColumn" hidden="1" uniqueId="{313FF82C-6A2B-4B03-BD03-50337945D48B}" formatIdx="2">
          <cx:dataId val="2"/>
          <cx:layoutPr>
            <cx:binning intervalClosed="r"/>
          </cx:layoutPr>
        </cx:series>
        <cx:series layoutId="clusteredColumn" hidden="1" uniqueId="{ACFEB6F0-0A76-4866-9C00-C5F77D4034EC}" formatIdx="3">
          <cx:dataId val="3"/>
          <cx:layoutPr>
            <cx:binning intervalClosed="r"/>
          </cx:layoutPr>
        </cx:series>
        <cx:series layoutId="clusteredColumn" hidden="1" uniqueId="{90ED1604-6736-4045-8B0C-6BFFC2745868}" formatIdx="4">
          <cx:dataId val="4"/>
          <cx:layoutPr>
            <cx:binning intervalClosed="r"/>
          </cx:layoutPr>
        </cx:series>
        <cx:series layoutId="clusteredColumn" hidden="1" uniqueId="{8E819540-30D5-4CDB-B131-DDCEC2EFC145}" formatIdx="5">
          <cx:dataId val="5"/>
          <cx:layoutPr>
            <cx:binning intervalClosed="r"/>
          </cx:layoutPr>
        </cx:series>
        <cx:series layoutId="clusteredColumn" hidden="1" uniqueId="{F030C066-9BD5-4611-B40A-E7F7BA4BE4CE}" formatIdx="6">
          <cx:dataId val="6"/>
          <cx:layoutPr>
            <cx:binning intervalClosed="r"/>
          </cx:layoutPr>
        </cx:series>
        <cx:series layoutId="clusteredColumn" hidden="1" uniqueId="{95632788-FDF0-48D6-911A-0412EE6E9707}" formatIdx="7">
          <cx:dataId val="7"/>
          <cx:layoutPr>
            <cx:binning intervalClosed="r"/>
          </cx:layoutPr>
        </cx:series>
        <cx:series layoutId="clusteredColumn" hidden="1" uniqueId="{AF882397-BE3F-46BF-A852-32F181BD988B}" formatIdx="8">
          <cx:dataId val="8"/>
          <cx:layoutPr>
            <cx:binning intervalClosed="r"/>
          </cx:layoutPr>
        </cx:series>
        <cx:series layoutId="clusteredColumn" hidden="1" uniqueId="{CF7BC47D-28D5-42B0-86C2-6E31BFBC67E4}" formatIdx="9">
          <cx:dataId val="9"/>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9</xdr:col>
      <xdr:colOff>523874</xdr:colOff>
      <xdr:row>181</xdr:row>
      <xdr:rowOff>161925</xdr:rowOff>
    </xdr:from>
    <xdr:to>
      <xdr:col>15</xdr:col>
      <xdr:colOff>581024</xdr:colOff>
      <xdr:row>192</xdr:row>
      <xdr:rowOff>80961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0</xdr:colOff>
      <xdr:row>0</xdr:row>
      <xdr:rowOff>0</xdr:rowOff>
    </xdr:to>
    <xdr:sp macro="" textlink="">
      <xdr:nvSpPr>
        <xdr:cNvPr id="4" name="Chart 3">
          <a:extLst>
            <a:ext uri="{FF2B5EF4-FFF2-40B4-BE49-F238E27FC236}">
              <a16:creationId xmlns:a16="http://schemas.microsoft.com/office/drawing/2014/main" id="{00000000-0008-0000-0000-000004000000}"/>
            </a:ext>
          </a:extLst>
        </xdr:cNvPr>
        <xdr:cNvSpPr/>
      </xdr:nvSpPr>
      <xdr:spPr>
        <a:xfrm>
          <a:off x="0" y="0"/>
          <a:ext cx="0" cy="0"/>
        </a:xfrm>
      </xdr:spPr>
    </xdr:sp>
    <xdr:clientData/>
  </xdr:twoCellAnchor>
  <xdr:twoCellAnchor>
    <xdr:from>
      <xdr:col>0</xdr:col>
      <xdr:colOff>0</xdr:colOff>
      <xdr:row>0</xdr:row>
      <xdr:rowOff>0</xdr:rowOff>
    </xdr:from>
    <xdr:to>
      <xdr:col>0</xdr:col>
      <xdr:colOff>0</xdr:colOff>
      <xdr:row>0</xdr:row>
      <xdr:rowOff>0</xdr:rowOff>
    </xdr:to>
    <xdr:sp macro="" textlink="">
      <xdr:nvSpPr>
        <xdr:cNvPr id="5" name="Chart 1">
          <a:extLst>
            <a:ext uri="{FF2B5EF4-FFF2-40B4-BE49-F238E27FC236}">
              <a16:creationId xmlns:a16="http://schemas.microsoft.com/office/drawing/2014/main" id="{00000000-0008-0000-0000-000005000000}"/>
            </a:ext>
          </a:extLst>
        </xdr:cNvPr>
        <xdr:cNvSpPr/>
      </xdr:nvSpPr>
      <xdr:spPr>
        <a:xfrm>
          <a:off x="0" y="0"/>
          <a:ext cx="0" cy="0"/>
        </a:xfrm>
      </xdr:spPr>
    </xdr:sp>
    <xdr:clientData/>
  </xdr:twoCellAnchor>
  <xdr:twoCellAnchor>
    <xdr:from>
      <xdr:col>0</xdr:col>
      <xdr:colOff>0</xdr:colOff>
      <xdr:row>0</xdr:row>
      <xdr:rowOff>0</xdr:rowOff>
    </xdr:from>
    <xdr:to>
      <xdr:col>0</xdr:col>
      <xdr:colOff>0</xdr:colOff>
      <xdr:row>0</xdr:row>
      <xdr:rowOff>0</xdr:rowOff>
    </xdr:to>
    <xdr:sp macro="" textlink="">
      <xdr:nvSpPr>
        <xdr:cNvPr id="7" name="Chart 6">
          <a:extLst>
            <a:ext uri="{FF2B5EF4-FFF2-40B4-BE49-F238E27FC236}">
              <a16:creationId xmlns:a16="http://schemas.microsoft.com/office/drawing/2014/main" id="{00000000-0008-0000-0000-000007000000}"/>
            </a:ext>
          </a:extLst>
        </xdr:cNvPr>
        <xdr:cNvSpPr/>
      </xdr:nvSpPr>
      <xdr:spPr>
        <a:xfrm>
          <a:off x="0" y="0"/>
          <a:ext cx="0" cy="0"/>
        </a:xfrm>
      </xdr:spPr>
    </xdr:sp>
    <xdr:clientData/>
  </xdr:twoCellAnchor>
  <xdr:twoCellAnchor>
    <xdr:from>
      <xdr:col>0</xdr:col>
      <xdr:colOff>0</xdr:colOff>
      <xdr:row>0</xdr:row>
      <xdr:rowOff>0</xdr:rowOff>
    </xdr:from>
    <xdr:to>
      <xdr:col>0</xdr:col>
      <xdr:colOff>0</xdr:colOff>
      <xdr:row>0</xdr:row>
      <xdr:rowOff>0</xdr:rowOff>
    </xdr:to>
    <xdr:sp macro="" textlink="">
      <xdr:nvSpPr>
        <xdr:cNvPr id="9" name="Chart 8">
          <a:extLst>
            <a:ext uri="{FF2B5EF4-FFF2-40B4-BE49-F238E27FC236}">
              <a16:creationId xmlns:a16="http://schemas.microsoft.com/office/drawing/2014/main" id="{00000000-0008-0000-0000-000009000000}"/>
            </a:ext>
          </a:extLst>
        </xdr:cNvPr>
        <xdr:cNvSpPr/>
      </xdr:nvSpPr>
      <xdr:spPr>
        <a:xfrm>
          <a:off x="0" y="0"/>
          <a:ext cx="0" cy="0"/>
        </a:xfrm>
      </xdr:spPr>
    </xdr:sp>
    <xdr:clientData/>
  </xdr:twoCellAnchor>
  <xdr:twoCellAnchor>
    <xdr:from>
      <xdr:col>9</xdr:col>
      <xdr:colOff>295275</xdr:colOff>
      <xdr:row>338</xdr:row>
      <xdr:rowOff>171449</xdr:rowOff>
    </xdr:from>
    <xdr:to>
      <xdr:col>15</xdr:col>
      <xdr:colOff>409575</xdr:colOff>
      <xdr:row>351</xdr:row>
      <xdr:rowOff>52386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235</xdr:row>
      <xdr:rowOff>9525</xdr:rowOff>
    </xdr:from>
    <xdr:to>
      <xdr:col>16</xdr:col>
      <xdr:colOff>571501</xdr:colOff>
      <xdr:row>246</xdr:row>
      <xdr:rowOff>47625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581025</xdr:colOff>
      <xdr:row>273</xdr:row>
      <xdr:rowOff>0</xdr:rowOff>
    </xdr:from>
    <xdr:to>
      <xdr:col>16</xdr:col>
      <xdr:colOff>523875</xdr:colOff>
      <xdr:row>284</xdr:row>
      <xdr:rowOff>100012</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342900</xdr:colOff>
      <xdr:row>317</xdr:row>
      <xdr:rowOff>9525</xdr:rowOff>
    </xdr:from>
    <xdr:to>
      <xdr:col>17</xdr:col>
      <xdr:colOff>76200</xdr:colOff>
      <xdr:row>330</xdr:row>
      <xdr:rowOff>9525</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419100</xdr:colOff>
      <xdr:row>195</xdr:row>
      <xdr:rowOff>19049</xdr:rowOff>
    </xdr:from>
    <xdr:to>
      <xdr:col>15</xdr:col>
      <xdr:colOff>76199</xdr:colOff>
      <xdr:row>205</xdr:row>
      <xdr:rowOff>9525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A123A446-86F1-0EDC-4D68-A03350D14C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24475" y="39176324"/>
              <a:ext cx="3857624" cy="1895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247650</xdr:colOff>
      <xdr:row>221</xdr:row>
      <xdr:rowOff>38099</xdr:rowOff>
    </xdr:from>
    <xdr:to>
      <xdr:col>16</xdr:col>
      <xdr:colOff>266700</xdr:colOff>
      <xdr:row>232</xdr:row>
      <xdr:rowOff>128586</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3E6EC5FA-31EE-C436-BEAD-3BE5DF273A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353175" y="44224574"/>
              <a:ext cx="3619500" cy="21859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361950</xdr:colOff>
      <xdr:row>259</xdr:row>
      <xdr:rowOff>66674</xdr:rowOff>
    </xdr:from>
    <xdr:to>
      <xdr:col>14</xdr:col>
      <xdr:colOff>133349</xdr:colOff>
      <xdr:row>268</xdr:row>
      <xdr:rowOff>180975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9EAAE7C8-510B-0479-ED81-08EFEEF754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267325" y="51568349"/>
              <a:ext cx="3371849" cy="18288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28574</xdr:colOff>
      <xdr:row>301</xdr:row>
      <xdr:rowOff>19049</xdr:rowOff>
    </xdr:from>
    <xdr:to>
      <xdr:col>15</xdr:col>
      <xdr:colOff>285749</xdr:colOff>
      <xdr:row>313</xdr:row>
      <xdr:rowOff>33336</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54E31B67-B9A1-4F8B-CF9E-EBF4D51FFB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534024" y="59597924"/>
              <a:ext cx="3857625" cy="23002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57"/>
  <sheetViews>
    <sheetView tabSelected="1" workbookViewId="0">
      <selection activeCell="I10" sqref="I10"/>
    </sheetView>
  </sheetViews>
  <sheetFormatPr defaultColWidth="9" defaultRowHeight="15"/>
  <cols>
    <col min="2" max="2" width="10.5703125" customWidth="1"/>
  </cols>
  <sheetData>
    <row r="1" spans="1:12" ht="26.25">
      <c r="H1" s="1"/>
      <c r="I1" s="1"/>
      <c r="J1" s="17" t="s">
        <v>0</v>
      </c>
      <c r="K1" s="1"/>
      <c r="L1" s="1"/>
    </row>
    <row r="3" spans="1:12" ht="21">
      <c r="A3" s="2" t="s">
        <v>1</v>
      </c>
    </row>
    <row r="4" spans="1:12" ht="18.75">
      <c r="A4" s="3"/>
    </row>
    <row r="5" spans="1:12">
      <c r="A5" s="4" t="s">
        <v>2</v>
      </c>
    </row>
    <row r="6" spans="1:12">
      <c r="A6" t="s">
        <v>3</v>
      </c>
    </row>
    <row r="8" spans="1:12" ht="18.75">
      <c r="B8" s="5" t="s">
        <v>4</v>
      </c>
      <c r="I8" s="18"/>
    </row>
    <row r="9" spans="1:12" ht="30" customHeight="1">
      <c r="A9" s="6"/>
      <c r="B9" s="7" t="s">
        <v>5</v>
      </c>
      <c r="C9" s="7">
        <v>50</v>
      </c>
      <c r="E9" s="8" t="s">
        <v>6</v>
      </c>
      <c r="F9" s="9">
        <f>AVERAGE(C9:C12)</f>
        <v>58.75</v>
      </c>
    </row>
    <row r="10" spans="1:12" ht="30" customHeight="1">
      <c r="A10" s="6"/>
      <c r="B10" s="10" t="s">
        <v>7</v>
      </c>
      <c r="C10" s="7">
        <v>60</v>
      </c>
      <c r="E10" s="8" t="s">
        <v>8</v>
      </c>
      <c r="F10" s="9">
        <f>MEDIAN(C9:C12)</f>
        <v>57.5</v>
      </c>
    </row>
    <row r="11" spans="1:12" ht="30" customHeight="1">
      <c r="A11" s="6"/>
      <c r="B11" s="10" t="s">
        <v>9</v>
      </c>
      <c r="C11" s="7">
        <v>55</v>
      </c>
      <c r="E11" s="8" t="s">
        <v>10</v>
      </c>
      <c r="F11" s="9" t="e">
        <f>MODE(C9:C12)</f>
        <v>#N/A</v>
      </c>
    </row>
    <row r="12" spans="1:12" ht="30" customHeight="1">
      <c r="A12" s="6"/>
      <c r="B12" s="10" t="s">
        <v>11</v>
      </c>
      <c r="C12" s="7">
        <v>70</v>
      </c>
    </row>
    <row r="15" spans="1:12">
      <c r="A15" s="4" t="s">
        <v>12</v>
      </c>
    </row>
    <row r="16" spans="1:12">
      <c r="A16" t="s">
        <v>13</v>
      </c>
    </row>
    <row r="18" spans="1:13" ht="18.75">
      <c r="D18" s="11" t="s">
        <v>4</v>
      </c>
    </row>
    <row r="19" spans="1:13">
      <c r="B19" s="12">
        <v>15</v>
      </c>
      <c r="C19" s="12">
        <v>30</v>
      </c>
      <c r="D19" s="12">
        <v>15</v>
      </c>
      <c r="E19" s="12">
        <v>10</v>
      </c>
      <c r="F19" s="12"/>
      <c r="G19" s="8" t="s">
        <v>6</v>
      </c>
      <c r="H19" s="9">
        <f>AVERAGE(B19:E23)</f>
        <v>17</v>
      </c>
    </row>
    <row r="20" spans="1:13">
      <c r="B20" s="12">
        <v>10</v>
      </c>
      <c r="C20" s="12">
        <v>20</v>
      </c>
      <c r="D20" s="12">
        <v>20</v>
      </c>
      <c r="E20" s="12">
        <v>25</v>
      </c>
      <c r="F20" s="12"/>
      <c r="G20" s="8" t="s">
        <v>8</v>
      </c>
      <c r="H20" s="9">
        <f>MEDIAN(B19:E23)</f>
        <v>15</v>
      </c>
    </row>
    <row r="21" spans="1:13">
      <c r="B21" s="12">
        <v>20</v>
      </c>
      <c r="C21" s="12">
        <v>15</v>
      </c>
      <c r="D21" s="12">
        <v>20</v>
      </c>
      <c r="E21" s="12">
        <v>10</v>
      </c>
      <c r="F21" s="12"/>
      <c r="G21" s="8" t="s">
        <v>10</v>
      </c>
      <c r="H21" s="9">
        <f>MODE(B19:E23)</f>
        <v>10</v>
      </c>
    </row>
    <row r="22" spans="1:13">
      <c r="B22" s="12">
        <v>25</v>
      </c>
      <c r="C22" s="12">
        <v>10</v>
      </c>
      <c r="D22" s="12">
        <v>15</v>
      </c>
      <c r="E22" s="12">
        <v>20</v>
      </c>
      <c r="F22" s="12"/>
      <c r="G22" s="13"/>
    </row>
    <row r="23" spans="1:13">
      <c r="B23" s="12">
        <v>15</v>
      </c>
      <c r="C23" s="12">
        <v>10</v>
      </c>
      <c r="D23" s="12">
        <v>10</v>
      </c>
      <c r="E23" s="12">
        <v>25</v>
      </c>
      <c r="F23" s="12"/>
    </row>
    <row r="24" spans="1:13">
      <c r="B24" s="12"/>
      <c r="C24" s="12"/>
      <c r="D24" s="12"/>
      <c r="E24" s="12"/>
      <c r="F24" s="12"/>
    </row>
    <row r="26" spans="1:13">
      <c r="A26" s="4" t="s">
        <v>14</v>
      </c>
    </row>
    <row r="27" spans="1:13">
      <c r="A27" t="s">
        <v>15</v>
      </c>
    </row>
    <row r="29" spans="1:13" ht="21">
      <c r="F29" s="2" t="s">
        <v>4</v>
      </c>
    </row>
    <row r="30" spans="1:13">
      <c r="B30" s="12">
        <v>3</v>
      </c>
      <c r="C30" s="12">
        <v>2</v>
      </c>
      <c r="D30" s="12">
        <v>5</v>
      </c>
      <c r="E30" s="12">
        <v>4</v>
      </c>
      <c r="F30" s="12">
        <v>7</v>
      </c>
      <c r="G30" s="12">
        <v>2</v>
      </c>
      <c r="H30" s="12">
        <v>3</v>
      </c>
      <c r="I30" s="12">
        <v>3</v>
      </c>
      <c r="J30" s="12">
        <v>1</v>
      </c>
    </row>
    <row r="31" spans="1:13">
      <c r="B31" s="12">
        <v>4</v>
      </c>
      <c r="C31" s="12">
        <v>2</v>
      </c>
      <c r="D31" s="12">
        <v>3</v>
      </c>
      <c r="E31" s="12">
        <v>5</v>
      </c>
      <c r="F31" s="12">
        <v>2</v>
      </c>
      <c r="G31" s="12">
        <v>4</v>
      </c>
      <c r="H31" s="12">
        <v>2</v>
      </c>
      <c r="I31" s="12">
        <v>1</v>
      </c>
      <c r="J31" s="12">
        <v>3</v>
      </c>
      <c r="L31" s="8" t="s">
        <v>6</v>
      </c>
      <c r="M31" s="9">
        <f>AVERAGE(B30:J34)</f>
        <v>3.3555555555555556</v>
      </c>
    </row>
    <row r="32" spans="1:13">
      <c r="B32" s="12">
        <v>6</v>
      </c>
      <c r="C32" s="12">
        <v>3</v>
      </c>
      <c r="D32" s="12">
        <v>2</v>
      </c>
      <c r="E32" s="12">
        <v>1</v>
      </c>
      <c r="F32" s="12">
        <v>4</v>
      </c>
      <c r="G32" s="12">
        <v>2</v>
      </c>
      <c r="H32" s="12">
        <v>4</v>
      </c>
      <c r="I32" s="12">
        <v>5</v>
      </c>
      <c r="J32" s="12">
        <v>3</v>
      </c>
      <c r="L32" s="8" t="s">
        <v>8</v>
      </c>
      <c r="M32" s="9">
        <f>MEDIAN(B30:J34)</f>
        <v>3</v>
      </c>
    </row>
    <row r="33" spans="1:13">
      <c r="B33" s="12">
        <v>7</v>
      </c>
      <c r="C33" s="12">
        <v>2</v>
      </c>
      <c r="D33" s="12">
        <v>3</v>
      </c>
      <c r="E33" s="12">
        <v>4</v>
      </c>
      <c r="F33" s="12">
        <v>5</v>
      </c>
      <c r="G33" s="12">
        <v>1</v>
      </c>
      <c r="H33" s="12">
        <v>6</v>
      </c>
      <c r="I33" s="12">
        <v>2</v>
      </c>
      <c r="J33" s="12">
        <v>4</v>
      </c>
      <c r="L33" s="8" t="s">
        <v>10</v>
      </c>
      <c r="M33" s="9">
        <f>MODE(B30:J34)</f>
        <v>2</v>
      </c>
    </row>
    <row r="34" spans="1:13">
      <c r="B34" s="12">
        <v>5</v>
      </c>
      <c r="C34" s="12">
        <v>3</v>
      </c>
      <c r="D34" s="12">
        <v>2</v>
      </c>
      <c r="E34" s="12">
        <v>4</v>
      </c>
      <c r="F34" s="12">
        <v>2</v>
      </c>
      <c r="G34" s="12">
        <v>6</v>
      </c>
      <c r="H34" s="12">
        <v>3</v>
      </c>
      <c r="I34" s="12">
        <v>2</v>
      </c>
      <c r="J34" s="12">
        <v>4</v>
      </c>
    </row>
    <row r="37" spans="1:13" ht="18.75">
      <c r="A37" s="3" t="s">
        <v>16</v>
      </c>
    </row>
    <row r="39" spans="1:13">
      <c r="A39" s="4" t="s">
        <v>17</v>
      </c>
    </row>
    <row r="40" spans="1:13">
      <c r="A40" t="s">
        <v>18</v>
      </c>
    </row>
    <row r="42" spans="1:13" ht="21">
      <c r="C42" s="2" t="s">
        <v>4</v>
      </c>
    </row>
    <row r="43" spans="1:13">
      <c r="B43" s="14" t="s">
        <v>19</v>
      </c>
      <c r="C43" s="14"/>
      <c r="D43">
        <v>120</v>
      </c>
    </row>
    <row r="44" spans="1:13">
      <c r="B44" s="14" t="s">
        <v>20</v>
      </c>
      <c r="C44" s="14"/>
      <c r="D44">
        <v>110</v>
      </c>
      <c r="F44" s="8" t="s">
        <v>21</v>
      </c>
      <c r="G44" s="9">
        <f>MIN(D43:D52)</f>
        <v>105</v>
      </c>
    </row>
    <row r="45" spans="1:13">
      <c r="B45" s="14" t="s">
        <v>22</v>
      </c>
      <c r="C45" s="14"/>
      <c r="D45">
        <v>130</v>
      </c>
      <c r="F45" s="8" t="s">
        <v>23</v>
      </c>
      <c r="G45" s="9">
        <f>MAX(D43:D52)</f>
        <v>140</v>
      </c>
    </row>
    <row r="46" spans="1:13">
      <c r="B46" s="14" t="s">
        <v>24</v>
      </c>
      <c r="C46" s="14"/>
      <c r="D46">
        <v>115</v>
      </c>
      <c r="F46" s="8" t="s">
        <v>25</v>
      </c>
      <c r="G46" s="8"/>
      <c r="H46" s="9">
        <f>MAX(D43:D52)-MIN(D43:D52)</f>
        <v>35</v>
      </c>
    </row>
    <row r="47" spans="1:13">
      <c r="B47" s="14" t="s">
        <v>26</v>
      </c>
      <c r="C47" s="14"/>
      <c r="D47">
        <v>125</v>
      </c>
      <c r="F47" s="8" t="s">
        <v>27</v>
      </c>
      <c r="G47" s="8"/>
      <c r="H47" s="9">
        <f>VAR(D43:D52)</f>
        <v>123.33333333333333</v>
      </c>
    </row>
    <row r="48" spans="1:13">
      <c r="B48" s="14" t="s">
        <v>28</v>
      </c>
      <c r="C48" s="14"/>
      <c r="D48">
        <v>105</v>
      </c>
      <c r="F48" s="8" t="s">
        <v>29</v>
      </c>
      <c r="G48" s="8"/>
      <c r="H48" s="9">
        <f>STDEV(D43:D52)</f>
        <v>11.105554165971787</v>
      </c>
    </row>
    <row r="49" spans="1:17">
      <c r="B49" s="14" t="s">
        <v>30</v>
      </c>
      <c r="C49" s="14"/>
      <c r="D49">
        <v>135</v>
      </c>
    </row>
    <row r="50" spans="1:17">
      <c r="B50" s="14" t="s">
        <v>31</v>
      </c>
      <c r="C50" s="14"/>
      <c r="D50">
        <v>115</v>
      </c>
    </row>
    <row r="51" spans="1:17">
      <c r="B51" s="14" t="s">
        <v>32</v>
      </c>
      <c r="C51" s="14"/>
      <c r="D51">
        <v>125</v>
      </c>
    </row>
    <row r="52" spans="1:17">
      <c r="B52" s="14" t="s">
        <v>33</v>
      </c>
      <c r="C52" s="14"/>
      <c r="D52">
        <v>140</v>
      </c>
    </row>
    <row r="55" spans="1:17">
      <c r="A55" s="4" t="s">
        <v>34</v>
      </c>
    </row>
    <row r="56" spans="1:17">
      <c r="A56" t="s">
        <v>35</v>
      </c>
    </row>
    <row r="58" spans="1:17" ht="21">
      <c r="F58" s="2" t="s">
        <v>4</v>
      </c>
    </row>
    <row r="59" spans="1:17">
      <c r="B59" s="15">
        <v>500</v>
      </c>
      <c r="C59" s="15">
        <v>700</v>
      </c>
      <c r="D59" s="15">
        <v>400</v>
      </c>
      <c r="E59" s="15">
        <v>600</v>
      </c>
      <c r="F59" s="15">
        <v>550</v>
      </c>
      <c r="G59" s="15">
        <v>750</v>
      </c>
      <c r="H59" s="15">
        <v>650</v>
      </c>
      <c r="I59" s="15">
        <v>500</v>
      </c>
      <c r="J59" s="15">
        <v>600</v>
      </c>
      <c r="K59" s="15">
        <v>620.83333333333303</v>
      </c>
      <c r="M59" s="8" t="s">
        <v>25</v>
      </c>
      <c r="N59" s="8"/>
      <c r="O59" s="19">
        <f>MAX(B59:K61)-MIN(B59:K61)</f>
        <v>400</v>
      </c>
      <c r="P59" s="8" t="s">
        <v>21</v>
      </c>
      <c r="Q59" s="19">
        <f>MIN(B59:K61)</f>
        <v>400</v>
      </c>
    </row>
    <row r="60" spans="1:17">
      <c r="B60" s="15">
        <v>800</v>
      </c>
      <c r="C60" s="15">
        <v>450</v>
      </c>
      <c r="D60" s="15">
        <v>700</v>
      </c>
      <c r="E60" s="15">
        <v>550</v>
      </c>
      <c r="F60" s="15">
        <v>600</v>
      </c>
      <c r="G60" s="15">
        <v>400</v>
      </c>
      <c r="H60" s="15">
        <v>650</v>
      </c>
      <c r="I60" s="15">
        <v>500</v>
      </c>
      <c r="J60" s="15">
        <v>750</v>
      </c>
      <c r="K60" s="15">
        <v>575</v>
      </c>
      <c r="M60" s="8" t="s">
        <v>27</v>
      </c>
      <c r="N60" s="8"/>
      <c r="O60" s="9">
        <f>VAR(B59:K61)</f>
        <v>12968.151340996204</v>
      </c>
      <c r="P60" s="8" t="s">
        <v>23</v>
      </c>
      <c r="Q60" s="19">
        <f>MAX(B59:K61)</f>
        <v>800</v>
      </c>
    </row>
    <row r="61" spans="1:17">
      <c r="B61" s="15">
        <v>700</v>
      </c>
      <c r="C61" s="15">
        <v>600</v>
      </c>
      <c r="D61" s="15">
        <v>500</v>
      </c>
      <c r="E61" s="15">
        <v>800</v>
      </c>
      <c r="F61" s="15">
        <v>550</v>
      </c>
      <c r="G61" s="15">
        <v>650</v>
      </c>
      <c r="H61" s="15">
        <v>400</v>
      </c>
      <c r="I61" s="15">
        <v>600</v>
      </c>
      <c r="J61" s="15">
        <v>750</v>
      </c>
      <c r="K61" s="15">
        <v>604.16666666666697</v>
      </c>
      <c r="M61" s="8" t="s">
        <v>29</v>
      </c>
      <c r="N61" s="8"/>
      <c r="O61" s="9">
        <f>STDEV(B59:K61)</f>
        <v>113.87779125446806</v>
      </c>
    </row>
    <row r="64" spans="1:17">
      <c r="A64" s="16" t="s">
        <v>36</v>
      </c>
    </row>
    <row r="65" spans="1:17">
      <c r="A65" s="12" t="s">
        <v>37</v>
      </c>
    </row>
    <row r="67" spans="1:17" ht="21">
      <c r="G67" s="2" t="s">
        <v>4</v>
      </c>
    </row>
    <row r="68" spans="1:17">
      <c r="B68">
        <v>3</v>
      </c>
      <c r="C68">
        <v>5</v>
      </c>
      <c r="D68">
        <v>2</v>
      </c>
      <c r="E68">
        <v>4</v>
      </c>
      <c r="F68">
        <v>6</v>
      </c>
      <c r="G68">
        <v>2</v>
      </c>
      <c r="H68">
        <v>3</v>
      </c>
      <c r="I68">
        <v>4</v>
      </c>
      <c r="J68">
        <v>2</v>
      </c>
      <c r="K68">
        <v>5</v>
      </c>
    </row>
    <row r="69" spans="1:17">
      <c r="B69">
        <v>7</v>
      </c>
      <c r="C69">
        <v>2</v>
      </c>
      <c r="D69">
        <v>3</v>
      </c>
      <c r="E69">
        <v>4</v>
      </c>
      <c r="F69">
        <v>2</v>
      </c>
      <c r="G69">
        <v>4</v>
      </c>
      <c r="H69">
        <v>2</v>
      </c>
      <c r="I69">
        <v>3</v>
      </c>
      <c r="J69">
        <v>5</v>
      </c>
      <c r="K69">
        <v>6</v>
      </c>
      <c r="M69" s="8" t="s">
        <v>25</v>
      </c>
      <c r="N69" s="8"/>
      <c r="O69" s="9">
        <f>MAX(B68:K72)-MIN(B68:K72)</f>
        <v>6</v>
      </c>
      <c r="P69" s="8" t="s">
        <v>21</v>
      </c>
      <c r="Q69" s="9">
        <f>MIN(B68:K72)</f>
        <v>1</v>
      </c>
    </row>
    <row r="70" spans="1:17">
      <c r="B70">
        <v>3</v>
      </c>
      <c r="C70">
        <v>2</v>
      </c>
      <c r="D70">
        <v>1</v>
      </c>
      <c r="E70">
        <v>4</v>
      </c>
      <c r="F70">
        <v>2</v>
      </c>
      <c r="G70">
        <v>4</v>
      </c>
      <c r="H70">
        <v>5</v>
      </c>
      <c r="I70">
        <v>3</v>
      </c>
      <c r="J70">
        <v>2</v>
      </c>
      <c r="K70">
        <v>7</v>
      </c>
      <c r="M70" s="8" t="s">
        <v>27</v>
      </c>
      <c r="N70" s="8"/>
      <c r="O70" s="9">
        <f>VAR(B68:K72)</f>
        <v>2.3363265306122454</v>
      </c>
      <c r="P70" s="8" t="s">
        <v>23</v>
      </c>
      <c r="Q70" s="9">
        <f>MAX(B68:K72)</f>
        <v>7</v>
      </c>
    </row>
    <row r="71" spans="1:17">
      <c r="B71">
        <v>2</v>
      </c>
      <c r="C71">
        <v>3</v>
      </c>
      <c r="D71">
        <v>4</v>
      </c>
      <c r="E71">
        <v>5</v>
      </c>
      <c r="F71">
        <v>1</v>
      </c>
      <c r="G71">
        <v>6</v>
      </c>
      <c r="H71">
        <v>2</v>
      </c>
      <c r="I71">
        <v>4</v>
      </c>
      <c r="J71">
        <v>3</v>
      </c>
      <c r="K71">
        <v>5</v>
      </c>
      <c r="M71" s="8" t="s">
        <v>29</v>
      </c>
      <c r="N71" s="8"/>
      <c r="O71" s="9">
        <f>STDEV(B68:K72)</f>
        <v>1.5285046714394579</v>
      </c>
    </row>
    <row r="72" spans="1:17">
      <c r="B72">
        <v>3</v>
      </c>
      <c r="C72">
        <v>2</v>
      </c>
      <c r="D72">
        <v>4</v>
      </c>
      <c r="E72">
        <v>2</v>
      </c>
      <c r="F72">
        <v>6</v>
      </c>
      <c r="G72">
        <v>3</v>
      </c>
      <c r="H72">
        <v>2</v>
      </c>
      <c r="I72">
        <v>4</v>
      </c>
      <c r="J72">
        <v>5</v>
      </c>
      <c r="K72">
        <v>3</v>
      </c>
    </row>
    <row r="75" spans="1:17">
      <c r="A75" s="16" t="s">
        <v>38</v>
      </c>
    </row>
    <row r="76" spans="1:17">
      <c r="A76" s="12" t="s">
        <v>39</v>
      </c>
    </row>
    <row r="78" spans="1:17" ht="21">
      <c r="B78" s="20" t="s">
        <v>4</v>
      </c>
    </row>
    <row r="79" spans="1:17">
      <c r="B79" s="21">
        <v>120</v>
      </c>
    </row>
    <row r="80" spans="1:17">
      <c r="B80" s="21">
        <v>150</v>
      </c>
    </row>
    <row r="81" spans="1:11">
      <c r="B81" s="21">
        <v>110</v>
      </c>
      <c r="D81" s="8" t="s">
        <v>40</v>
      </c>
      <c r="E81" s="8"/>
      <c r="F81" s="8"/>
      <c r="G81" s="8"/>
      <c r="H81" s="8"/>
      <c r="I81" s="8"/>
      <c r="J81" s="8"/>
      <c r="K81" s="19">
        <f>AVERAGE(B79:B90)</f>
        <v>132.5</v>
      </c>
    </row>
    <row r="82" spans="1:11">
      <c r="B82" s="21">
        <v>135</v>
      </c>
      <c r="D82" s="8" t="s">
        <v>41</v>
      </c>
      <c r="E82" s="8"/>
      <c r="F82" s="8"/>
      <c r="G82" s="8"/>
      <c r="H82" s="8"/>
      <c r="I82" s="8"/>
      <c r="J82" s="8"/>
      <c r="K82" s="19">
        <f>MAX(B79:B90)-MIN(B79:B90)</f>
        <v>45</v>
      </c>
    </row>
    <row r="83" spans="1:11">
      <c r="B83" s="21">
        <v>125</v>
      </c>
      <c r="J83" s="8" t="s">
        <v>21</v>
      </c>
      <c r="K83" s="19">
        <f>MIN(B79:B90)</f>
        <v>110</v>
      </c>
    </row>
    <row r="84" spans="1:11">
      <c r="B84" s="21">
        <v>140</v>
      </c>
      <c r="J84" s="8" t="s">
        <v>23</v>
      </c>
      <c r="K84" s="19">
        <f>MAX(B79:B90)</f>
        <v>155</v>
      </c>
    </row>
    <row r="85" spans="1:11">
      <c r="B85" s="21">
        <v>130</v>
      </c>
    </row>
    <row r="86" spans="1:11">
      <c r="B86" s="21">
        <v>155</v>
      </c>
    </row>
    <row r="87" spans="1:11">
      <c r="B87" s="21">
        <v>115</v>
      </c>
    </row>
    <row r="88" spans="1:11">
      <c r="B88" s="21">
        <v>145</v>
      </c>
    </row>
    <row r="89" spans="1:11">
      <c r="B89" s="21">
        <v>135</v>
      </c>
    </row>
    <row r="90" spans="1:11">
      <c r="B90" s="21">
        <v>130</v>
      </c>
    </row>
    <row r="93" spans="1:11">
      <c r="A93" s="16" t="s">
        <v>42</v>
      </c>
    </row>
    <row r="94" spans="1:11">
      <c r="A94" s="12" t="s">
        <v>43</v>
      </c>
    </row>
    <row r="96" spans="1:11" ht="21">
      <c r="G96" s="2" t="s">
        <v>4</v>
      </c>
    </row>
    <row r="97" spans="1:12">
      <c r="B97">
        <v>8</v>
      </c>
      <c r="C97">
        <v>7</v>
      </c>
      <c r="D97">
        <v>9</v>
      </c>
      <c r="E97">
        <v>6</v>
      </c>
      <c r="F97">
        <v>7</v>
      </c>
      <c r="G97">
        <v>8</v>
      </c>
      <c r="H97">
        <v>9</v>
      </c>
      <c r="I97">
        <v>8</v>
      </c>
      <c r="J97">
        <v>7</v>
      </c>
      <c r="K97">
        <v>6</v>
      </c>
    </row>
    <row r="98" spans="1:12">
      <c r="B98">
        <v>8</v>
      </c>
      <c r="C98">
        <v>9</v>
      </c>
      <c r="D98">
        <v>7</v>
      </c>
      <c r="E98">
        <v>8</v>
      </c>
      <c r="F98">
        <v>7</v>
      </c>
      <c r="G98">
        <v>6</v>
      </c>
      <c r="H98">
        <v>8</v>
      </c>
      <c r="I98">
        <v>9</v>
      </c>
      <c r="J98">
        <v>6</v>
      </c>
      <c r="K98">
        <v>7</v>
      </c>
    </row>
    <row r="99" spans="1:12">
      <c r="B99">
        <v>8</v>
      </c>
      <c r="C99">
        <v>9</v>
      </c>
      <c r="D99">
        <v>7</v>
      </c>
      <c r="E99">
        <v>6</v>
      </c>
      <c r="F99">
        <v>7</v>
      </c>
      <c r="G99">
        <v>8</v>
      </c>
      <c r="H99">
        <v>9</v>
      </c>
      <c r="I99">
        <v>8</v>
      </c>
      <c r="J99">
        <v>7</v>
      </c>
      <c r="K99">
        <v>6</v>
      </c>
    </row>
    <row r="100" spans="1:12">
      <c r="B100">
        <v>9</v>
      </c>
      <c r="C100">
        <v>8</v>
      </c>
      <c r="D100">
        <v>7</v>
      </c>
      <c r="E100">
        <v>6</v>
      </c>
      <c r="F100">
        <v>8</v>
      </c>
      <c r="G100">
        <v>9</v>
      </c>
      <c r="H100">
        <v>7</v>
      </c>
      <c r="I100">
        <v>8</v>
      </c>
      <c r="J100">
        <v>7</v>
      </c>
      <c r="K100">
        <v>6</v>
      </c>
    </row>
    <row r="101" spans="1:12">
      <c r="B101">
        <v>9</v>
      </c>
      <c r="C101">
        <v>8</v>
      </c>
      <c r="D101">
        <v>7</v>
      </c>
      <c r="E101">
        <v>6</v>
      </c>
      <c r="F101">
        <v>7</v>
      </c>
      <c r="G101">
        <v>8</v>
      </c>
      <c r="H101">
        <v>9</v>
      </c>
      <c r="I101">
        <v>8</v>
      </c>
      <c r="J101">
        <v>7</v>
      </c>
      <c r="K101">
        <v>6</v>
      </c>
    </row>
    <row r="103" spans="1:12">
      <c r="D103" s="8" t="s">
        <v>44</v>
      </c>
      <c r="E103" s="8"/>
      <c r="F103" s="8"/>
      <c r="G103" s="8"/>
      <c r="H103" s="8"/>
      <c r="I103" s="8"/>
      <c r="J103" s="8"/>
      <c r="K103" s="8"/>
      <c r="L103" s="9">
        <f>AVERAGE(B97:K101)</f>
        <v>7.5</v>
      </c>
    </row>
    <row r="104" spans="1:12">
      <c r="D104" s="8" t="s">
        <v>45</v>
      </c>
      <c r="E104" s="8"/>
      <c r="F104" s="8"/>
      <c r="G104" s="8"/>
      <c r="H104" s="8"/>
      <c r="I104" s="8"/>
      <c r="J104" s="8"/>
      <c r="K104" s="8"/>
      <c r="L104" s="9">
        <f>STDEV(B97:K101)</f>
        <v>1.0350983390135313</v>
      </c>
    </row>
    <row r="106" spans="1:12">
      <c r="A106" s="4" t="s">
        <v>46</v>
      </c>
    </row>
    <row r="107" spans="1:12">
      <c r="A107" t="s">
        <v>47</v>
      </c>
    </row>
    <row r="109" spans="1:12" ht="21">
      <c r="F109" s="2" t="s">
        <v>4</v>
      </c>
    </row>
    <row r="110" spans="1:12">
      <c r="B110">
        <v>10</v>
      </c>
      <c r="C110">
        <v>15</v>
      </c>
      <c r="D110">
        <v>12</v>
      </c>
      <c r="E110">
        <v>18</v>
      </c>
      <c r="F110">
        <v>20</v>
      </c>
      <c r="G110">
        <v>25</v>
      </c>
      <c r="H110">
        <v>8</v>
      </c>
      <c r="I110">
        <v>14</v>
      </c>
      <c r="J110">
        <v>16</v>
      </c>
      <c r="K110">
        <v>22</v>
      </c>
    </row>
    <row r="111" spans="1:12">
      <c r="B111">
        <v>9</v>
      </c>
      <c r="C111">
        <v>17</v>
      </c>
      <c r="D111">
        <v>11</v>
      </c>
      <c r="E111">
        <v>13</v>
      </c>
      <c r="F111">
        <v>19</v>
      </c>
      <c r="G111">
        <v>23</v>
      </c>
      <c r="H111">
        <v>21</v>
      </c>
      <c r="I111">
        <v>16</v>
      </c>
      <c r="J111">
        <v>24</v>
      </c>
      <c r="K111">
        <v>27</v>
      </c>
    </row>
    <row r="112" spans="1:12">
      <c r="B112">
        <v>13</v>
      </c>
      <c r="C112">
        <v>10</v>
      </c>
      <c r="D112">
        <v>18</v>
      </c>
      <c r="E112">
        <v>16</v>
      </c>
      <c r="F112">
        <v>12</v>
      </c>
      <c r="G112">
        <v>14</v>
      </c>
      <c r="H112">
        <v>19</v>
      </c>
      <c r="I112">
        <v>21</v>
      </c>
      <c r="J112">
        <v>11</v>
      </c>
      <c r="K112">
        <v>17</v>
      </c>
    </row>
    <row r="113" spans="1:14">
      <c r="B113">
        <v>15</v>
      </c>
      <c r="C113">
        <v>20</v>
      </c>
      <c r="D113">
        <v>26</v>
      </c>
      <c r="E113">
        <v>13</v>
      </c>
      <c r="F113">
        <v>12</v>
      </c>
      <c r="G113">
        <v>14</v>
      </c>
      <c r="H113">
        <v>22</v>
      </c>
      <c r="I113">
        <v>19</v>
      </c>
      <c r="J113">
        <v>16</v>
      </c>
      <c r="K113">
        <v>11</v>
      </c>
    </row>
    <row r="114" spans="1:14">
      <c r="B114">
        <v>25</v>
      </c>
      <c r="C114">
        <v>18</v>
      </c>
      <c r="D114">
        <v>16</v>
      </c>
      <c r="E114">
        <v>13</v>
      </c>
      <c r="F114">
        <v>21</v>
      </c>
      <c r="G114">
        <v>20</v>
      </c>
      <c r="H114">
        <v>15</v>
      </c>
      <c r="I114">
        <v>12</v>
      </c>
      <c r="J114">
        <v>19</v>
      </c>
      <c r="K114">
        <v>17</v>
      </c>
    </row>
    <row r="115" spans="1:14">
      <c r="B115">
        <v>14</v>
      </c>
      <c r="C115">
        <v>16</v>
      </c>
      <c r="D115">
        <v>23</v>
      </c>
      <c r="E115">
        <v>18</v>
      </c>
      <c r="F115">
        <v>15</v>
      </c>
      <c r="G115">
        <v>11</v>
      </c>
      <c r="H115">
        <v>19</v>
      </c>
      <c r="I115">
        <v>22</v>
      </c>
      <c r="J115">
        <v>17</v>
      </c>
      <c r="K115">
        <v>12</v>
      </c>
    </row>
    <row r="116" spans="1:14">
      <c r="B116">
        <v>16</v>
      </c>
      <c r="C116">
        <v>14</v>
      </c>
      <c r="D116">
        <v>18</v>
      </c>
      <c r="E116">
        <v>20</v>
      </c>
      <c r="F116">
        <v>25</v>
      </c>
      <c r="G116">
        <v>13</v>
      </c>
      <c r="H116">
        <v>11</v>
      </c>
      <c r="I116">
        <v>22</v>
      </c>
      <c r="J116">
        <v>19</v>
      </c>
      <c r="K116">
        <v>17</v>
      </c>
    </row>
    <row r="117" spans="1:14">
      <c r="B117">
        <v>15</v>
      </c>
      <c r="C117">
        <v>16</v>
      </c>
      <c r="D117">
        <v>13</v>
      </c>
      <c r="E117">
        <v>14</v>
      </c>
      <c r="F117">
        <v>18</v>
      </c>
      <c r="G117">
        <v>20</v>
      </c>
      <c r="H117">
        <v>19</v>
      </c>
      <c r="I117">
        <v>21</v>
      </c>
      <c r="J117">
        <v>17</v>
      </c>
      <c r="K117">
        <v>12</v>
      </c>
    </row>
    <row r="118" spans="1:14">
      <c r="B118">
        <v>15</v>
      </c>
      <c r="C118">
        <v>13</v>
      </c>
      <c r="D118">
        <v>16</v>
      </c>
      <c r="E118">
        <v>14</v>
      </c>
      <c r="F118">
        <v>22</v>
      </c>
      <c r="G118">
        <v>21</v>
      </c>
      <c r="H118">
        <v>19</v>
      </c>
      <c r="I118">
        <v>18</v>
      </c>
      <c r="J118">
        <v>16</v>
      </c>
      <c r="K118">
        <v>11</v>
      </c>
      <c r="M118" s="8" t="s">
        <v>21</v>
      </c>
      <c r="N118" s="9">
        <f>MIN(B110:K119)</f>
        <v>8</v>
      </c>
    </row>
    <row r="119" spans="1:14">
      <c r="B119">
        <v>17</v>
      </c>
      <c r="C119">
        <v>14</v>
      </c>
      <c r="D119">
        <v>12</v>
      </c>
      <c r="E119">
        <v>20</v>
      </c>
      <c r="F119">
        <v>23</v>
      </c>
      <c r="G119">
        <v>19</v>
      </c>
      <c r="H119">
        <v>15</v>
      </c>
      <c r="I119">
        <v>16</v>
      </c>
      <c r="J119">
        <v>13</v>
      </c>
      <c r="K119">
        <v>18</v>
      </c>
      <c r="M119" s="8" t="s">
        <v>23</v>
      </c>
      <c r="N119" s="9">
        <f>MAX(B110:K119)</f>
        <v>27</v>
      </c>
    </row>
    <row r="121" spans="1:14">
      <c r="C121" s="22" t="s">
        <v>48</v>
      </c>
      <c r="D121" s="8"/>
      <c r="E121" s="8"/>
      <c r="F121" s="8"/>
      <c r="G121" s="8"/>
      <c r="H121" s="8"/>
      <c r="I121" s="8"/>
      <c r="J121" s="8"/>
      <c r="K121" s="8"/>
      <c r="L121" s="8"/>
      <c r="M121" s="9">
        <f>AVERAGE(B110:K119)</f>
        <v>16.739999999999998</v>
      </c>
    </row>
    <row r="122" spans="1:14">
      <c r="C122" s="8" t="s">
        <v>49</v>
      </c>
      <c r="D122" s="8"/>
      <c r="E122" s="8"/>
      <c r="F122" s="8"/>
      <c r="G122" s="8"/>
      <c r="H122" s="8"/>
      <c r="I122" s="8"/>
      <c r="J122" s="8"/>
      <c r="K122" s="8"/>
      <c r="L122" s="8"/>
      <c r="M122" s="9">
        <f>MAX(B110:K119)-MIN(B110:K119)</f>
        <v>19</v>
      </c>
    </row>
    <row r="123" spans="1:14">
      <c r="C123" s="8" t="s">
        <v>50</v>
      </c>
      <c r="D123" s="8"/>
      <c r="E123" s="8"/>
      <c r="F123" s="8"/>
      <c r="G123" s="8"/>
      <c r="H123" s="8"/>
      <c r="I123" s="8"/>
      <c r="J123" s="8"/>
      <c r="K123" s="8"/>
      <c r="L123" s="8"/>
      <c r="M123" s="9">
        <f>STDEV(B110:K119)</f>
        <v>4.1429506881014673</v>
      </c>
    </row>
    <row r="125" spans="1:14">
      <c r="A125" s="4" t="s">
        <v>51</v>
      </c>
    </row>
    <row r="126" spans="1:14">
      <c r="A126" t="s">
        <v>52</v>
      </c>
    </row>
    <row r="128" spans="1:14" ht="21">
      <c r="G128" s="20" t="s">
        <v>4</v>
      </c>
    </row>
    <row r="129" spans="1:15">
      <c r="B129" s="4" t="s">
        <v>53</v>
      </c>
      <c r="C129">
        <v>30</v>
      </c>
      <c r="D129">
        <v>32</v>
      </c>
      <c r="E129">
        <v>33</v>
      </c>
      <c r="F129">
        <v>28</v>
      </c>
      <c r="G129">
        <v>31</v>
      </c>
      <c r="H129">
        <v>30</v>
      </c>
      <c r="I129">
        <v>29</v>
      </c>
      <c r="J129">
        <v>30</v>
      </c>
      <c r="K129">
        <v>32</v>
      </c>
      <c r="L129">
        <v>31</v>
      </c>
    </row>
    <row r="130" spans="1:15">
      <c r="B130" s="4" t="s">
        <v>54</v>
      </c>
      <c r="C130">
        <v>25</v>
      </c>
      <c r="D130">
        <v>27</v>
      </c>
      <c r="E130">
        <v>26</v>
      </c>
      <c r="F130">
        <v>23</v>
      </c>
      <c r="G130">
        <v>28</v>
      </c>
      <c r="H130">
        <v>24</v>
      </c>
      <c r="I130">
        <v>26</v>
      </c>
      <c r="J130">
        <v>25</v>
      </c>
      <c r="K130">
        <v>27</v>
      </c>
      <c r="L130">
        <v>28</v>
      </c>
    </row>
    <row r="131" spans="1:15">
      <c r="B131" s="4" t="s">
        <v>55</v>
      </c>
      <c r="C131">
        <v>22</v>
      </c>
      <c r="D131">
        <v>23</v>
      </c>
      <c r="E131">
        <v>20</v>
      </c>
      <c r="F131">
        <v>25</v>
      </c>
      <c r="G131">
        <v>21</v>
      </c>
      <c r="H131">
        <v>24</v>
      </c>
      <c r="I131">
        <v>23</v>
      </c>
      <c r="J131">
        <v>22</v>
      </c>
      <c r="K131">
        <v>25</v>
      </c>
      <c r="L131">
        <v>24</v>
      </c>
    </row>
    <row r="132" spans="1:15">
      <c r="B132" s="4" t="s">
        <v>56</v>
      </c>
      <c r="C132">
        <v>18</v>
      </c>
      <c r="D132">
        <v>17</v>
      </c>
      <c r="E132">
        <v>19</v>
      </c>
      <c r="F132">
        <v>20</v>
      </c>
      <c r="G132">
        <v>21</v>
      </c>
      <c r="H132">
        <v>18</v>
      </c>
      <c r="I132">
        <v>19</v>
      </c>
      <c r="J132">
        <v>17</v>
      </c>
      <c r="K132">
        <v>20</v>
      </c>
      <c r="L132">
        <v>19</v>
      </c>
    </row>
    <row r="133" spans="1:15">
      <c r="B133" s="4" t="s">
        <v>57</v>
      </c>
      <c r="C133">
        <v>35</v>
      </c>
      <c r="D133">
        <v>36</v>
      </c>
      <c r="E133">
        <v>34</v>
      </c>
      <c r="F133">
        <v>35</v>
      </c>
      <c r="G133">
        <v>33</v>
      </c>
      <c r="H133">
        <v>34</v>
      </c>
      <c r="I133">
        <v>32</v>
      </c>
      <c r="J133">
        <v>33</v>
      </c>
      <c r="K133">
        <v>36</v>
      </c>
      <c r="L133">
        <v>34</v>
      </c>
      <c r="N133" s="8" t="s">
        <v>21</v>
      </c>
      <c r="O133" s="9">
        <f>MIN(C129:L133)</f>
        <v>17</v>
      </c>
    </row>
    <row r="134" spans="1:15">
      <c r="N134" s="8" t="s">
        <v>23</v>
      </c>
      <c r="O134" s="9">
        <f>MAX(C129:L133)</f>
        <v>36</v>
      </c>
    </row>
    <row r="135" spans="1:15">
      <c r="C135" s="8" t="s">
        <v>58</v>
      </c>
      <c r="D135" s="8"/>
      <c r="E135" s="8"/>
      <c r="F135" s="8"/>
      <c r="G135" s="8"/>
      <c r="H135" s="8"/>
      <c r="I135" s="8"/>
      <c r="J135" s="8"/>
      <c r="K135" s="8"/>
      <c r="L135" s="9">
        <f>AVERAGE(C129:L133)</f>
        <v>26.48</v>
      </c>
    </row>
    <row r="136" spans="1:15">
      <c r="C136" s="8" t="s">
        <v>59</v>
      </c>
      <c r="D136" s="8"/>
      <c r="E136" s="8"/>
      <c r="F136" s="8"/>
      <c r="G136" s="8"/>
      <c r="H136" s="8"/>
      <c r="I136" s="8"/>
      <c r="J136" s="8"/>
      <c r="K136" s="8"/>
      <c r="L136" s="9">
        <f>MAX(C129:L133)-MIN(C129:L133)</f>
        <v>19</v>
      </c>
    </row>
    <row r="137" spans="1:15">
      <c r="C137" s="22" t="s">
        <v>60</v>
      </c>
      <c r="D137" s="8"/>
      <c r="E137" s="8"/>
      <c r="F137" s="8"/>
      <c r="G137" s="8"/>
      <c r="H137" s="8"/>
      <c r="I137" s="8"/>
      <c r="J137" s="8"/>
      <c r="K137" s="8"/>
      <c r="L137" s="9">
        <f>VAR(C129:L133)</f>
        <v>32.417959183673531</v>
      </c>
    </row>
    <row r="139" spans="1:15">
      <c r="A139" s="4" t="s">
        <v>61</v>
      </c>
    </row>
    <row r="140" spans="1:15">
      <c r="A140" t="s">
        <v>62</v>
      </c>
    </row>
    <row r="142" spans="1:15" ht="21">
      <c r="G142" s="20" t="s">
        <v>4</v>
      </c>
      <c r="I142" s="23"/>
    </row>
    <row r="143" spans="1:15">
      <c r="B143">
        <v>28</v>
      </c>
      <c r="C143">
        <v>32</v>
      </c>
      <c r="D143">
        <v>35</v>
      </c>
      <c r="E143">
        <v>40</v>
      </c>
      <c r="F143">
        <v>42</v>
      </c>
      <c r="G143">
        <v>28</v>
      </c>
      <c r="H143">
        <v>33</v>
      </c>
      <c r="I143">
        <v>38</v>
      </c>
      <c r="J143">
        <v>30</v>
      </c>
      <c r="K143">
        <v>41</v>
      </c>
    </row>
    <row r="144" spans="1:15">
      <c r="B144">
        <v>37</v>
      </c>
      <c r="C144">
        <v>31</v>
      </c>
      <c r="D144">
        <v>34</v>
      </c>
      <c r="E144">
        <v>29</v>
      </c>
      <c r="F144">
        <v>36</v>
      </c>
      <c r="G144">
        <v>43</v>
      </c>
      <c r="H144">
        <v>39</v>
      </c>
      <c r="I144">
        <v>27</v>
      </c>
      <c r="J144">
        <v>35</v>
      </c>
      <c r="K144">
        <v>31</v>
      </c>
    </row>
    <row r="145" spans="2:16">
      <c r="B145">
        <v>39</v>
      </c>
      <c r="C145">
        <v>45</v>
      </c>
      <c r="D145">
        <v>29</v>
      </c>
      <c r="E145">
        <v>33</v>
      </c>
      <c r="F145">
        <v>37</v>
      </c>
      <c r="G145">
        <v>40</v>
      </c>
      <c r="H145">
        <v>36</v>
      </c>
      <c r="I145">
        <v>29</v>
      </c>
      <c r="J145">
        <v>31</v>
      </c>
      <c r="K145">
        <v>38</v>
      </c>
    </row>
    <row r="146" spans="2:16">
      <c r="B146">
        <v>35</v>
      </c>
      <c r="C146">
        <v>44</v>
      </c>
      <c r="D146">
        <v>32</v>
      </c>
      <c r="E146">
        <v>39</v>
      </c>
      <c r="F146">
        <v>36</v>
      </c>
      <c r="G146">
        <v>30</v>
      </c>
      <c r="H146">
        <v>33</v>
      </c>
      <c r="I146">
        <v>28</v>
      </c>
      <c r="J146">
        <v>41</v>
      </c>
      <c r="K146">
        <v>35</v>
      </c>
    </row>
    <row r="147" spans="2:16">
      <c r="B147">
        <v>31</v>
      </c>
      <c r="C147">
        <v>37</v>
      </c>
      <c r="D147">
        <v>42</v>
      </c>
      <c r="E147">
        <v>29</v>
      </c>
      <c r="F147">
        <v>34</v>
      </c>
      <c r="G147">
        <v>40</v>
      </c>
      <c r="H147">
        <v>31</v>
      </c>
      <c r="I147">
        <v>33</v>
      </c>
      <c r="J147">
        <v>38</v>
      </c>
      <c r="K147">
        <v>36</v>
      </c>
    </row>
    <row r="148" spans="2:16">
      <c r="B148">
        <v>39</v>
      </c>
      <c r="C148">
        <v>27</v>
      </c>
      <c r="D148">
        <v>35</v>
      </c>
      <c r="E148">
        <v>30</v>
      </c>
      <c r="F148">
        <v>43</v>
      </c>
      <c r="G148">
        <v>29</v>
      </c>
      <c r="H148">
        <v>32</v>
      </c>
      <c r="I148">
        <v>36</v>
      </c>
      <c r="J148">
        <v>31</v>
      </c>
      <c r="K148">
        <v>40</v>
      </c>
    </row>
    <row r="149" spans="2:16">
      <c r="B149">
        <v>38</v>
      </c>
      <c r="C149">
        <v>44</v>
      </c>
      <c r="D149">
        <v>37</v>
      </c>
      <c r="E149">
        <v>33</v>
      </c>
      <c r="F149">
        <v>35</v>
      </c>
      <c r="G149">
        <v>41</v>
      </c>
      <c r="H149">
        <v>30</v>
      </c>
      <c r="I149">
        <v>31</v>
      </c>
      <c r="J149">
        <v>39</v>
      </c>
      <c r="K149">
        <v>28</v>
      </c>
    </row>
    <row r="150" spans="2:16">
      <c r="B150">
        <v>45</v>
      </c>
      <c r="C150">
        <v>29</v>
      </c>
      <c r="D150">
        <v>33</v>
      </c>
      <c r="E150">
        <v>38</v>
      </c>
      <c r="F150">
        <v>34</v>
      </c>
      <c r="G150">
        <v>32</v>
      </c>
      <c r="H150">
        <v>35</v>
      </c>
      <c r="I150">
        <v>31</v>
      </c>
      <c r="J150">
        <v>40</v>
      </c>
      <c r="K150">
        <v>36</v>
      </c>
      <c r="O150" s="24" t="s">
        <v>63</v>
      </c>
      <c r="P150" s="24" t="s">
        <v>64</v>
      </c>
    </row>
    <row r="151" spans="2:16">
      <c r="B151">
        <v>39</v>
      </c>
      <c r="C151">
        <v>27</v>
      </c>
      <c r="D151">
        <v>35</v>
      </c>
      <c r="E151">
        <v>30</v>
      </c>
      <c r="F151">
        <v>43</v>
      </c>
      <c r="G151">
        <v>29</v>
      </c>
      <c r="H151">
        <v>32</v>
      </c>
      <c r="I151">
        <v>36</v>
      </c>
      <c r="J151">
        <v>31</v>
      </c>
      <c r="K151">
        <v>40</v>
      </c>
      <c r="O151" s="25">
        <v>25</v>
      </c>
      <c r="P151" s="26">
        <v>0</v>
      </c>
    </row>
    <row r="152" spans="2:16">
      <c r="B152">
        <v>38</v>
      </c>
      <c r="C152">
        <v>44</v>
      </c>
      <c r="D152">
        <v>37</v>
      </c>
      <c r="E152">
        <v>33</v>
      </c>
      <c r="F152">
        <v>35</v>
      </c>
      <c r="G152">
        <v>41</v>
      </c>
      <c r="H152">
        <v>30</v>
      </c>
      <c r="I152">
        <v>31</v>
      </c>
      <c r="J152">
        <v>39</v>
      </c>
      <c r="K152">
        <v>28</v>
      </c>
      <c r="O152" s="25">
        <v>30</v>
      </c>
      <c r="P152" s="26">
        <v>21</v>
      </c>
    </row>
    <row r="153" spans="2:16">
      <c r="O153" s="25">
        <v>35</v>
      </c>
      <c r="P153" s="26">
        <v>34</v>
      </c>
    </row>
    <row r="154" spans="2:16">
      <c r="C154" s="8" t="s">
        <v>23</v>
      </c>
      <c r="D154" s="9">
        <f>MAX(B143:K152)</f>
        <v>45</v>
      </c>
      <c r="O154" s="25">
        <v>40</v>
      </c>
      <c r="P154" s="26">
        <v>31</v>
      </c>
    </row>
    <row r="155" spans="2:16">
      <c r="C155" s="8" t="s">
        <v>21</v>
      </c>
      <c r="D155" s="9">
        <f>MIN(B143:K152)</f>
        <v>27</v>
      </c>
      <c r="O155" s="25">
        <v>45</v>
      </c>
      <c r="P155" s="26">
        <v>14</v>
      </c>
    </row>
    <row r="156" spans="2:16">
      <c r="C156" s="22" t="s">
        <v>65</v>
      </c>
      <c r="D156" s="8"/>
      <c r="E156" s="8"/>
      <c r="F156" s="8"/>
      <c r="G156" s="8"/>
      <c r="H156" s="8"/>
      <c r="I156" s="8"/>
      <c r="J156" s="8"/>
      <c r="K156" s="8"/>
      <c r="L156" s="8"/>
      <c r="M156" s="9"/>
      <c r="O156" s="25">
        <v>50</v>
      </c>
      <c r="P156" s="26">
        <v>0</v>
      </c>
    </row>
    <row r="157" spans="2:16">
      <c r="C157" s="22" t="s">
        <v>66</v>
      </c>
      <c r="D157" s="8"/>
      <c r="E157" s="8"/>
      <c r="F157" s="8"/>
      <c r="G157" s="8"/>
      <c r="H157" s="8"/>
      <c r="I157" s="8"/>
      <c r="J157" s="8"/>
      <c r="K157" s="8"/>
      <c r="L157" s="8"/>
      <c r="M157" s="9">
        <f>MODE(B143:K152)</f>
        <v>31</v>
      </c>
      <c r="O157" s="25">
        <v>55</v>
      </c>
      <c r="P157" s="26">
        <v>0</v>
      </c>
    </row>
    <row r="158" spans="2:16">
      <c r="C158" s="22" t="s">
        <v>67</v>
      </c>
      <c r="D158" s="8"/>
      <c r="E158" s="8"/>
      <c r="F158" s="8"/>
      <c r="G158" s="8"/>
      <c r="H158" s="8"/>
      <c r="I158" s="8"/>
      <c r="J158" s="8"/>
      <c r="K158" s="8"/>
      <c r="L158" s="8"/>
      <c r="M158" s="9">
        <f>MEDIAN(B143:K152)</f>
        <v>35</v>
      </c>
    </row>
    <row r="159" spans="2:16">
      <c r="C159" s="22" t="s">
        <v>68</v>
      </c>
      <c r="D159" s="8"/>
      <c r="E159" s="8"/>
      <c r="F159" s="8"/>
      <c r="G159" s="8"/>
      <c r="H159" s="8"/>
      <c r="I159" s="8"/>
      <c r="J159" s="8"/>
      <c r="K159" s="8"/>
      <c r="L159" s="8"/>
      <c r="M159" s="9">
        <f>MAX(B143:K152)-MIN(B143:K152)</f>
        <v>18</v>
      </c>
    </row>
    <row r="161" spans="1:17">
      <c r="A161" s="4" t="s">
        <v>69</v>
      </c>
    </row>
    <row r="162" spans="1:17">
      <c r="A162" t="s">
        <v>70</v>
      </c>
    </row>
    <row r="163" spans="1:17">
      <c r="P163" s="24" t="s">
        <v>63</v>
      </c>
      <c r="Q163" s="24" t="s">
        <v>64</v>
      </c>
    </row>
    <row r="164" spans="1:17" ht="21">
      <c r="G164" s="20" t="s">
        <v>4</v>
      </c>
      <c r="P164" s="25">
        <v>25</v>
      </c>
      <c r="Q164" s="26">
        <v>0</v>
      </c>
    </row>
    <row r="165" spans="1:17">
      <c r="B165">
        <v>56</v>
      </c>
      <c r="C165">
        <v>40</v>
      </c>
      <c r="D165">
        <v>28</v>
      </c>
      <c r="E165">
        <v>73</v>
      </c>
      <c r="F165">
        <v>52</v>
      </c>
      <c r="G165">
        <v>61</v>
      </c>
      <c r="H165">
        <v>35</v>
      </c>
      <c r="I165">
        <v>40</v>
      </c>
      <c r="J165">
        <v>47</v>
      </c>
      <c r="K165">
        <v>65</v>
      </c>
      <c r="M165" s="8" t="s">
        <v>23</v>
      </c>
      <c r="N165" s="9">
        <f>MAX(B165:K169)</f>
        <v>73</v>
      </c>
      <c r="P165" s="25">
        <v>30</v>
      </c>
      <c r="Q165" s="26">
        <v>1</v>
      </c>
    </row>
    <row r="166" spans="1:17">
      <c r="B166">
        <v>52</v>
      </c>
      <c r="C166">
        <v>44</v>
      </c>
      <c r="D166">
        <v>38</v>
      </c>
      <c r="E166">
        <v>60</v>
      </c>
      <c r="F166">
        <v>56</v>
      </c>
      <c r="G166">
        <v>40</v>
      </c>
      <c r="H166">
        <v>36</v>
      </c>
      <c r="I166">
        <v>49</v>
      </c>
      <c r="J166">
        <v>68</v>
      </c>
      <c r="K166">
        <v>57</v>
      </c>
      <c r="M166" s="8" t="s">
        <v>21</v>
      </c>
      <c r="N166" s="9">
        <f>MIN(B165:K169)</f>
        <v>28</v>
      </c>
      <c r="P166" s="25">
        <v>35</v>
      </c>
      <c r="Q166" s="26">
        <v>1</v>
      </c>
    </row>
    <row r="167" spans="1:17">
      <c r="B167">
        <v>52</v>
      </c>
      <c r="C167">
        <v>63</v>
      </c>
      <c r="D167">
        <v>41</v>
      </c>
      <c r="E167">
        <v>48</v>
      </c>
      <c r="F167">
        <v>55</v>
      </c>
      <c r="G167">
        <v>42</v>
      </c>
      <c r="H167">
        <v>39</v>
      </c>
      <c r="I167">
        <v>58</v>
      </c>
      <c r="J167">
        <v>62</v>
      </c>
      <c r="K167">
        <v>49</v>
      </c>
      <c r="P167" s="25">
        <v>40</v>
      </c>
      <c r="Q167" s="26">
        <v>7</v>
      </c>
    </row>
    <row r="168" spans="1:17">
      <c r="B168">
        <v>59</v>
      </c>
      <c r="C168">
        <v>45</v>
      </c>
      <c r="D168">
        <v>47</v>
      </c>
      <c r="E168">
        <v>51</v>
      </c>
      <c r="F168">
        <v>65</v>
      </c>
      <c r="G168">
        <v>41</v>
      </c>
      <c r="H168">
        <v>48</v>
      </c>
      <c r="I168">
        <v>55</v>
      </c>
      <c r="J168">
        <v>42</v>
      </c>
      <c r="K168">
        <v>39</v>
      </c>
      <c r="P168" s="25">
        <v>45</v>
      </c>
      <c r="Q168" s="26">
        <v>8</v>
      </c>
    </row>
    <row r="169" spans="1:17">
      <c r="B169">
        <v>58</v>
      </c>
      <c r="C169">
        <v>62</v>
      </c>
      <c r="D169">
        <v>49</v>
      </c>
      <c r="E169">
        <v>59</v>
      </c>
      <c r="F169">
        <v>45</v>
      </c>
      <c r="G169">
        <v>47</v>
      </c>
      <c r="H169">
        <v>51</v>
      </c>
      <c r="I169">
        <v>65</v>
      </c>
      <c r="J169">
        <v>43</v>
      </c>
      <c r="K169">
        <v>58</v>
      </c>
      <c r="P169" s="25">
        <v>50</v>
      </c>
      <c r="Q169" s="26">
        <v>8</v>
      </c>
    </row>
    <row r="170" spans="1:17">
      <c r="P170" s="25">
        <v>55</v>
      </c>
      <c r="Q170" s="26">
        <v>7</v>
      </c>
    </row>
    <row r="171" spans="1:17">
      <c r="C171" s="22" t="s">
        <v>71</v>
      </c>
      <c r="D171" s="8"/>
      <c r="E171" s="8"/>
      <c r="F171" s="8"/>
      <c r="G171" s="8"/>
      <c r="H171" s="8"/>
      <c r="I171" s="8"/>
      <c r="J171" s="8"/>
      <c r="K171" s="8"/>
      <c r="L171" s="9"/>
      <c r="M171" s="38" t="s">
        <v>273</v>
      </c>
      <c r="N171">
        <f>QUARTILE(B165:K169,1)</f>
        <v>42.25</v>
      </c>
      <c r="P171" s="25">
        <v>60</v>
      </c>
      <c r="Q171" s="26">
        <v>9</v>
      </c>
    </row>
    <row r="172" spans="1:17">
      <c r="C172" s="8" t="s">
        <v>72</v>
      </c>
      <c r="D172" s="8"/>
      <c r="E172" s="8"/>
      <c r="F172" s="8"/>
      <c r="G172" s="8"/>
      <c r="H172" s="8"/>
      <c r="I172" s="8"/>
      <c r="J172" s="8"/>
      <c r="K172" s="8"/>
      <c r="L172" s="9">
        <f>MODE(B165:K169)</f>
        <v>40</v>
      </c>
      <c r="M172" s="38" t="s">
        <v>274</v>
      </c>
      <c r="N172">
        <f>QUARTILE(B165:K169,2)</f>
        <v>50</v>
      </c>
      <c r="P172" s="25">
        <v>65</v>
      </c>
      <c r="Q172" s="26">
        <v>7</v>
      </c>
    </row>
    <row r="173" spans="1:17">
      <c r="C173" s="22" t="s">
        <v>73</v>
      </c>
      <c r="D173" s="8"/>
      <c r="E173" s="8"/>
      <c r="F173" s="8"/>
      <c r="G173" s="8"/>
      <c r="H173" s="8"/>
      <c r="I173" s="8"/>
      <c r="J173" s="8"/>
      <c r="K173" s="8"/>
      <c r="L173" s="9">
        <f>MEDIAN(B165:K169)</f>
        <v>50</v>
      </c>
      <c r="M173" s="38" t="s">
        <v>275</v>
      </c>
      <c r="N173">
        <f>QUARTILE(B165:K169,3)</f>
        <v>58</v>
      </c>
      <c r="P173" s="25">
        <v>70</v>
      </c>
      <c r="Q173" s="26">
        <v>1</v>
      </c>
    </row>
    <row r="174" spans="1:17">
      <c r="C174" s="22" t="s">
        <v>74</v>
      </c>
      <c r="D174" s="8"/>
      <c r="E174" s="8"/>
      <c r="F174" s="8"/>
      <c r="G174" s="8"/>
      <c r="H174" s="8"/>
      <c r="I174" s="8"/>
      <c r="J174" s="8"/>
      <c r="K174" s="8"/>
      <c r="L174" s="27">
        <v>15.75</v>
      </c>
      <c r="P174" s="25">
        <v>75</v>
      </c>
      <c r="Q174" s="26">
        <v>1</v>
      </c>
    </row>
    <row r="176" spans="1:17">
      <c r="A176" s="4" t="s">
        <v>75</v>
      </c>
    </row>
    <row r="177" spans="1:10">
      <c r="A177" t="s">
        <v>76</v>
      </c>
    </row>
    <row r="179" spans="1:10" ht="21">
      <c r="F179" s="20" t="s">
        <v>4</v>
      </c>
    </row>
    <row r="180" spans="1:10">
      <c r="B180" s="4" t="s">
        <v>77</v>
      </c>
      <c r="D180" s="12" t="s">
        <v>78</v>
      </c>
      <c r="E180" s="12" t="s">
        <v>79</v>
      </c>
      <c r="F180" s="12" t="s">
        <v>80</v>
      </c>
      <c r="G180" s="12" t="s">
        <v>81</v>
      </c>
      <c r="H180" s="12" t="s">
        <v>82</v>
      </c>
      <c r="I180" s="12" t="s">
        <v>83</v>
      </c>
      <c r="J180" s="12" t="s">
        <v>84</v>
      </c>
    </row>
    <row r="181" spans="1:10">
      <c r="B181" s="4" t="s">
        <v>85</v>
      </c>
      <c r="D181" s="12">
        <v>30</v>
      </c>
      <c r="E181" s="12">
        <v>40</v>
      </c>
      <c r="F181" s="12">
        <v>20</v>
      </c>
      <c r="G181" s="12">
        <v>10</v>
      </c>
      <c r="H181" s="12">
        <v>45</v>
      </c>
      <c r="I181" s="12">
        <v>25</v>
      </c>
      <c r="J181" s="12">
        <v>30</v>
      </c>
    </row>
    <row r="183" spans="1:10">
      <c r="B183" s="8" t="s">
        <v>86</v>
      </c>
      <c r="C183" s="8"/>
      <c r="D183" s="8"/>
      <c r="E183" s="8"/>
      <c r="F183" s="8"/>
      <c r="G183" s="8"/>
      <c r="H183" s="8"/>
      <c r="I183" s="8"/>
      <c r="J183" s="8"/>
    </row>
    <row r="194" spans="1:10">
      <c r="B194" s="8" t="s">
        <v>87</v>
      </c>
      <c r="C194" s="8"/>
      <c r="D194" s="8"/>
      <c r="E194" s="8"/>
      <c r="F194" s="8"/>
      <c r="G194" s="8"/>
      <c r="H194" s="8"/>
      <c r="I194" s="8"/>
      <c r="J194" s="27">
        <f>MODE(D181:J181)</f>
        <v>30</v>
      </c>
    </row>
    <row r="196" spans="1:10">
      <c r="B196" s="8" t="s">
        <v>88</v>
      </c>
      <c r="C196" s="8"/>
      <c r="D196" s="8"/>
      <c r="E196" s="8"/>
      <c r="F196" s="8"/>
      <c r="G196" s="8"/>
      <c r="H196" s="8"/>
    </row>
    <row r="207" spans="1:10">
      <c r="A207" s="4" t="s">
        <v>89</v>
      </c>
    </row>
    <row r="208" spans="1:10">
      <c r="A208" t="s">
        <v>90</v>
      </c>
    </row>
    <row r="210" spans="2:11" ht="21">
      <c r="G210" s="2" t="s">
        <v>91</v>
      </c>
    </row>
    <row r="211" spans="2:11">
      <c r="B211">
        <v>4</v>
      </c>
      <c r="C211">
        <v>5</v>
      </c>
      <c r="D211">
        <v>3</v>
      </c>
      <c r="E211">
        <v>4</v>
      </c>
      <c r="F211">
        <v>4</v>
      </c>
      <c r="G211">
        <v>3</v>
      </c>
      <c r="H211">
        <v>2</v>
      </c>
      <c r="I211">
        <v>5</v>
      </c>
      <c r="J211">
        <v>4</v>
      </c>
      <c r="K211">
        <v>3</v>
      </c>
    </row>
    <row r="212" spans="2:11">
      <c r="B212">
        <v>5</v>
      </c>
      <c r="C212">
        <v>4</v>
      </c>
      <c r="D212">
        <v>2</v>
      </c>
      <c r="E212">
        <v>3</v>
      </c>
      <c r="F212">
        <v>4</v>
      </c>
      <c r="G212">
        <v>5</v>
      </c>
      <c r="H212">
        <v>3</v>
      </c>
      <c r="I212">
        <v>4</v>
      </c>
      <c r="J212">
        <v>5</v>
      </c>
      <c r="K212">
        <v>3</v>
      </c>
    </row>
    <row r="213" spans="2:11">
      <c r="B213">
        <v>4</v>
      </c>
      <c r="C213">
        <v>3</v>
      </c>
      <c r="D213">
        <v>2</v>
      </c>
      <c r="E213">
        <v>4</v>
      </c>
      <c r="F213">
        <v>5</v>
      </c>
      <c r="G213">
        <v>3</v>
      </c>
      <c r="H213">
        <v>4</v>
      </c>
      <c r="I213">
        <v>5</v>
      </c>
      <c r="J213">
        <v>4</v>
      </c>
      <c r="K213">
        <v>3</v>
      </c>
    </row>
    <row r="214" spans="2:11">
      <c r="B214">
        <v>3</v>
      </c>
      <c r="C214">
        <v>4</v>
      </c>
      <c r="D214">
        <v>5</v>
      </c>
      <c r="E214">
        <v>2</v>
      </c>
      <c r="F214">
        <v>3</v>
      </c>
      <c r="G214">
        <v>4</v>
      </c>
      <c r="H214">
        <v>4</v>
      </c>
      <c r="I214">
        <v>3</v>
      </c>
      <c r="J214">
        <v>5</v>
      </c>
      <c r="K214">
        <v>4</v>
      </c>
    </row>
    <row r="215" spans="2:11">
      <c r="B215">
        <v>3</v>
      </c>
      <c r="C215">
        <v>4</v>
      </c>
      <c r="D215">
        <v>5</v>
      </c>
      <c r="E215">
        <v>4</v>
      </c>
      <c r="F215">
        <v>2</v>
      </c>
      <c r="G215">
        <v>3</v>
      </c>
      <c r="H215">
        <v>4</v>
      </c>
      <c r="I215">
        <v>5</v>
      </c>
      <c r="J215">
        <v>3</v>
      </c>
      <c r="K215">
        <v>4</v>
      </c>
    </row>
    <row r="216" spans="2:11">
      <c r="B216">
        <v>5</v>
      </c>
      <c r="C216">
        <v>4</v>
      </c>
      <c r="D216">
        <v>3</v>
      </c>
      <c r="E216">
        <v>4</v>
      </c>
      <c r="F216">
        <v>5</v>
      </c>
      <c r="G216">
        <v>3</v>
      </c>
      <c r="H216">
        <v>4</v>
      </c>
      <c r="I216">
        <v>5</v>
      </c>
      <c r="J216">
        <v>4</v>
      </c>
      <c r="K216">
        <v>3</v>
      </c>
    </row>
    <row r="217" spans="2:11">
      <c r="B217">
        <v>3</v>
      </c>
      <c r="C217">
        <v>4</v>
      </c>
      <c r="D217">
        <v>5</v>
      </c>
      <c r="E217">
        <v>2</v>
      </c>
      <c r="F217">
        <v>3</v>
      </c>
      <c r="G217">
        <v>4</v>
      </c>
      <c r="H217">
        <v>4</v>
      </c>
      <c r="I217">
        <v>3</v>
      </c>
      <c r="J217">
        <v>5</v>
      </c>
      <c r="K217">
        <v>4</v>
      </c>
    </row>
    <row r="218" spans="2:11">
      <c r="B218">
        <v>3</v>
      </c>
      <c r="C218">
        <v>4</v>
      </c>
      <c r="D218">
        <v>5</v>
      </c>
      <c r="E218">
        <v>4</v>
      </c>
      <c r="F218">
        <v>2</v>
      </c>
      <c r="G218">
        <v>3</v>
      </c>
      <c r="H218">
        <v>4</v>
      </c>
      <c r="I218">
        <v>5</v>
      </c>
      <c r="J218">
        <v>3</v>
      </c>
      <c r="K218">
        <v>4</v>
      </c>
    </row>
    <row r="219" spans="2:11">
      <c r="B219">
        <v>5</v>
      </c>
      <c r="C219">
        <v>4</v>
      </c>
      <c r="D219">
        <v>3</v>
      </c>
      <c r="E219">
        <v>4</v>
      </c>
      <c r="F219">
        <v>5</v>
      </c>
      <c r="G219">
        <v>3</v>
      </c>
      <c r="H219">
        <v>4</v>
      </c>
      <c r="I219">
        <v>5</v>
      </c>
      <c r="J219">
        <v>4</v>
      </c>
      <c r="K219">
        <v>3</v>
      </c>
    </row>
    <row r="220" spans="2:11">
      <c r="B220">
        <v>3</v>
      </c>
      <c r="C220">
        <v>4</v>
      </c>
      <c r="D220">
        <v>5</v>
      </c>
      <c r="E220">
        <v>2</v>
      </c>
      <c r="F220">
        <v>3</v>
      </c>
      <c r="G220">
        <v>4</v>
      </c>
      <c r="H220">
        <v>4</v>
      </c>
      <c r="I220">
        <v>3</v>
      </c>
      <c r="J220">
        <v>5</v>
      </c>
      <c r="K220">
        <v>4</v>
      </c>
    </row>
    <row r="222" spans="2:11">
      <c r="C222" s="8" t="s">
        <v>92</v>
      </c>
      <c r="D222" s="8"/>
      <c r="E222" s="8"/>
      <c r="F222" s="8"/>
      <c r="G222" s="8"/>
      <c r="H222" s="8"/>
      <c r="I222" s="8"/>
      <c r="J222" s="8"/>
      <c r="K222" s="8"/>
    </row>
    <row r="232" spans="3:10">
      <c r="C232" s="8" t="s">
        <v>21</v>
      </c>
      <c r="D232" s="9">
        <f>MIN(B211:K220)</f>
        <v>2</v>
      </c>
    </row>
    <row r="233" spans="3:10">
      <c r="C233" s="8" t="s">
        <v>23</v>
      </c>
      <c r="D233" s="9">
        <f>MAX(B211:K220)</f>
        <v>5</v>
      </c>
    </row>
    <row r="234" spans="3:10">
      <c r="C234" s="8" t="s">
        <v>93</v>
      </c>
      <c r="D234" s="8"/>
      <c r="E234" s="8"/>
      <c r="F234" s="8"/>
      <c r="G234" s="8"/>
      <c r="H234" s="8"/>
      <c r="I234" s="9">
        <f>MODE(B211:K220)</f>
        <v>4</v>
      </c>
    </row>
    <row r="236" spans="3:10">
      <c r="C236" s="8" t="s">
        <v>94</v>
      </c>
      <c r="D236" s="8"/>
      <c r="E236" s="8"/>
      <c r="F236" s="8"/>
      <c r="G236" s="8"/>
      <c r="H236" s="8"/>
      <c r="I236" s="8"/>
      <c r="J236" s="8"/>
    </row>
    <row r="238" spans="3:10">
      <c r="D238" s="24" t="s">
        <v>63</v>
      </c>
      <c r="E238" s="24" t="s">
        <v>64</v>
      </c>
    </row>
    <row r="239" spans="3:10">
      <c r="D239" s="25">
        <v>1</v>
      </c>
      <c r="E239" s="26">
        <v>0</v>
      </c>
    </row>
    <row r="240" spans="3:10">
      <c r="D240" s="25">
        <v>2</v>
      </c>
      <c r="E240" s="26">
        <v>8</v>
      </c>
    </row>
    <row r="241" spans="1:11">
      <c r="D241" s="25">
        <v>3</v>
      </c>
      <c r="E241" s="26">
        <v>30</v>
      </c>
    </row>
    <row r="242" spans="1:11">
      <c r="D242" s="25">
        <v>4</v>
      </c>
      <c r="E242" s="26">
        <v>39</v>
      </c>
    </row>
    <row r="243" spans="1:11">
      <c r="D243" s="25">
        <v>5</v>
      </c>
      <c r="E243" s="26">
        <v>23</v>
      </c>
    </row>
    <row r="249" spans="1:11">
      <c r="A249" s="4" t="s">
        <v>95</v>
      </c>
    </row>
    <row r="250" spans="1:11">
      <c r="A250" t="s">
        <v>96</v>
      </c>
    </row>
    <row r="252" spans="1:11" ht="21">
      <c r="G252" s="2" t="s">
        <v>97</v>
      </c>
    </row>
    <row r="253" spans="1:11">
      <c r="B253">
        <v>35</v>
      </c>
      <c r="C253">
        <v>28</v>
      </c>
      <c r="D253">
        <v>32</v>
      </c>
      <c r="E253">
        <v>45</v>
      </c>
      <c r="F253">
        <v>38</v>
      </c>
      <c r="G253">
        <v>29</v>
      </c>
      <c r="H253">
        <v>42</v>
      </c>
      <c r="I253">
        <v>30</v>
      </c>
      <c r="J253">
        <v>36</v>
      </c>
      <c r="K253">
        <v>41</v>
      </c>
    </row>
    <row r="254" spans="1:11">
      <c r="B254">
        <v>47</v>
      </c>
      <c r="C254">
        <v>31</v>
      </c>
      <c r="D254">
        <v>39</v>
      </c>
      <c r="E254">
        <v>43</v>
      </c>
      <c r="F254">
        <v>37</v>
      </c>
      <c r="G254">
        <v>30</v>
      </c>
      <c r="H254">
        <v>34</v>
      </c>
      <c r="I254">
        <v>39</v>
      </c>
      <c r="J254">
        <v>28</v>
      </c>
      <c r="K254">
        <v>33</v>
      </c>
    </row>
    <row r="255" spans="1:11">
      <c r="B255">
        <v>36</v>
      </c>
      <c r="C255">
        <v>40</v>
      </c>
      <c r="D255">
        <v>42</v>
      </c>
      <c r="E255">
        <v>29</v>
      </c>
      <c r="F255">
        <v>31</v>
      </c>
      <c r="G255">
        <v>45</v>
      </c>
      <c r="H255">
        <v>38</v>
      </c>
      <c r="I255">
        <v>33</v>
      </c>
      <c r="J255">
        <v>41</v>
      </c>
      <c r="K255">
        <v>35</v>
      </c>
    </row>
    <row r="256" spans="1:11">
      <c r="B256">
        <v>37</v>
      </c>
      <c r="C256">
        <v>34</v>
      </c>
      <c r="D256">
        <v>46</v>
      </c>
      <c r="E256">
        <v>30</v>
      </c>
      <c r="F256">
        <v>39</v>
      </c>
      <c r="G256">
        <v>43</v>
      </c>
      <c r="H256">
        <v>28</v>
      </c>
      <c r="I256">
        <v>32</v>
      </c>
      <c r="J256">
        <v>36</v>
      </c>
      <c r="K256">
        <v>29</v>
      </c>
    </row>
    <row r="257" spans="2:12">
      <c r="B257">
        <v>31</v>
      </c>
      <c r="C257">
        <v>37</v>
      </c>
      <c r="D257">
        <v>40</v>
      </c>
      <c r="E257">
        <v>42</v>
      </c>
      <c r="F257">
        <v>33</v>
      </c>
      <c r="G257">
        <v>39</v>
      </c>
      <c r="H257">
        <v>28</v>
      </c>
      <c r="I257">
        <v>35</v>
      </c>
      <c r="J257">
        <v>38</v>
      </c>
      <c r="K257">
        <v>43</v>
      </c>
    </row>
    <row r="259" spans="2:12">
      <c r="C259" s="8" t="s">
        <v>98</v>
      </c>
      <c r="D259" s="8"/>
      <c r="E259" s="8"/>
      <c r="F259" s="8"/>
      <c r="G259" s="8"/>
      <c r="H259" s="8"/>
      <c r="I259" s="8"/>
      <c r="J259" s="8"/>
      <c r="K259" s="8"/>
      <c r="L259" s="8"/>
    </row>
    <row r="261" spans="2:12">
      <c r="C261" s="8" t="s">
        <v>21</v>
      </c>
      <c r="D261" s="9">
        <f>MIN(B253:K257)</f>
        <v>28</v>
      </c>
    </row>
    <row r="262" spans="2:12">
      <c r="C262" s="8" t="s">
        <v>23</v>
      </c>
      <c r="D262" s="9">
        <f>MAX(B253:K257)</f>
        <v>47</v>
      </c>
    </row>
    <row r="264" spans="2:12">
      <c r="D264" s="8" t="s">
        <v>63</v>
      </c>
      <c r="E264" s="28" t="s">
        <v>64</v>
      </c>
    </row>
    <row r="265" spans="2:12">
      <c r="D265" s="9">
        <v>25</v>
      </c>
      <c r="E265" s="9">
        <v>0</v>
      </c>
    </row>
    <row r="266" spans="2:12">
      <c r="D266" s="9">
        <v>30</v>
      </c>
      <c r="E266" s="9">
        <v>10</v>
      </c>
    </row>
    <row r="267" spans="2:12">
      <c r="D267" s="9">
        <v>35</v>
      </c>
      <c r="E267" s="9">
        <v>13</v>
      </c>
    </row>
    <row r="268" spans="2:12">
      <c r="D268" s="9">
        <v>40</v>
      </c>
      <c r="E268" s="9">
        <v>15</v>
      </c>
    </row>
    <row r="269" spans="2:12">
      <c r="D269" s="9">
        <v>45</v>
      </c>
      <c r="E269" s="9">
        <v>10</v>
      </c>
    </row>
    <row r="270" spans="2:12">
      <c r="D270" s="9">
        <v>50</v>
      </c>
      <c r="E270" s="9">
        <v>2</v>
      </c>
    </row>
    <row r="272" spans="2:12">
      <c r="C272" s="8" t="s">
        <v>99</v>
      </c>
      <c r="D272" s="8"/>
      <c r="E272" s="8"/>
      <c r="F272" s="8"/>
      <c r="G272" s="8"/>
      <c r="H272" s="39"/>
      <c r="I272" s="39"/>
      <c r="J272" s="9">
        <f>AVERAGE(B253:K257)</f>
        <v>36.14</v>
      </c>
    </row>
    <row r="274" spans="1:11">
      <c r="C274" s="8" t="s">
        <v>100</v>
      </c>
      <c r="D274" s="8"/>
      <c r="E274" s="8"/>
      <c r="F274" s="8"/>
      <c r="G274" s="39"/>
      <c r="H274" s="39"/>
      <c r="I274" s="39"/>
      <c r="J274" s="8"/>
      <c r="K274" s="8"/>
    </row>
    <row r="287" spans="1:11">
      <c r="A287" s="4" t="s">
        <v>101</v>
      </c>
    </row>
    <row r="288" spans="1:11">
      <c r="A288" t="s">
        <v>102</v>
      </c>
    </row>
    <row r="290" spans="2:11" ht="21">
      <c r="F290" s="2" t="s">
        <v>103</v>
      </c>
    </row>
    <row r="291" spans="2:11">
      <c r="B291">
        <v>125</v>
      </c>
      <c r="C291">
        <v>148</v>
      </c>
      <c r="D291">
        <v>137</v>
      </c>
      <c r="E291">
        <v>120</v>
      </c>
      <c r="F291">
        <v>135</v>
      </c>
      <c r="G291">
        <v>132</v>
      </c>
      <c r="H291">
        <v>145</v>
      </c>
      <c r="I291">
        <v>122</v>
      </c>
      <c r="J291">
        <v>130</v>
      </c>
      <c r="K291">
        <v>141</v>
      </c>
    </row>
    <row r="292" spans="2:11">
      <c r="B292">
        <v>118</v>
      </c>
      <c r="C292">
        <v>125</v>
      </c>
      <c r="D292">
        <v>132</v>
      </c>
      <c r="E292">
        <v>136</v>
      </c>
      <c r="F292">
        <v>128</v>
      </c>
      <c r="G292">
        <v>123</v>
      </c>
      <c r="H292">
        <v>132</v>
      </c>
      <c r="I292">
        <v>138</v>
      </c>
      <c r="J292">
        <v>126</v>
      </c>
      <c r="K292">
        <v>129</v>
      </c>
    </row>
    <row r="293" spans="2:11">
      <c r="B293">
        <v>136</v>
      </c>
      <c r="C293">
        <v>127</v>
      </c>
      <c r="D293">
        <v>130</v>
      </c>
      <c r="E293">
        <v>122</v>
      </c>
      <c r="F293">
        <v>125</v>
      </c>
      <c r="G293">
        <v>133</v>
      </c>
      <c r="H293">
        <v>140</v>
      </c>
      <c r="I293">
        <v>126</v>
      </c>
      <c r="J293">
        <v>133</v>
      </c>
      <c r="K293">
        <v>135</v>
      </c>
    </row>
    <row r="294" spans="2:11">
      <c r="B294">
        <v>130</v>
      </c>
      <c r="C294">
        <v>134</v>
      </c>
      <c r="D294">
        <v>141</v>
      </c>
      <c r="E294">
        <v>119</v>
      </c>
      <c r="F294">
        <v>125</v>
      </c>
      <c r="G294">
        <v>131</v>
      </c>
      <c r="H294">
        <v>136</v>
      </c>
      <c r="I294">
        <v>128</v>
      </c>
      <c r="J294">
        <v>124</v>
      </c>
      <c r="K294">
        <v>132</v>
      </c>
    </row>
    <row r="295" spans="2:11">
      <c r="B295">
        <v>136</v>
      </c>
      <c r="C295">
        <v>127</v>
      </c>
      <c r="D295">
        <v>130</v>
      </c>
      <c r="E295">
        <v>122</v>
      </c>
      <c r="F295">
        <v>125</v>
      </c>
      <c r="G295">
        <v>133</v>
      </c>
      <c r="H295">
        <v>140</v>
      </c>
      <c r="I295">
        <v>126</v>
      </c>
      <c r="J295">
        <v>133</v>
      </c>
      <c r="K295">
        <v>135</v>
      </c>
    </row>
    <row r="296" spans="2:11">
      <c r="B296">
        <v>130</v>
      </c>
      <c r="C296">
        <v>134</v>
      </c>
      <c r="D296">
        <v>141</v>
      </c>
      <c r="E296">
        <v>119</v>
      </c>
      <c r="F296">
        <v>125</v>
      </c>
      <c r="G296">
        <v>131</v>
      </c>
      <c r="H296">
        <v>136</v>
      </c>
      <c r="I296">
        <v>128</v>
      </c>
      <c r="J296">
        <v>124</v>
      </c>
      <c r="K296">
        <v>132</v>
      </c>
    </row>
    <row r="297" spans="2:11">
      <c r="B297">
        <v>136</v>
      </c>
      <c r="C297">
        <v>127</v>
      </c>
      <c r="D297">
        <v>130</v>
      </c>
      <c r="E297">
        <v>122</v>
      </c>
      <c r="F297">
        <v>125</v>
      </c>
      <c r="G297">
        <v>133</v>
      </c>
      <c r="H297">
        <v>140</v>
      </c>
      <c r="I297">
        <v>126</v>
      </c>
      <c r="J297">
        <v>133</v>
      </c>
      <c r="K297">
        <v>135</v>
      </c>
    </row>
    <row r="298" spans="2:11">
      <c r="B298">
        <v>130</v>
      </c>
      <c r="C298">
        <v>134</v>
      </c>
      <c r="D298">
        <v>141</v>
      </c>
      <c r="E298">
        <v>119</v>
      </c>
      <c r="F298">
        <v>125</v>
      </c>
      <c r="G298">
        <v>131</v>
      </c>
      <c r="H298">
        <v>136</v>
      </c>
      <c r="I298">
        <v>128</v>
      </c>
      <c r="J298">
        <v>124</v>
      </c>
      <c r="K298">
        <v>132</v>
      </c>
    </row>
    <row r="299" spans="2:11">
      <c r="B299">
        <v>136</v>
      </c>
      <c r="C299">
        <v>127</v>
      </c>
      <c r="D299">
        <v>130</v>
      </c>
      <c r="E299">
        <v>122</v>
      </c>
      <c r="F299">
        <v>125</v>
      </c>
      <c r="G299">
        <v>133</v>
      </c>
      <c r="H299">
        <v>140</v>
      </c>
      <c r="I299">
        <v>126</v>
      </c>
      <c r="J299">
        <v>133</v>
      </c>
      <c r="K299">
        <v>135</v>
      </c>
    </row>
    <row r="300" spans="2:11">
      <c r="B300">
        <v>130</v>
      </c>
      <c r="C300">
        <v>134</v>
      </c>
      <c r="D300">
        <v>141</v>
      </c>
      <c r="E300">
        <v>119</v>
      </c>
      <c r="F300">
        <v>125</v>
      </c>
      <c r="G300">
        <v>131</v>
      </c>
      <c r="H300">
        <v>136</v>
      </c>
      <c r="I300">
        <v>128</v>
      </c>
      <c r="J300">
        <v>124</v>
      </c>
      <c r="K300">
        <v>132</v>
      </c>
    </row>
    <row r="302" spans="2:11">
      <c r="B302" s="8" t="s">
        <v>104</v>
      </c>
      <c r="C302" s="8"/>
      <c r="D302" s="8"/>
      <c r="E302" s="8"/>
      <c r="F302" s="8"/>
      <c r="G302" s="8"/>
      <c r="H302" s="8"/>
      <c r="I302" s="8"/>
    </row>
    <row r="304" spans="2:11">
      <c r="B304" s="8" t="s">
        <v>21</v>
      </c>
      <c r="C304" s="9">
        <f>MIN(B291:K300)</f>
        <v>118</v>
      </c>
    </row>
    <row r="305" spans="2:11">
      <c r="B305" s="8" t="s">
        <v>23</v>
      </c>
      <c r="C305" s="9">
        <f>MAX(B291:K300)</f>
        <v>148</v>
      </c>
    </row>
    <row r="307" spans="2:11">
      <c r="B307" s="24" t="s">
        <v>63</v>
      </c>
      <c r="C307" s="24" t="s">
        <v>64</v>
      </c>
      <c r="E307" t="s">
        <v>25</v>
      </c>
    </row>
    <row r="308" spans="2:11">
      <c r="B308" s="25">
        <v>110</v>
      </c>
      <c r="C308" s="26">
        <v>0</v>
      </c>
      <c r="E308" t="s">
        <v>105</v>
      </c>
    </row>
    <row r="309" spans="2:11">
      <c r="B309" s="25">
        <v>120</v>
      </c>
      <c r="C309" s="26">
        <v>6</v>
      </c>
      <c r="E309" t="s">
        <v>106</v>
      </c>
    </row>
    <row r="310" spans="2:11">
      <c r="B310" s="25">
        <v>130</v>
      </c>
      <c r="C310" s="26">
        <v>44</v>
      </c>
      <c r="E310" t="s">
        <v>107</v>
      </c>
    </row>
    <row r="311" spans="2:11">
      <c r="B311" s="25">
        <v>140</v>
      </c>
      <c r="C311" s="26">
        <v>43</v>
      </c>
      <c r="E311" t="s">
        <v>108</v>
      </c>
    </row>
    <row r="312" spans="2:11">
      <c r="B312" s="25">
        <v>150</v>
      </c>
      <c r="C312" s="26">
        <v>7</v>
      </c>
    </row>
    <row r="316" spans="2:11">
      <c r="B316" s="8" t="s">
        <v>109</v>
      </c>
      <c r="C316" s="8"/>
      <c r="D316" s="8"/>
      <c r="E316" s="8"/>
      <c r="F316" s="8"/>
      <c r="G316" s="8"/>
      <c r="H316" s="8"/>
      <c r="I316" s="9">
        <f>MEDIAN(B291:K300)</f>
        <v>130.5</v>
      </c>
    </row>
    <row r="318" spans="2:11">
      <c r="B318" s="8" t="s">
        <v>110</v>
      </c>
      <c r="C318" s="8"/>
      <c r="D318" s="8"/>
      <c r="E318" s="8"/>
      <c r="F318" s="8"/>
      <c r="G318" s="8"/>
      <c r="H318" s="8"/>
      <c r="I318" s="8"/>
      <c r="J318" s="8"/>
      <c r="K318" s="8"/>
    </row>
    <row r="333" spans="1:12">
      <c r="A333" s="4" t="s">
        <v>111</v>
      </c>
    </row>
    <row r="334" spans="1:12">
      <c r="A334" t="s">
        <v>112</v>
      </c>
    </row>
    <row r="336" spans="1:12">
      <c r="B336" s="4" t="s">
        <v>113</v>
      </c>
      <c r="C336">
        <v>45</v>
      </c>
      <c r="D336">
        <v>35</v>
      </c>
      <c r="E336">
        <v>40</v>
      </c>
      <c r="F336">
        <v>38</v>
      </c>
      <c r="G336">
        <v>42</v>
      </c>
      <c r="H336">
        <v>37</v>
      </c>
      <c r="I336">
        <v>39</v>
      </c>
      <c r="J336">
        <v>43</v>
      </c>
      <c r="K336">
        <v>44</v>
      </c>
      <c r="L336">
        <v>41</v>
      </c>
    </row>
    <row r="337" spans="2:12">
      <c r="B337" s="4" t="s">
        <v>114</v>
      </c>
      <c r="C337">
        <v>32</v>
      </c>
      <c r="D337">
        <v>28</v>
      </c>
      <c r="E337">
        <v>30</v>
      </c>
      <c r="F337">
        <v>34</v>
      </c>
      <c r="G337">
        <v>33</v>
      </c>
      <c r="H337">
        <v>35</v>
      </c>
      <c r="I337">
        <v>31</v>
      </c>
      <c r="J337">
        <v>29</v>
      </c>
      <c r="K337">
        <v>36</v>
      </c>
      <c r="L337">
        <v>37</v>
      </c>
    </row>
    <row r="338" spans="2:12">
      <c r="B338" s="4" t="s">
        <v>115</v>
      </c>
      <c r="C338">
        <v>40</v>
      </c>
      <c r="D338">
        <v>39</v>
      </c>
      <c r="E338">
        <v>42</v>
      </c>
      <c r="F338">
        <v>41</v>
      </c>
      <c r="G338">
        <v>38</v>
      </c>
      <c r="H338">
        <v>43</v>
      </c>
      <c r="I338">
        <v>45</v>
      </c>
      <c r="J338">
        <v>44</v>
      </c>
      <c r="K338">
        <v>41</v>
      </c>
      <c r="L338">
        <v>37</v>
      </c>
    </row>
    <row r="340" spans="2:12">
      <c r="B340" s="8" t="s">
        <v>116</v>
      </c>
      <c r="C340" s="8"/>
      <c r="D340" s="8"/>
      <c r="E340" s="8"/>
      <c r="F340" s="8"/>
      <c r="G340" s="8"/>
      <c r="H340" s="8"/>
      <c r="I340" s="8"/>
      <c r="J340" s="8"/>
    </row>
    <row r="342" spans="2:12">
      <c r="B342" s="8" t="s">
        <v>21</v>
      </c>
      <c r="C342" s="9">
        <f>MIN(C336:L338)</f>
        <v>28</v>
      </c>
      <c r="E342" s="24" t="s">
        <v>63</v>
      </c>
      <c r="F342" s="24" t="s">
        <v>64</v>
      </c>
    </row>
    <row r="343" spans="2:12">
      <c r="B343" s="8" t="s">
        <v>23</v>
      </c>
      <c r="C343" s="9">
        <f>MAX(C336:L338)</f>
        <v>45</v>
      </c>
      <c r="E343" s="25">
        <v>25</v>
      </c>
      <c r="F343" s="26">
        <v>0</v>
      </c>
    </row>
    <row r="344" spans="2:12">
      <c r="E344" s="25">
        <v>30</v>
      </c>
      <c r="F344" s="26">
        <v>3</v>
      </c>
    </row>
    <row r="345" spans="2:12">
      <c r="E345" s="25">
        <v>35</v>
      </c>
      <c r="F345" s="26">
        <v>6</v>
      </c>
    </row>
    <row r="346" spans="2:12">
      <c r="E346" s="25">
        <v>40</v>
      </c>
      <c r="F346" s="26">
        <v>10</v>
      </c>
    </row>
    <row r="347" spans="2:12">
      <c r="E347" s="25">
        <v>45</v>
      </c>
      <c r="F347" s="26">
        <v>11</v>
      </c>
    </row>
    <row r="353" spans="1:11">
      <c r="B353" s="8" t="s">
        <v>117</v>
      </c>
      <c r="C353" s="8"/>
      <c r="D353" s="8"/>
      <c r="E353" s="8"/>
      <c r="F353" s="8"/>
      <c r="G353" s="8"/>
      <c r="H353" s="8"/>
      <c r="I353" s="8"/>
      <c r="J353" s="8" t="s">
        <v>113</v>
      </c>
      <c r="K353" s="9">
        <f>AVERAGE(C336:L336)</f>
        <v>40.4</v>
      </c>
    </row>
    <row r="354" spans="1:11">
      <c r="J354" s="8" t="s">
        <v>114</v>
      </c>
      <c r="K354" s="9">
        <f>AVERAGE(C337:L337)</f>
        <v>32.5</v>
      </c>
    </row>
    <row r="355" spans="1:11">
      <c r="J355" s="8" t="s">
        <v>115</v>
      </c>
      <c r="K355" s="9">
        <f>AVERAGE(C338:L338)</f>
        <v>41</v>
      </c>
    </row>
    <row r="357" spans="1:11">
      <c r="B357" s="22" t="s">
        <v>118</v>
      </c>
      <c r="C357" s="8"/>
      <c r="D357" s="8"/>
      <c r="E357" s="8"/>
      <c r="F357" s="8"/>
      <c r="G357" s="8"/>
      <c r="H357" s="8"/>
      <c r="I357" s="8"/>
      <c r="J357" s="8" t="s">
        <v>113</v>
      </c>
      <c r="K357" s="9">
        <f>MAX(C336:L336)-MIN(C336:L336)</f>
        <v>10</v>
      </c>
    </row>
    <row r="358" spans="1:11">
      <c r="J358" s="8" t="s">
        <v>114</v>
      </c>
      <c r="K358" s="9">
        <f>MAX(C337:L337)-MIN(C337:L337)</f>
        <v>9</v>
      </c>
    </row>
    <row r="359" spans="1:11">
      <c r="J359" s="8" t="s">
        <v>115</v>
      </c>
      <c r="K359" s="9">
        <f>MAX(C338:L338)-MIN(C338:L338)</f>
        <v>8</v>
      </c>
    </row>
    <row r="362" spans="1:11" ht="21">
      <c r="A362" s="2" t="s">
        <v>119</v>
      </c>
    </row>
    <row r="364" spans="1:11">
      <c r="A364" s="4" t="s">
        <v>120</v>
      </c>
    </row>
    <row r="365" spans="1:11">
      <c r="A365" t="s">
        <v>121</v>
      </c>
    </row>
    <row r="367" spans="1:11" ht="21">
      <c r="F367" s="29" t="s">
        <v>122</v>
      </c>
    </row>
    <row r="368" spans="1:11">
      <c r="B368">
        <v>40</v>
      </c>
      <c r="C368">
        <v>45</v>
      </c>
      <c r="D368">
        <v>50</v>
      </c>
      <c r="E368">
        <v>55</v>
      </c>
      <c r="F368">
        <v>60</v>
      </c>
      <c r="G368">
        <v>62</v>
      </c>
      <c r="H368">
        <v>65</v>
      </c>
      <c r="I368">
        <v>68</v>
      </c>
      <c r="J368">
        <v>70</v>
      </c>
      <c r="K368">
        <v>72</v>
      </c>
    </row>
    <row r="369" spans="2:13">
      <c r="B369">
        <v>75</v>
      </c>
      <c r="C369">
        <v>78</v>
      </c>
      <c r="D369">
        <v>80</v>
      </c>
      <c r="E369">
        <v>82</v>
      </c>
      <c r="F369">
        <v>85</v>
      </c>
      <c r="G369">
        <v>88</v>
      </c>
      <c r="H369">
        <v>90</v>
      </c>
      <c r="I369">
        <v>92</v>
      </c>
      <c r="J369">
        <v>95</v>
      </c>
      <c r="K369">
        <v>100</v>
      </c>
    </row>
    <row r="370" spans="2:13">
      <c r="B370">
        <v>105</v>
      </c>
      <c r="C370">
        <v>110</v>
      </c>
      <c r="D370">
        <v>115</v>
      </c>
      <c r="E370">
        <v>120</v>
      </c>
      <c r="F370">
        <v>125</v>
      </c>
      <c r="G370">
        <v>130</v>
      </c>
      <c r="H370">
        <v>135</v>
      </c>
      <c r="I370">
        <v>140</v>
      </c>
      <c r="J370">
        <v>145</v>
      </c>
      <c r="K370">
        <v>150</v>
      </c>
    </row>
    <row r="371" spans="2:13">
      <c r="B371">
        <v>155</v>
      </c>
      <c r="C371">
        <v>160</v>
      </c>
      <c r="D371">
        <v>165</v>
      </c>
      <c r="E371">
        <v>170</v>
      </c>
      <c r="F371">
        <v>175</v>
      </c>
      <c r="G371">
        <v>180</v>
      </c>
      <c r="H371">
        <v>185</v>
      </c>
      <c r="I371">
        <v>190</v>
      </c>
      <c r="J371">
        <v>195</v>
      </c>
      <c r="K371">
        <v>200</v>
      </c>
    </row>
    <row r="372" spans="2:13">
      <c r="B372">
        <v>205</v>
      </c>
      <c r="C372">
        <v>210</v>
      </c>
      <c r="D372">
        <v>215</v>
      </c>
      <c r="E372">
        <v>220</v>
      </c>
      <c r="F372">
        <v>225</v>
      </c>
      <c r="G372">
        <v>230</v>
      </c>
      <c r="H372">
        <v>235</v>
      </c>
      <c r="I372">
        <v>240</v>
      </c>
      <c r="J372">
        <v>245</v>
      </c>
      <c r="K372">
        <v>250</v>
      </c>
    </row>
    <row r="373" spans="2:13">
      <c r="B373">
        <v>255</v>
      </c>
      <c r="C373">
        <v>260</v>
      </c>
      <c r="D373">
        <v>265</v>
      </c>
      <c r="E373">
        <v>270</v>
      </c>
      <c r="F373">
        <v>275</v>
      </c>
      <c r="G373">
        <v>280</v>
      </c>
      <c r="H373">
        <v>285</v>
      </c>
      <c r="I373">
        <v>290</v>
      </c>
      <c r="J373">
        <v>295</v>
      </c>
      <c r="K373">
        <v>300</v>
      </c>
    </row>
    <row r="374" spans="2:13">
      <c r="B374">
        <v>305</v>
      </c>
      <c r="C374">
        <v>310</v>
      </c>
      <c r="D374">
        <v>315</v>
      </c>
      <c r="E374">
        <v>320</v>
      </c>
      <c r="F374">
        <v>325</v>
      </c>
      <c r="G374">
        <v>330</v>
      </c>
      <c r="H374">
        <v>335</v>
      </c>
      <c r="I374">
        <v>340</v>
      </c>
      <c r="J374">
        <v>345</v>
      </c>
      <c r="K374">
        <v>350</v>
      </c>
    </row>
    <row r="375" spans="2:13">
      <c r="B375">
        <v>355</v>
      </c>
      <c r="C375">
        <v>360</v>
      </c>
      <c r="D375">
        <v>365</v>
      </c>
      <c r="E375">
        <v>370</v>
      </c>
      <c r="F375">
        <v>375</v>
      </c>
      <c r="G375">
        <v>380</v>
      </c>
      <c r="H375">
        <v>385</v>
      </c>
      <c r="I375">
        <v>390</v>
      </c>
      <c r="J375">
        <v>395</v>
      </c>
      <c r="K375">
        <v>400</v>
      </c>
    </row>
    <row r="376" spans="2:13">
      <c r="B376">
        <v>405</v>
      </c>
      <c r="C376">
        <v>410</v>
      </c>
      <c r="D376">
        <v>415</v>
      </c>
      <c r="E376">
        <v>420</v>
      </c>
      <c r="F376">
        <v>425</v>
      </c>
      <c r="G376">
        <v>430</v>
      </c>
      <c r="H376">
        <v>435</v>
      </c>
      <c r="I376">
        <v>440</v>
      </c>
      <c r="J376">
        <v>445</v>
      </c>
      <c r="K376">
        <v>450</v>
      </c>
    </row>
    <row r="377" spans="2:13">
      <c r="B377">
        <v>455</v>
      </c>
      <c r="C377">
        <v>460</v>
      </c>
      <c r="D377">
        <v>465</v>
      </c>
      <c r="E377">
        <v>470</v>
      </c>
      <c r="F377">
        <v>475</v>
      </c>
      <c r="G377">
        <v>480</v>
      </c>
      <c r="H377">
        <v>485</v>
      </c>
      <c r="I377">
        <v>490</v>
      </c>
      <c r="J377">
        <v>495</v>
      </c>
      <c r="K377">
        <v>500</v>
      </c>
    </row>
    <row r="379" spans="2:13">
      <c r="B379" s="8" t="s">
        <v>123</v>
      </c>
      <c r="C379" s="8"/>
      <c r="D379" s="8"/>
      <c r="E379" s="8"/>
      <c r="F379" s="8"/>
      <c r="G379" s="8"/>
      <c r="H379" s="8"/>
      <c r="I379" s="8"/>
      <c r="J379" s="8"/>
      <c r="K379" s="8"/>
      <c r="L379" s="8"/>
    </row>
    <row r="380" spans="2:13">
      <c r="B380" s="30" t="s">
        <v>124</v>
      </c>
      <c r="C380" s="9">
        <f>QUARTILE(B368:K377,1)</f>
        <v>128.75</v>
      </c>
    </row>
    <row r="381" spans="2:13">
      <c r="B381" s="30" t="s">
        <v>125</v>
      </c>
      <c r="C381" s="9">
        <f>QUARTILE(B368:K377,2)</f>
        <v>252.5</v>
      </c>
    </row>
    <row r="382" spans="2:13">
      <c r="B382" s="30" t="s">
        <v>126</v>
      </c>
      <c r="C382" s="9">
        <f>QUARTILE(B368:K377,3)</f>
        <v>376.25</v>
      </c>
    </row>
    <row r="384" spans="2:13">
      <c r="B384" s="8" t="s">
        <v>127</v>
      </c>
      <c r="C384" s="8"/>
      <c r="D384" s="8"/>
      <c r="E384" s="8"/>
      <c r="F384" s="8"/>
      <c r="G384" s="8"/>
      <c r="H384" s="8"/>
      <c r="I384" s="8"/>
      <c r="J384" s="8"/>
      <c r="K384" s="8"/>
      <c r="L384" s="8"/>
      <c r="M384" s="8"/>
    </row>
    <row r="385" spans="1:22">
      <c r="B385" s="8"/>
      <c r="C385" s="30" t="s">
        <v>128</v>
      </c>
      <c r="D385" s="9">
        <f>PERCENTILE(B368:K377,0.1)</f>
        <v>74.7</v>
      </c>
    </row>
    <row r="386" spans="1:22">
      <c r="B386" s="8"/>
      <c r="C386" s="30" t="s">
        <v>129</v>
      </c>
      <c r="D386" s="9">
        <f>PERCENTILE(B368:K377,0.25)</f>
        <v>128.75</v>
      </c>
    </row>
    <row r="387" spans="1:22">
      <c r="B387" s="8"/>
      <c r="C387" s="30" t="s">
        <v>130</v>
      </c>
      <c r="D387" s="9">
        <f>PERCENTILE(B368:K377,0.75)</f>
        <v>376.25</v>
      </c>
    </row>
    <row r="388" spans="1:22">
      <c r="B388" s="8"/>
      <c r="C388" s="30" t="s">
        <v>131</v>
      </c>
      <c r="D388" s="9">
        <f>PERCENTILE(B368:K377,0.9)</f>
        <v>450.50000000000006</v>
      </c>
    </row>
    <row r="390" spans="1:22">
      <c r="B390" s="8" t="s">
        <v>132</v>
      </c>
      <c r="C390" s="8"/>
      <c r="D390" s="8"/>
      <c r="E390" s="8"/>
      <c r="F390" s="8"/>
      <c r="G390" s="8"/>
      <c r="H390" s="8"/>
      <c r="I390" s="8"/>
      <c r="J390" s="8"/>
      <c r="K390" s="8"/>
      <c r="L390" s="8"/>
      <c r="M390" s="8"/>
      <c r="N390" s="8"/>
    </row>
    <row r="391" spans="1:22">
      <c r="B391" s="30" t="s">
        <v>133</v>
      </c>
      <c r="C391" s="30" t="s">
        <v>134</v>
      </c>
      <c r="D391" s="8" t="s">
        <v>135</v>
      </c>
      <c r="E391" s="9">
        <f>247</f>
        <v>247</v>
      </c>
    </row>
    <row r="392" spans="1:22">
      <c r="B392" s="31" t="s">
        <v>136</v>
      </c>
      <c r="C392" s="31"/>
      <c r="D392" s="31"/>
      <c r="E392" s="31"/>
      <c r="F392" s="31"/>
      <c r="G392" s="31"/>
      <c r="H392" s="31"/>
      <c r="I392" s="31"/>
      <c r="J392" s="31"/>
      <c r="K392" s="31"/>
      <c r="L392" s="31"/>
      <c r="M392" s="31"/>
      <c r="N392" s="31"/>
      <c r="O392" s="31"/>
      <c r="P392" s="31"/>
      <c r="Q392" s="31"/>
      <c r="R392" s="31"/>
      <c r="S392" s="31"/>
      <c r="T392" s="31"/>
      <c r="U392" s="31"/>
      <c r="V392" s="31"/>
    </row>
    <row r="393" spans="1:22">
      <c r="B393" s="31"/>
      <c r="C393" s="31" t="s">
        <v>137</v>
      </c>
      <c r="D393" s="31"/>
      <c r="E393" s="31"/>
      <c r="F393" s="31"/>
      <c r="G393" s="31"/>
      <c r="H393" s="31"/>
      <c r="I393" s="31"/>
      <c r="J393" s="31"/>
      <c r="K393" s="31"/>
      <c r="L393" s="31"/>
      <c r="M393" s="31"/>
      <c r="N393" s="31"/>
      <c r="O393" s="31"/>
      <c r="P393" s="31"/>
      <c r="Q393" s="31"/>
      <c r="R393" s="31"/>
      <c r="S393" s="31"/>
      <c r="T393" s="31"/>
      <c r="U393" s="31"/>
      <c r="V393" s="31"/>
    </row>
    <row r="394" spans="1:22">
      <c r="B394" s="31"/>
      <c r="C394" s="31" t="s">
        <v>138</v>
      </c>
      <c r="D394" s="31"/>
      <c r="E394" s="31"/>
      <c r="F394" s="31"/>
      <c r="G394" s="31"/>
      <c r="H394" s="31"/>
      <c r="I394" s="31"/>
      <c r="J394" s="31"/>
      <c r="K394" s="31"/>
      <c r="L394" s="31"/>
      <c r="M394" s="31"/>
      <c r="N394" s="31"/>
      <c r="O394" s="31"/>
      <c r="P394" s="31"/>
      <c r="Q394" s="31"/>
      <c r="R394" s="31"/>
      <c r="S394" s="31"/>
      <c r="T394" s="31"/>
      <c r="U394" s="31"/>
      <c r="V394" s="31"/>
    </row>
    <row r="395" spans="1:22">
      <c r="B395" s="31" t="s">
        <v>139</v>
      </c>
      <c r="C395" s="31"/>
      <c r="D395" s="31"/>
      <c r="E395" s="31"/>
      <c r="F395" s="31"/>
      <c r="G395" s="31"/>
      <c r="H395" s="31"/>
      <c r="I395" s="31"/>
      <c r="J395" s="31"/>
      <c r="K395" s="31"/>
      <c r="L395" s="31"/>
      <c r="M395" s="31"/>
      <c r="N395" s="31"/>
      <c r="O395" s="31"/>
      <c r="P395" s="31"/>
      <c r="Q395" s="31"/>
      <c r="R395" s="31"/>
      <c r="S395" s="31"/>
      <c r="T395" s="31"/>
      <c r="U395" s="31"/>
      <c r="V395" s="31"/>
    </row>
    <row r="396" spans="1:22">
      <c r="B396" s="31"/>
      <c r="C396" s="31" t="s">
        <v>140</v>
      </c>
      <c r="D396" s="31"/>
      <c r="E396" s="31"/>
      <c r="F396" s="31"/>
      <c r="G396" s="31"/>
      <c r="H396" s="31"/>
      <c r="I396" s="31"/>
      <c r="J396" s="31"/>
      <c r="K396" s="31"/>
      <c r="L396" s="31"/>
      <c r="M396" s="31"/>
      <c r="N396" s="31"/>
      <c r="O396" s="31"/>
      <c r="P396" s="31"/>
      <c r="Q396" s="31"/>
      <c r="R396" s="31"/>
      <c r="S396" s="31"/>
      <c r="T396" s="31"/>
      <c r="U396" s="31"/>
      <c r="V396" s="31"/>
    </row>
    <row r="397" spans="1:22">
      <c r="B397" s="31"/>
      <c r="C397" s="31" t="s">
        <v>141</v>
      </c>
      <c r="D397" s="31"/>
      <c r="E397" s="31"/>
      <c r="F397" s="31"/>
      <c r="G397" s="31"/>
      <c r="H397" s="31"/>
      <c r="I397" s="31"/>
      <c r="J397" s="31"/>
      <c r="K397" s="31"/>
      <c r="L397" s="31"/>
      <c r="M397" s="31"/>
      <c r="N397" s="31"/>
      <c r="O397" s="31"/>
      <c r="P397" s="31"/>
      <c r="Q397" s="31"/>
      <c r="R397" s="31"/>
      <c r="S397" s="31"/>
      <c r="T397" s="31"/>
      <c r="U397" s="31"/>
      <c r="V397" s="31"/>
    </row>
    <row r="398" spans="1:22">
      <c r="B398" s="31"/>
      <c r="C398" s="31"/>
      <c r="D398" s="31"/>
      <c r="E398" s="31"/>
      <c r="F398" s="31"/>
      <c r="G398" s="31"/>
      <c r="H398" s="31"/>
      <c r="I398" s="31"/>
      <c r="J398" s="31"/>
      <c r="K398" s="31"/>
      <c r="L398" s="31"/>
      <c r="M398" s="31"/>
      <c r="N398" s="31"/>
      <c r="O398" s="31"/>
      <c r="P398" s="31"/>
      <c r="Q398" s="31"/>
      <c r="R398" s="31"/>
      <c r="S398" s="31"/>
      <c r="T398" s="31"/>
      <c r="U398" s="31"/>
      <c r="V398" s="31"/>
    </row>
    <row r="400" spans="1:22">
      <c r="A400" s="4" t="s">
        <v>142</v>
      </c>
    </row>
    <row r="401" spans="1:12">
      <c r="A401" t="s">
        <v>143</v>
      </c>
    </row>
    <row r="403" spans="1:12" ht="21">
      <c r="G403" s="29" t="s">
        <v>144</v>
      </c>
    </row>
    <row r="404" spans="1:12">
      <c r="B404">
        <v>55</v>
      </c>
      <c r="C404">
        <v>6</v>
      </c>
      <c r="D404">
        <v>62</v>
      </c>
      <c r="E404">
        <v>65</v>
      </c>
      <c r="F404">
        <v>68</v>
      </c>
      <c r="G404">
        <v>70</v>
      </c>
      <c r="H404">
        <v>72</v>
      </c>
      <c r="I404">
        <v>75</v>
      </c>
      <c r="J404">
        <v>78</v>
      </c>
      <c r="K404">
        <v>80</v>
      </c>
    </row>
    <row r="405" spans="1:12">
      <c r="B405">
        <v>82</v>
      </c>
      <c r="C405">
        <v>85</v>
      </c>
      <c r="D405">
        <v>88</v>
      </c>
      <c r="E405">
        <v>90</v>
      </c>
      <c r="F405">
        <v>92</v>
      </c>
      <c r="G405">
        <v>95</v>
      </c>
      <c r="H405">
        <v>100</v>
      </c>
      <c r="I405">
        <v>105</v>
      </c>
      <c r="J405">
        <v>110</v>
      </c>
      <c r="K405">
        <v>115</v>
      </c>
    </row>
    <row r="406" spans="1:12">
      <c r="B406">
        <v>120</v>
      </c>
      <c r="C406">
        <v>125</v>
      </c>
      <c r="D406">
        <v>130</v>
      </c>
      <c r="E406">
        <v>135</v>
      </c>
      <c r="F406">
        <v>140</v>
      </c>
      <c r="G406">
        <v>145</v>
      </c>
      <c r="H406">
        <v>150</v>
      </c>
      <c r="I406">
        <v>155</v>
      </c>
      <c r="J406">
        <v>160</v>
      </c>
      <c r="K406">
        <v>165</v>
      </c>
    </row>
    <row r="407" spans="1:12">
      <c r="B407">
        <v>170</v>
      </c>
      <c r="C407">
        <v>175</v>
      </c>
      <c r="D407">
        <v>180</v>
      </c>
      <c r="E407">
        <v>185</v>
      </c>
      <c r="F407">
        <v>190</v>
      </c>
      <c r="G407">
        <v>195</v>
      </c>
      <c r="H407">
        <v>200</v>
      </c>
      <c r="I407">
        <v>205</v>
      </c>
      <c r="J407">
        <v>210</v>
      </c>
      <c r="K407">
        <v>215</v>
      </c>
    </row>
    <row r="408" spans="1:12">
      <c r="B408">
        <v>220</v>
      </c>
      <c r="C408">
        <v>225</v>
      </c>
      <c r="D408">
        <v>230</v>
      </c>
      <c r="E408">
        <v>235</v>
      </c>
      <c r="F408">
        <v>240</v>
      </c>
      <c r="G408">
        <v>245</v>
      </c>
      <c r="H408">
        <v>250</v>
      </c>
      <c r="I408">
        <v>255</v>
      </c>
      <c r="J408">
        <v>260</v>
      </c>
      <c r="K408">
        <v>265</v>
      </c>
    </row>
    <row r="409" spans="1:12">
      <c r="B409">
        <v>270</v>
      </c>
      <c r="C409">
        <v>275</v>
      </c>
      <c r="D409">
        <v>280</v>
      </c>
      <c r="E409">
        <v>285</v>
      </c>
      <c r="F409">
        <v>290</v>
      </c>
      <c r="G409">
        <v>295</v>
      </c>
      <c r="H409">
        <v>300</v>
      </c>
      <c r="I409">
        <v>305</v>
      </c>
      <c r="J409">
        <v>310</v>
      </c>
      <c r="K409">
        <v>315</v>
      </c>
    </row>
    <row r="410" spans="1:12">
      <c r="B410">
        <v>320</v>
      </c>
      <c r="C410">
        <v>325</v>
      </c>
      <c r="D410">
        <v>330</v>
      </c>
      <c r="E410">
        <v>335</v>
      </c>
      <c r="F410">
        <v>340</v>
      </c>
      <c r="G410">
        <v>345</v>
      </c>
      <c r="H410">
        <v>350</v>
      </c>
      <c r="I410">
        <v>355</v>
      </c>
      <c r="J410">
        <v>360</v>
      </c>
      <c r="K410">
        <v>365</v>
      </c>
    </row>
    <row r="411" spans="1:12">
      <c r="B411">
        <v>370</v>
      </c>
      <c r="C411">
        <v>375</v>
      </c>
      <c r="D411">
        <v>380</v>
      </c>
      <c r="E411">
        <v>385</v>
      </c>
      <c r="F411">
        <v>390</v>
      </c>
      <c r="G411">
        <v>395</v>
      </c>
      <c r="H411">
        <v>400</v>
      </c>
      <c r="I411">
        <v>405</v>
      </c>
      <c r="J411">
        <v>410</v>
      </c>
      <c r="K411">
        <v>415</v>
      </c>
    </row>
    <row r="412" spans="1:12">
      <c r="B412">
        <v>420</v>
      </c>
      <c r="C412">
        <v>425</v>
      </c>
      <c r="D412">
        <v>430</v>
      </c>
      <c r="E412">
        <v>435</v>
      </c>
      <c r="F412">
        <v>440</v>
      </c>
      <c r="G412">
        <v>445</v>
      </c>
      <c r="H412">
        <v>450</v>
      </c>
      <c r="I412">
        <v>455</v>
      </c>
      <c r="J412">
        <v>460</v>
      </c>
      <c r="K412">
        <v>465</v>
      </c>
    </row>
    <row r="413" spans="1:12">
      <c r="B413">
        <v>470</v>
      </c>
      <c r="C413">
        <v>475</v>
      </c>
      <c r="D413">
        <v>480</v>
      </c>
      <c r="E413">
        <v>485</v>
      </c>
      <c r="F413">
        <v>490</v>
      </c>
      <c r="G413">
        <v>495</v>
      </c>
      <c r="H413">
        <v>500</v>
      </c>
      <c r="I413">
        <v>505</v>
      </c>
      <c r="J413">
        <v>510</v>
      </c>
      <c r="K413">
        <v>515</v>
      </c>
    </row>
    <row r="415" spans="1:12">
      <c r="B415" s="8" t="s">
        <v>145</v>
      </c>
      <c r="C415" s="8"/>
      <c r="D415" s="8"/>
      <c r="E415" s="8"/>
      <c r="F415" s="8"/>
      <c r="G415" s="8"/>
      <c r="H415" s="8"/>
      <c r="I415" s="8"/>
      <c r="J415" s="8"/>
      <c r="K415" s="8"/>
      <c r="L415" s="8"/>
    </row>
    <row r="416" spans="1:12">
      <c r="B416" s="8" t="s">
        <v>124</v>
      </c>
      <c r="C416" s="9">
        <f>QUARTILE(B404:K413,1)</f>
        <v>143.75</v>
      </c>
    </row>
    <row r="417" spans="2:14">
      <c r="B417" s="8" t="s">
        <v>125</v>
      </c>
      <c r="C417" s="9">
        <f>QUARTILE(B404:K413,2)</f>
        <v>267.5</v>
      </c>
    </row>
    <row r="418" spans="2:14">
      <c r="B418" s="8" t="s">
        <v>126</v>
      </c>
      <c r="C418" s="9">
        <f>QUARTILE(B404:K413,3)</f>
        <v>391.25</v>
      </c>
    </row>
    <row r="420" spans="2:14">
      <c r="B420" s="8" t="s">
        <v>146</v>
      </c>
      <c r="C420" s="8"/>
      <c r="D420" s="8"/>
      <c r="E420" s="8"/>
      <c r="F420" s="8"/>
      <c r="G420" s="8"/>
      <c r="H420" s="8"/>
      <c r="I420" s="8"/>
      <c r="J420" s="8"/>
      <c r="K420" s="8"/>
      <c r="L420" s="8"/>
    </row>
    <row r="421" spans="2:14">
      <c r="B421" s="8" t="s">
        <v>147</v>
      </c>
      <c r="C421" s="8"/>
      <c r="D421" s="9">
        <f>PERCENTILE(B404:K413,0.15)</f>
        <v>94.55</v>
      </c>
    </row>
    <row r="422" spans="2:14">
      <c r="B422" s="8" t="s">
        <v>148</v>
      </c>
      <c r="C422" s="8"/>
      <c r="D422" s="9">
        <f>PERCENTILE(B404:K413,0.5)</f>
        <v>267.5</v>
      </c>
    </row>
    <row r="423" spans="2:14">
      <c r="B423" s="8" t="s">
        <v>149</v>
      </c>
      <c r="C423" s="8"/>
      <c r="D423" s="9">
        <f>PERCENTILE(B404:K413,0.85)</f>
        <v>440.74999999999994</v>
      </c>
    </row>
    <row r="425" spans="2:14">
      <c r="B425" s="8" t="s">
        <v>150</v>
      </c>
      <c r="C425" s="8"/>
      <c r="D425" s="8"/>
      <c r="E425" s="8"/>
      <c r="F425" s="8"/>
      <c r="G425" s="8"/>
      <c r="H425" s="8"/>
      <c r="I425" s="8"/>
      <c r="J425" s="8"/>
      <c r="K425" s="8"/>
      <c r="L425" s="8"/>
      <c r="M425" s="8"/>
      <c r="N425" s="8"/>
    </row>
    <row r="426" spans="2:14">
      <c r="B426" s="8" t="s">
        <v>133</v>
      </c>
      <c r="C426" s="8" t="s">
        <v>134</v>
      </c>
      <c r="D426" s="9">
        <v>247</v>
      </c>
    </row>
    <row r="427" spans="2:14">
      <c r="B427" s="31" t="s">
        <v>151</v>
      </c>
      <c r="C427" s="31"/>
      <c r="D427" s="31"/>
      <c r="E427" s="31"/>
      <c r="F427" s="31"/>
      <c r="G427" s="31"/>
      <c r="H427" s="31"/>
      <c r="I427" s="31"/>
      <c r="J427" s="31"/>
      <c r="K427" s="31"/>
      <c r="L427" s="31"/>
      <c r="M427" s="31"/>
      <c r="N427" s="31"/>
    </row>
    <row r="428" spans="2:14">
      <c r="B428" s="31"/>
      <c r="C428" s="31" t="s">
        <v>152</v>
      </c>
      <c r="D428" s="31"/>
      <c r="E428" s="31"/>
      <c r="F428" s="31"/>
      <c r="G428" s="31"/>
      <c r="H428" s="31"/>
      <c r="I428" s="31"/>
      <c r="J428" s="31"/>
      <c r="K428" s="31"/>
      <c r="L428" s="31"/>
      <c r="M428" s="31"/>
      <c r="N428" s="31"/>
    </row>
    <row r="429" spans="2:14">
      <c r="B429" s="31"/>
      <c r="C429" s="31" t="s">
        <v>153</v>
      </c>
      <c r="D429" s="31"/>
      <c r="E429" s="31"/>
      <c r="F429" s="31"/>
      <c r="G429" s="31"/>
      <c r="H429" s="31"/>
      <c r="I429" s="31"/>
      <c r="J429" s="31"/>
      <c r="K429" s="31"/>
      <c r="L429" s="31"/>
      <c r="M429" s="31"/>
      <c r="N429" s="31"/>
    </row>
    <row r="430" spans="2:14">
      <c r="B430" s="31" t="s">
        <v>154</v>
      </c>
      <c r="C430" s="31"/>
      <c r="D430" s="31"/>
      <c r="E430" s="31"/>
      <c r="F430" s="31"/>
      <c r="G430" s="31"/>
      <c r="H430" s="31"/>
      <c r="I430" s="31"/>
      <c r="J430" s="31"/>
      <c r="K430" s="31"/>
      <c r="L430" s="31"/>
      <c r="M430" s="31"/>
      <c r="N430" s="31"/>
    </row>
    <row r="431" spans="2:14">
      <c r="B431" s="31"/>
      <c r="C431" s="31" t="s">
        <v>155</v>
      </c>
      <c r="D431" s="31"/>
      <c r="E431" s="31"/>
      <c r="F431" s="31"/>
      <c r="G431" s="31"/>
      <c r="H431" s="31"/>
      <c r="I431" s="31"/>
      <c r="J431" s="31"/>
      <c r="K431" s="31"/>
      <c r="L431" s="31"/>
      <c r="M431" s="31"/>
      <c r="N431" s="31"/>
    </row>
    <row r="432" spans="2:14">
      <c r="B432" s="31"/>
      <c r="C432" s="31" t="s">
        <v>156</v>
      </c>
      <c r="D432" s="31"/>
      <c r="E432" s="31"/>
      <c r="F432" s="31"/>
      <c r="G432" s="31"/>
      <c r="H432" s="31"/>
      <c r="I432" s="31"/>
      <c r="J432" s="31"/>
      <c r="K432" s="31"/>
      <c r="L432" s="31"/>
      <c r="M432" s="31"/>
      <c r="N432" s="31"/>
    </row>
    <row r="433" spans="1:14">
      <c r="B433" s="31"/>
      <c r="C433" s="31"/>
      <c r="D433" s="31"/>
      <c r="E433" s="31"/>
      <c r="F433" s="31"/>
      <c r="G433" s="31"/>
      <c r="H433" s="31"/>
      <c r="I433" s="31"/>
      <c r="J433" s="31"/>
      <c r="K433" s="31"/>
      <c r="L433" s="31"/>
      <c r="M433" s="31"/>
      <c r="N433" s="31"/>
    </row>
    <row r="435" spans="1:14">
      <c r="A435" s="4" t="s">
        <v>157</v>
      </c>
    </row>
    <row r="436" spans="1:14">
      <c r="A436" t="s">
        <v>158</v>
      </c>
    </row>
    <row r="438" spans="1:14" ht="21">
      <c r="F438" s="29" t="s">
        <v>159</v>
      </c>
    </row>
    <row r="439" spans="1:14">
      <c r="B439">
        <v>20</v>
      </c>
      <c r="C439">
        <v>25</v>
      </c>
      <c r="D439">
        <v>30</v>
      </c>
      <c r="E439">
        <v>35</v>
      </c>
      <c r="F439">
        <v>40</v>
      </c>
      <c r="G439">
        <v>45</v>
      </c>
      <c r="H439">
        <v>50</v>
      </c>
      <c r="I439">
        <v>55</v>
      </c>
      <c r="J439">
        <v>60</v>
      </c>
      <c r="K439">
        <v>65</v>
      </c>
    </row>
    <row r="440" spans="1:14">
      <c r="B440">
        <v>70</v>
      </c>
      <c r="C440">
        <v>75</v>
      </c>
      <c r="D440">
        <v>80</v>
      </c>
      <c r="E440">
        <v>85</v>
      </c>
      <c r="F440">
        <v>90</v>
      </c>
      <c r="G440">
        <v>95</v>
      </c>
      <c r="H440">
        <v>100</v>
      </c>
      <c r="I440">
        <v>105</v>
      </c>
      <c r="J440">
        <v>110</v>
      </c>
      <c r="K440">
        <v>115</v>
      </c>
    </row>
    <row r="441" spans="1:14">
      <c r="B441">
        <v>120</v>
      </c>
      <c r="C441">
        <v>125</v>
      </c>
      <c r="D441">
        <v>130</v>
      </c>
      <c r="E441">
        <v>135</v>
      </c>
      <c r="F441">
        <v>140</v>
      </c>
      <c r="G441">
        <v>145</v>
      </c>
      <c r="H441">
        <v>150</v>
      </c>
      <c r="I441">
        <v>155</v>
      </c>
      <c r="J441">
        <v>160</v>
      </c>
      <c r="K441">
        <v>165</v>
      </c>
    </row>
    <row r="442" spans="1:14">
      <c r="B442">
        <v>170</v>
      </c>
      <c r="C442">
        <v>175</v>
      </c>
      <c r="D442">
        <v>180</v>
      </c>
      <c r="E442">
        <v>185</v>
      </c>
      <c r="F442">
        <v>190</v>
      </c>
      <c r="G442">
        <v>195</v>
      </c>
      <c r="H442">
        <v>200</v>
      </c>
      <c r="I442">
        <v>205</v>
      </c>
      <c r="J442">
        <v>210</v>
      </c>
      <c r="K442">
        <v>215</v>
      </c>
    </row>
    <row r="443" spans="1:14">
      <c r="B443">
        <v>220</v>
      </c>
      <c r="C443">
        <v>225</v>
      </c>
      <c r="D443">
        <v>230</v>
      </c>
      <c r="E443">
        <v>235</v>
      </c>
      <c r="F443">
        <v>240</v>
      </c>
      <c r="G443">
        <v>245</v>
      </c>
      <c r="H443">
        <v>250</v>
      </c>
      <c r="I443">
        <v>255</v>
      </c>
      <c r="J443">
        <v>260</v>
      </c>
      <c r="K443">
        <v>265</v>
      </c>
    </row>
    <row r="444" spans="1:14">
      <c r="B444">
        <v>270</v>
      </c>
      <c r="C444">
        <v>275</v>
      </c>
      <c r="D444">
        <v>280</v>
      </c>
      <c r="E444">
        <v>285</v>
      </c>
      <c r="F444">
        <v>290</v>
      </c>
      <c r="G444">
        <v>295</v>
      </c>
      <c r="H444">
        <v>300</v>
      </c>
      <c r="I444">
        <v>305</v>
      </c>
      <c r="J444">
        <v>310</v>
      </c>
      <c r="K444">
        <v>315</v>
      </c>
    </row>
    <row r="445" spans="1:14">
      <c r="B445">
        <v>320</v>
      </c>
      <c r="C445">
        <v>325</v>
      </c>
      <c r="D445">
        <v>330</v>
      </c>
      <c r="E445">
        <v>335</v>
      </c>
      <c r="F445">
        <v>340</v>
      </c>
      <c r="G445">
        <v>345</v>
      </c>
      <c r="H445">
        <v>350</v>
      </c>
      <c r="I445">
        <v>355</v>
      </c>
      <c r="J445">
        <v>360</v>
      </c>
      <c r="K445">
        <v>365</v>
      </c>
    </row>
    <row r="446" spans="1:14">
      <c r="B446">
        <v>370</v>
      </c>
      <c r="C446">
        <v>375</v>
      </c>
      <c r="D446">
        <v>380</v>
      </c>
      <c r="E446">
        <v>385</v>
      </c>
      <c r="F446">
        <v>390</v>
      </c>
      <c r="G446">
        <v>395</v>
      </c>
      <c r="H446">
        <v>400</v>
      </c>
      <c r="I446">
        <v>405</v>
      </c>
      <c r="J446">
        <v>410</v>
      </c>
      <c r="K446">
        <v>415</v>
      </c>
    </row>
    <row r="447" spans="1:14">
      <c r="B447">
        <v>420</v>
      </c>
      <c r="C447">
        <v>425</v>
      </c>
      <c r="D447">
        <v>430</v>
      </c>
      <c r="E447">
        <v>435</v>
      </c>
      <c r="F447">
        <v>440</v>
      </c>
      <c r="G447">
        <v>445</v>
      </c>
      <c r="H447">
        <v>450</v>
      </c>
      <c r="I447">
        <v>455</v>
      </c>
      <c r="J447">
        <v>460</v>
      </c>
      <c r="K447">
        <v>465</v>
      </c>
    </row>
    <row r="448" spans="1:14">
      <c r="B448">
        <v>470</v>
      </c>
      <c r="C448">
        <v>475</v>
      </c>
      <c r="D448">
        <v>480</v>
      </c>
      <c r="E448">
        <v>485</v>
      </c>
      <c r="F448">
        <v>490</v>
      </c>
      <c r="G448">
        <v>495</v>
      </c>
      <c r="H448">
        <v>500</v>
      </c>
      <c r="I448">
        <v>505</v>
      </c>
      <c r="J448">
        <v>510</v>
      </c>
      <c r="K448">
        <v>515</v>
      </c>
    </row>
    <row r="449" spans="2:15">
      <c r="B449">
        <v>520</v>
      </c>
      <c r="C449">
        <v>525</v>
      </c>
      <c r="D449">
        <v>530</v>
      </c>
      <c r="E449">
        <v>535</v>
      </c>
      <c r="F449">
        <v>540</v>
      </c>
      <c r="G449">
        <v>545</v>
      </c>
      <c r="H449">
        <v>550</v>
      </c>
      <c r="I449">
        <v>555</v>
      </c>
      <c r="J449">
        <v>560</v>
      </c>
      <c r="K449">
        <v>565</v>
      </c>
    </row>
    <row r="451" spans="2:15">
      <c r="B451" s="8" t="s">
        <v>160</v>
      </c>
      <c r="C451" s="8"/>
      <c r="D451" s="8"/>
      <c r="E451" s="8"/>
      <c r="F451" s="8"/>
      <c r="G451" s="8"/>
      <c r="H451" s="8"/>
      <c r="I451" s="8"/>
      <c r="J451" s="8"/>
      <c r="K451" s="8"/>
      <c r="L451" s="8"/>
      <c r="M451" s="8"/>
    </row>
    <row r="452" spans="2:15">
      <c r="B452" s="8" t="s">
        <v>124</v>
      </c>
      <c r="C452" s="9">
        <f>QUARTILE(B439:K449,1)</f>
        <v>156.25</v>
      </c>
    </row>
    <row r="453" spans="2:15">
      <c r="B453" s="8" t="s">
        <v>125</v>
      </c>
      <c r="C453" s="9">
        <f>MEDIAN(B439:K449)</f>
        <v>292.5</v>
      </c>
    </row>
    <row r="454" spans="2:15">
      <c r="B454" s="8" t="s">
        <v>126</v>
      </c>
      <c r="C454" s="9">
        <f>QUARTILE(B439:K449,3)</f>
        <v>428.75</v>
      </c>
    </row>
    <row r="456" spans="2:15">
      <c r="B456" s="8" t="s">
        <v>161</v>
      </c>
      <c r="C456" s="8"/>
      <c r="D456" s="8"/>
      <c r="E456" s="8"/>
      <c r="F456" s="8"/>
      <c r="G456" s="8"/>
      <c r="H456" s="8"/>
      <c r="I456" s="8"/>
      <c r="J456" s="8"/>
      <c r="K456" s="8"/>
      <c r="L456" s="8"/>
      <c r="M456" s="8"/>
    </row>
    <row r="457" spans="2:15">
      <c r="B457" s="8" t="s">
        <v>162</v>
      </c>
      <c r="C457" s="8"/>
      <c r="D457" s="9">
        <f>PERCENTILE(B439:K449,0.2)</f>
        <v>129</v>
      </c>
    </row>
    <row r="458" spans="2:15">
      <c r="B458" s="8" t="s">
        <v>163</v>
      </c>
      <c r="C458" s="8"/>
      <c r="D458" s="9">
        <f>PERCENTILE(B439:K449,0.4)</f>
        <v>238</v>
      </c>
    </row>
    <row r="459" spans="2:15">
      <c r="B459" s="8" t="s">
        <v>164</v>
      </c>
      <c r="C459" s="8"/>
      <c r="D459" s="9">
        <f>PERCENTILE(B439:K449,0.8)</f>
        <v>456</v>
      </c>
    </row>
    <row r="461" spans="2:15">
      <c r="B461" s="8" t="s">
        <v>165</v>
      </c>
      <c r="C461" s="8"/>
      <c r="D461" s="8"/>
      <c r="E461" s="8"/>
      <c r="F461" s="8"/>
      <c r="G461" s="8"/>
      <c r="H461" s="8"/>
      <c r="I461" s="8"/>
      <c r="J461" s="8"/>
      <c r="K461" s="8"/>
      <c r="L461" s="8"/>
      <c r="M461" s="8"/>
      <c r="N461" s="8"/>
    </row>
    <row r="462" spans="2:15">
      <c r="B462" s="8" t="s">
        <v>133</v>
      </c>
      <c r="C462" s="8" t="s">
        <v>134</v>
      </c>
      <c r="D462" s="9">
        <v>273</v>
      </c>
    </row>
    <row r="464" spans="2:15">
      <c r="B464" s="31" t="s">
        <v>166</v>
      </c>
      <c r="C464" s="31"/>
      <c r="D464" s="31"/>
      <c r="E464" s="31"/>
      <c r="F464" s="31"/>
      <c r="G464" s="31"/>
      <c r="H464" s="31"/>
      <c r="I464" s="31"/>
      <c r="J464" s="31"/>
      <c r="K464" s="31"/>
      <c r="L464" s="31"/>
      <c r="M464" s="31"/>
      <c r="N464" s="31"/>
      <c r="O464" s="31"/>
    </row>
    <row r="465" spans="1:15">
      <c r="B465" s="31"/>
      <c r="C465" s="31" t="s">
        <v>167</v>
      </c>
      <c r="D465" s="31"/>
      <c r="E465" s="31"/>
      <c r="F465" s="31"/>
      <c r="G465" s="31"/>
      <c r="H465" s="31"/>
      <c r="I465" s="31"/>
      <c r="J465" s="31"/>
      <c r="K465" s="31"/>
      <c r="L465" s="31"/>
      <c r="M465" s="31"/>
      <c r="N465" s="31"/>
      <c r="O465" s="31"/>
    </row>
    <row r="466" spans="1:15">
      <c r="B466" s="31"/>
      <c r="C466" s="31" t="s">
        <v>168</v>
      </c>
      <c r="D466" s="31"/>
      <c r="E466" s="31"/>
      <c r="F466" s="31"/>
      <c r="G466" s="31"/>
      <c r="H466" s="31"/>
      <c r="I466" s="31"/>
      <c r="J466" s="31"/>
      <c r="K466" s="31"/>
      <c r="L466" s="31"/>
      <c r="M466" s="31"/>
      <c r="N466" s="31"/>
      <c r="O466" s="31"/>
    </row>
    <row r="467" spans="1:15">
      <c r="B467" s="31" t="s">
        <v>169</v>
      </c>
      <c r="C467" s="31"/>
      <c r="D467" s="31"/>
      <c r="E467" s="31"/>
      <c r="F467" s="31"/>
      <c r="G467" s="31"/>
      <c r="H467" s="31"/>
      <c r="I467" s="31"/>
      <c r="J467" s="31"/>
      <c r="K467" s="31"/>
      <c r="L467" s="31"/>
      <c r="M467" s="31"/>
      <c r="N467" s="31"/>
      <c r="O467" s="31"/>
    </row>
    <row r="468" spans="1:15">
      <c r="B468" s="31"/>
      <c r="C468" s="31" t="s">
        <v>170</v>
      </c>
      <c r="D468" s="31"/>
      <c r="E468" s="31"/>
      <c r="F468" s="31"/>
      <c r="G468" s="31"/>
      <c r="H468" s="31"/>
      <c r="I468" s="31"/>
      <c r="J468" s="31"/>
      <c r="K468" s="31"/>
      <c r="L468" s="31"/>
      <c r="M468" s="31"/>
      <c r="N468" s="31"/>
      <c r="O468" s="31"/>
    </row>
    <row r="469" spans="1:15">
      <c r="B469" s="31"/>
      <c r="C469" s="31" t="s">
        <v>171</v>
      </c>
      <c r="D469" s="31"/>
      <c r="E469" s="31"/>
      <c r="F469" s="31"/>
      <c r="G469" s="31"/>
      <c r="H469" s="31"/>
      <c r="I469" s="31"/>
      <c r="J469" s="31"/>
      <c r="K469" s="31"/>
      <c r="L469" s="31"/>
      <c r="M469" s="31"/>
      <c r="N469" s="31"/>
      <c r="O469" s="31"/>
    </row>
    <row r="471" spans="1:15">
      <c r="A471" s="4" t="s">
        <v>172</v>
      </c>
    </row>
    <row r="472" spans="1:15">
      <c r="A472" t="s">
        <v>173</v>
      </c>
    </row>
    <row r="474" spans="1:15" ht="21">
      <c r="F474" s="29" t="s">
        <v>174</v>
      </c>
    </row>
    <row r="475" spans="1:15">
      <c r="B475">
        <v>15</v>
      </c>
      <c r="C475">
        <v>20</v>
      </c>
      <c r="D475">
        <v>25</v>
      </c>
      <c r="E475">
        <v>30</v>
      </c>
      <c r="F475">
        <v>35</v>
      </c>
      <c r="G475">
        <v>40</v>
      </c>
      <c r="H475">
        <v>45</v>
      </c>
      <c r="I475">
        <v>50</v>
      </c>
      <c r="J475">
        <v>55</v>
      </c>
      <c r="K475">
        <v>60</v>
      </c>
    </row>
    <row r="476" spans="1:15">
      <c r="B476">
        <v>65</v>
      </c>
      <c r="C476">
        <v>70</v>
      </c>
      <c r="D476">
        <v>75</v>
      </c>
      <c r="E476">
        <v>80</v>
      </c>
      <c r="F476">
        <v>85</v>
      </c>
      <c r="G476">
        <v>90</v>
      </c>
      <c r="H476">
        <v>95</v>
      </c>
      <c r="I476">
        <v>100</v>
      </c>
      <c r="J476">
        <v>105</v>
      </c>
      <c r="K476">
        <v>110</v>
      </c>
    </row>
    <row r="477" spans="1:15">
      <c r="B477">
        <v>115</v>
      </c>
      <c r="C477">
        <v>120</v>
      </c>
      <c r="D477">
        <v>125</v>
      </c>
      <c r="E477">
        <v>130</v>
      </c>
      <c r="F477">
        <v>135</v>
      </c>
      <c r="G477">
        <v>140</v>
      </c>
      <c r="H477">
        <v>145</v>
      </c>
      <c r="I477">
        <v>150</v>
      </c>
      <c r="J477">
        <v>155</v>
      </c>
      <c r="K477">
        <v>160</v>
      </c>
    </row>
    <row r="478" spans="1:15">
      <c r="B478">
        <v>165</v>
      </c>
      <c r="C478">
        <v>170</v>
      </c>
      <c r="D478">
        <v>175</v>
      </c>
      <c r="E478">
        <v>180</v>
      </c>
      <c r="F478">
        <v>185</v>
      </c>
      <c r="G478">
        <v>190</v>
      </c>
      <c r="H478">
        <v>195</v>
      </c>
      <c r="I478">
        <v>200</v>
      </c>
      <c r="J478">
        <v>205</v>
      </c>
      <c r="K478">
        <v>210</v>
      </c>
    </row>
    <row r="479" spans="1:15">
      <c r="B479">
        <v>215</v>
      </c>
      <c r="C479">
        <v>220</v>
      </c>
      <c r="D479">
        <v>225</v>
      </c>
      <c r="E479">
        <v>230</v>
      </c>
      <c r="F479">
        <v>235</v>
      </c>
      <c r="G479">
        <v>240</v>
      </c>
      <c r="H479">
        <v>245</v>
      </c>
      <c r="I479">
        <v>250</v>
      </c>
      <c r="J479">
        <v>255</v>
      </c>
      <c r="K479">
        <v>260</v>
      </c>
    </row>
    <row r="480" spans="1:15">
      <c r="B480">
        <v>265</v>
      </c>
      <c r="C480">
        <v>270</v>
      </c>
      <c r="D480">
        <v>275</v>
      </c>
      <c r="E480">
        <v>280</v>
      </c>
      <c r="F480">
        <v>285</v>
      </c>
      <c r="G480">
        <v>290</v>
      </c>
      <c r="H480">
        <v>295</v>
      </c>
      <c r="I480">
        <v>300</v>
      </c>
      <c r="J480">
        <v>305</v>
      </c>
      <c r="K480">
        <v>310</v>
      </c>
    </row>
    <row r="481" spans="2:13">
      <c r="B481">
        <v>315</v>
      </c>
      <c r="C481">
        <v>320</v>
      </c>
      <c r="D481">
        <v>325</v>
      </c>
      <c r="E481">
        <v>330</v>
      </c>
      <c r="F481">
        <v>335</v>
      </c>
      <c r="G481">
        <v>340</v>
      </c>
      <c r="H481">
        <v>345</v>
      </c>
      <c r="I481">
        <v>350</v>
      </c>
      <c r="J481">
        <v>355</v>
      </c>
      <c r="K481">
        <v>360</v>
      </c>
    </row>
    <row r="482" spans="2:13">
      <c r="B482">
        <v>365</v>
      </c>
      <c r="C482">
        <v>370</v>
      </c>
      <c r="D482">
        <v>375</v>
      </c>
      <c r="E482">
        <v>380</v>
      </c>
      <c r="F482">
        <v>385</v>
      </c>
      <c r="G482">
        <v>390</v>
      </c>
      <c r="H482">
        <v>395</v>
      </c>
      <c r="I482">
        <v>400</v>
      </c>
      <c r="J482">
        <v>405</v>
      </c>
      <c r="K482">
        <v>410</v>
      </c>
    </row>
    <row r="483" spans="2:13">
      <c r="B483">
        <v>415</v>
      </c>
      <c r="C483">
        <v>420</v>
      </c>
      <c r="D483">
        <v>425</v>
      </c>
      <c r="E483">
        <v>430</v>
      </c>
      <c r="F483">
        <v>435</v>
      </c>
      <c r="G483">
        <v>440</v>
      </c>
      <c r="H483">
        <v>445</v>
      </c>
      <c r="I483">
        <v>450</v>
      </c>
      <c r="J483">
        <v>455</v>
      </c>
      <c r="K483">
        <v>460</v>
      </c>
    </row>
    <row r="484" spans="2:13">
      <c r="B484">
        <v>465</v>
      </c>
      <c r="C484">
        <v>470</v>
      </c>
      <c r="D484">
        <v>475</v>
      </c>
      <c r="E484">
        <v>480</v>
      </c>
      <c r="F484">
        <v>485</v>
      </c>
      <c r="G484">
        <v>490</v>
      </c>
      <c r="H484">
        <v>495</v>
      </c>
      <c r="I484">
        <v>500</v>
      </c>
      <c r="J484">
        <v>505</v>
      </c>
      <c r="K484">
        <v>510</v>
      </c>
    </row>
    <row r="485" spans="2:13">
      <c r="B485">
        <v>515</v>
      </c>
      <c r="C485">
        <v>520</v>
      </c>
      <c r="D485">
        <v>525</v>
      </c>
      <c r="E485">
        <v>530</v>
      </c>
      <c r="F485">
        <v>535</v>
      </c>
      <c r="G485">
        <v>540</v>
      </c>
      <c r="H485">
        <v>545</v>
      </c>
      <c r="I485">
        <v>550</v>
      </c>
      <c r="J485">
        <v>555</v>
      </c>
      <c r="K485">
        <v>560</v>
      </c>
    </row>
    <row r="486" spans="2:13">
      <c r="B486">
        <v>565</v>
      </c>
      <c r="C486">
        <v>570</v>
      </c>
      <c r="D486">
        <v>575</v>
      </c>
      <c r="E486">
        <v>580</v>
      </c>
      <c r="F486">
        <v>585</v>
      </c>
      <c r="G486">
        <v>590</v>
      </c>
      <c r="H486">
        <v>595</v>
      </c>
      <c r="I486">
        <v>600</v>
      </c>
      <c r="J486">
        <v>605</v>
      </c>
      <c r="K486">
        <v>610</v>
      </c>
    </row>
    <row r="488" spans="2:13">
      <c r="B488" s="22" t="s">
        <v>175</v>
      </c>
      <c r="C488" s="8"/>
      <c r="D488" s="8"/>
      <c r="E488" s="8"/>
      <c r="F488" s="8"/>
      <c r="G488" s="8"/>
      <c r="H488" s="8"/>
      <c r="I488" s="8"/>
      <c r="J488" s="8"/>
      <c r="K488" s="8"/>
      <c r="L488" s="8"/>
      <c r="M488" s="8"/>
    </row>
    <row r="489" spans="2:13">
      <c r="B489" s="8" t="s">
        <v>124</v>
      </c>
      <c r="C489" s="9">
        <f>QUARTILE(B475:K486,1)</f>
        <v>163.75</v>
      </c>
    </row>
    <row r="490" spans="2:13">
      <c r="B490" s="8" t="s">
        <v>125</v>
      </c>
      <c r="C490" s="9">
        <f>MEDIAN(B475:K486)</f>
        <v>312.5</v>
      </c>
    </row>
    <row r="491" spans="2:13">
      <c r="B491" s="8" t="s">
        <v>126</v>
      </c>
      <c r="C491" s="9">
        <f>QUARTILE(B475:K486,3)</f>
        <v>461.25</v>
      </c>
    </row>
    <row r="493" spans="2:13">
      <c r="B493" s="8" t="s">
        <v>176</v>
      </c>
      <c r="C493" s="8"/>
      <c r="D493" s="8"/>
      <c r="E493" s="8"/>
      <c r="F493" s="8"/>
      <c r="G493" s="8"/>
      <c r="H493" s="8"/>
      <c r="I493" s="8"/>
      <c r="J493" s="8"/>
      <c r="K493" s="8"/>
      <c r="L493" s="8"/>
      <c r="M493" s="8"/>
    </row>
    <row r="494" spans="2:13">
      <c r="B494" s="8" t="s">
        <v>177</v>
      </c>
      <c r="C494" s="8"/>
      <c r="D494" s="9">
        <f>_xlfn.PERCENTILE.INC(B475:K486,0.3)</f>
        <v>193.49999999999997</v>
      </c>
    </row>
    <row r="495" spans="2:13">
      <c r="B495" s="8" t="s">
        <v>148</v>
      </c>
      <c r="C495" s="8"/>
      <c r="D495" s="9">
        <f>_xlfn.PERCENTILE.INC(B475:K486,0.5)</f>
        <v>312.5</v>
      </c>
    </row>
    <row r="496" spans="2:13">
      <c r="B496" s="8" t="s">
        <v>178</v>
      </c>
      <c r="C496" s="8"/>
      <c r="D496" s="9">
        <f>_xlfn.PERCENTILE.INC(B475:K486,0.7)</f>
        <v>431.5</v>
      </c>
    </row>
    <row r="498" spans="1:20">
      <c r="B498" s="22" t="s">
        <v>179</v>
      </c>
      <c r="C498" s="8"/>
      <c r="D498" s="8"/>
      <c r="E498" s="8"/>
      <c r="F498" s="8"/>
      <c r="G498" s="8"/>
      <c r="H498" s="8"/>
      <c r="I498" s="8"/>
      <c r="J498" s="8"/>
      <c r="K498" s="8"/>
      <c r="L498" s="8"/>
      <c r="M498" s="8"/>
      <c r="N498" s="8"/>
    </row>
    <row r="499" spans="1:20">
      <c r="B499" s="8" t="s">
        <v>133</v>
      </c>
      <c r="C499" s="8" t="s">
        <v>134</v>
      </c>
      <c r="D499" s="9">
        <v>297</v>
      </c>
    </row>
    <row r="500" spans="1:20">
      <c r="B500" s="31" t="s">
        <v>180</v>
      </c>
      <c r="C500" s="31"/>
      <c r="D500" s="31"/>
      <c r="E500" s="31"/>
      <c r="F500" s="31"/>
      <c r="G500" s="31"/>
      <c r="H500" s="31"/>
      <c r="I500" s="31"/>
      <c r="J500" s="31"/>
      <c r="K500" s="31"/>
      <c r="L500" s="31"/>
      <c r="M500" s="31"/>
      <c r="N500" s="31"/>
      <c r="O500" s="31"/>
      <c r="P500" s="31"/>
      <c r="Q500" s="31"/>
      <c r="R500" s="31"/>
      <c r="S500" s="31"/>
      <c r="T500" s="31"/>
    </row>
    <row r="501" spans="1:20">
      <c r="B501" s="31"/>
      <c r="C501" s="31" t="s">
        <v>181</v>
      </c>
      <c r="D501" s="31"/>
      <c r="E501" s="31"/>
      <c r="F501" s="31"/>
      <c r="G501" s="31"/>
      <c r="H501" s="31"/>
      <c r="I501" s="31"/>
      <c r="J501" s="31"/>
      <c r="K501" s="31"/>
      <c r="L501" s="31"/>
      <c r="M501" s="31"/>
      <c r="N501" s="31"/>
      <c r="O501" s="31"/>
      <c r="P501" s="31"/>
      <c r="Q501" s="31"/>
      <c r="R501" s="31"/>
      <c r="S501" s="31"/>
      <c r="T501" s="31"/>
    </row>
    <row r="502" spans="1:20">
      <c r="B502" s="31"/>
      <c r="C502" s="31" t="s">
        <v>182</v>
      </c>
      <c r="D502" s="31"/>
      <c r="E502" s="31"/>
      <c r="F502" s="31"/>
      <c r="G502" s="31"/>
      <c r="H502" s="31"/>
      <c r="I502" s="31"/>
      <c r="J502" s="31"/>
      <c r="K502" s="31"/>
      <c r="L502" s="31"/>
      <c r="M502" s="31"/>
      <c r="N502" s="31"/>
      <c r="O502" s="31"/>
      <c r="P502" s="31"/>
      <c r="Q502" s="31"/>
      <c r="R502" s="31"/>
      <c r="S502" s="31"/>
      <c r="T502" s="31"/>
    </row>
    <row r="503" spans="1:20">
      <c r="B503" s="31" t="s">
        <v>183</v>
      </c>
      <c r="C503" s="31"/>
      <c r="D503" s="31"/>
      <c r="E503" s="31"/>
      <c r="F503" s="31"/>
      <c r="G503" s="31"/>
      <c r="H503" s="31"/>
      <c r="I503" s="31"/>
      <c r="J503" s="31"/>
      <c r="K503" s="31"/>
      <c r="L503" s="31"/>
      <c r="M503" s="31"/>
      <c r="N503" s="31"/>
      <c r="O503" s="31"/>
      <c r="P503" s="31"/>
      <c r="Q503" s="31"/>
      <c r="R503" s="31"/>
      <c r="S503" s="31"/>
      <c r="T503" s="31"/>
    </row>
    <row r="504" spans="1:20">
      <c r="B504" s="31"/>
      <c r="C504" s="31" t="s">
        <v>184</v>
      </c>
      <c r="D504" s="31"/>
      <c r="E504" s="31"/>
      <c r="F504" s="31"/>
      <c r="G504" s="31"/>
      <c r="H504" s="31"/>
      <c r="I504" s="31"/>
      <c r="J504" s="31"/>
      <c r="K504" s="31"/>
      <c r="L504" s="31"/>
      <c r="M504" s="31"/>
      <c r="N504" s="31"/>
      <c r="O504" s="31"/>
      <c r="P504" s="31"/>
      <c r="Q504" s="31"/>
      <c r="R504" s="31"/>
      <c r="S504" s="31"/>
      <c r="T504" s="31"/>
    </row>
    <row r="507" spans="1:20">
      <c r="A507" s="4" t="s">
        <v>185</v>
      </c>
    </row>
    <row r="508" spans="1:20">
      <c r="A508" t="s">
        <v>186</v>
      </c>
    </row>
    <row r="510" spans="1:20" ht="21">
      <c r="E510" s="29" t="s">
        <v>187</v>
      </c>
    </row>
    <row r="511" spans="1:20">
      <c r="B511">
        <v>0.5</v>
      </c>
      <c r="C511">
        <v>1</v>
      </c>
      <c r="D511">
        <v>0.2</v>
      </c>
      <c r="E511">
        <v>0.7</v>
      </c>
      <c r="F511">
        <v>0.3</v>
      </c>
      <c r="G511">
        <v>0.9</v>
      </c>
      <c r="H511">
        <v>1.2</v>
      </c>
      <c r="I511">
        <v>0.6</v>
      </c>
      <c r="J511">
        <v>0.4</v>
      </c>
      <c r="K511">
        <v>1.1000000000000001</v>
      </c>
    </row>
    <row r="512" spans="1:20">
      <c r="B512">
        <v>0.8</v>
      </c>
      <c r="C512">
        <v>0.5</v>
      </c>
      <c r="D512">
        <v>0.3</v>
      </c>
      <c r="E512">
        <v>0.6</v>
      </c>
      <c r="F512">
        <v>1</v>
      </c>
      <c r="G512">
        <v>0.4</v>
      </c>
      <c r="H512">
        <v>0.5</v>
      </c>
      <c r="I512">
        <v>0.7</v>
      </c>
      <c r="J512">
        <v>0.9</v>
      </c>
      <c r="K512">
        <v>1.3</v>
      </c>
    </row>
    <row r="513" spans="2:12">
      <c r="B513">
        <v>0.8</v>
      </c>
      <c r="C513">
        <v>0.6</v>
      </c>
      <c r="D513">
        <v>0.4</v>
      </c>
      <c r="E513">
        <v>0.7</v>
      </c>
      <c r="F513">
        <v>0.9</v>
      </c>
      <c r="G513">
        <v>0.5</v>
      </c>
      <c r="H513">
        <v>0.2</v>
      </c>
      <c r="I513">
        <v>1</v>
      </c>
      <c r="J513">
        <v>0.8</v>
      </c>
      <c r="K513">
        <v>0.3</v>
      </c>
    </row>
    <row r="514" spans="2:12">
      <c r="B514">
        <v>0.6</v>
      </c>
      <c r="C514">
        <v>0.4</v>
      </c>
      <c r="D514">
        <v>0.7</v>
      </c>
      <c r="E514">
        <v>0.9</v>
      </c>
      <c r="F514">
        <v>1.2</v>
      </c>
      <c r="G514">
        <v>0.8</v>
      </c>
      <c r="H514">
        <v>0.3</v>
      </c>
      <c r="I514">
        <v>0.6</v>
      </c>
      <c r="J514">
        <v>0.5</v>
      </c>
      <c r="K514">
        <v>0.4</v>
      </c>
    </row>
    <row r="515" spans="2:12">
      <c r="B515">
        <v>0.7</v>
      </c>
      <c r="C515">
        <v>0.9</v>
      </c>
      <c r="D515">
        <v>1.1000000000000001</v>
      </c>
      <c r="E515">
        <v>0.3</v>
      </c>
      <c r="F515">
        <v>1.4</v>
      </c>
      <c r="G515">
        <v>0.9</v>
      </c>
      <c r="H515">
        <v>0.6</v>
      </c>
      <c r="I515">
        <v>0.2</v>
      </c>
      <c r="J515">
        <v>1.5</v>
      </c>
      <c r="K515">
        <v>1</v>
      </c>
    </row>
    <row r="516" spans="2:12">
      <c r="B516">
        <v>0.6</v>
      </c>
      <c r="C516">
        <v>0.4</v>
      </c>
      <c r="D516">
        <v>0.7</v>
      </c>
      <c r="E516">
        <v>1</v>
      </c>
      <c r="F516">
        <v>0.8</v>
      </c>
      <c r="G516">
        <v>0.3</v>
      </c>
      <c r="H516">
        <v>0.5</v>
      </c>
      <c r="I516">
        <v>0.8</v>
      </c>
      <c r="J516">
        <v>0.6</v>
      </c>
      <c r="K516">
        <v>0.3</v>
      </c>
      <c r="L516">
        <v>0.9</v>
      </c>
    </row>
    <row r="517" spans="2:12">
      <c r="B517">
        <v>0.4</v>
      </c>
      <c r="C517">
        <v>0.7</v>
      </c>
      <c r="D517">
        <v>0.9</v>
      </c>
      <c r="E517">
        <v>1</v>
      </c>
      <c r="F517">
        <v>0.8</v>
      </c>
      <c r="G517">
        <v>0.3</v>
      </c>
      <c r="H517">
        <v>0.5</v>
      </c>
      <c r="I517">
        <v>0.6</v>
      </c>
      <c r="J517">
        <v>0.4</v>
      </c>
      <c r="K517">
        <v>0.7</v>
      </c>
    </row>
    <row r="518" spans="2:12">
      <c r="B518">
        <v>0.9</v>
      </c>
      <c r="C518">
        <v>1.1000000000000001</v>
      </c>
      <c r="D518">
        <v>0.8</v>
      </c>
      <c r="E518">
        <v>0.3</v>
      </c>
      <c r="F518">
        <v>0.5</v>
      </c>
      <c r="G518">
        <v>0.6</v>
      </c>
      <c r="H518">
        <v>0.4</v>
      </c>
      <c r="I518">
        <v>0.7</v>
      </c>
      <c r="J518">
        <v>0.9</v>
      </c>
      <c r="K518">
        <v>1</v>
      </c>
    </row>
    <row r="519" spans="2:12">
      <c r="B519">
        <v>0.8</v>
      </c>
      <c r="C519">
        <v>0.3</v>
      </c>
      <c r="D519">
        <v>0.5</v>
      </c>
      <c r="E519">
        <v>0.6</v>
      </c>
      <c r="F519">
        <v>0.4</v>
      </c>
      <c r="G519">
        <v>0.7</v>
      </c>
      <c r="H519">
        <v>0.9</v>
      </c>
      <c r="I519">
        <v>1.1000000000000001</v>
      </c>
      <c r="J519">
        <v>0.8</v>
      </c>
      <c r="K519">
        <v>0.3</v>
      </c>
    </row>
    <row r="520" spans="2:12">
      <c r="B520">
        <v>0.5</v>
      </c>
      <c r="C520">
        <v>0.6</v>
      </c>
      <c r="D520">
        <v>0.4</v>
      </c>
      <c r="E520">
        <v>0.7</v>
      </c>
      <c r="F520">
        <v>0.9</v>
      </c>
      <c r="G520">
        <v>1</v>
      </c>
      <c r="H520">
        <v>0.8</v>
      </c>
      <c r="I520">
        <v>0.3</v>
      </c>
      <c r="J520">
        <v>0.5</v>
      </c>
      <c r="K520">
        <v>0.6</v>
      </c>
    </row>
    <row r="521" spans="2:12">
      <c r="B521">
        <v>0.4</v>
      </c>
      <c r="C521">
        <v>0.7</v>
      </c>
      <c r="D521">
        <v>0.9</v>
      </c>
      <c r="E521">
        <v>1.1000000000000001</v>
      </c>
      <c r="F521">
        <v>0.8</v>
      </c>
      <c r="G521">
        <v>0.3</v>
      </c>
      <c r="H521">
        <v>0.5</v>
      </c>
      <c r="I521">
        <v>0.6</v>
      </c>
      <c r="J521">
        <v>0.4</v>
      </c>
      <c r="K521">
        <v>0.7</v>
      </c>
    </row>
    <row r="522" spans="2:12">
      <c r="B522">
        <v>0.9</v>
      </c>
      <c r="C522">
        <v>1</v>
      </c>
      <c r="D522">
        <v>0.8</v>
      </c>
      <c r="E522">
        <v>0.3</v>
      </c>
      <c r="F522">
        <v>0.5</v>
      </c>
      <c r="G522">
        <v>0.6</v>
      </c>
      <c r="H522">
        <v>0.4</v>
      </c>
      <c r="I522">
        <v>0.7</v>
      </c>
      <c r="J522">
        <v>0.9</v>
      </c>
      <c r="K522">
        <v>1.1000000000000001</v>
      </c>
    </row>
    <row r="524" spans="2:12">
      <c r="B524" s="8" t="s">
        <v>188</v>
      </c>
      <c r="C524" s="8"/>
      <c r="D524" s="8"/>
      <c r="E524" s="8"/>
      <c r="F524" s="8"/>
      <c r="G524" s="8"/>
      <c r="H524" s="8"/>
      <c r="I524" s="8"/>
      <c r="J524" s="8"/>
      <c r="K524" s="8"/>
      <c r="L524" s="8"/>
    </row>
    <row r="525" spans="2:12">
      <c r="B525" s="8" t="s">
        <v>124</v>
      </c>
      <c r="C525" s="9">
        <f>QUARTILE(B511:L522,1)</f>
        <v>0.4</v>
      </c>
    </row>
    <row r="526" spans="2:12">
      <c r="B526" s="8" t="s">
        <v>125</v>
      </c>
      <c r="C526" s="9">
        <f>MEDIAN(B511:L522)</f>
        <v>0.7</v>
      </c>
    </row>
    <row r="527" spans="2:12">
      <c r="B527" s="8" t="s">
        <v>126</v>
      </c>
      <c r="C527" s="9">
        <f>QUARTILE(B511:L522,3)</f>
        <v>0.9</v>
      </c>
    </row>
    <row r="529" spans="1:18">
      <c r="B529" s="8" t="s">
        <v>189</v>
      </c>
      <c r="C529" s="8"/>
      <c r="D529" s="8"/>
      <c r="E529" s="8"/>
      <c r="F529" s="8"/>
      <c r="G529" s="8"/>
      <c r="H529" s="8"/>
      <c r="I529" s="8"/>
      <c r="J529" s="8"/>
      <c r="K529" s="8"/>
      <c r="L529" s="8"/>
    </row>
    <row r="530" spans="1:18">
      <c r="B530" s="8" t="s">
        <v>129</v>
      </c>
      <c r="C530" s="8"/>
      <c r="D530" s="9">
        <f>_xlfn.PERCENTILE.INC(B511:L522,0.25)</f>
        <v>0.4</v>
      </c>
    </row>
    <row r="531" spans="1:18">
      <c r="B531" s="8" t="s">
        <v>148</v>
      </c>
      <c r="C531" s="8"/>
      <c r="D531" s="9">
        <f>_xlfn.PERCENTILE.INC(B511:L522,0.5)</f>
        <v>0.7</v>
      </c>
    </row>
    <row r="532" spans="1:18">
      <c r="B532" s="8" t="s">
        <v>190</v>
      </c>
      <c r="C532" s="8"/>
      <c r="D532" s="9">
        <f>_xlfn.PERCENTILE.INC(B511:L522,0.75)</f>
        <v>0.9</v>
      </c>
    </row>
    <row r="534" spans="1:18">
      <c r="B534" s="8" t="s">
        <v>191</v>
      </c>
      <c r="C534" s="8"/>
      <c r="D534" s="8"/>
      <c r="E534" s="8"/>
      <c r="F534" s="8"/>
      <c r="G534" s="8"/>
      <c r="H534" s="8"/>
      <c r="I534" s="8"/>
      <c r="J534" s="8"/>
      <c r="K534" s="8"/>
      <c r="L534" s="8"/>
    </row>
    <row r="535" spans="1:18">
      <c r="B535" s="8" t="s">
        <v>133</v>
      </c>
      <c r="C535" s="8" t="s">
        <v>134</v>
      </c>
      <c r="D535" s="9">
        <v>0.5</v>
      </c>
    </row>
    <row r="536" spans="1:18">
      <c r="B536" s="31" t="s">
        <v>192</v>
      </c>
      <c r="C536" s="31"/>
      <c r="D536" s="31"/>
      <c r="E536" s="31"/>
      <c r="F536" s="31"/>
      <c r="G536" s="31"/>
      <c r="H536" s="31"/>
      <c r="I536" s="31"/>
      <c r="J536" s="31"/>
      <c r="K536" s="31"/>
      <c r="L536" s="31"/>
      <c r="M536" s="31"/>
      <c r="N536" s="31"/>
      <c r="O536" s="31"/>
      <c r="P536" s="31"/>
      <c r="Q536" s="31"/>
      <c r="R536" s="31"/>
    </row>
    <row r="537" spans="1:18">
      <c r="B537" s="31"/>
      <c r="C537" s="31" t="s">
        <v>193</v>
      </c>
      <c r="D537" s="31"/>
      <c r="E537" s="31"/>
      <c r="F537" s="31"/>
      <c r="G537" s="31"/>
      <c r="H537" s="31"/>
      <c r="I537" s="31"/>
      <c r="J537" s="31"/>
      <c r="K537" s="31"/>
      <c r="L537" s="31"/>
      <c r="M537" s="31"/>
      <c r="N537" s="31"/>
      <c r="O537" s="31"/>
      <c r="P537" s="31"/>
      <c r="Q537" s="31"/>
      <c r="R537" s="31"/>
    </row>
    <row r="538" spans="1:18">
      <c r="B538" s="31"/>
      <c r="C538" s="31" t="s">
        <v>194</v>
      </c>
      <c r="D538" s="31"/>
      <c r="E538" s="31"/>
      <c r="F538" s="31"/>
      <c r="G538" s="31"/>
      <c r="H538" s="31"/>
      <c r="I538" s="31"/>
      <c r="J538" s="31"/>
      <c r="K538" s="31"/>
      <c r="L538" s="31"/>
      <c r="M538" s="31"/>
      <c r="N538" s="31"/>
      <c r="O538" s="31"/>
      <c r="P538" s="31"/>
      <c r="Q538" s="31"/>
      <c r="R538" s="31"/>
    </row>
    <row r="539" spans="1:18">
      <c r="B539" s="31" t="s">
        <v>195</v>
      </c>
      <c r="C539" s="31"/>
      <c r="D539" s="31"/>
      <c r="E539" s="31"/>
      <c r="F539" s="31"/>
      <c r="G539" s="31"/>
      <c r="H539" s="31"/>
      <c r="I539" s="31"/>
      <c r="J539" s="31"/>
      <c r="K539" s="31"/>
      <c r="L539" s="31"/>
      <c r="M539" s="31"/>
      <c r="N539" s="31"/>
      <c r="O539" s="31"/>
      <c r="P539" s="31"/>
      <c r="Q539" s="31"/>
      <c r="R539" s="31"/>
    </row>
    <row r="540" spans="1:18">
      <c r="B540" s="31"/>
      <c r="C540" s="31" t="s">
        <v>196</v>
      </c>
      <c r="D540" s="31"/>
      <c r="E540" s="31"/>
      <c r="F540" s="31"/>
      <c r="G540" s="31"/>
      <c r="H540" s="31"/>
      <c r="I540" s="31"/>
      <c r="J540" s="31"/>
      <c r="K540" s="31"/>
      <c r="L540" s="31"/>
      <c r="M540" s="31"/>
      <c r="N540" s="31"/>
      <c r="O540" s="31"/>
      <c r="P540" s="31"/>
      <c r="Q540" s="31"/>
      <c r="R540" s="31"/>
    </row>
    <row r="543" spans="1:18" ht="21">
      <c r="A543" s="2" t="s">
        <v>197</v>
      </c>
    </row>
    <row r="545" spans="1:25">
      <c r="A545" s="4" t="s">
        <v>198</v>
      </c>
    </row>
    <row r="546" spans="1:25">
      <c r="A546" t="s">
        <v>199</v>
      </c>
    </row>
    <row r="548" spans="1:25">
      <c r="B548" s="4" t="s">
        <v>200</v>
      </c>
      <c r="C548" s="4"/>
      <c r="D548" s="4"/>
      <c r="E548">
        <v>10</v>
      </c>
      <c r="F548">
        <v>12</v>
      </c>
      <c r="G548">
        <v>15</v>
      </c>
      <c r="H548">
        <v>18</v>
      </c>
      <c r="I548">
        <v>20</v>
      </c>
      <c r="J548">
        <v>22</v>
      </c>
      <c r="K548">
        <v>25</v>
      </c>
      <c r="L548">
        <v>28</v>
      </c>
      <c r="M548">
        <v>30</v>
      </c>
      <c r="N548">
        <v>32</v>
      </c>
      <c r="O548">
        <v>35</v>
      </c>
      <c r="P548">
        <v>38</v>
      </c>
    </row>
    <row r="549" spans="1:25">
      <c r="B549" s="4" t="s">
        <v>201</v>
      </c>
      <c r="C549" s="4"/>
      <c r="D549" s="4"/>
      <c r="E549">
        <v>50</v>
      </c>
      <c r="F549">
        <v>55</v>
      </c>
      <c r="G549">
        <v>60</v>
      </c>
      <c r="H549">
        <v>65</v>
      </c>
      <c r="I549">
        <v>70</v>
      </c>
      <c r="J549">
        <v>75</v>
      </c>
      <c r="K549">
        <v>80</v>
      </c>
      <c r="L549">
        <v>85</v>
      </c>
      <c r="M549">
        <v>90</v>
      </c>
      <c r="N549">
        <v>95</v>
      </c>
      <c r="O549">
        <v>100</v>
      </c>
      <c r="P549">
        <v>105</v>
      </c>
    </row>
    <row r="551" spans="1:25">
      <c r="B551" s="22" t="s">
        <v>202</v>
      </c>
      <c r="C551" s="8"/>
      <c r="D551" s="8"/>
      <c r="E551" s="8"/>
      <c r="F551" s="8"/>
      <c r="G551" s="8"/>
      <c r="H551" s="8"/>
      <c r="I551" s="8"/>
      <c r="J551" s="8"/>
      <c r="K551" s="8"/>
      <c r="L551" s="8"/>
      <c r="M551" s="8"/>
      <c r="N551" s="8"/>
      <c r="O551" s="8"/>
      <c r="P551" s="8"/>
      <c r="Q551" s="8"/>
      <c r="R551" s="8"/>
      <c r="S551" s="8"/>
      <c r="T551" s="8"/>
      <c r="U551" s="8"/>
      <c r="V551" s="8"/>
      <c r="W551" s="8"/>
      <c r="X551" s="8"/>
      <c r="Y551" s="8"/>
    </row>
    <row r="553" spans="1:25">
      <c r="B553" s="22" t="s">
        <v>203</v>
      </c>
      <c r="C553" s="8"/>
      <c r="D553" s="8"/>
      <c r="E553" s="32">
        <f>CORREL(E548:P548,E549:P549)</f>
        <v>0.99921031003664817</v>
      </c>
    </row>
    <row r="554" spans="1:25">
      <c r="B554" s="8" t="s">
        <v>204</v>
      </c>
      <c r="C554" s="8"/>
      <c r="D554" s="8"/>
      <c r="E554" s="8"/>
    </row>
    <row r="555" spans="1:25">
      <c r="C555" s="31" t="s">
        <v>205</v>
      </c>
      <c r="D555" s="31"/>
      <c r="E555" s="31"/>
      <c r="F555" s="31"/>
      <c r="G555" s="31"/>
      <c r="H555" s="31"/>
      <c r="I555" s="31"/>
      <c r="J555" s="31"/>
      <c r="K555" s="31"/>
    </row>
    <row r="556" spans="1:25">
      <c r="C556" s="4" t="s">
        <v>206</v>
      </c>
      <c r="D556" s="4"/>
      <c r="E556" s="4"/>
      <c r="F556" s="4"/>
      <c r="G556" s="4"/>
    </row>
    <row r="557" spans="1:25">
      <c r="C557" s="31" t="s">
        <v>207</v>
      </c>
      <c r="D557" s="31"/>
      <c r="E557" s="31"/>
      <c r="F557" s="31"/>
      <c r="G557" s="31"/>
      <c r="H557" s="31"/>
      <c r="I557" s="31"/>
      <c r="J557" s="31"/>
      <c r="K557" s="31"/>
      <c r="L557" s="31"/>
    </row>
    <row r="558" spans="1:25">
      <c r="C558" s="31" t="s">
        <v>208</v>
      </c>
      <c r="D558" s="31"/>
      <c r="E558" s="31"/>
      <c r="F558" s="31"/>
      <c r="G558" s="31"/>
      <c r="H558" s="31"/>
      <c r="I558" s="31"/>
      <c r="J558" s="31"/>
      <c r="K558" s="31"/>
      <c r="L558" s="31"/>
    </row>
    <row r="559" spans="1:25">
      <c r="C559" s="31" t="s">
        <v>209</v>
      </c>
      <c r="D559" s="31"/>
      <c r="E559" s="31"/>
      <c r="F559" s="31"/>
      <c r="G559" s="31"/>
      <c r="H559" s="31"/>
      <c r="I559" s="31"/>
      <c r="J559" s="31"/>
      <c r="K559" s="31"/>
      <c r="L559" s="31"/>
    </row>
    <row r="560" spans="1:25">
      <c r="C560" s="31" t="s">
        <v>210</v>
      </c>
      <c r="D560" s="31"/>
      <c r="E560" s="31"/>
      <c r="F560" s="31"/>
      <c r="G560" s="31"/>
      <c r="H560" s="31"/>
      <c r="I560" s="31"/>
      <c r="J560" s="31"/>
      <c r="K560" s="31"/>
      <c r="L560" s="31"/>
    </row>
    <row r="563" spans="1:23">
      <c r="A563" s="4" t="s">
        <v>211</v>
      </c>
    </row>
    <row r="564" spans="1:23">
      <c r="A564" t="s">
        <v>212</v>
      </c>
    </row>
    <row r="566" spans="1:23">
      <c r="B566" s="16" t="s">
        <v>213</v>
      </c>
      <c r="D566">
        <v>45</v>
      </c>
      <c r="E566">
        <v>47</v>
      </c>
      <c r="F566">
        <v>48</v>
      </c>
      <c r="G566">
        <v>50</v>
      </c>
      <c r="H566">
        <v>52</v>
      </c>
      <c r="I566">
        <v>53</v>
      </c>
      <c r="J566">
        <v>55</v>
      </c>
      <c r="K566">
        <v>56</v>
      </c>
      <c r="L566">
        <v>58</v>
      </c>
      <c r="M566">
        <v>60</v>
      </c>
      <c r="N566">
        <v>62</v>
      </c>
      <c r="O566">
        <v>64</v>
      </c>
      <c r="P566">
        <v>65</v>
      </c>
      <c r="Q566">
        <v>67</v>
      </c>
      <c r="R566">
        <v>69</v>
      </c>
      <c r="S566">
        <v>70</v>
      </c>
      <c r="T566">
        <v>72</v>
      </c>
      <c r="U566">
        <v>74</v>
      </c>
      <c r="V566">
        <v>76</v>
      </c>
      <c r="W566">
        <v>77</v>
      </c>
    </row>
    <row r="567" spans="1:23">
      <c r="B567" s="16" t="s">
        <v>214</v>
      </c>
      <c r="D567">
        <v>52</v>
      </c>
      <c r="E567">
        <v>54</v>
      </c>
      <c r="F567">
        <v>55</v>
      </c>
      <c r="G567">
        <v>57</v>
      </c>
      <c r="H567">
        <v>59</v>
      </c>
      <c r="I567">
        <v>60</v>
      </c>
      <c r="J567">
        <v>61</v>
      </c>
      <c r="K567">
        <v>62</v>
      </c>
      <c r="L567">
        <v>64</v>
      </c>
      <c r="M567">
        <v>66</v>
      </c>
      <c r="N567">
        <v>67</v>
      </c>
      <c r="O567">
        <v>69</v>
      </c>
      <c r="P567">
        <v>71</v>
      </c>
      <c r="Q567">
        <v>73</v>
      </c>
      <c r="R567">
        <v>74</v>
      </c>
      <c r="S567">
        <v>76</v>
      </c>
      <c r="T567">
        <v>78</v>
      </c>
      <c r="U567">
        <v>80</v>
      </c>
      <c r="V567">
        <v>82</v>
      </c>
      <c r="W567">
        <v>83</v>
      </c>
    </row>
    <row r="569" spans="1:23">
      <c r="B569" s="8" t="s">
        <v>215</v>
      </c>
      <c r="C569" s="8"/>
      <c r="D569" s="8"/>
      <c r="E569" s="8"/>
      <c r="F569" s="8"/>
      <c r="G569" s="8"/>
      <c r="H569" s="8"/>
      <c r="I569" s="8"/>
      <c r="J569" s="8"/>
      <c r="K569" s="8"/>
      <c r="L569" s="8"/>
      <c r="M569" s="8"/>
      <c r="N569" s="8"/>
      <c r="O569" s="8"/>
      <c r="P569" s="8"/>
      <c r="Q569" s="8"/>
      <c r="R569" s="8"/>
      <c r="S569" s="8"/>
      <c r="T569" s="8"/>
    </row>
    <row r="570" spans="1:23">
      <c r="B570" s="8" t="s">
        <v>216</v>
      </c>
      <c r="C570" s="8"/>
      <c r="D570" s="9">
        <f>_xlfn.COVARIANCE.P(D566:W566,D567:W567)</f>
        <v>92.65</v>
      </c>
    </row>
    <row r="571" spans="1:23">
      <c r="B571" s="4" t="s">
        <v>217</v>
      </c>
    </row>
    <row r="572" spans="1:23">
      <c r="C572" s="31" t="s">
        <v>218</v>
      </c>
      <c r="D572" s="31"/>
      <c r="E572" s="31"/>
      <c r="F572" s="31"/>
      <c r="G572" s="31"/>
      <c r="H572" s="31"/>
      <c r="I572" s="31"/>
      <c r="J572" s="31"/>
      <c r="K572" s="31"/>
      <c r="L572" s="31"/>
      <c r="M572" s="31"/>
      <c r="N572" s="31"/>
      <c r="O572" s="31"/>
      <c r="P572" s="31"/>
      <c r="Q572" s="31"/>
      <c r="R572" s="31"/>
      <c r="S572" s="31"/>
      <c r="T572" s="31"/>
    </row>
    <row r="573" spans="1:23">
      <c r="C573" s="31" t="s">
        <v>219</v>
      </c>
      <c r="D573" s="31"/>
      <c r="E573" s="31"/>
      <c r="F573" s="31"/>
      <c r="G573" s="31"/>
      <c r="H573" s="31"/>
      <c r="I573" s="31"/>
      <c r="J573" s="31"/>
      <c r="K573" s="31"/>
      <c r="L573" s="31"/>
      <c r="M573" s="31"/>
      <c r="N573" s="31"/>
      <c r="O573" s="31"/>
      <c r="P573" s="31"/>
      <c r="Q573" s="31"/>
      <c r="R573" s="31"/>
      <c r="S573" s="31"/>
      <c r="T573" s="31"/>
    </row>
    <row r="574" spans="1:23">
      <c r="C574" s="31" t="s">
        <v>220</v>
      </c>
      <c r="D574" s="31"/>
      <c r="E574" s="31"/>
      <c r="F574" s="31"/>
      <c r="G574" s="31"/>
      <c r="H574" s="31"/>
      <c r="I574" s="31"/>
      <c r="J574" s="31"/>
      <c r="K574" s="31"/>
      <c r="L574" s="31"/>
      <c r="M574" s="31"/>
      <c r="N574" s="31"/>
      <c r="O574" s="31"/>
      <c r="P574" s="31"/>
      <c r="Q574" s="31"/>
      <c r="R574" s="31"/>
      <c r="S574" s="31"/>
      <c r="T574" s="31"/>
    </row>
    <row r="575" spans="1:23">
      <c r="B575" s="4" t="s">
        <v>221</v>
      </c>
    </row>
    <row r="576" spans="1:23">
      <c r="C576" s="31" t="s">
        <v>222</v>
      </c>
      <c r="D576" s="31"/>
      <c r="E576" s="31"/>
      <c r="F576" s="31"/>
      <c r="G576" s="31"/>
      <c r="H576" s="31"/>
      <c r="I576" s="31"/>
      <c r="J576" s="31"/>
      <c r="K576" s="31"/>
      <c r="L576" s="31"/>
      <c r="M576" s="31"/>
      <c r="N576" s="31"/>
      <c r="O576" s="31"/>
      <c r="P576" s="31"/>
      <c r="Q576" s="31"/>
    </row>
    <row r="577" spans="1:24">
      <c r="C577" s="31" t="s">
        <v>223</v>
      </c>
      <c r="D577" s="31"/>
      <c r="E577" s="31"/>
      <c r="F577" s="31"/>
      <c r="G577" s="31"/>
      <c r="H577" s="31"/>
      <c r="I577" s="31"/>
      <c r="J577" s="31"/>
      <c r="K577" s="31"/>
      <c r="L577" s="31"/>
      <c r="M577" s="31"/>
      <c r="N577" s="31"/>
      <c r="O577" s="31"/>
      <c r="P577" s="31"/>
      <c r="Q577" s="31"/>
    </row>
    <row r="580" spans="1:24">
      <c r="A580" s="4" t="s">
        <v>224</v>
      </c>
    </row>
    <row r="581" spans="1:24">
      <c r="A581" t="s">
        <v>225</v>
      </c>
    </row>
    <row r="583" spans="1:24">
      <c r="B583" s="4" t="s">
        <v>226</v>
      </c>
      <c r="D583">
        <v>10</v>
      </c>
      <c r="E583">
        <v>12</v>
      </c>
      <c r="F583">
        <v>15</v>
      </c>
      <c r="G583">
        <v>18</v>
      </c>
      <c r="H583">
        <v>20</v>
      </c>
      <c r="I583">
        <v>22</v>
      </c>
      <c r="J583">
        <v>25</v>
      </c>
      <c r="K583">
        <v>28</v>
      </c>
      <c r="L583">
        <v>30</v>
      </c>
      <c r="M583">
        <v>32</v>
      </c>
      <c r="N583">
        <v>35</v>
      </c>
      <c r="O583">
        <v>38</v>
      </c>
      <c r="P583">
        <v>40</v>
      </c>
      <c r="Q583">
        <v>42</v>
      </c>
      <c r="R583">
        <v>45</v>
      </c>
    </row>
    <row r="584" spans="1:24">
      <c r="D584">
        <v>48</v>
      </c>
      <c r="E584">
        <v>50</v>
      </c>
      <c r="F584">
        <v>52</v>
      </c>
      <c r="G584">
        <v>55</v>
      </c>
      <c r="H584">
        <v>58</v>
      </c>
      <c r="I584">
        <v>60</v>
      </c>
      <c r="J584">
        <v>62</v>
      </c>
      <c r="K584">
        <v>65</v>
      </c>
      <c r="L584">
        <v>68</v>
      </c>
      <c r="M584">
        <v>70</v>
      </c>
      <c r="N584">
        <v>72</v>
      </c>
      <c r="O584">
        <v>75</v>
      </c>
      <c r="P584">
        <v>78</v>
      </c>
      <c r="Q584">
        <v>80</v>
      </c>
      <c r="R584">
        <v>85</v>
      </c>
    </row>
    <row r="585" spans="1:24">
      <c r="B585" s="4" t="s">
        <v>227</v>
      </c>
      <c r="D585">
        <v>60</v>
      </c>
      <c r="E585">
        <v>65</v>
      </c>
      <c r="F585">
        <v>70</v>
      </c>
      <c r="G585">
        <v>75</v>
      </c>
      <c r="H585">
        <v>80</v>
      </c>
      <c r="I585">
        <v>82</v>
      </c>
      <c r="J585">
        <v>85</v>
      </c>
      <c r="K585">
        <v>88</v>
      </c>
      <c r="L585">
        <v>90</v>
      </c>
      <c r="M585">
        <v>92</v>
      </c>
      <c r="N585">
        <v>93</v>
      </c>
      <c r="O585">
        <v>95</v>
      </c>
      <c r="P585">
        <v>96</v>
      </c>
      <c r="Q585">
        <v>97</v>
      </c>
      <c r="R585">
        <v>98</v>
      </c>
    </row>
    <row r="586" spans="1:24">
      <c r="D586">
        <v>99</v>
      </c>
      <c r="E586">
        <v>100</v>
      </c>
      <c r="F586">
        <v>102</v>
      </c>
      <c r="G586">
        <v>105</v>
      </c>
      <c r="H586">
        <v>106</v>
      </c>
      <c r="I586">
        <v>107</v>
      </c>
      <c r="J586">
        <v>108</v>
      </c>
      <c r="K586">
        <v>110</v>
      </c>
      <c r="L586">
        <v>112</v>
      </c>
      <c r="M586">
        <v>114</v>
      </c>
      <c r="N586">
        <v>115</v>
      </c>
      <c r="O586">
        <v>116</v>
      </c>
      <c r="P586">
        <v>118</v>
      </c>
      <c r="Q586">
        <v>120</v>
      </c>
      <c r="R586">
        <v>122</v>
      </c>
    </row>
    <row r="588" spans="1:24">
      <c r="B588" s="22" t="s">
        <v>228</v>
      </c>
      <c r="C588" s="8"/>
      <c r="D588" s="8"/>
      <c r="E588" s="8"/>
      <c r="F588" s="8"/>
      <c r="G588" s="8"/>
      <c r="H588" s="8"/>
      <c r="I588" s="8"/>
      <c r="J588" s="8"/>
      <c r="K588" s="8"/>
      <c r="L588" s="8"/>
      <c r="M588" s="8"/>
      <c r="N588" s="8"/>
      <c r="O588" s="8"/>
      <c r="P588" s="8"/>
      <c r="Q588" s="8"/>
      <c r="R588" s="8"/>
      <c r="S588" s="8"/>
      <c r="T588" s="8"/>
      <c r="U588" s="8"/>
      <c r="V588" s="8"/>
      <c r="W588" s="8"/>
      <c r="X588" s="8"/>
    </row>
    <row r="589" spans="1:24">
      <c r="B589" s="33" t="s">
        <v>229</v>
      </c>
      <c r="C589" s="8"/>
      <c r="D589" s="8"/>
      <c r="E589" s="9">
        <f>CORREL(D583:R584,D585:R586)</f>
        <v>0.97663126777124676</v>
      </c>
    </row>
    <row r="590" spans="1:24">
      <c r="C590" s="31" t="s">
        <v>230</v>
      </c>
      <c r="D590" s="31"/>
      <c r="E590" s="31"/>
      <c r="F590" s="31"/>
      <c r="G590" s="31"/>
      <c r="H590" s="31"/>
      <c r="I590" s="31"/>
      <c r="J590" s="31"/>
      <c r="K590" s="31"/>
      <c r="L590" s="31"/>
      <c r="M590" s="31"/>
      <c r="N590" s="31"/>
      <c r="O590" s="31"/>
      <c r="P590" s="31"/>
      <c r="Q590" s="31"/>
      <c r="R590" s="31"/>
    </row>
    <row r="591" spans="1:24">
      <c r="C591" s="31" t="s">
        <v>231</v>
      </c>
      <c r="D591" s="31"/>
      <c r="E591" s="31"/>
      <c r="F591" s="31"/>
      <c r="G591" s="31"/>
      <c r="H591" s="31"/>
      <c r="I591" s="31"/>
      <c r="J591" s="31"/>
      <c r="K591" s="31"/>
      <c r="L591" s="31"/>
      <c r="M591" s="31"/>
      <c r="N591" s="31"/>
      <c r="O591" s="31"/>
      <c r="P591" s="31"/>
      <c r="Q591" s="31"/>
      <c r="R591" s="31"/>
    </row>
    <row r="592" spans="1:24">
      <c r="C592" s="31" t="s">
        <v>232</v>
      </c>
      <c r="D592" s="31"/>
      <c r="E592" s="31"/>
      <c r="F592" s="31"/>
      <c r="G592" s="31"/>
      <c r="H592" s="31"/>
      <c r="I592" s="31"/>
      <c r="J592" s="31"/>
      <c r="K592" s="31"/>
      <c r="L592" s="31"/>
      <c r="M592" s="31"/>
      <c r="N592" s="31"/>
      <c r="O592" s="31"/>
      <c r="P592" s="31"/>
      <c r="Q592" s="31"/>
      <c r="R592" s="31"/>
    </row>
    <row r="593" spans="1:18">
      <c r="C593" s="31" t="s">
        <v>233</v>
      </c>
      <c r="D593" s="31"/>
      <c r="E593" s="31"/>
      <c r="F593" s="31"/>
      <c r="G593" s="31"/>
      <c r="H593" s="31"/>
      <c r="I593" s="31"/>
      <c r="J593" s="31"/>
      <c r="K593" s="31"/>
      <c r="L593" s="31"/>
      <c r="M593" s="31"/>
      <c r="N593" s="31"/>
      <c r="O593" s="31"/>
      <c r="P593" s="31"/>
      <c r="Q593" s="31"/>
      <c r="R593" s="31"/>
    </row>
    <row r="594" spans="1:18">
      <c r="C594" s="31" t="s">
        <v>210</v>
      </c>
      <c r="D594" s="31"/>
      <c r="E594" s="31"/>
      <c r="F594" s="31"/>
      <c r="G594" s="31"/>
      <c r="H594" s="31"/>
      <c r="I594" s="31"/>
      <c r="J594" s="31"/>
      <c r="K594" s="31"/>
      <c r="L594" s="31"/>
      <c r="M594" s="31"/>
      <c r="N594" s="31"/>
      <c r="O594" s="31"/>
      <c r="P594" s="31"/>
      <c r="Q594" s="31"/>
      <c r="R594" s="31"/>
    </row>
    <row r="597" spans="1:18" ht="21">
      <c r="A597" s="2" t="s">
        <v>234</v>
      </c>
    </row>
    <row r="599" spans="1:18" ht="18.75">
      <c r="A599" s="34" t="s">
        <v>235</v>
      </c>
    </row>
    <row r="601" spans="1:18">
      <c r="A601" s="4" t="s">
        <v>236</v>
      </c>
    </row>
    <row r="602" spans="1:18">
      <c r="A602" s="4" t="s">
        <v>237</v>
      </c>
    </row>
    <row r="603" spans="1:18">
      <c r="A603" s="6"/>
    </row>
    <row r="604" spans="1:18" ht="18.75">
      <c r="A604" s="6"/>
      <c r="B604" s="34" t="s">
        <v>238</v>
      </c>
    </row>
    <row r="605" spans="1:18">
      <c r="A605" s="6"/>
      <c r="B605" t="s">
        <v>239</v>
      </c>
      <c r="E605">
        <v>100</v>
      </c>
      <c r="G605" t="s">
        <v>240</v>
      </c>
      <c r="I605" s="36" t="s">
        <v>241</v>
      </c>
    </row>
    <row r="606" spans="1:18">
      <c r="A606" s="6"/>
      <c r="B606" t="s">
        <v>242</v>
      </c>
      <c r="E606">
        <v>170</v>
      </c>
    </row>
    <row r="607" spans="1:18">
      <c r="B607" t="s">
        <v>243</v>
      </c>
      <c r="E607">
        <v>8</v>
      </c>
    </row>
    <row r="608" spans="1:18">
      <c r="B608" t="s">
        <v>244</v>
      </c>
      <c r="E608" s="35">
        <v>0.95</v>
      </c>
    </row>
    <row r="609" spans="1:9">
      <c r="E609" s="35"/>
    </row>
    <row r="610" spans="1:9">
      <c r="B610" s="4" t="s">
        <v>245</v>
      </c>
    </row>
    <row r="611" spans="1:9">
      <c r="B611" s="8" t="s">
        <v>246</v>
      </c>
      <c r="E611" s="9">
        <f>_xlfn.T.INV.2T(0.05,99)</f>
        <v>1.9842169515864165</v>
      </c>
    </row>
    <row r="612" spans="1:9">
      <c r="B612" s="8" t="s">
        <v>247</v>
      </c>
      <c r="C612" s="8"/>
      <c r="E612" s="9">
        <f>(E611*(E607/SQRT(E605)))</f>
        <v>1.5873735612691333</v>
      </c>
    </row>
    <row r="614" spans="1:9">
      <c r="B614" t="s">
        <v>248</v>
      </c>
    </row>
    <row r="615" spans="1:9">
      <c r="B615" s="4"/>
    </row>
    <row r="616" spans="1:9">
      <c r="B616" s="8" t="s">
        <v>249</v>
      </c>
      <c r="C616" s="8"/>
      <c r="D616" s="8"/>
      <c r="E616" s="8"/>
      <c r="F616" s="8"/>
      <c r="G616" s="9">
        <f>E606-E612</f>
        <v>168.41262643873085</v>
      </c>
    </row>
    <row r="617" spans="1:9">
      <c r="B617" s="8" t="s">
        <v>250</v>
      </c>
      <c r="C617" s="8"/>
      <c r="D617" s="8"/>
      <c r="E617" s="8"/>
      <c r="F617" s="8"/>
      <c r="G617" s="9">
        <f>E606+E612</f>
        <v>171.58737356126915</v>
      </c>
    </row>
    <row r="619" spans="1:9">
      <c r="A619" s="4" t="s">
        <v>251</v>
      </c>
    </row>
    <row r="620" spans="1:9">
      <c r="A620" s="4" t="s">
        <v>252</v>
      </c>
    </row>
    <row r="622" spans="1:9" ht="21">
      <c r="B622" s="29" t="s">
        <v>4</v>
      </c>
    </row>
    <row r="623" spans="1:9">
      <c r="B623" t="s">
        <v>253</v>
      </c>
      <c r="E623">
        <v>500</v>
      </c>
      <c r="G623" t="s">
        <v>240</v>
      </c>
      <c r="I623" s="36" t="s">
        <v>254</v>
      </c>
    </row>
    <row r="624" spans="1:9">
      <c r="B624" t="s">
        <v>255</v>
      </c>
      <c r="E624">
        <v>320</v>
      </c>
    </row>
    <row r="625" spans="1:7">
      <c r="B625" t="s">
        <v>244</v>
      </c>
      <c r="E625" s="35">
        <v>0.9</v>
      </c>
    </row>
    <row r="627" spans="1:7">
      <c r="B627" s="4" t="s">
        <v>245</v>
      </c>
    </row>
    <row r="628" spans="1:7">
      <c r="B628" s="8" t="s">
        <v>256</v>
      </c>
      <c r="C628" s="8"/>
      <c r="D628" s="8"/>
      <c r="E628" s="9">
        <f>E624/E623</f>
        <v>0.64</v>
      </c>
    </row>
    <row r="629" spans="1:7">
      <c r="B629" s="8" t="s">
        <v>257</v>
      </c>
      <c r="C629" s="8"/>
      <c r="D629" s="8"/>
      <c r="E629" s="9">
        <f>_xlfn.NORM.S.INV(1-0.05)</f>
        <v>1.6448536269514715</v>
      </c>
    </row>
    <row r="630" spans="1:7">
      <c r="B630" s="8" t="s">
        <v>258</v>
      </c>
      <c r="C630" s="8"/>
      <c r="D630" s="8"/>
      <c r="E630" s="9">
        <f>SQRT((E628*(1-E628))/E623)</f>
        <v>2.146625258399798E-2</v>
      </c>
    </row>
    <row r="631" spans="1:7">
      <c r="B631" s="8" t="s">
        <v>259</v>
      </c>
      <c r="C631" s="8"/>
      <c r="D631" s="8"/>
      <c r="E631" s="9">
        <f>E629*E630</f>
        <v>3.5308843419845477E-2</v>
      </c>
    </row>
    <row r="633" spans="1:7">
      <c r="B633" t="s">
        <v>260</v>
      </c>
    </row>
    <row r="634" spans="1:7">
      <c r="B634" s="4"/>
    </row>
    <row r="635" spans="1:7">
      <c r="B635" s="8" t="s">
        <v>261</v>
      </c>
      <c r="C635" s="8"/>
      <c r="D635" s="8"/>
      <c r="E635" s="8"/>
      <c r="F635" s="8"/>
      <c r="G635" s="9">
        <f>E628-E631</f>
        <v>0.60469115658015449</v>
      </c>
    </row>
    <row r="636" spans="1:7">
      <c r="B636" s="8" t="s">
        <v>262</v>
      </c>
      <c r="C636" s="8"/>
      <c r="D636" s="8"/>
      <c r="E636" s="8"/>
      <c r="F636" s="8"/>
      <c r="G636" s="9">
        <f>E628+E631</f>
        <v>0.67530884341984554</v>
      </c>
    </row>
    <row r="638" spans="1:7" ht="21">
      <c r="A638" s="29" t="s">
        <v>263</v>
      </c>
    </row>
    <row r="640" spans="1:7">
      <c r="A640" s="4"/>
    </row>
    <row r="641" spans="1:19">
      <c r="A641" s="4" t="s">
        <v>264</v>
      </c>
    </row>
    <row r="642" spans="1:19">
      <c r="A642" s="4" t="s">
        <v>265</v>
      </c>
    </row>
    <row r="644" spans="1:19" ht="21">
      <c r="B644" s="29" t="s">
        <v>4</v>
      </c>
    </row>
    <row r="645" spans="1:19">
      <c r="B645" t="s">
        <v>253</v>
      </c>
      <c r="E645">
        <v>25</v>
      </c>
    </row>
    <row r="646" spans="1:19">
      <c r="B646" t="s">
        <v>266</v>
      </c>
      <c r="E646">
        <v>510</v>
      </c>
    </row>
    <row r="647" spans="1:19">
      <c r="B647" t="s">
        <v>243</v>
      </c>
      <c r="E647">
        <v>20</v>
      </c>
    </row>
    <row r="648" spans="1:19">
      <c r="B648" t="s">
        <v>267</v>
      </c>
      <c r="E648">
        <v>500</v>
      </c>
    </row>
    <row r="650" spans="1:19">
      <c r="B650" s="22" t="s">
        <v>268</v>
      </c>
      <c r="C650" s="8"/>
      <c r="E650" s="9">
        <f>(E646-E648)/(E647/SQRT(E645))</f>
        <v>2.5</v>
      </c>
    </row>
    <row r="651" spans="1:19">
      <c r="B651" s="37" t="s">
        <v>246</v>
      </c>
      <c r="E651" s="9">
        <f>TINV(0.025,E645-1)</f>
        <v>2.390949315129467</v>
      </c>
    </row>
    <row r="653" spans="1:19">
      <c r="B653" t="s">
        <v>269</v>
      </c>
    </row>
    <row r="654" spans="1:19">
      <c r="B654" t="s">
        <v>270</v>
      </c>
    </row>
    <row r="656" spans="1:19">
      <c r="B656" s="31" t="s">
        <v>271</v>
      </c>
      <c r="C656" s="31"/>
      <c r="D656" s="31"/>
      <c r="E656" s="31"/>
      <c r="F656" s="31"/>
      <c r="G656" s="31"/>
      <c r="H656" s="31"/>
      <c r="I656" s="31"/>
      <c r="J656" s="31"/>
      <c r="K656" s="31"/>
      <c r="L656" s="31"/>
      <c r="M656" s="31"/>
      <c r="N656" s="31"/>
      <c r="O656" s="31"/>
      <c r="P656" s="31"/>
      <c r="Q656" s="31"/>
      <c r="R656" s="31"/>
      <c r="S656" s="31"/>
    </row>
    <row r="657" spans="2:19">
      <c r="B657" s="31"/>
      <c r="C657" s="31" t="s">
        <v>272</v>
      </c>
      <c r="D657" s="31"/>
      <c r="E657" s="31"/>
      <c r="F657" s="31"/>
      <c r="G657" s="31"/>
      <c r="H657" s="31"/>
      <c r="I657" s="31"/>
      <c r="J657" s="31"/>
      <c r="K657" s="31"/>
      <c r="L657" s="31"/>
      <c r="M657" s="31"/>
      <c r="N657" s="31"/>
      <c r="O657" s="31"/>
      <c r="P657" s="31"/>
      <c r="Q657" s="31"/>
      <c r="R657" s="31"/>
      <c r="S657" s="31"/>
    </row>
  </sheetData>
  <sortState xmlns:xlrd2="http://schemas.microsoft.com/office/spreadsheetml/2017/richdata2" ref="G264:G268">
    <sortCondition ref="G264"/>
  </sortState>
  <conditionalFormatting sqref="B8 B9:C12">
    <cfRule type="duplicateValues" dxfId="0" priority="1"/>
  </conditionalFormatting>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patel</dc:creator>
  <cp:lastModifiedBy>kiran patel</cp:lastModifiedBy>
  <dcterms:created xsi:type="dcterms:W3CDTF">2023-10-20T05:58:00Z</dcterms:created>
  <dcterms:modified xsi:type="dcterms:W3CDTF">2023-11-02T11:04:18Z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BEA12A403D574BF4B84873D833046C46_12</vt:lpwstr>
  </property>
  <property fmtid="{D5CDD505-2E9C-101B-9397-08002B2CF9AE}" pid="3" name="KSOProductBuildVer">
    <vt:lpwstr>1033-12.2.0.13266</vt:lpwstr>
  </property>
</Properties>
</file>