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RK\Downloads\"/>
    </mc:Choice>
  </mc:AlternateContent>
  <xr:revisionPtr revIDLastSave="0" documentId="13_ncr:1_{50ECD0CD-10E2-4F8B-8428-7779FF4984AE}" xr6:coauthVersionLast="47" xr6:coauthVersionMax="47" xr10:uidLastSave="{00000000-0000-0000-0000-000000000000}"/>
  <bookViews>
    <workbookView xWindow="-120" yWindow="-120" windowWidth="29040" windowHeight="15840" xr2:uid="{88D75A90-26BD-438C-8A87-D80F31A6A432}"/>
  </bookViews>
  <sheets>
    <sheet name="Dashboard" sheetId="4" r:id="rId1"/>
    <sheet name="Sheet4" sheetId="5" r:id="rId2"/>
    <sheet name="Table1" sheetId="2" r:id="rId3"/>
    <sheet name="Sheet1" sheetId="1" r:id="rId4"/>
  </sheets>
  <definedNames>
    <definedName name="ExternalData_1" localSheetId="2" hidden="1">Table1!$A$1:$O$301</definedName>
    <definedName name="Slicer_Account_Type">#N/A</definedName>
    <definedName name="Slicer_Years">#N/A</definedName>
  </definedNames>
  <calcPr calcId="191028"/>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5" i="5" l="1"/>
  <c r="Q5" i="5"/>
  <c r="T13" i="5"/>
  <c r="U13" i="5"/>
  <c r="T14" i="5"/>
  <c r="U14" i="5"/>
  <c r="T15" i="5"/>
  <c r="U15" i="5"/>
  <c r="T16" i="5"/>
  <c r="U16" i="5"/>
  <c r="T17" i="5"/>
  <c r="U17" i="5"/>
  <c r="T18" i="5"/>
  <c r="U18" i="5"/>
  <c r="V18" i="5"/>
  <c r="U12" i="5"/>
  <c r="V12" i="5"/>
  <c r="T12" i="5"/>
  <c r="R17" i="5"/>
  <c r="R16" i="5"/>
  <c r="R15" i="5"/>
  <c r="R14" i="5"/>
  <c r="R13" i="5"/>
  <c r="Q17" i="5"/>
  <c r="Q16" i="5"/>
  <c r="Q15" i="5"/>
  <c r="Q14" i="5"/>
  <c r="Q13" i="5"/>
  <c r="R9" i="5"/>
  <c r="R8" i="5"/>
  <c r="R7" i="5"/>
  <c r="R6" i="5"/>
  <c r="Q9" i="5"/>
  <c r="Q8" i="5"/>
  <c r="Q7" i="5"/>
  <c r="Q6" i="5"/>
  <c r="R12" i="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 r="D4" i="5"/>
  <c r="V9" i="5"/>
  <c r="V6" i="5"/>
  <c r="D1" i="5"/>
  <c r="D2" i="5"/>
  <c r="D3" i="5"/>
  <c r="V8" i="5"/>
  <c r="V7" i="5"/>
  <c r="V16" i="5" l="1"/>
  <c r="V14" i="5"/>
  <c r="V15" i="5"/>
  <c r="V17"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4BC757-9F63-4E79-A324-25014D44E9A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<sst xmlns="http://schemas.openxmlformats.org/spreadsheetml/2006/main" count="4846" uniqueCount="285">
  <si>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</si>
  <si>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</si>
  <si>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</si>
  <si>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</si>
  <si>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</si>
  <si>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</si>
  <si>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</si>
  <si>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</si>
  <si>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</si>
  <si>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</si>
  <si>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</si>
  <si>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</si>
  <si>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</si>
  <si>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</si>
  <si>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</si>
  <si>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</si>
  <si>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</si>
  <si>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</si>
  <si>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</si>
  <si>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</si>
  <si>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</si>
  <si>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</si>
  <si>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</si>
  <si>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</si>
  <si>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</si>
  <si>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</si>
  <si>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</si>
  <si>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</si>
  <si>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</si>
  <si>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</si>
  <si>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</si>
  <si>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</si>
  <si>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</si>
  <si>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</si>
  <si>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</si>
  <si>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</si>
  <si>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</si>
  <si>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</si>
  <si>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</si>
  <si>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</si>
  <si>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</si>
  <si>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</si>
  <si>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</si>
  <si>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</si>
  <si>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</si>
  <si>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</si>
  <si>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</si>
  <si>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</si>
  <si>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</si>
  <si>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</si>
  <si>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</si>
  <si>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</si>
  <si>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</si>
  <si>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</si>
  <si>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</si>
  <si>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</si>
  <si>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</si>
  <si>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</si>
  <si>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</si>
  <si>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</si>
  <si>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</si>
  <si>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</si>
  <si>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</si>
  <si>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</si>
  <si>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</si>
  <si>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</si>
  <si>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</si>
  <si>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</si>
  <si>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</si>
  <si>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</si>
  <si>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</si>
  <si>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</si>
  <si>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</si>
  <si>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</si>
  <si>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</si>
  <si>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</si>
  <si>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</si>
  <si>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</si>
  <si>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</si>
  <si>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</si>
  <si>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</si>
  <si>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</si>
  <si>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</si>
  <si>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</si>
  <si>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</si>
  <si>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</si>
  <si>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</si>
  <si>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</si>
  <si>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</si>
  <si>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</si>
  <si>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</si>
  <si>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</si>
  <si>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</si>
  <si>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</si>
  <si>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</si>
  <si>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</si>
  <si>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</si>
  <si>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</si>
  <si>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</si>
  <si>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</si>
  <si>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</si>
  <si>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</si>
  <si>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</si>
  <si>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</si>
  <si>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</si>
  <si>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</si>
  <si>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</si>
  <si>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</si>
  <si>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</si>
  <si>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</si>
  <si>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</si>
  <si>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</si>
  <si>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</si>
  <si>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</si>
  <si>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</si>
  <si>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</si>
  <si>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</si>
  <si>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</si>
  <si>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</si>
  <si>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</si>
  <si>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</si>
  <si>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</si>
  <si>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</si>
  <si>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</si>
  <si>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</si>
  <si>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</si>
  <si>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</si>
  <si>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</si>
  <si>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</si>
  <si>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</si>
  <si>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</si>
  <si>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</si>
  <si>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</si>
  <si>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</si>
  <si>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</si>
  <si>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</si>
  <si>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</si>
  <si>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</si>
  <si>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</si>
  <si>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</si>
  <si>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</si>
  <si>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</si>
  <si>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</si>
  <si>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</si>
  <si>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</si>
  <si>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</si>
  <si>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</si>
  <si>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</si>
  <si>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</si>
  <si>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</si>
  <si>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</si>
  <si>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</si>
  <si>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</si>
  <si>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</si>
  <si>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</si>
  <si>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</si>
  <si>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</si>
  <si>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</si>
  <si>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</si>
  <si>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</si>
  <si>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</si>
  <si>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</si>
  <si>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</si>
  <si>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</si>
  <si>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</si>
  <si>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</si>
  <si>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</si>
  <si>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</si>
  <si>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</si>
  <si>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</si>
  <si>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</si>
  <si>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</si>
  <si>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</si>
  <si>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</si>
  <si>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</si>
  <si>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</si>
  <si>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</si>
  <si>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</si>
  <si>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</si>
  <si>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</si>
  <si>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</si>
  <si>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</si>
  <si>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</si>
  <si>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</si>
  <si>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</si>
  <si>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</si>
  <si>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</si>
  <si>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</si>
  <si>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</si>
  <si>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</si>
  <si>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</si>
  <si>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</si>
  <si>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</si>
  <si>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</si>
  <si>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</si>
  <si>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</si>
  <si>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</si>
  <si>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</si>
  <si>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</si>
  <si>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</si>
  <si>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</si>
  <si>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</si>
  <si>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</si>
  <si>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</si>
  <si>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</si>
  <si>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</si>
  <si>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</si>
  <si>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</si>
  <si>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</si>
  <si>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</si>
  <si>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</si>
  <si>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</si>
  <si>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</si>
  <si>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</si>
  <si>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</si>
  <si>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</si>
  <si>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</si>
  <si>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</si>
  <si>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</si>
  <si>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</si>
  <si>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</si>
  <si>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</si>
  <si>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</si>
  <si>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</si>
  <si>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</si>
  <si>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</si>
  <si>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</si>
  <si>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</si>
  <si>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</si>
  <si>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</si>
  <si>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</si>
  <si>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</si>
  <si>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</si>
  <si>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</si>
  <si>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</si>
  <si>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</si>
  <si>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</si>
  <si>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</si>
  <si>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</si>
  <si>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</si>
  <si>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</si>
  <si>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</si>
  <si>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</si>
  <si>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</si>
  <si>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</si>
  <si>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</si>
  <si>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</si>
  <si>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</si>
  <si>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</si>
  <si>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</si>
  <si>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</si>
  <si>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</si>
  <si>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</si>
  <si>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</si>
  <si>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</si>
  <si>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</si>
  <si>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</si>
  <si>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</si>
  <si>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</si>
  <si>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</si>
  <si>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</si>
  <si>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</si>
  <si>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</si>
  <si>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</si>
  <si>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</si>
  <si>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</si>
  <si>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</si>
  <si>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</si>
  <si>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Years</t>
  </si>
  <si>
    <t>Sales</t>
  </si>
  <si>
    <t>Sum of Sales</t>
  </si>
  <si>
    <t>Row Labels</t>
  </si>
  <si>
    <t>Grand Total</t>
  </si>
  <si>
    <t>Count of Account Name</t>
  </si>
  <si>
    <t>Total Account</t>
  </si>
  <si>
    <t>Total Sales</t>
  </si>
  <si>
    <t>Count of Account Type</t>
  </si>
  <si>
    <t>Account type</t>
  </si>
  <si>
    <t>Average of 5 YR CAGR</t>
  </si>
  <si>
    <t>Average CAGR</t>
  </si>
  <si>
    <t>Column Labels</t>
  </si>
  <si>
    <t>Top 5</t>
  </si>
  <si>
    <t>Bottom 5</t>
  </si>
  <si>
    <t>Year On Year Growth</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</si>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</sst>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
      <sz val="11"/>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17">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1" applyFont="1"/>
    <xf numFmtId="3" fontId="0" fillId="0" borderId="0" xfId="0" applyNumberFormat="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cellXfs>
  <cellStyles count="2">
    <cellStyle name="Normal" xfId="0" builtinId="0"/>
    <cellStyle name="Percent" xfId="1" builtinId="5"/>
  </cellStyles>
  <dxfs count="33">
    <dxf>
      <numFmt numFmtId="164" formatCode="&quot;$&quot;#,##0"/>
    </dxf>
    <dxf>
      <numFmt numFmtId="164" formatCode="&quot;$&quot;#,##0"/>
    </dxf>
    <dxf>
      <numFmt numFmtId="164" formatCode="&quot;$&quot;#,##0"/>
    </dxf>
    <dxf>
      <numFmt numFmtId="13" formatCode="0%"/>
    </dxf>
    <dxf>
      <font>
        <b/>
        <i val="0"/>
        <strike val="0"/>
        <condense val="0"/>
        <extend val="0"/>
        <outline val="0"/>
        <shadow val="0"/>
        <u val="none"/>
        <vertAlign val="baseline"/>
        <sz val="11"/>
        <color theme="1"/>
        <name val="Calibri"/>
        <family val="2"/>
        <scheme val="minor"/>
      </font>
    </dxf>
    <dxf>
      <numFmt numFmtId="164" formatCode="&quot;$&quot;#,##0"/>
    </dxf>
    <dxf>
      <numFmt numFmtId="0" formatCode="General"/>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164" formatCode="&quot;$&quot;#,##0"/>
    </dxf>
    <dxf>
      <numFmt numFmtId="14" formatCode="0.00%"/>
    </dxf>
    <dxf>
      <numFmt numFmtId="14" formatCode="0.00%"/>
    </dxf>
    <dxf>
      <numFmt numFmtId="14" formatCode="0.00%"/>
    </dxf>
    <dxf>
      <numFmt numFmtId="164" formatCode="&quot;$&quot;#,##0"/>
    </dxf>
    <dxf>
      <numFmt numFmtId="13" formatCode="0%"/>
    </dxf>
    <dxf>
      <numFmt numFmtId="13" formatCode="0%"/>
    </dxf>
    <dxf>
      <numFmt numFmtId="164" formatCode="&quot;$&quot;#,##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auto save.xlsx]Sheet4!Account type</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Sheet4!$I$13:$I$14</c:f>
              <c:strCache>
                <c:ptCount val="1"/>
                <c:pt idx="0">
                  <c:v>Medium 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Sheet4!$H$15:$H$20</c:f>
              <c:strCache>
                <c:ptCount val="5"/>
                <c:pt idx="0">
                  <c:v>2017</c:v>
                </c:pt>
                <c:pt idx="1">
                  <c:v>2018</c:v>
                </c:pt>
                <c:pt idx="2">
                  <c:v>2019</c:v>
                </c:pt>
                <c:pt idx="3">
                  <c:v>2020</c:v>
                </c:pt>
                <c:pt idx="4">
                  <c:v>2021</c:v>
                </c:pt>
              </c:strCache>
            </c:strRef>
          </c:cat>
          <c:val>
            <c:numRef>
              <c:f>Sheet4!$I$15:$I$20</c:f>
              <c:numCache>
                <c:formatCode>"$"#,##0</c:formatCode>
                <c:ptCount val="5"/>
                <c:pt idx="0">
                  <c:v>46025</c:v>
                </c:pt>
                <c:pt idx="1">
                  <c:v>65032</c:v>
                </c:pt>
                <c:pt idx="2">
                  <c:v>77731</c:v>
                </c:pt>
                <c:pt idx="3">
                  <c:v>89595</c:v>
                </c:pt>
                <c:pt idx="4">
                  <c:v>102185</c:v>
                </c:pt>
              </c:numCache>
            </c:numRef>
          </c:val>
          <c:smooth val="0"/>
          <c:extLst>
            <c:ext xmlns:c16="http://schemas.microsoft.com/office/drawing/2014/chart" uri="{C3380CC4-5D6E-409C-BE32-E72D297353CC}">
              <c16:uniqueId val="{00000000-5509-4B70-AB22-1E5C0AB26B27}"/>
            </c:ext>
          </c:extLst>
        </c:ser>
        <c:ser>
          <c:idx val="1"/>
          <c:order val="1"/>
          <c:tx>
            <c:strRef>
              <c:f>Sheet4!$J$13:$J$14</c:f>
              <c:strCache>
                <c:ptCount val="1"/>
                <c:pt idx="0">
                  <c:v>Online Retailer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Sheet4!$H$15:$H$20</c:f>
              <c:strCache>
                <c:ptCount val="5"/>
                <c:pt idx="0">
                  <c:v>2017</c:v>
                </c:pt>
                <c:pt idx="1">
                  <c:v>2018</c:v>
                </c:pt>
                <c:pt idx="2">
                  <c:v>2019</c:v>
                </c:pt>
                <c:pt idx="3">
                  <c:v>2020</c:v>
                </c:pt>
                <c:pt idx="4">
                  <c:v>2021</c:v>
                </c:pt>
              </c:strCache>
            </c:strRef>
          </c:cat>
          <c:val>
            <c:numRef>
              <c:f>Sheet4!$J$15:$J$20</c:f>
              <c:numCache>
                <c:formatCode>"$"#,##0</c:formatCode>
                <c:ptCount val="5"/>
                <c:pt idx="0">
                  <c:v>47259</c:v>
                </c:pt>
                <c:pt idx="1">
                  <c:v>67275</c:v>
                </c:pt>
                <c:pt idx="2">
                  <c:v>79646</c:v>
                </c:pt>
                <c:pt idx="3">
                  <c:v>102065</c:v>
                </c:pt>
                <c:pt idx="4">
                  <c:v>112270</c:v>
                </c:pt>
              </c:numCache>
            </c:numRef>
          </c:val>
          <c:smooth val="0"/>
          <c:extLst>
            <c:ext xmlns:c16="http://schemas.microsoft.com/office/drawing/2014/chart" uri="{C3380CC4-5D6E-409C-BE32-E72D297353CC}">
              <c16:uniqueId val="{00000007-AC32-48B1-8B71-BED45F0C83C6}"/>
            </c:ext>
          </c:extLst>
        </c:ser>
        <c:ser>
          <c:idx val="2"/>
          <c:order val="2"/>
          <c:tx>
            <c:strRef>
              <c:f>Sheet4!$K$13:$K$14</c:f>
              <c:strCache>
                <c:ptCount val="1"/>
                <c:pt idx="0">
                  <c:v>Small Business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Sheet4!$H$15:$H$20</c:f>
              <c:strCache>
                <c:ptCount val="5"/>
                <c:pt idx="0">
                  <c:v>2017</c:v>
                </c:pt>
                <c:pt idx="1">
                  <c:v>2018</c:v>
                </c:pt>
                <c:pt idx="2">
                  <c:v>2019</c:v>
                </c:pt>
                <c:pt idx="3">
                  <c:v>2020</c:v>
                </c:pt>
                <c:pt idx="4">
                  <c:v>2021</c:v>
                </c:pt>
              </c:strCache>
            </c:strRef>
          </c:cat>
          <c:val>
            <c:numRef>
              <c:f>Sheet4!$K$15:$K$20</c:f>
              <c:numCache>
                <c:formatCode>"$"#,##0</c:formatCode>
                <c:ptCount val="5"/>
                <c:pt idx="0">
                  <c:v>51804</c:v>
                </c:pt>
                <c:pt idx="1">
                  <c:v>60121</c:v>
                </c:pt>
                <c:pt idx="2">
                  <c:v>60760</c:v>
                </c:pt>
                <c:pt idx="3">
                  <c:v>75991</c:v>
                </c:pt>
                <c:pt idx="4">
                  <c:v>94147</c:v>
                </c:pt>
              </c:numCache>
            </c:numRef>
          </c:val>
          <c:smooth val="0"/>
          <c:extLst>
            <c:ext xmlns:c16="http://schemas.microsoft.com/office/drawing/2014/chart" uri="{C3380CC4-5D6E-409C-BE32-E72D297353CC}">
              <c16:uniqueId val="{00000008-AC32-48B1-8B71-BED45F0C83C6}"/>
            </c:ext>
          </c:extLst>
        </c:ser>
        <c:ser>
          <c:idx val="3"/>
          <c:order val="3"/>
          <c:tx>
            <c:strRef>
              <c:f>Sheet4!$L$13:$L$14</c:f>
              <c:strCache>
                <c:ptCount val="1"/>
                <c:pt idx="0">
                  <c:v>Wholesale Distributor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Sheet4!$H$15:$H$20</c:f>
              <c:strCache>
                <c:ptCount val="5"/>
                <c:pt idx="0">
                  <c:v>2017</c:v>
                </c:pt>
                <c:pt idx="1">
                  <c:v>2018</c:v>
                </c:pt>
                <c:pt idx="2">
                  <c:v>2019</c:v>
                </c:pt>
                <c:pt idx="3">
                  <c:v>2020</c:v>
                </c:pt>
                <c:pt idx="4">
                  <c:v>2021</c:v>
                </c:pt>
              </c:strCache>
            </c:strRef>
          </c:cat>
          <c:val>
            <c:numRef>
              <c:f>Sheet4!$L$15:$L$20</c:f>
              <c:numCache>
                <c:formatCode>"$"#,##0</c:formatCode>
                <c:ptCount val="5"/>
                <c:pt idx="0">
                  <c:v>44888</c:v>
                </c:pt>
                <c:pt idx="1">
                  <c:v>50567</c:v>
                </c:pt>
                <c:pt idx="2">
                  <c:v>70312</c:v>
                </c:pt>
                <c:pt idx="3">
                  <c:v>82583</c:v>
                </c:pt>
                <c:pt idx="4">
                  <c:v>100592</c:v>
                </c:pt>
              </c:numCache>
            </c:numRef>
          </c:val>
          <c:smooth val="0"/>
          <c:extLst>
            <c:ext xmlns:c16="http://schemas.microsoft.com/office/drawing/2014/chart" uri="{C3380CC4-5D6E-409C-BE32-E72D297353CC}">
              <c16:uniqueId val="{00000009-AC32-48B1-8B71-BED45F0C83C6}"/>
            </c:ext>
          </c:extLst>
        </c:ser>
        <c:dLbls>
          <c:dLblPos val="t"/>
          <c:showLegendKey val="0"/>
          <c:showVal val="0"/>
          <c:showCatName val="0"/>
          <c:showSerName val="0"/>
          <c:showPercent val="0"/>
          <c:showBubbleSize val="0"/>
        </c:dLbls>
        <c:marker val="1"/>
        <c:smooth val="0"/>
        <c:axId val="1342710528"/>
        <c:axId val="1343885552"/>
      </c:lineChart>
      <c:catAx>
        <c:axId val="134271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885552"/>
        <c:crosses val="autoZero"/>
        <c:auto val="1"/>
        <c:lblAlgn val="ctr"/>
        <c:lblOffset val="100"/>
        <c:noMultiLvlLbl val="0"/>
      </c:catAx>
      <c:valAx>
        <c:axId val="1343885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7105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auto save.xlsx]Sheet4!PivotTable16</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Sheet4!$F$25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BA-4AD7-B1D5-8844EB1702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BA-4AD7-B1D5-8844EB1702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BA-4AD7-B1D5-8844EB1702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BA-4AD7-B1D5-8844EB17023E}"/>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Sheet4!$E$26:$E$30</c:f>
              <c:strCache>
                <c:ptCount val="4"/>
                <c:pt idx="0">
                  <c:v>Medium Business</c:v>
                </c:pt>
                <c:pt idx="1">
                  <c:v>Online Retailer</c:v>
                </c:pt>
                <c:pt idx="2">
                  <c:v>Small Business</c:v>
                </c:pt>
                <c:pt idx="3">
                  <c:v>Wholesale Distributor</c:v>
                </c:pt>
              </c:strCache>
            </c:strRef>
          </c:cat>
          <c:val>
            <c:numRef>
              <c:f>Sheet4!$F$26:$F$30</c:f>
              <c:numCache>
                <c:formatCode>"$"#,##0</c:formatCode>
                <c:ptCount val="4"/>
                <c:pt idx="0">
                  <c:v>380568</c:v>
                </c:pt>
                <c:pt idx="1">
                  <c:v>408515</c:v>
                </c:pt>
                <c:pt idx="2">
                  <c:v>342823</c:v>
                </c:pt>
                <c:pt idx="3">
                  <c:v>348942</c:v>
                </c:pt>
              </c:numCache>
            </c:numRef>
          </c:val>
          <c:extLst>
            <c:ext xmlns:c16="http://schemas.microsoft.com/office/drawing/2014/chart" uri="{C3380CC4-5D6E-409C-BE32-E72D297353CC}">
              <c16:uniqueId val="{00000008-16BA-4AD7-B1D5-8844EB17023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Sheet4!$U$12</c:f>
              <c:strCache>
                <c:ptCount val="1"/>
                <c:pt idx="0">
                  <c:v>Sum of Sales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Sheet4!$T$13:$T$17</c:f>
              <c:strCache>
                <c:ptCount val="5"/>
                <c:pt idx="0">
                  <c:v>2017</c:v>
                </c:pt>
                <c:pt idx="1">
                  <c:v>2018</c:v>
                </c:pt>
                <c:pt idx="2">
                  <c:v>2019</c:v>
                </c:pt>
                <c:pt idx="3">
                  <c:v>2020</c:v>
                </c:pt>
                <c:pt idx="4">
                  <c:v>2021</c:v>
                </c:pt>
              </c:strCache>
            </c:strRef>
          </c:cat>
          <c:val>
            <c:numRef>
              <c:f>Sheet4!$U$13:$U$17</c:f>
              <c:numCache>
                <c:formatCode>"$"#,##0</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0-5175-42D4-9593-1F5A0F22F108}"/>
            </c:ext>
          </c:extLst>
        </c:ser>
        <c:dLbls>
          <c:showLegendKey val="0"/>
          <c:showVal val="1"/>
          <c:showCatName val="0"/>
          <c:showSerName val="0"/>
          <c:showPercent val="0"/>
          <c:showBubbleSize val="0"/>
        </c:dLbls>
        <c:gapWidth val="219"/>
        <c:overlap val="-27"/>
        <c:axId val="722967071"/>
        <c:axId val="722952671"/>
      </c:barChart>
      <c:lineChart>
        <c:grouping val="standard"/>
        <c:varyColors val="0"/>
        <c:ser>
          <c:idx val="1"/>
          <c:order val="1"/>
          <c:tx>
            <c:strRef>
              <c:f>Sheet4!$V$12</c:f>
              <c:strCache>
                <c:ptCount val="1"/>
                <c:pt idx="0">
                  <c:v>Year On Year Growth</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Sheet4!$T$13:$T$17</c:f>
              <c:strCache>
                <c:ptCount val="5"/>
                <c:pt idx="0">
                  <c:v>2017</c:v>
                </c:pt>
                <c:pt idx="1">
                  <c:v>2018</c:v>
                </c:pt>
                <c:pt idx="2">
                  <c:v>2019</c:v>
                </c:pt>
                <c:pt idx="3">
                  <c:v>2020</c:v>
                </c:pt>
                <c:pt idx="4">
                  <c:v>2021</c:v>
                </c:pt>
              </c:strCache>
            </c:strRef>
          </c:cat>
          <c:val>
            <c:numRef>
              <c:f>Sheet4!$V$13:$V$17</c:f>
              <c:numCache>
                <c:formatCode>0%</c:formatCode>
                <c:ptCount val="5"/>
                <c:pt idx="1">
                  <c:v>0.27908262096264802</c:v>
                </c:pt>
                <c:pt idx="2">
                  <c:v>0.18705734685898889</c:v>
                </c:pt>
                <c:pt idx="3">
                  <c:v>0.21419731044309387</c:v>
                </c:pt>
                <c:pt idx="4">
                  <c:v>0.16834459247246136</c:v>
                </c:pt>
              </c:numCache>
            </c:numRef>
          </c:val>
          <c:smooth val="0"/>
          <c:extLst>
            <c:ext xmlns:c16="http://schemas.microsoft.com/office/drawing/2014/chart" uri="{C3380CC4-5D6E-409C-BE32-E72D297353CC}">
              <c16:uniqueId val="{00000001-5175-42D4-9593-1F5A0F22F108}"/>
            </c:ext>
          </c:extLst>
        </c:ser>
        <c:dLbls>
          <c:showLegendKey val="0"/>
          <c:showVal val="1"/>
          <c:showCatName val="0"/>
          <c:showSerName val="0"/>
          <c:showPercent val="0"/>
          <c:showBubbleSize val="0"/>
        </c:dLbls>
        <c:marker val="1"/>
        <c:smooth val="0"/>
        <c:axId val="722954111"/>
        <c:axId val="722959391"/>
      </c:lineChart>
      <c:catAx>
        <c:axId val="72296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52671"/>
        <c:crosses val="autoZero"/>
        <c:auto val="1"/>
        <c:lblAlgn val="ctr"/>
        <c:lblOffset val="100"/>
        <c:noMultiLvlLbl val="0"/>
      </c:catAx>
      <c:valAx>
        <c:axId val="7229526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67071"/>
        <c:crosses val="autoZero"/>
        <c:crossBetween val="between"/>
      </c:valAx>
      <c:valAx>
        <c:axId val="722959391"/>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54111"/>
        <c:crosses val="max"/>
        <c:crossBetween val="between"/>
        <c:majorUnit val="3.0000000000000006E-2"/>
      </c:valAx>
      <c:catAx>
        <c:axId val="722954111"/>
        <c:scaling>
          <c:orientation val="minMax"/>
        </c:scaling>
        <c:delete val="1"/>
        <c:axPos val="b"/>
        <c:numFmt formatCode="General" sourceLinked="1"/>
        <c:majorTickMark val="none"/>
        <c:minorTickMark val="none"/>
        <c:tickLblPos val="nextTo"/>
        <c:crossAx val="72295939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20647419072616"/>
          <c:y val="0.19486111111111112"/>
          <c:w val="0.74246019247594053"/>
          <c:h val="0.72088764946048411"/>
        </c:manualLayout>
      </c:layout>
      <c:barChart>
        <c:barDir val="bar"/>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Sheet4!$Q$5:$Q$9</c:f>
              <c:strCache>
                <c:ptCount val="5"/>
                <c:pt idx="0">
                  <c:v>Julie Ross</c:v>
                </c:pt>
                <c:pt idx="1">
                  <c:v>Janie Roberson</c:v>
                </c:pt>
                <c:pt idx="2">
                  <c:v>Henry Lange</c:v>
                </c:pt>
                <c:pt idx="3">
                  <c:v>Dan Hill</c:v>
                </c:pt>
                <c:pt idx="4">
                  <c:v>Roy McGlynn</c:v>
                </c:pt>
              </c:strCache>
            </c:strRef>
          </c:cat>
          <c:val>
            <c:numRef>
              <c:f>Sheet4!$R$5:$R$9</c:f>
              <c:numCache>
                <c:formatCode>"$"#,##0</c:formatCode>
                <c:ptCount val="5"/>
                <c:pt idx="0">
                  <c:v>39413</c:v>
                </c:pt>
                <c:pt idx="1">
                  <c:v>39331</c:v>
                </c:pt>
                <c:pt idx="2">
                  <c:v>36951</c:v>
                </c:pt>
                <c:pt idx="3">
                  <c:v>34686</c:v>
                </c:pt>
                <c:pt idx="4">
                  <c:v>32872</c:v>
                </c:pt>
              </c:numCache>
            </c:numRef>
          </c:val>
          <c:extLst>
            <c:ext xmlns:c16="http://schemas.microsoft.com/office/drawing/2014/chart" uri="{C3380CC4-5D6E-409C-BE32-E72D297353CC}">
              <c16:uniqueId val="{00000000-8639-43A7-842A-CFFDDACD7316}"/>
            </c:ext>
          </c:extLst>
        </c:ser>
        <c:dLbls>
          <c:dLblPos val="outEnd"/>
          <c:showLegendKey val="0"/>
          <c:showVal val="1"/>
          <c:showCatName val="0"/>
          <c:showSerName val="0"/>
          <c:showPercent val="0"/>
          <c:showBubbleSize val="0"/>
        </c:dLbls>
        <c:gapWidth val="182"/>
        <c:axId val="2003284623"/>
        <c:axId val="2003281743"/>
      </c:barChart>
      <c:catAx>
        <c:axId val="2003284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281743"/>
        <c:crosses val="autoZero"/>
        <c:auto val="1"/>
        <c:lblAlgn val="ctr"/>
        <c:lblOffset val="100"/>
        <c:noMultiLvlLbl val="0"/>
      </c:catAx>
      <c:valAx>
        <c:axId val="20032817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2846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Sheet4!$R$12</c:f>
              <c:strCache>
                <c:ptCount val="1"/>
                <c:pt idx="0">
                  <c:v>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Sheet4!$Q$13:$Q$17</c:f>
              <c:strCache>
                <c:ptCount val="5"/>
                <c:pt idx="0">
                  <c:v>Carlos Jackson</c:v>
                </c:pt>
                <c:pt idx="1">
                  <c:v>Richard Breaux</c:v>
                </c:pt>
                <c:pt idx="2">
                  <c:v>Holly Gaines</c:v>
                </c:pt>
                <c:pt idx="3">
                  <c:v>Shanna Hettinger</c:v>
                </c:pt>
                <c:pt idx="4">
                  <c:v>Kari Lenz</c:v>
                </c:pt>
              </c:strCache>
            </c:strRef>
          </c:cat>
          <c:val>
            <c:numRef>
              <c:f>Sheet4!$R$13:$R$17</c:f>
              <c:numCache>
                <c:formatCode>"$"#,##0</c:formatCode>
                <c:ptCount val="5"/>
                <c:pt idx="0">
                  <c:v>8676</c:v>
                </c:pt>
                <c:pt idx="1">
                  <c:v>10574</c:v>
                </c:pt>
                <c:pt idx="2">
                  <c:v>16060</c:v>
                </c:pt>
                <c:pt idx="3">
                  <c:v>16319</c:v>
                </c:pt>
                <c:pt idx="4">
                  <c:v>16773</c:v>
                </c:pt>
              </c:numCache>
            </c:numRef>
          </c:val>
          <c:extLst>
            <c:ext xmlns:c16="http://schemas.microsoft.com/office/drawing/2014/chart" uri="{C3380CC4-5D6E-409C-BE32-E72D297353CC}">
              <c16:uniqueId val="{00000000-0F49-42D8-BFE9-4934DD9D68CB}"/>
            </c:ext>
          </c:extLst>
        </c:ser>
        <c:dLbls>
          <c:dLblPos val="outEnd"/>
          <c:showLegendKey val="0"/>
          <c:showVal val="1"/>
          <c:showCatName val="0"/>
          <c:showSerName val="0"/>
          <c:showPercent val="0"/>
          <c:showBubbleSize val="0"/>
        </c:dLbls>
        <c:gapWidth val="182"/>
        <c:axId val="2003280303"/>
        <c:axId val="2003288943"/>
      </c:barChart>
      <c:catAx>
        <c:axId val="200328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288943"/>
        <c:crosses val="autoZero"/>
        <c:auto val="1"/>
        <c:lblAlgn val="ctr"/>
        <c:lblOffset val="100"/>
        <c:noMultiLvlLbl val="0"/>
      </c:catAx>
      <c:valAx>
        <c:axId val="200328894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2803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auto save.xlsx]Sheet4!Average CAGR</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Sheet4!$Z$3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Sheet4!$Y$4:$Y$8</c:f>
              <c:strCache>
                <c:ptCount val="4"/>
                <c:pt idx="0">
                  <c:v>Medium Business</c:v>
                </c:pt>
                <c:pt idx="1">
                  <c:v>Online Retailer</c:v>
                </c:pt>
                <c:pt idx="2">
                  <c:v>Small Business</c:v>
                </c:pt>
                <c:pt idx="3">
                  <c:v>Wholesale Distributor</c:v>
                </c:pt>
              </c:strCache>
            </c:strRef>
          </c:cat>
          <c:val>
            <c:numRef>
              <c:f>Sheet4!$Z$4:$Z$8</c:f>
              <c:numCache>
                <c:formatCode>0%</c:formatCode>
                <c:ptCount val="4"/>
                <c:pt idx="0">
                  <c:v>0.5700419191456324</c:v>
                </c:pt>
                <c:pt idx="1">
                  <c:v>0.54359458792921689</c:v>
                </c:pt>
                <c:pt idx="2">
                  <c:v>0.45456145966631645</c:v>
                </c:pt>
                <c:pt idx="3">
                  <c:v>0.50250826234846468</c:v>
                </c:pt>
              </c:numCache>
            </c:numRef>
          </c:val>
          <c:extLst>
            <c:ext xmlns:c16="http://schemas.microsoft.com/office/drawing/2014/chart" uri="{C3380CC4-5D6E-409C-BE32-E72D297353CC}">
              <c16:uniqueId val="{00000000-E9BF-46F4-9985-A0917CE2B0A4}"/>
            </c:ext>
          </c:extLst>
        </c:ser>
        <c:dLbls>
          <c:dLblPos val="outEnd"/>
          <c:showLegendKey val="0"/>
          <c:showVal val="1"/>
          <c:showCatName val="0"/>
          <c:showSerName val="0"/>
          <c:showPercent val="0"/>
          <c:showBubbleSize val="0"/>
        </c:dLbls>
        <c:gapWidth val="182"/>
        <c:axId val="467129151"/>
        <c:axId val="467130111"/>
      </c:barChart>
      <c:catAx>
        <c:axId val="46712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30111"/>
        <c:crosses val="autoZero"/>
        <c:auto val="1"/>
        <c:lblAlgn val="ctr"/>
        <c:lblOffset val="100"/>
        <c:noMultiLvlLbl val="0"/>
      </c:catAx>
      <c:valAx>
        <c:axId val="4671301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2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0</xdr:row>
      <xdr:rowOff>0</xdr:rowOff>
    </xdr:from>
    <xdr:to>
      <xdr:col>2</xdr:col>
      <xdr:colOff>533400</xdr:colOff>
      <xdr:row>4</xdr:row>
      <xdr:rowOff>79177</xdr:rowOff>
    </xdr:to>
    <xdr:pic>
      <xdr:nvPicPr>
        <xdr:cNvPr id="3" name="Picture 2">
          <a:extLst>
            <a:ext uri="{FF2B5EF4-FFF2-40B4-BE49-F238E27FC236}">
              <a16:creationId xmlns:a16="http://schemas.microsoft.com/office/drawing/2014/main" id="{7052086F-0847-4F35-E931-41846C0906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175" y="0"/>
          <a:ext cx="1495425" cy="841177"/>
        </a:xfrm>
        <a:prstGeom prst="rect">
          <a:avLst/>
        </a:prstGeom>
      </xdr:spPr>
    </xdr:pic>
    <xdr:clientData/>
  </xdr:twoCellAnchor>
  <xdr:twoCellAnchor>
    <xdr:from>
      <xdr:col>3</xdr:col>
      <xdr:colOff>85725</xdr:colOff>
      <xdr:row>0</xdr:row>
      <xdr:rowOff>152400</xdr:rowOff>
    </xdr:from>
    <xdr:to>
      <xdr:col>11</xdr:col>
      <xdr:colOff>571500</xdr:colOff>
      <xdr:row>4</xdr:row>
      <xdr:rowOff>9525</xdr:rowOff>
    </xdr:to>
    <xdr:sp macro="" textlink="">
      <xdr:nvSpPr>
        <xdr:cNvPr id="4" name="Rectangle: Rounded Corners 3">
          <a:extLst>
            <a:ext uri="{FF2B5EF4-FFF2-40B4-BE49-F238E27FC236}">
              <a16:creationId xmlns:a16="http://schemas.microsoft.com/office/drawing/2014/main" id="{6D5CAEF1-4D24-9F8D-68C5-A1F8CA63E794}"/>
            </a:ext>
          </a:extLst>
        </xdr:cNvPr>
        <xdr:cNvSpPr/>
      </xdr:nvSpPr>
      <xdr:spPr>
        <a:xfrm>
          <a:off x="1914525" y="152400"/>
          <a:ext cx="5362575" cy="619125"/>
        </a:xfrm>
        <a:prstGeom prst="roundRect">
          <a:avLst/>
        </a:prstGeom>
        <a:effectLst>
          <a:innerShdw blurRad="63500" dist="50800" dir="2700000">
            <a:prstClr val="black">
              <a:alpha val="50000"/>
            </a:prstClr>
          </a:innerShd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US" sz="2400">
              <a:solidFill>
                <a:schemeClr val="accent3">
                  <a:lumMod val="50000"/>
                </a:schemeClr>
              </a:solidFill>
            </a:rPr>
            <a:t>Account Sales Data Analysis</a:t>
          </a:r>
          <a:r>
            <a:rPr lang="en-US" sz="2400" baseline="0">
              <a:solidFill>
                <a:schemeClr val="accent3">
                  <a:lumMod val="50000"/>
                </a:schemeClr>
              </a:solidFill>
            </a:rPr>
            <a:t> Dashboard</a:t>
          </a:r>
          <a:endParaRPr lang="en-US" sz="2400">
            <a:solidFill>
              <a:schemeClr val="accent3">
                <a:lumMod val="50000"/>
              </a:schemeClr>
            </a:solidFill>
          </a:endParaRPr>
        </a:p>
      </xdr:txBody>
    </xdr:sp>
    <xdr:clientData/>
  </xdr:twoCellAnchor>
  <xdr:twoCellAnchor>
    <xdr:from>
      <xdr:col>0</xdr:col>
      <xdr:colOff>66674</xdr:colOff>
      <xdr:row>5</xdr:row>
      <xdr:rowOff>19048</xdr:rowOff>
    </xdr:from>
    <xdr:to>
      <xdr:col>4</xdr:col>
      <xdr:colOff>333375</xdr:colOff>
      <xdr:row>35</xdr:row>
      <xdr:rowOff>133349</xdr:rowOff>
    </xdr:to>
    <xdr:sp macro="" textlink="">
      <xdr:nvSpPr>
        <xdr:cNvPr id="11" name="Rectangle: Rounded Corners 10">
          <a:extLst>
            <a:ext uri="{FF2B5EF4-FFF2-40B4-BE49-F238E27FC236}">
              <a16:creationId xmlns:a16="http://schemas.microsoft.com/office/drawing/2014/main" id="{B0347F2B-CCB5-74FF-C580-CAE0A0F94D46}"/>
            </a:ext>
          </a:extLst>
        </xdr:cNvPr>
        <xdr:cNvSpPr/>
      </xdr:nvSpPr>
      <xdr:spPr>
        <a:xfrm>
          <a:off x="66674" y="971548"/>
          <a:ext cx="2705101" cy="5829301"/>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171450</xdr:colOff>
      <xdr:row>4</xdr:row>
      <xdr:rowOff>161924</xdr:rowOff>
    </xdr:from>
    <xdr:to>
      <xdr:col>19</xdr:col>
      <xdr:colOff>9525</xdr:colOff>
      <xdr:row>19</xdr:row>
      <xdr:rowOff>104775</xdr:rowOff>
    </xdr:to>
    <xdr:sp macro="" textlink="">
      <xdr:nvSpPr>
        <xdr:cNvPr id="12" name="Rectangle: Rounded Corners 11">
          <a:extLst>
            <a:ext uri="{FF2B5EF4-FFF2-40B4-BE49-F238E27FC236}">
              <a16:creationId xmlns:a16="http://schemas.microsoft.com/office/drawing/2014/main" id="{5553CF20-BB3E-A308-7589-FB54AF92B8CA}"/>
            </a:ext>
          </a:extLst>
        </xdr:cNvPr>
        <xdr:cNvSpPr/>
      </xdr:nvSpPr>
      <xdr:spPr>
        <a:xfrm>
          <a:off x="7486650" y="923924"/>
          <a:ext cx="4105275" cy="2800351"/>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19</xdr:col>
      <xdr:colOff>561975</xdr:colOff>
      <xdr:row>5</xdr:row>
      <xdr:rowOff>0</xdr:rowOff>
    </xdr:from>
    <xdr:to>
      <xdr:col>26</xdr:col>
      <xdr:colOff>228600</xdr:colOff>
      <xdr:row>19</xdr:row>
      <xdr:rowOff>104776</xdr:rowOff>
    </xdr:to>
    <xdr:sp macro="" textlink="">
      <xdr:nvSpPr>
        <xdr:cNvPr id="13" name="Rectangle: Rounded Corners 12">
          <a:extLst>
            <a:ext uri="{FF2B5EF4-FFF2-40B4-BE49-F238E27FC236}">
              <a16:creationId xmlns:a16="http://schemas.microsoft.com/office/drawing/2014/main" id="{04F3A715-4BFA-711C-C8F1-CFED447E35F4}"/>
            </a:ext>
          </a:extLst>
        </xdr:cNvPr>
        <xdr:cNvSpPr/>
      </xdr:nvSpPr>
      <xdr:spPr>
        <a:xfrm>
          <a:off x="12144375" y="952500"/>
          <a:ext cx="3933825" cy="277177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12</xdr:col>
      <xdr:colOff>66675</xdr:colOff>
      <xdr:row>0</xdr:row>
      <xdr:rowOff>95250</xdr:rowOff>
    </xdr:from>
    <xdr:to>
      <xdr:col>19</xdr:col>
      <xdr:colOff>485775</xdr:colOff>
      <xdr:row>3</xdr:row>
      <xdr:rowOff>180975</xdr:rowOff>
    </xdr:to>
    <mc:AlternateContent xmlns:mc="http://schemas.openxmlformats.org/markup-compatibility/2006" xmlns:a14="http://schemas.microsoft.com/office/drawing/2010/main">
      <mc:Choice Requires="a14">
        <xdr:graphicFrame macro="">
          <xdr:nvGraphicFramePr>
            <xdr:cNvPr id="18" name="Years">
              <a:extLst>
                <a:ext uri="{FF2B5EF4-FFF2-40B4-BE49-F238E27FC236}">
                  <a16:creationId xmlns:a16="http://schemas.microsoft.com/office/drawing/2014/main" id="{8A94536F-2078-46C9-BDDB-06FB2F3BC85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381875" y="95250"/>
              <a:ext cx="468630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485775</xdr:colOff>
      <xdr:row>13</xdr:row>
      <xdr:rowOff>57151</xdr:rowOff>
    </xdr:from>
    <xdr:to>
      <xdr:col>3</xdr:col>
      <xdr:colOff>542925</xdr:colOff>
      <xdr:row>16</xdr:row>
      <xdr:rowOff>142876</xdr:rowOff>
    </xdr:to>
    <xdr:sp macro="" textlink="">
      <xdr:nvSpPr>
        <xdr:cNvPr id="19" name="TextBox 18">
          <a:extLst>
            <a:ext uri="{FF2B5EF4-FFF2-40B4-BE49-F238E27FC236}">
              <a16:creationId xmlns:a16="http://schemas.microsoft.com/office/drawing/2014/main" id="{D03E14A4-6928-0C6E-7E12-E671FEF2DC7C}"/>
            </a:ext>
          </a:extLst>
        </xdr:cNvPr>
        <xdr:cNvSpPr txBox="1"/>
      </xdr:nvSpPr>
      <xdr:spPr>
        <a:xfrm>
          <a:off x="485775" y="2533651"/>
          <a:ext cx="1885950"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lumMod val="50000"/>
                </a:schemeClr>
              </a:solidFill>
            </a:rPr>
            <a:t>Total Number of Accounts</a:t>
          </a:r>
        </a:p>
      </xdr:txBody>
    </xdr:sp>
    <xdr:clientData/>
  </xdr:twoCellAnchor>
  <xdr:twoCellAnchor>
    <xdr:from>
      <xdr:col>1</xdr:col>
      <xdr:colOff>476250</xdr:colOff>
      <xdr:row>16</xdr:row>
      <xdr:rowOff>76200</xdr:rowOff>
    </xdr:from>
    <xdr:to>
      <xdr:col>2</xdr:col>
      <xdr:colOff>523875</xdr:colOff>
      <xdr:row>19</xdr:row>
      <xdr:rowOff>9525</xdr:rowOff>
    </xdr:to>
    <xdr:sp macro="" textlink="Sheet4!D1">
      <xdr:nvSpPr>
        <xdr:cNvPr id="20" name="TextBox 19">
          <a:extLst>
            <a:ext uri="{FF2B5EF4-FFF2-40B4-BE49-F238E27FC236}">
              <a16:creationId xmlns:a16="http://schemas.microsoft.com/office/drawing/2014/main" id="{B35C89EF-0E39-D703-6FDE-81B94511F7CD}"/>
            </a:ext>
          </a:extLst>
        </xdr:cNvPr>
        <xdr:cNvSpPr txBox="1"/>
      </xdr:nvSpPr>
      <xdr:spPr>
        <a:xfrm>
          <a:off x="1085850" y="3124200"/>
          <a:ext cx="6572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5267E36-69E1-4D3E-BA1B-26E47DCDEE87}" type="TxLink">
            <a:rPr lang="en-US" sz="2800" b="0" i="0" u="none" strike="noStrike">
              <a:solidFill>
                <a:schemeClr val="bg1"/>
              </a:solidFill>
              <a:latin typeface="Calibri"/>
              <a:cs typeface="Calibri"/>
            </a:rPr>
            <a:pPr algn="ctr"/>
            <a:t>60</a:t>
          </a:fld>
          <a:endParaRPr lang="en-US" sz="2800" b="1">
            <a:solidFill>
              <a:schemeClr val="bg1"/>
            </a:solidFill>
          </a:endParaRPr>
        </a:p>
      </xdr:txBody>
    </xdr:sp>
    <xdr:clientData/>
  </xdr:twoCellAnchor>
  <xdr:twoCellAnchor>
    <xdr:from>
      <xdr:col>0</xdr:col>
      <xdr:colOff>381000</xdr:colOff>
      <xdr:row>8</xdr:row>
      <xdr:rowOff>33338</xdr:rowOff>
    </xdr:from>
    <xdr:to>
      <xdr:col>3</xdr:col>
      <xdr:colOff>438150</xdr:colOff>
      <xdr:row>11</xdr:row>
      <xdr:rowOff>33338</xdr:rowOff>
    </xdr:to>
    <xdr:sp macro="" textlink="">
      <xdr:nvSpPr>
        <xdr:cNvPr id="21" name="TextBox 20">
          <a:extLst>
            <a:ext uri="{FF2B5EF4-FFF2-40B4-BE49-F238E27FC236}">
              <a16:creationId xmlns:a16="http://schemas.microsoft.com/office/drawing/2014/main" id="{3E6DA503-38DF-D4D2-7187-A9360720C80C}"/>
            </a:ext>
          </a:extLst>
        </xdr:cNvPr>
        <xdr:cNvSpPr txBox="1"/>
      </xdr:nvSpPr>
      <xdr:spPr>
        <a:xfrm>
          <a:off x="381000" y="1557338"/>
          <a:ext cx="188595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lumMod val="50000"/>
                </a:schemeClr>
              </a:solidFill>
            </a:rPr>
            <a:t>Total Sales</a:t>
          </a:r>
        </a:p>
      </xdr:txBody>
    </xdr:sp>
    <xdr:clientData/>
  </xdr:twoCellAnchor>
  <xdr:twoCellAnchor>
    <xdr:from>
      <xdr:col>0</xdr:col>
      <xdr:colOff>571499</xdr:colOff>
      <xdr:row>9</xdr:row>
      <xdr:rowOff>76200</xdr:rowOff>
    </xdr:from>
    <xdr:to>
      <xdr:col>3</xdr:col>
      <xdr:colOff>600074</xdr:colOff>
      <xdr:row>12</xdr:row>
      <xdr:rowOff>9525</xdr:rowOff>
    </xdr:to>
    <xdr:sp macro="" textlink="Sheet4!D2">
      <xdr:nvSpPr>
        <xdr:cNvPr id="22" name="TextBox 21">
          <a:extLst>
            <a:ext uri="{FF2B5EF4-FFF2-40B4-BE49-F238E27FC236}">
              <a16:creationId xmlns:a16="http://schemas.microsoft.com/office/drawing/2014/main" id="{2915B6C1-BF9B-D235-3DBA-27D330294402}"/>
            </a:ext>
          </a:extLst>
        </xdr:cNvPr>
        <xdr:cNvSpPr txBox="1"/>
      </xdr:nvSpPr>
      <xdr:spPr>
        <a:xfrm>
          <a:off x="571499" y="1790700"/>
          <a:ext cx="185737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C5D2DDA-BD36-46E8-829D-8B64F4D26A44}" type="TxLink">
            <a:rPr lang="en-US" sz="2800" b="0" i="0" u="none" strike="noStrike">
              <a:solidFill>
                <a:schemeClr val="bg1"/>
              </a:solidFill>
              <a:latin typeface="Calibri"/>
              <a:cs typeface="Calibri"/>
            </a:rPr>
            <a:pPr algn="ctr"/>
            <a:t>$1,480,848</a:t>
          </a:fld>
          <a:endParaRPr lang="en-US" sz="2800" b="1">
            <a:solidFill>
              <a:schemeClr val="bg1"/>
            </a:solidFill>
          </a:endParaRPr>
        </a:p>
      </xdr:txBody>
    </xdr:sp>
    <xdr:clientData/>
  </xdr:twoCellAnchor>
  <xdr:twoCellAnchor>
    <xdr:from>
      <xdr:col>0</xdr:col>
      <xdr:colOff>504825</xdr:colOff>
      <xdr:row>19</xdr:row>
      <xdr:rowOff>152401</xdr:rowOff>
    </xdr:from>
    <xdr:to>
      <xdr:col>3</xdr:col>
      <xdr:colOff>561975</xdr:colOff>
      <xdr:row>23</xdr:row>
      <xdr:rowOff>47626</xdr:rowOff>
    </xdr:to>
    <xdr:sp macro="" textlink="">
      <xdr:nvSpPr>
        <xdr:cNvPr id="23" name="TextBox 22">
          <a:extLst>
            <a:ext uri="{FF2B5EF4-FFF2-40B4-BE49-F238E27FC236}">
              <a16:creationId xmlns:a16="http://schemas.microsoft.com/office/drawing/2014/main" id="{48B095C6-C76B-741E-328F-408CEE6CB57A}"/>
            </a:ext>
          </a:extLst>
        </xdr:cNvPr>
        <xdr:cNvSpPr txBox="1"/>
      </xdr:nvSpPr>
      <xdr:spPr>
        <a:xfrm>
          <a:off x="504825" y="3771901"/>
          <a:ext cx="1885950"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lumMod val="50000"/>
                </a:schemeClr>
              </a:solidFill>
            </a:rPr>
            <a:t>Total Number of Accounts Types</a:t>
          </a:r>
        </a:p>
      </xdr:txBody>
    </xdr:sp>
    <xdr:clientData/>
  </xdr:twoCellAnchor>
  <xdr:twoCellAnchor>
    <xdr:from>
      <xdr:col>1</xdr:col>
      <xdr:colOff>447675</xdr:colOff>
      <xdr:row>22</xdr:row>
      <xdr:rowOff>142875</xdr:rowOff>
    </xdr:from>
    <xdr:to>
      <xdr:col>2</xdr:col>
      <xdr:colOff>495300</xdr:colOff>
      <xdr:row>25</xdr:row>
      <xdr:rowOff>76200</xdr:rowOff>
    </xdr:to>
    <xdr:sp macro="" textlink="Sheet4!D3">
      <xdr:nvSpPr>
        <xdr:cNvPr id="24" name="TextBox 23">
          <a:extLst>
            <a:ext uri="{FF2B5EF4-FFF2-40B4-BE49-F238E27FC236}">
              <a16:creationId xmlns:a16="http://schemas.microsoft.com/office/drawing/2014/main" id="{4D07E6C4-D5AB-CD22-FE52-7102705E594B}"/>
            </a:ext>
          </a:extLst>
        </xdr:cNvPr>
        <xdr:cNvSpPr txBox="1"/>
      </xdr:nvSpPr>
      <xdr:spPr>
        <a:xfrm>
          <a:off x="1057275" y="4333875"/>
          <a:ext cx="6572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8A61E39-892A-419A-A3C7-693BA5466FCA}" type="TxLink">
            <a:rPr lang="en-US" sz="2800" b="0" i="0" u="none" strike="noStrike">
              <a:solidFill>
                <a:schemeClr val="bg1"/>
              </a:solidFill>
              <a:latin typeface="Calibri"/>
              <a:cs typeface="Calibri"/>
            </a:rPr>
            <a:pPr algn="ctr"/>
            <a:t>4</a:t>
          </a:fld>
          <a:endParaRPr lang="en-US" sz="2800" b="1">
            <a:solidFill>
              <a:schemeClr val="bg1"/>
            </a:solidFill>
          </a:endParaRPr>
        </a:p>
      </xdr:txBody>
    </xdr:sp>
    <xdr:clientData/>
  </xdr:twoCellAnchor>
  <xdr:twoCellAnchor>
    <xdr:from>
      <xdr:col>0</xdr:col>
      <xdr:colOff>428625</xdr:colOff>
      <xdr:row>26</xdr:row>
      <xdr:rowOff>38101</xdr:rowOff>
    </xdr:from>
    <xdr:to>
      <xdr:col>3</xdr:col>
      <xdr:colOff>485775</xdr:colOff>
      <xdr:row>29</xdr:row>
      <xdr:rowOff>123826</xdr:rowOff>
    </xdr:to>
    <xdr:sp macro="" textlink="">
      <xdr:nvSpPr>
        <xdr:cNvPr id="25" name="TextBox 24">
          <a:extLst>
            <a:ext uri="{FF2B5EF4-FFF2-40B4-BE49-F238E27FC236}">
              <a16:creationId xmlns:a16="http://schemas.microsoft.com/office/drawing/2014/main" id="{BDE92C4B-F4EF-18FB-24BD-31534516C7E1}"/>
            </a:ext>
          </a:extLst>
        </xdr:cNvPr>
        <xdr:cNvSpPr txBox="1"/>
      </xdr:nvSpPr>
      <xdr:spPr>
        <a:xfrm>
          <a:off x="428625" y="4991101"/>
          <a:ext cx="1885950" cy="657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lumMod val="50000"/>
                </a:schemeClr>
              </a:solidFill>
            </a:rPr>
            <a:t>Average 5</a:t>
          </a:r>
          <a:r>
            <a:rPr lang="en-US" sz="1800" b="1" baseline="0">
              <a:solidFill>
                <a:schemeClr val="accent1">
                  <a:lumMod val="50000"/>
                </a:schemeClr>
              </a:solidFill>
            </a:rPr>
            <a:t> Yr CAGR</a:t>
          </a:r>
          <a:endParaRPr lang="en-US" sz="1800" b="1">
            <a:solidFill>
              <a:schemeClr val="accent1">
                <a:lumMod val="50000"/>
              </a:schemeClr>
            </a:solidFill>
          </a:endParaRPr>
        </a:p>
      </xdr:txBody>
    </xdr:sp>
    <xdr:clientData/>
  </xdr:twoCellAnchor>
  <xdr:twoCellAnchor>
    <xdr:from>
      <xdr:col>1</xdr:col>
      <xdr:colOff>257175</xdr:colOff>
      <xdr:row>29</xdr:row>
      <xdr:rowOff>19050</xdr:rowOff>
    </xdr:from>
    <xdr:to>
      <xdr:col>3</xdr:col>
      <xdr:colOff>95250</xdr:colOff>
      <xdr:row>31</xdr:row>
      <xdr:rowOff>142875</xdr:rowOff>
    </xdr:to>
    <xdr:sp macro="" textlink="Sheet4!D4">
      <xdr:nvSpPr>
        <xdr:cNvPr id="26" name="TextBox 25">
          <a:extLst>
            <a:ext uri="{FF2B5EF4-FFF2-40B4-BE49-F238E27FC236}">
              <a16:creationId xmlns:a16="http://schemas.microsoft.com/office/drawing/2014/main" id="{8DA8674C-5110-CD9E-5421-9AE550419CD8}"/>
            </a:ext>
          </a:extLst>
        </xdr:cNvPr>
        <xdr:cNvSpPr txBox="1"/>
      </xdr:nvSpPr>
      <xdr:spPr>
        <a:xfrm>
          <a:off x="866775" y="5543550"/>
          <a:ext cx="105727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8C30801-9AE6-4584-9FAB-AB567DC5274B}" type="TxLink">
            <a:rPr lang="en-US" sz="2800" b="0" i="0" u="none" strike="noStrike">
              <a:solidFill>
                <a:schemeClr val="bg1"/>
              </a:solidFill>
              <a:latin typeface="Calibri"/>
              <a:cs typeface="Calibri"/>
            </a:rPr>
            <a:pPr algn="ctr"/>
            <a:t>52%</a:t>
          </a:fld>
          <a:endParaRPr lang="en-US" sz="2800" b="1">
            <a:solidFill>
              <a:schemeClr val="bg1"/>
            </a:solidFill>
          </a:endParaRPr>
        </a:p>
      </xdr:txBody>
    </xdr:sp>
    <xdr:clientData/>
  </xdr:twoCellAnchor>
  <xdr:twoCellAnchor>
    <xdr:from>
      <xdr:col>5</xdr:col>
      <xdr:colOff>228600</xdr:colOff>
      <xdr:row>4</xdr:row>
      <xdr:rowOff>95250</xdr:rowOff>
    </xdr:from>
    <xdr:to>
      <xdr:col>11</xdr:col>
      <xdr:colOff>333376</xdr:colOff>
      <xdr:row>19</xdr:row>
      <xdr:rowOff>104776</xdr:rowOff>
    </xdr:to>
    <xdr:sp macro="" textlink="">
      <xdr:nvSpPr>
        <xdr:cNvPr id="27" name="Rectangle: Rounded Corners 26">
          <a:extLst>
            <a:ext uri="{FF2B5EF4-FFF2-40B4-BE49-F238E27FC236}">
              <a16:creationId xmlns:a16="http://schemas.microsoft.com/office/drawing/2014/main" id="{B74EA1BD-268E-9D8A-89B5-7D46330811B3}"/>
            </a:ext>
          </a:extLst>
        </xdr:cNvPr>
        <xdr:cNvSpPr/>
      </xdr:nvSpPr>
      <xdr:spPr>
        <a:xfrm>
          <a:off x="3276600" y="857250"/>
          <a:ext cx="3762376" cy="286702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19</xdr:col>
      <xdr:colOff>609598</xdr:colOff>
      <xdr:row>0</xdr:row>
      <xdr:rowOff>95250</xdr:rowOff>
    </xdr:from>
    <xdr:to>
      <xdr:col>29</xdr:col>
      <xdr:colOff>9525</xdr:colOff>
      <xdr:row>4</xdr:row>
      <xdr:rowOff>0</xdr:rowOff>
    </xdr:to>
    <mc:AlternateContent xmlns:mc="http://schemas.openxmlformats.org/markup-compatibility/2006" xmlns:a14="http://schemas.microsoft.com/office/drawing/2010/main">
      <mc:Choice Requires="a14">
        <xdr:graphicFrame macro="">
          <xdr:nvGraphicFramePr>
            <xdr:cNvPr id="28" name="Account Type">
              <a:extLst>
                <a:ext uri="{FF2B5EF4-FFF2-40B4-BE49-F238E27FC236}">
                  <a16:creationId xmlns:a16="http://schemas.microsoft.com/office/drawing/2014/main" id="{60886238-74AF-483E-A445-B221B3E612EB}"/>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12191998" y="95250"/>
              <a:ext cx="5495927" cy="666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38099</xdr:colOff>
      <xdr:row>4</xdr:row>
      <xdr:rowOff>152400</xdr:rowOff>
    </xdr:from>
    <xdr:to>
      <xdr:col>11</xdr:col>
      <xdr:colOff>28574</xdr:colOff>
      <xdr:row>7</xdr:row>
      <xdr:rowOff>28575</xdr:rowOff>
    </xdr:to>
    <xdr:sp macro="" textlink="">
      <xdr:nvSpPr>
        <xdr:cNvPr id="30" name="TextBox 29">
          <a:extLst>
            <a:ext uri="{FF2B5EF4-FFF2-40B4-BE49-F238E27FC236}">
              <a16:creationId xmlns:a16="http://schemas.microsoft.com/office/drawing/2014/main" id="{D1E50917-D344-67CC-9F4C-A474B2F6FEFF}"/>
            </a:ext>
          </a:extLst>
        </xdr:cNvPr>
        <xdr:cNvSpPr txBox="1"/>
      </xdr:nvSpPr>
      <xdr:spPr>
        <a:xfrm>
          <a:off x="3695699" y="914400"/>
          <a:ext cx="30384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lumMod val="50000"/>
                </a:schemeClr>
              </a:solidFill>
            </a:rPr>
            <a:t>Sales</a:t>
          </a:r>
          <a:r>
            <a:rPr lang="en-US" sz="1800" b="1" baseline="0">
              <a:solidFill>
                <a:schemeClr val="accent1">
                  <a:lumMod val="50000"/>
                </a:schemeClr>
              </a:solidFill>
            </a:rPr>
            <a:t> and YoY Growth</a:t>
          </a:r>
          <a:endParaRPr lang="en-US" sz="1800" b="1">
            <a:solidFill>
              <a:schemeClr val="accent1">
                <a:lumMod val="50000"/>
              </a:schemeClr>
            </a:solidFill>
          </a:endParaRPr>
        </a:p>
      </xdr:txBody>
    </xdr:sp>
    <xdr:clientData/>
  </xdr:twoCellAnchor>
  <xdr:twoCellAnchor>
    <xdr:from>
      <xdr:col>12</xdr:col>
      <xdr:colOff>495300</xdr:colOff>
      <xdr:row>7</xdr:row>
      <xdr:rowOff>104776</xdr:rowOff>
    </xdr:from>
    <xdr:to>
      <xdr:col>18</xdr:col>
      <xdr:colOff>381000</xdr:colOff>
      <xdr:row>18</xdr:row>
      <xdr:rowOff>151266</xdr:rowOff>
    </xdr:to>
    <xdr:graphicFrame macro="">
      <xdr:nvGraphicFramePr>
        <xdr:cNvPr id="32" name="Chart 31">
          <a:extLst>
            <a:ext uri="{FF2B5EF4-FFF2-40B4-BE49-F238E27FC236}">
              <a16:creationId xmlns:a16="http://schemas.microsoft.com/office/drawing/2014/main" id="{D4083D7D-D3E7-41BA-98D9-D49DE6030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447674</xdr:colOff>
      <xdr:row>4</xdr:row>
      <xdr:rowOff>152400</xdr:rowOff>
    </xdr:from>
    <xdr:to>
      <xdr:col>18</xdr:col>
      <xdr:colOff>371475</xdr:colOff>
      <xdr:row>8</xdr:row>
      <xdr:rowOff>30215</xdr:rowOff>
    </xdr:to>
    <xdr:sp macro="" textlink="">
      <xdr:nvSpPr>
        <xdr:cNvPr id="33" name="TextBox 32">
          <a:extLst>
            <a:ext uri="{FF2B5EF4-FFF2-40B4-BE49-F238E27FC236}">
              <a16:creationId xmlns:a16="http://schemas.microsoft.com/office/drawing/2014/main" id="{B8897196-9127-9ADC-DCAC-EAB0C1AABD83}"/>
            </a:ext>
          </a:extLst>
        </xdr:cNvPr>
        <xdr:cNvSpPr txBox="1"/>
      </xdr:nvSpPr>
      <xdr:spPr>
        <a:xfrm>
          <a:off x="7762874" y="914400"/>
          <a:ext cx="3581401" cy="639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lumMod val="50000"/>
                </a:schemeClr>
              </a:solidFill>
            </a:rPr>
            <a:t>Account Type Sales Over the Years</a:t>
          </a:r>
        </a:p>
      </xdr:txBody>
    </xdr:sp>
    <xdr:clientData/>
  </xdr:twoCellAnchor>
  <xdr:twoCellAnchor>
    <xdr:from>
      <xdr:col>20</xdr:col>
      <xdr:colOff>247650</xdr:colOff>
      <xdr:row>7</xdr:row>
      <xdr:rowOff>171449</xdr:rowOff>
    </xdr:from>
    <xdr:to>
      <xdr:col>26</xdr:col>
      <xdr:colOff>19050</xdr:colOff>
      <xdr:row>18</xdr:row>
      <xdr:rowOff>123824</xdr:rowOff>
    </xdr:to>
    <xdr:graphicFrame macro="">
      <xdr:nvGraphicFramePr>
        <xdr:cNvPr id="34" name="Chart 33">
          <a:extLst>
            <a:ext uri="{FF2B5EF4-FFF2-40B4-BE49-F238E27FC236}">
              <a16:creationId xmlns:a16="http://schemas.microsoft.com/office/drawing/2014/main" id="{74E9CDA5-DD56-4077-8652-5CA677C8F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561975</xdr:colOff>
      <xdr:row>4</xdr:row>
      <xdr:rowOff>180975</xdr:rowOff>
    </xdr:from>
    <xdr:to>
      <xdr:col>25</xdr:col>
      <xdr:colOff>171451</xdr:colOff>
      <xdr:row>7</xdr:row>
      <xdr:rowOff>22488</xdr:rowOff>
    </xdr:to>
    <xdr:sp macro="" textlink="">
      <xdr:nvSpPr>
        <xdr:cNvPr id="35" name="TextBox 34">
          <a:extLst>
            <a:ext uri="{FF2B5EF4-FFF2-40B4-BE49-F238E27FC236}">
              <a16:creationId xmlns:a16="http://schemas.microsoft.com/office/drawing/2014/main" id="{D1AB8825-FEEE-8C45-83AD-B068ABA160E0}"/>
            </a:ext>
          </a:extLst>
        </xdr:cNvPr>
        <xdr:cNvSpPr txBox="1"/>
      </xdr:nvSpPr>
      <xdr:spPr>
        <a:xfrm>
          <a:off x="12753975" y="942975"/>
          <a:ext cx="2657476" cy="413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lumMod val="50000"/>
                </a:schemeClr>
              </a:solidFill>
            </a:rPr>
            <a:t>Account Type % Sales </a:t>
          </a:r>
        </a:p>
      </xdr:txBody>
    </xdr:sp>
    <xdr:clientData/>
  </xdr:twoCellAnchor>
  <xdr:twoCellAnchor>
    <xdr:from>
      <xdr:col>4</xdr:col>
      <xdr:colOff>495300</xdr:colOff>
      <xdr:row>19</xdr:row>
      <xdr:rowOff>152400</xdr:rowOff>
    </xdr:from>
    <xdr:to>
      <xdr:col>29</xdr:col>
      <xdr:colOff>95250</xdr:colOff>
      <xdr:row>19</xdr:row>
      <xdr:rowOff>171450</xdr:rowOff>
    </xdr:to>
    <xdr:cxnSp macro="">
      <xdr:nvCxnSpPr>
        <xdr:cNvPr id="10" name="Straight Connector 9">
          <a:extLst>
            <a:ext uri="{FF2B5EF4-FFF2-40B4-BE49-F238E27FC236}">
              <a16:creationId xmlns:a16="http://schemas.microsoft.com/office/drawing/2014/main" id="{46BA2889-EF6B-2C88-733D-46A13379348D}"/>
            </a:ext>
          </a:extLst>
        </xdr:cNvPr>
        <xdr:cNvCxnSpPr/>
      </xdr:nvCxnSpPr>
      <xdr:spPr>
        <a:xfrm>
          <a:off x="2933700" y="3771900"/>
          <a:ext cx="14839950" cy="190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109817</xdr:colOff>
      <xdr:row>20</xdr:row>
      <xdr:rowOff>71156</xdr:rowOff>
    </xdr:from>
    <xdr:to>
      <xdr:col>11</xdr:col>
      <xdr:colOff>361950</xdr:colOff>
      <xdr:row>35</xdr:row>
      <xdr:rowOff>66675</xdr:rowOff>
    </xdr:to>
    <xdr:sp macro="" textlink="">
      <xdr:nvSpPr>
        <xdr:cNvPr id="14" name="Rectangle: Rounded Corners 13">
          <a:extLst>
            <a:ext uri="{FF2B5EF4-FFF2-40B4-BE49-F238E27FC236}">
              <a16:creationId xmlns:a16="http://schemas.microsoft.com/office/drawing/2014/main" id="{C3AD0C64-D494-CE00-2C18-7BE2B89A9930}"/>
            </a:ext>
          </a:extLst>
        </xdr:cNvPr>
        <xdr:cNvSpPr/>
      </xdr:nvSpPr>
      <xdr:spPr>
        <a:xfrm>
          <a:off x="3157817" y="3881156"/>
          <a:ext cx="3909733" cy="2853019"/>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12</xdr:col>
      <xdr:colOff>338417</xdr:colOff>
      <xdr:row>20</xdr:row>
      <xdr:rowOff>99731</xdr:rowOff>
    </xdr:from>
    <xdr:to>
      <xdr:col>18</xdr:col>
      <xdr:colOff>590550</xdr:colOff>
      <xdr:row>35</xdr:row>
      <xdr:rowOff>95250</xdr:rowOff>
    </xdr:to>
    <xdr:sp macro="" textlink="">
      <xdr:nvSpPr>
        <xdr:cNvPr id="16" name="Rectangle: Rounded Corners 15">
          <a:extLst>
            <a:ext uri="{FF2B5EF4-FFF2-40B4-BE49-F238E27FC236}">
              <a16:creationId xmlns:a16="http://schemas.microsoft.com/office/drawing/2014/main" id="{554CFDE2-2869-8D49-F4C5-E6026E05D523}"/>
            </a:ext>
          </a:extLst>
        </xdr:cNvPr>
        <xdr:cNvSpPr/>
      </xdr:nvSpPr>
      <xdr:spPr>
        <a:xfrm>
          <a:off x="7653617" y="3909731"/>
          <a:ext cx="3909733" cy="2853019"/>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19</xdr:col>
      <xdr:colOff>595592</xdr:colOff>
      <xdr:row>20</xdr:row>
      <xdr:rowOff>147356</xdr:rowOff>
    </xdr:from>
    <xdr:to>
      <xdr:col>26</xdr:col>
      <xdr:colOff>342900</xdr:colOff>
      <xdr:row>35</xdr:row>
      <xdr:rowOff>142875</xdr:rowOff>
    </xdr:to>
    <xdr:sp macro="" textlink="">
      <xdr:nvSpPr>
        <xdr:cNvPr id="31" name="Rectangle: Rounded Corners 30">
          <a:extLst>
            <a:ext uri="{FF2B5EF4-FFF2-40B4-BE49-F238E27FC236}">
              <a16:creationId xmlns:a16="http://schemas.microsoft.com/office/drawing/2014/main" id="{D14887E6-8D35-0D40-760B-4A56204D3549}"/>
            </a:ext>
          </a:extLst>
        </xdr:cNvPr>
        <xdr:cNvSpPr/>
      </xdr:nvSpPr>
      <xdr:spPr>
        <a:xfrm>
          <a:off x="12177992" y="3957356"/>
          <a:ext cx="4014508" cy="2853019"/>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361951</xdr:colOff>
      <xdr:row>6</xdr:row>
      <xdr:rowOff>161926</xdr:rowOff>
    </xdr:from>
    <xdr:to>
      <xdr:col>11</xdr:col>
      <xdr:colOff>180975</xdr:colOff>
      <xdr:row>18</xdr:row>
      <xdr:rowOff>114300</xdr:rowOff>
    </xdr:to>
    <xdr:graphicFrame macro="">
      <xdr:nvGraphicFramePr>
        <xdr:cNvPr id="38" name="Chart 37">
          <a:extLst>
            <a:ext uri="{FF2B5EF4-FFF2-40B4-BE49-F238E27FC236}">
              <a16:creationId xmlns:a16="http://schemas.microsoft.com/office/drawing/2014/main" id="{F6D8938F-7DDF-4041-88DA-09D3EC0B2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300317</xdr:colOff>
      <xdr:row>22</xdr:row>
      <xdr:rowOff>90206</xdr:rowOff>
    </xdr:from>
    <xdr:to>
      <xdr:col>11</xdr:col>
      <xdr:colOff>161925</xdr:colOff>
      <xdr:row>34</xdr:row>
      <xdr:rowOff>57150</xdr:rowOff>
    </xdr:to>
    <xdr:graphicFrame macro="">
      <xdr:nvGraphicFramePr>
        <xdr:cNvPr id="39" name="Chart 38">
          <a:extLst>
            <a:ext uri="{FF2B5EF4-FFF2-40B4-BE49-F238E27FC236}">
              <a16:creationId xmlns:a16="http://schemas.microsoft.com/office/drawing/2014/main" id="{E5AFF671-5694-4901-A4A9-C946BFA97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38099</xdr:colOff>
      <xdr:row>20</xdr:row>
      <xdr:rowOff>66675</xdr:rowOff>
    </xdr:from>
    <xdr:to>
      <xdr:col>11</xdr:col>
      <xdr:colOff>28574</xdr:colOff>
      <xdr:row>22</xdr:row>
      <xdr:rowOff>133350</xdr:rowOff>
    </xdr:to>
    <xdr:sp macro="" textlink="">
      <xdr:nvSpPr>
        <xdr:cNvPr id="40" name="TextBox 39">
          <a:extLst>
            <a:ext uri="{FF2B5EF4-FFF2-40B4-BE49-F238E27FC236}">
              <a16:creationId xmlns:a16="http://schemas.microsoft.com/office/drawing/2014/main" id="{36D5C038-E299-C593-91BC-D25A62646D01}"/>
            </a:ext>
          </a:extLst>
        </xdr:cNvPr>
        <xdr:cNvSpPr txBox="1"/>
      </xdr:nvSpPr>
      <xdr:spPr>
        <a:xfrm>
          <a:off x="3695699" y="3876675"/>
          <a:ext cx="30384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lumMod val="50000"/>
                </a:schemeClr>
              </a:solidFill>
            </a:rPr>
            <a:t>Top 5 Decision Maker</a:t>
          </a:r>
        </a:p>
      </xdr:txBody>
    </xdr:sp>
    <xdr:clientData/>
  </xdr:twoCellAnchor>
  <xdr:twoCellAnchor>
    <xdr:from>
      <xdr:col>12</xdr:col>
      <xdr:colOff>533400</xdr:colOff>
      <xdr:row>22</xdr:row>
      <xdr:rowOff>19050</xdr:rowOff>
    </xdr:from>
    <xdr:to>
      <xdr:col>18</xdr:col>
      <xdr:colOff>409575</xdr:colOff>
      <xdr:row>34</xdr:row>
      <xdr:rowOff>85726</xdr:rowOff>
    </xdr:to>
    <xdr:graphicFrame macro="">
      <xdr:nvGraphicFramePr>
        <xdr:cNvPr id="41" name="Chart 40">
          <a:extLst>
            <a:ext uri="{FF2B5EF4-FFF2-40B4-BE49-F238E27FC236}">
              <a16:creationId xmlns:a16="http://schemas.microsoft.com/office/drawing/2014/main" id="{0E6C605F-B979-48F4-8C17-829E131EE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238124</xdr:colOff>
      <xdr:row>20</xdr:row>
      <xdr:rowOff>66675</xdr:rowOff>
    </xdr:from>
    <xdr:to>
      <xdr:col>18</xdr:col>
      <xdr:colOff>228599</xdr:colOff>
      <xdr:row>22</xdr:row>
      <xdr:rowOff>133350</xdr:rowOff>
    </xdr:to>
    <xdr:sp macro="" textlink="">
      <xdr:nvSpPr>
        <xdr:cNvPr id="42" name="TextBox 41">
          <a:extLst>
            <a:ext uri="{FF2B5EF4-FFF2-40B4-BE49-F238E27FC236}">
              <a16:creationId xmlns:a16="http://schemas.microsoft.com/office/drawing/2014/main" id="{769005B8-7050-57BF-58DF-9BCD780F8B09}"/>
            </a:ext>
          </a:extLst>
        </xdr:cNvPr>
        <xdr:cNvSpPr txBox="1"/>
      </xdr:nvSpPr>
      <xdr:spPr>
        <a:xfrm>
          <a:off x="8162924" y="3876675"/>
          <a:ext cx="30384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lumMod val="50000"/>
                </a:schemeClr>
              </a:solidFill>
            </a:rPr>
            <a:t>Bottom 5 Decision Maker</a:t>
          </a:r>
        </a:p>
      </xdr:txBody>
    </xdr:sp>
    <xdr:clientData/>
  </xdr:twoCellAnchor>
  <xdr:twoCellAnchor>
    <xdr:from>
      <xdr:col>20</xdr:col>
      <xdr:colOff>161924</xdr:colOff>
      <xdr:row>23</xdr:row>
      <xdr:rowOff>9526</xdr:rowOff>
    </xdr:from>
    <xdr:to>
      <xdr:col>26</xdr:col>
      <xdr:colOff>190499</xdr:colOff>
      <xdr:row>34</xdr:row>
      <xdr:rowOff>123825</xdr:rowOff>
    </xdr:to>
    <xdr:graphicFrame macro="">
      <xdr:nvGraphicFramePr>
        <xdr:cNvPr id="43" name="Chart 42">
          <a:extLst>
            <a:ext uri="{FF2B5EF4-FFF2-40B4-BE49-F238E27FC236}">
              <a16:creationId xmlns:a16="http://schemas.microsoft.com/office/drawing/2014/main" id="{D310981A-B0AB-4BE8-8BD5-1D82F1FF3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428625</xdr:colOff>
      <xdr:row>21</xdr:row>
      <xdr:rowOff>19050</xdr:rowOff>
    </xdr:from>
    <xdr:to>
      <xdr:col>25</xdr:col>
      <xdr:colOff>581024</xdr:colOff>
      <xdr:row>23</xdr:row>
      <xdr:rowOff>85725</xdr:rowOff>
    </xdr:to>
    <xdr:sp macro="" textlink="">
      <xdr:nvSpPr>
        <xdr:cNvPr id="44" name="TextBox 43">
          <a:extLst>
            <a:ext uri="{FF2B5EF4-FFF2-40B4-BE49-F238E27FC236}">
              <a16:creationId xmlns:a16="http://schemas.microsoft.com/office/drawing/2014/main" id="{90F0D99F-0C38-4307-FE06-1BE476AA158F}"/>
            </a:ext>
          </a:extLst>
        </xdr:cNvPr>
        <xdr:cNvSpPr txBox="1"/>
      </xdr:nvSpPr>
      <xdr:spPr>
        <a:xfrm>
          <a:off x="12620625" y="4019550"/>
          <a:ext cx="3200399"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1">
                  <a:lumMod val="50000"/>
                </a:schemeClr>
              </a:solidFill>
            </a:rPr>
            <a:t>Average CAGR by Account Type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K" refreshedDate="45559.760842476855" createdVersion="8" refreshedVersion="8" minRefreshableVersion="3" recordCount="300" xr:uid="{E0A8F98A-4905-455E-8213-6547BA458559}">
  <cacheSource type="worksheet">
    <worksheetSource name="Table1_2"/>
  </cacheSource>
  <cacheFields count="15">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ount="60">
        <s v="2131 Patterson Road, Brooklyn NY 11201"/>
        <s v="3685 Morningview Lane, New York NY 10013"/>
        <s v="2285 Ladybug Drive, New York NY 10013"/>
        <s v="2930 Southern Street, New York NY 10005"/>
        <s v="2807 Geraldine Lane, New York NY 10004"/>
        <s v="7778 Cherry Road, Bronx NY 10467"/>
        <s v="48 Winchester Avenue, New York NY 10024"/>
        <s v="8735 Squaw Creek Drive, Brooklyn NY 11214"/>
        <s v="267 Third Road, New York NY 10034"/>
        <s v="102 Coffee Court, Bronx NY 10461"/>
        <s v="44 W. Pheasant Street, Brooklyn NY 11233"/>
        <s v="7488 N. Marconi Ave, Brooklyn NY 11237"/>
        <s v="9575 Shipley Court, Brooklyn NY 11201"/>
        <s v="8156 Lake View Street, New York, NY 10025"/>
        <s v="44 Madison Dr, New York NY 10032"/>
        <s v="9848 Linden St, New York NY 10011"/>
        <s v="805 South Pilgrim Court, Brooklyn NY 11225"/>
        <s v="9132 Redwood Rd, Bronx NY 10466"/>
        <s v="3 Warren Drive, New York NY 10040"/>
        <s v="402 Bridgeton Lane, Bronx NY 10468"/>
        <s v="6 E. Nichols Ave, New York NY 10027"/>
        <s v="323 North Edgewood St, Bronx NY 10457"/>
        <s v="484 Thorne St, New York NY 10128"/>
        <s v="861 Gonzales Lane, Bronx NY 10472"/>
        <s v="267 Randall Mill Dr, New York NY 10033"/>
        <s v="12 Lees Creek St, Brooklyn NY 11211"/>
        <s v="240 W. Manhattan St, Bronx NY 10462"/>
        <s v="62 Lower River Road, Staten Island, NY 10306"/>
        <s v="48 S. Brandywine St, New York NY 10002"/>
        <s v="5 Tallwood St, Brooklyn NY 11233"/>
        <s v="77 Stillwater St, Brooklyn NY 11213"/>
        <s v="7061 Bishop St, Yonkers NY 10701"/>
        <s v="7223 Cedarwood Ave, Brooklyn NY 11221"/>
        <s v="62 Lafayette Ave, Bronx NY 10462"/>
        <s v="7839 Elm St, Staten Island NY 10306"/>
        <s v="429 Stonybrook Dr, Brooklyn NY 11203"/>
        <s v="640 Beechwood Dr, Bronx NY 10461"/>
        <s v="9453 N. Wagon Lane, Brooklyn NY 11237"/>
        <s v="81 San Carlos Road, Bronx NY 10463"/>
        <s v="596 Coffee St, Bronx NY 10472"/>
        <s v="92 Princess St, New York NY 10033"/>
        <s v="9151 River St, Brooklyn NY 11230"/>
        <s v="424 Hall Ave, New York NY 10128"/>
        <s v="81 Crescent St, Brooklyn NY 11210"/>
        <s v="7217 Birch Hill Dr, New York NY 10009"/>
        <s v="7184 Center Court, Brooklyn NY 11208"/>
        <s v="815 2nd St, New York NY 10028"/>
        <s v="9875 Franklin Rd, Brooklyn NY 11223"/>
        <s v="601 Bank Ave, Brooklyn NY 11218"/>
        <s v="21 Yukon St, Bronx NY 10451"/>
        <s v="18 N. Woodland Ave, New York NY 10025"/>
        <s v="65 Lower River Ave, Bronx NY 10465"/>
        <s v="8680 Alderwood St, New York NY 10032"/>
        <s v="8388 Gonzales St, Brooklyn NY 11228"/>
        <s v="9760 Taylor Dr, Brooklyn NY 11211"/>
        <s v="419 E. Henry Ave, New York NY 10031"/>
        <s v="8083 8th St, Brooklyn NY 11209"/>
        <s v="2 Rock Maple Ave, New York NY 10029"/>
        <s v="9577 Nicolls Ave, Staten Island NY 10312"/>
        <s v="174 Del Monte St, Brooklyn NY 11224"/>
      </sharedItems>
    </cacheField>
    <cacheField name="Decision Maker" numFmtId="0">
      <sharedItems count="60">
        <s v="Dorothy Rizzo"/>
        <s v="Lawson Moore"/>
        <s v="Vin Hudson"/>
        <s v="Susana Huels"/>
        <s v="Shanna Hettinger"/>
        <s v="Roy McGlynn"/>
        <s v="Lorena Posacco"/>
        <s v="Juanita Wisozk"/>
        <s v="Velma Riley"/>
        <s v="Holly Gaines"/>
        <s v="Gary Brown"/>
        <s v="Jeffrey Akins"/>
        <s v="Tim Young"/>
        <s v="Debra Kroll"/>
        <s v="Kelly Boyd"/>
        <s v="Dan Hill"/>
        <s v="Javier George"/>
        <s v="Christopher Evans"/>
        <s v="Julie Ross"/>
        <s v="Bill Callahan"/>
        <s v="Anthony Brooks"/>
        <s v="Charlotte Leroux"/>
        <s v="Nina Coulter"/>
        <s v="Mia Ang"/>
        <s v="Kathy Rogers"/>
        <s v="Rita Varga"/>
        <s v="Mel Berkowitz"/>
        <s v="Debra Martin"/>
        <s v="Deshaun Fletcher"/>
        <s v="Kari Lenz"/>
        <s v="John Mackey"/>
        <s v="Raymond Heywin"/>
        <s v="Janie Roberson"/>
        <s v="Brooke Hayes"/>
        <s v="Lee Niemeyer"/>
        <s v="Stephen Harris"/>
        <s v="Juan Scott"/>
        <s v="Kurt Issacs"/>
        <s v="Dominique Johnson"/>
        <s v="Larry Alaimo"/>
        <s v="Carlos Moya"/>
        <s v="Shaun Salvatore"/>
        <s v="Annie Fuentes"/>
        <s v="Maria Sawyer"/>
        <s v="Darnell Straughter"/>
        <s v="Richard Breaux"/>
        <s v="Craig Collins"/>
        <s v="Donna Lam"/>
        <s v="Teresa Vasbinder"/>
        <s v="Andre Mobley"/>
        <s v="Ray Hernandez"/>
        <s v="Thomas Stewart"/>
        <s v="Henry Lange"/>
        <s v="Danielle Tomas"/>
        <s v="Joe Schimke"/>
        <s v="Carlos Jackson"/>
        <s v="Russell Wallace"/>
        <s v="Shameka West"/>
        <s v="Kevin Fleming"/>
        <s v="Anna Grey"/>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ount="2">
        <s v="Yes"/>
        <s v="No"/>
      </sharedItems>
    </cacheField>
    <cacheField name="Coupons" numFmtId="0">
      <sharedItems count="2">
        <s v="Yes"/>
        <s v="No"/>
      </sharedItems>
    </cacheField>
    <cacheField name="Catalog Inclusion" numFmtId="0">
      <sharedItems count="2">
        <s v="Yes"/>
        <s v="No"/>
      </sharedItems>
    </cacheField>
    <cacheField name="Posters" numFmtId="0">
      <sharedItems count="2">
        <s v="Yes"/>
        <s v="No"/>
      </sharedItems>
    </cacheField>
    <cacheField name="5 YR CAGR" numFmtId="9">
      <sharedItems containsSemiMixedTypes="0" containsString="0" containsNumber="1" minValue="-0.72898466539472995" maxValue="3.3498147004699499"/>
    </cacheField>
    <cacheField name="Years" numFmtId="0">
      <sharedItems count="5">
        <s v="2017"/>
        <s v="2018"/>
        <s v="2019"/>
        <s v="2020"/>
        <s v="2021"/>
      </sharedItems>
    </cacheField>
    <cacheField name="Sales" numFmtId="164">
      <sharedItems containsSemiMixedTypes="0" containsString="0" containsNumber="1" containsInteger="1" minValue="24" maxValue="9983" count="298">
        <n v="1982"/>
        <n v="5388"/>
        <n v="7063"/>
        <n v="7208"/>
        <n v="9093"/>
        <n v="2786"/>
        <n v="3804"/>
        <n v="4121"/>
        <n v="6210"/>
        <n v="6909"/>
        <n v="1209"/>
        <n v="1534"/>
        <n v="1634"/>
        <n v="4302"/>
        <n v="9768"/>
        <n v="906"/>
        <n v="1251"/>
        <n v="2897"/>
        <n v="4499"/>
        <n v="9428"/>
        <n v="1421"/>
        <n v="1893"/>
        <n v="2722"/>
        <n v="4410"/>
        <n v="5873"/>
        <n v="2341"/>
        <n v="6105"/>
        <n v="7777"/>
        <n v="7891"/>
        <n v="8758"/>
        <n v="9252"/>
        <n v="8499"/>
        <n v="991"/>
        <n v="448"/>
        <n v="211"/>
        <n v="1581"/>
        <n v="4799"/>
        <n v="6582"/>
        <n v="9024"/>
        <n v="9759"/>
        <n v="9766"/>
        <n v="8049"/>
        <n v="5556"/>
        <n v="5202"/>
        <n v="2373"/>
        <n v="1530"/>
        <n v="1620"/>
        <n v="2027"/>
        <n v="4881"/>
        <n v="6002"/>
        <n v="7555"/>
        <n v="6551"/>
        <n v="5188"/>
        <n v="3436"/>
        <n v="2359"/>
        <n v="1532"/>
        <n v="2678"/>
        <n v="4068"/>
        <n v="4278"/>
        <n v="5382"/>
        <n v="24"/>
        <n v="1797"/>
        <n v="3548"/>
        <n v="3668"/>
        <n v="8592"/>
        <n v="861"/>
        <n v="1314"/>
        <n v="1810"/>
        <n v="6510"/>
        <n v="9271"/>
        <n v="9058"/>
        <n v="4839"/>
        <n v="4776"/>
        <n v="4024"/>
        <n v="369"/>
        <n v="3501"/>
        <n v="7079"/>
        <n v="7438"/>
        <n v="7443"/>
        <n v="9225"/>
        <n v="3916"/>
        <n v="4218"/>
        <n v="5072"/>
        <n v="5201"/>
        <n v="7588"/>
        <n v="700"/>
        <n v="5721"/>
        <n v="6247"/>
        <n v="8495"/>
        <n v="9236"/>
        <n v="9773"/>
        <n v="9179"/>
        <n v="8390"/>
        <n v="8256"/>
        <n v="3815"/>
        <n v="73"/>
        <n v="3485"/>
        <n v="4592"/>
        <n v="5143"/>
        <n v="8100"/>
        <n v="238"/>
        <n v="1235"/>
        <n v="1822"/>
        <n v="7074"/>
        <n v="8207"/>
        <n v="1368"/>
        <n v="3447"/>
        <n v="4535"/>
        <n v="5476"/>
        <n v="9983"/>
        <n v="8331"/>
        <n v="7667"/>
        <n v="5952"/>
        <n v="1998"/>
        <n v="375"/>
        <n v="1779"/>
        <n v="2124"/>
        <n v="2844"/>
        <n v="6877"/>
        <n v="9570"/>
        <n v="570"/>
        <n v="1322"/>
        <n v="7279"/>
        <n v="8443"/>
        <n v="9571"/>
        <n v="6156"/>
        <n v="6110"/>
        <n v="5791"/>
        <n v="1759"/>
        <n v="969"/>
        <n v="209"/>
        <n v="621"/>
        <n v="3098"/>
        <n v="7118"/>
        <n v="8433"/>
        <n v="6309"/>
        <n v="6227"/>
        <n v="5123"/>
        <n v="4968"/>
        <n v="3857"/>
        <n v="712"/>
        <n v="4182"/>
        <n v="6087"/>
        <n v="7494"/>
        <n v="8599"/>
        <n v="2390"/>
        <n v="2415"/>
        <n v="3461"/>
        <n v="3850"/>
        <n v="4657"/>
        <n v="2519"/>
        <n v="3938"/>
        <n v="5190"/>
        <n v="8203"/>
        <n v="8780"/>
        <n v="138"/>
        <n v="286"/>
        <n v="6750"/>
        <n v="8254"/>
        <n v="8656"/>
        <n v="8873"/>
        <n v="8484"/>
        <n v="7883"/>
        <n v="7499"/>
        <n v="6592"/>
        <n v="3297"/>
        <n v="4866"/>
        <n v="4928"/>
        <n v="8451"/>
        <n v="9585"/>
        <n v="1092"/>
        <n v="3140"/>
        <n v="4123"/>
        <n v="4366"/>
        <n v="9482"/>
        <n v="2541"/>
        <n v="3794"/>
        <n v="3984"/>
        <n v="8803"/>
        <n v="9338"/>
        <n v="742"/>
        <n v="3751"/>
        <n v="4423"/>
        <n v="8733"/>
        <n v="9909"/>
        <n v="7703"/>
        <n v="6957"/>
        <n v="3898"/>
        <n v="1857"/>
        <n v="1512"/>
        <n v="488"/>
        <n v="5535"/>
        <n v="5775"/>
        <n v="7661"/>
        <n v="9206"/>
        <n v="376"/>
        <n v="889"/>
        <n v="4373"/>
        <n v="6803"/>
        <n v="7578"/>
        <n v="7840"/>
        <n v="5804"/>
        <n v="4259"/>
        <n v="4243"/>
        <n v="907"/>
        <n v="1038"/>
        <n v="3615"/>
        <n v="3712"/>
        <n v="5819"/>
        <n v="9589"/>
        <n v="8891"/>
        <n v="5914"/>
        <n v="5405"/>
        <n v="4031"/>
        <n v="1290"/>
        <n v="4033"/>
        <n v="6956"/>
        <n v="7929"/>
        <n v="8834"/>
        <n v="431"/>
        <n v="6231"/>
        <n v="7478"/>
        <n v="8039"/>
        <n v="8271"/>
        <n v="8156"/>
        <n v="1245"/>
        <n v="791"/>
        <n v="338"/>
        <n v="44"/>
        <n v="299"/>
        <n v="657"/>
        <n v="6238"/>
        <n v="8922"/>
        <n v="9081"/>
        <n v="1323"/>
        <n v="4963"/>
        <n v="6292"/>
        <n v="6728"/>
        <n v="8202"/>
        <n v="8466"/>
        <n v="4079"/>
        <n v="2797"/>
        <n v="2245"/>
        <n v="1696"/>
        <n v="870"/>
        <n v="2428"/>
        <n v="7386"/>
        <n v="8835"/>
        <n v="1497"/>
        <n v="1768"/>
        <n v="2804"/>
        <n v="5718"/>
        <n v="9822"/>
        <n v="1082"/>
        <n v="3353"/>
        <n v="6351"/>
        <n v="8550"/>
        <n v="9272"/>
        <n v="9791"/>
        <n v="9610"/>
        <n v="7534"/>
        <n v="5080"/>
        <n v="4936"/>
        <n v="1357"/>
        <n v="4189"/>
        <n v="5407"/>
        <n v="6233"/>
        <n v="9681"/>
        <n v="576"/>
        <n v="2628"/>
        <n v="3612"/>
        <n v="5066"/>
        <n v="5156"/>
        <n v="128"/>
        <n v="416"/>
        <n v="747"/>
        <n v="1028"/>
        <n v="6357"/>
        <n v="8034"/>
        <n v="6541"/>
        <n v="3311"/>
        <n v="3254"/>
        <n v="2687"/>
        <n v="1263"/>
        <n v="2517"/>
        <n v="8042"/>
        <n v="8222"/>
        <n v="9686"/>
        <n v="1032"/>
        <n v="3919"/>
        <n v="4466"/>
        <n v="5568"/>
        <n v="6476"/>
        <n v="1014"/>
        <n v="2254"/>
        <n v="4534"/>
        <n v="6796"/>
        <n v="7730"/>
      </sharedItems>
    </cacheField>
  </cacheFields>
  <extLst>
    <ext xmlns:x14="http://schemas.microsoft.com/office/spreadsheetml/2009/9/main" uri="{725AE2AE-9491-48be-B2B4-4EB974FC3084}">
      <x14:pivotCacheDefinition pivotCacheId="18623206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s v="(880) 283-6803"/>
    <x v="0"/>
    <s v="Yes"/>
    <s v="Yes"/>
    <s v="Yes"/>
    <x v="0"/>
    <x v="0"/>
    <x v="0"/>
    <x v="0"/>
    <n v="0.463527492924111"/>
    <x v="0"/>
    <x v="0"/>
  </r>
  <r>
    <x v="0"/>
    <x v="0"/>
    <x v="0"/>
    <s v="(880) 283-6803"/>
    <x v="0"/>
    <s v="Yes"/>
    <s v="Yes"/>
    <s v="Yes"/>
    <x v="0"/>
    <x v="0"/>
    <x v="0"/>
    <x v="0"/>
    <n v="0.463527492924111"/>
    <x v="1"/>
    <x v="1"/>
  </r>
  <r>
    <x v="0"/>
    <x v="0"/>
    <x v="0"/>
    <s v="(880) 283-6803"/>
    <x v="0"/>
    <s v="Yes"/>
    <s v="Yes"/>
    <s v="Yes"/>
    <x v="0"/>
    <x v="0"/>
    <x v="0"/>
    <x v="0"/>
    <n v="0.463527492924111"/>
    <x v="2"/>
    <x v="2"/>
  </r>
  <r>
    <x v="0"/>
    <x v="0"/>
    <x v="0"/>
    <s v="(880) 283-6803"/>
    <x v="0"/>
    <s v="Yes"/>
    <s v="Yes"/>
    <s v="Yes"/>
    <x v="0"/>
    <x v="0"/>
    <x v="0"/>
    <x v="0"/>
    <n v="0.463527492924111"/>
    <x v="3"/>
    <x v="3"/>
  </r>
  <r>
    <x v="0"/>
    <x v="0"/>
    <x v="0"/>
    <s v="(880) 283-6803"/>
    <x v="0"/>
    <s v="Yes"/>
    <s v="Yes"/>
    <s v="Yes"/>
    <x v="0"/>
    <x v="0"/>
    <x v="0"/>
    <x v="0"/>
    <n v="0.463527492924111"/>
    <x v="4"/>
    <x v="4"/>
  </r>
  <r>
    <x v="1"/>
    <x v="1"/>
    <x v="1"/>
    <s v="(711) 426-7350"/>
    <x v="0"/>
    <s v="Yes"/>
    <s v="Yes"/>
    <s v="Yes"/>
    <x v="1"/>
    <x v="0"/>
    <x v="0"/>
    <x v="0"/>
    <n v="0.25489826874508897"/>
    <x v="0"/>
    <x v="5"/>
  </r>
  <r>
    <x v="1"/>
    <x v="1"/>
    <x v="1"/>
    <s v="(711) 426-7350"/>
    <x v="0"/>
    <s v="Yes"/>
    <s v="Yes"/>
    <s v="Yes"/>
    <x v="1"/>
    <x v="0"/>
    <x v="0"/>
    <x v="0"/>
    <n v="0.25489826874508897"/>
    <x v="1"/>
    <x v="6"/>
  </r>
  <r>
    <x v="1"/>
    <x v="1"/>
    <x v="1"/>
    <s v="(711) 426-7350"/>
    <x v="0"/>
    <s v="Yes"/>
    <s v="Yes"/>
    <s v="Yes"/>
    <x v="1"/>
    <x v="0"/>
    <x v="0"/>
    <x v="0"/>
    <n v="0.25489826874508897"/>
    <x v="2"/>
    <x v="7"/>
  </r>
  <r>
    <x v="1"/>
    <x v="1"/>
    <x v="1"/>
    <s v="(711) 426-7350"/>
    <x v="0"/>
    <s v="Yes"/>
    <s v="Yes"/>
    <s v="Yes"/>
    <x v="1"/>
    <x v="0"/>
    <x v="0"/>
    <x v="0"/>
    <n v="0.25489826874508897"/>
    <x v="3"/>
    <x v="8"/>
  </r>
  <r>
    <x v="1"/>
    <x v="1"/>
    <x v="1"/>
    <s v="(711) 426-7350"/>
    <x v="0"/>
    <s v="Yes"/>
    <s v="Yes"/>
    <s v="Yes"/>
    <x v="1"/>
    <x v="0"/>
    <x v="0"/>
    <x v="0"/>
    <n v="0.25489826874508897"/>
    <x v="4"/>
    <x v="9"/>
  </r>
  <r>
    <x v="2"/>
    <x v="2"/>
    <x v="2"/>
    <s v="(952) 952-5573"/>
    <x v="0"/>
    <s v="Yes"/>
    <s v="Yes"/>
    <s v="Yes"/>
    <x v="0"/>
    <x v="0"/>
    <x v="0"/>
    <x v="0"/>
    <n v="0.68595057009486804"/>
    <x v="0"/>
    <x v="10"/>
  </r>
  <r>
    <x v="2"/>
    <x v="2"/>
    <x v="2"/>
    <s v="(952) 952-5573"/>
    <x v="0"/>
    <s v="Yes"/>
    <s v="Yes"/>
    <s v="Yes"/>
    <x v="0"/>
    <x v="0"/>
    <x v="0"/>
    <x v="0"/>
    <n v="0.68595057009486804"/>
    <x v="1"/>
    <x v="11"/>
  </r>
  <r>
    <x v="2"/>
    <x v="2"/>
    <x v="2"/>
    <s v="(952) 952-5573"/>
    <x v="0"/>
    <s v="Yes"/>
    <s v="Yes"/>
    <s v="Yes"/>
    <x v="0"/>
    <x v="0"/>
    <x v="0"/>
    <x v="0"/>
    <n v="0.68595057009486804"/>
    <x v="2"/>
    <x v="12"/>
  </r>
  <r>
    <x v="2"/>
    <x v="2"/>
    <x v="2"/>
    <s v="(952) 952-5573"/>
    <x v="0"/>
    <s v="Yes"/>
    <s v="Yes"/>
    <s v="Yes"/>
    <x v="0"/>
    <x v="0"/>
    <x v="0"/>
    <x v="0"/>
    <n v="0.68595057009486804"/>
    <x v="3"/>
    <x v="13"/>
  </r>
  <r>
    <x v="2"/>
    <x v="2"/>
    <x v="2"/>
    <s v="(952) 952-5573"/>
    <x v="0"/>
    <s v="Yes"/>
    <s v="Yes"/>
    <s v="Yes"/>
    <x v="0"/>
    <x v="0"/>
    <x v="0"/>
    <x v="0"/>
    <n v="0.68595057009486804"/>
    <x v="4"/>
    <x v="14"/>
  </r>
  <r>
    <x v="3"/>
    <x v="3"/>
    <x v="3"/>
    <s v="(491) 505-6064"/>
    <x v="0"/>
    <s v="Yes"/>
    <s v="Yes"/>
    <s v="Yes"/>
    <x v="0"/>
    <x v="0"/>
    <x v="0"/>
    <x v="0"/>
    <n v="0.79606828454142997"/>
    <x v="0"/>
    <x v="15"/>
  </r>
  <r>
    <x v="3"/>
    <x v="3"/>
    <x v="3"/>
    <s v="(491) 505-6064"/>
    <x v="0"/>
    <s v="Yes"/>
    <s v="Yes"/>
    <s v="Yes"/>
    <x v="0"/>
    <x v="0"/>
    <x v="0"/>
    <x v="0"/>
    <n v="0.79606828454142997"/>
    <x v="1"/>
    <x v="16"/>
  </r>
  <r>
    <x v="3"/>
    <x v="3"/>
    <x v="3"/>
    <s v="(491) 505-6064"/>
    <x v="0"/>
    <s v="Yes"/>
    <s v="Yes"/>
    <s v="Yes"/>
    <x v="0"/>
    <x v="0"/>
    <x v="0"/>
    <x v="0"/>
    <n v="0.79606828454142997"/>
    <x v="2"/>
    <x v="17"/>
  </r>
  <r>
    <x v="3"/>
    <x v="3"/>
    <x v="3"/>
    <s v="(491) 505-6064"/>
    <x v="0"/>
    <s v="Yes"/>
    <s v="Yes"/>
    <s v="Yes"/>
    <x v="0"/>
    <x v="0"/>
    <x v="0"/>
    <x v="0"/>
    <n v="0.79606828454142997"/>
    <x v="3"/>
    <x v="18"/>
  </r>
  <r>
    <x v="3"/>
    <x v="3"/>
    <x v="3"/>
    <s v="(491) 505-6064"/>
    <x v="0"/>
    <s v="Yes"/>
    <s v="Yes"/>
    <s v="Yes"/>
    <x v="0"/>
    <x v="0"/>
    <x v="0"/>
    <x v="0"/>
    <n v="0.79606828454142997"/>
    <x v="4"/>
    <x v="19"/>
  </r>
  <r>
    <x v="4"/>
    <x v="4"/>
    <x v="4"/>
    <s v="(412) 570-0596"/>
    <x v="0"/>
    <s v="Yes"/>
    <s v="Yes"/>
    <s v="No"/>
    <x v="0"/>
    <x v="0"/>
    <x v="0"/>
    <x v="0"/>
    <n v="0.42582583880267399"/>
    <x v="0"/>
    <x v="20"/>
  </r>
  <r>
    <x v="4"/>
    <x v="4"/>
    <x v="4"/>
    <s v="(412) 570-0596"/>
    <x v="0"/>
    <s v="Yes"/>
    <s v="Yes"/>
    <s v="No"/>
    <x v="0"/>
    <x v="0"/>
    <x v="0"/>
    <x v="0"/>
    <n v="0.42582583880267399"/>
    <x v="1"/>
    <x v="21"/>
  </r>
  <r>
    <x v="4"/>
    <x v="4"/>
    <x v="4"/>
    <s v="(412) 570-0596"/>
    <x v="0"/>
    <s v="Yes"/>
    <s v="Yes"/>
    <s v="No"/>
    <x v="0"/>
    <x v="0"/>
    <x v="0"/>
    <x v="0"/>
    <n v="0.42582583880267399"/>
    <x v="2"/>
    <x v="22"/>
  </r>
  <r>
    <x v="4"/>
    <x v="4"/>
    <x v="4"/>
    <s v="(412) 570-0596"/>
    <x v="0"/>
    <s v="Yes"/>
    <s v="Yes"/>
    <s v="No"/>
    <x v="0"/>
    <x v="0"/>
    <x v="0"/>
    <x v="0"/>
    <n v="0.42582583880267399"/>
    <x v="3"/>
    <x v="23"/>
  </r>
  <r>
    <x v="4"/>
    <x v="4"/>
    <x v="4"/>
    <s v="(412) 570-0596"/>
    <x v="0"/>
    <s v="Yes"/>
    <s v="Yes"/>
    <s v="No"/>
    <x v="0"/>
    <x v="0"/>
    <x v="0"/>
    <x v="0"/>
    <n v="0.42582583880267399"/>
    <x v="4"/>
    <x v="24"/>
  </r>
  <r>
    <x v="5"/>
    <x v="5"/>
    <x v="5"/>
    <s v="(594) 807-4187"/>
    <x v="0"/>
    <s v="Yes"/>
    <s v="Yes"/>
    <s v="Yes"/>
    <x v="1"/>
    <x v="0"/>
    <x v="0"/>
    <x v="1"/>
    <n v="0.390755806385503"/>
    <x v="0"/>
    <x v="25"/>
  </r>
  <r>
    <x v="5"/>
    <x v="5"/>
    <x v="5"/>
    <s v="(594) 807-4187"/>
    <x v="0"/>
    <s v="Yes"/>
    <s v="Yes"/>
    <s v="Yes"/>
    <x v="1"/>
    <x v="0"/>
    <x v="0"/>
    <x v="1"/>
    <n v="0.390755806385503"/>
    <x v="1"/>
    <x v="26"/>
  </r>
  <r>
    <x v="5"/>
    <x v="5"/>
    <x v="5"/>
    <s v="(594) 807-4187"/>
    <x v="0"/>
    <s v="Yes"/>
    <s v="Yes"/>
    <s v="Yes"/>
    <x v="1"/>
    <x v="0"/>
    <x v="0"/>
    <x v="1"/>
    <n v="0.390755806385503"/>
    <x v="2"/>
    <x v="27"/>
  </r>
  <r>
    <x v="5"/>
    <x v="5"/>
    <x v="5"/>
    <s v="(594) 807-4187"/>
    <x v="0"/>
    <s v="Yes"/>
    <s v="Yes"/>
    <s v="Yes"/>
    <x v="1"/>
    <x v="0"/>
    <x v="0"/>
    <x v="1"/>
    <n v="0.390755806385503"/>
    <x v="3"/>
    <x v="28"/>
  </r>
  <r>
    <x v="5"/>
    <x v="5"/>
    <x v="5"/>
    <s v="(594) 807-4187"/>
    <x v="0"/>
    <s v="Yes"/>
    <s v="Yes"/>
    <s v="Yes"/>
    <x v="1"/>
    <x v="0"/>
    <x v="0"/>
    <x v="1"/>
    <n v="0.390755806385503"/>
    <x v="4"/>
    <x v="29"/>
  </r>
  <r>
    <x v="6"/>
    <x v="6"/>
    <x v="6"/>
    <s v="(678) 294-8103"/>
    <x v="0"/>
    <s v="Yes"/>
    <s v="No"/>
    <s v="No"/>
    <x v="1"/>
    <x v="1"/>
    <x v="0"/>
    <x v="1"/>
    <n v="-0.61139202601329401"/>
    <x v="0"/>
    <x v="30"/>
  </r>
  <r>
    <x v="6"/>
    <x v="6"/>
    <x v="6"/>
    <s v="(678) 294-8103"/>
    <x v="0"/>
    <s v="Yes"/>
    <s v="No"/>
    <s v="No"/>
    <x v="1"/>
    <x v="1"/>
    <x v="0"/>
    <x v="1"/>
    <n v="-0.61139202601329401"/>
    <x v="1"/>
    <x v="31"/>
  </r>
  <r>
    <x v="6"/>
    <x v="6"/>
    <x v="6"/>
    <s v="(678) 294-8103"/>
    <x v="0"/>
    <s v="Yes"/>
    <s v="No"/>
    <s v="No"/>
    <x v="1"/>
    <x v="1"/>
    <x v="0"/>
    <x v="1"/>
    <n v="-0.61139202601329401"/>
    <x v="2"/>
    <x v="32"/>
  </r>
  <r>
    <x v="6"/>
    <x v="6"/>
    <x v="6"/>
    <s v="(678) 294-8103"/>
    <x v="0"/>
    <s v="Yes"/>
    <s v="No"/>
    <s v="No"/>
    <x v="1"/>
    <x v="1"/>
    <x v="0"/>
    <x v="1"/>
    <n v="-0.61139202601329401"/>
    <x v="3"/>
    <x v="33"/>
  </r>
  <r>
    <x v="6"/>
    <x v="6"/>
    <x v="6"/>
    <s v="(678) 294-8103"/>
    <x v="0"/>
    <s v="Yes"/>
    <s v="No"/>
    <s v="No"/>
    <x v="1"/>
    <x v="1"/>
    <x v="0"/>
    <x v="1"/>
    <n v="-0.61139202601329401"/>
    <x v="4"/>
    <x v="34"/>
  </r>
  <r>
    <x v="7"/>
    <x v="7"/>
    <x v="7"/>
    <s v="(305) 531-1310"/>
    <x v="0"/>
    <s v="Yes"/>
    <s v="No"/>
    <s v="Yes"/>
    <x v="0"/>
    <x v="1"/>
    <x v="0"/>
    <x v="1"/>
    <n v="0.57622554654037395"/>
    <x v="0"/>
    <x v="35"/>
  </r>
  <r>
    <x v="7"/>
    <x v="7"/>
    <x v="7"/>
    <s v="(305) 531-1310"/>
    <x v="0"/>
    <s v="Yes"/>
    <s v="No"/>
    <s v="Yes"/>
    <x v="0"/>
    <x v="1"/>
    <x v="0"/>
    <x v="1"/>
    <n v="0.57622554654037395"/>
    <x v="1"/>
    <x v="36"/>
  </r>
  <r>
    <x v="7"/>
    <x v="7"/>
    <x v="7"/>
    <s v="(305) 531-1310"/>
    <x v="0"/>
    <s v="Yes"/>
    <s v="No"/>
    <s v="Yes"/>
    <x v="0"/>
    <x v="1"/>
    <x v="0"/>
    <x v="1"/>
    <n v="0.57622554654037395"/>
    <x v="2"/>
    <x v="37"/>
  </r>
  <r>
    <x v="7"/>
    <x v="7"/>
    <x v="7"/>
    <s v="(305) 531-1310"/>
    <x v="0"/>
    <s v="Yes"/>
    <s v="No"/>
    <s v="Yes"/>
    <x v="0"/>
    <x v="1"/>
    <x v="0"/>
    <x v="1"/>
    <n v="0.57622554654037395"/>
    <x v="3"/>
    <x v="38"/>
  </r>
  <r>
    <x v="7"/>
    <x v="7"/>
    <x v="7"/>
    <s v="(305) 531-1310"/>
    <x v="0"/>
    <s v="Yes"/>
    <s v="No"/>
    <s v="Yes"/>
    <x v="0"/>
    <x v="1"/>
    <x v="0"/>
    <x v="1"/>
    <n v="0.57622554654037395"/>
    <x v="4"/>
    <x v="39"/>
  </r>
  <r>
    <x v="8"/>
    <x v="8"/>
    <x v="8"/>
    <s v="(697) 543-0310"/>
    <x v="0"/>
    <s v="Yes"/>
    <s v="No"/>
    <s v="No"/>
    <x v="1"/>
    <x v="1"/>
    <x v="0"/>
    <x v="1"/>
    <n v="-0.29790601141591699"/>
    <x v="0"/>
    <x v="40"/>
  </r>
  <r>
    <x v="8"/>
    <x v="8"/>
    <x v="8"/>
    <s v="(697) 543-0310"/>
    <x v="0"/>
    <s v="Yes"/>
    <s v="No"/>
    <s v="No"/>
    <x v="1"/>
    <x v="1"/>
    <x v="0"/>
    <x v="1"/>
    <n v="-0.29790601141591699"/>
    <x v="1"/>
    <x v="41"/>
  </r>
  <r>
    <x v="8"/>
    <x v="8"/>
    <x v="8"/>
    <s v="(697) 543-0310"/>
    <x v="0"/>
    <s v="Yes"/>
    <s v="No"/>
    <s v="No"/>
    <x v="1"/>
    <x v="1"/>
    <x v="0"/>
    <x v="1"/>
    <n v="-0.29790601141591699"/>
    <x v="2"/>
    <x v="42"/>
  </r>
  <r>
    <x v="8"/>
    <x v="8"/>
    <x v="8"/>
    <s v="(697) 543-0310"/>
    <x v="0"/>
    <s v="Yes"/>
    <s v="No"/>
    <s v="No"/>
    <x v="1"/>
    <x v="1"/>
    <x v="0"/>
    <x v="1"/>
    <n v="-0.29790601141591699"/>
    <x v="3"/>
    <x v="43"/>
  </r>
  <r>
    <x v="8"/>
    <x v="8"/>
    <x v="8"/>
    <s v="(697) 543-0310"/>
    <x v="0"/>
    <s v="Yes"/>
    <s v="No"/>
    <s v="No"/>
    <x v="1"/>
    <x v="1"/>
    <x v="0"/>
    <x v="1"/>
    <n v="-0.29790601141591699"/>
    <x v="4"/>
    <x v="44"/>
  </r>
  <r>
    <x v="9"/>
    <x v="9"/>
    <x v="9"/>
    <s v="(277) 456-4626"/>
    <x v="0"/>
    <s v="Yes"/>
    <s v="Yes"/>
    <s v="No"/>
    <x v="0"/>
    <x v="1"/>
    <x v="0"/>
    <x v="1"/>
    <n v="0.407346832744091"/>
    <x v="0"/>
    <x v="45"/>
  </r>
  <r>
    <x v="9"/>
    <x v="9"/>
    <x v="9"/>
    <s v="(277) 456-4626"/>
    <x v="0"/>
    <s v="Yes"/>
    <s v="Yes"/>
    <s v="No"/>
    <x v="0"/>
    <x v="1"/>
    <x v="0"/>
    <x v="1"/>
    <n v="0.407346832744091"/>
    <x v="1"/>
    <x v="46"/>
  </r>
  <r>
    <x v="9"/>
    <x v="9"/>
    <x v="9"/>
    <s v="(277) 456-4626"/>
    <x v="0"/>
    <s v="Yes"/>
    <s v="Yes"/>
    <s v="No"/>
    <x v="0"/>
    <x v="1"/>
    <x v="0"/>
    <x v="1"/>
    <n v="0.407346832744091"/>
    <x v="2"/>
    <x v="47"/>
  </r>
  <r>
    <x v="9"/>
    <x v="9"/>
    <x v="9"/>
    <s v="(277) 456-4626"/>
    <x v="0"/>
    <s v="Yes"/>
    <s v="Yes"/>
    <s v="No"/>
    <x v="0"/>
    <x v="1"/>
    <x v="0"/>
    <x v="1"/>
    <n v="0.407346832744091"/>
    <x v="3"/>
    <x v="48"/>
  </r>
  <r>
    <x v="9"/>
    <x v="9"/>
    <x v="9"/>
    <s v="(277) 456-4626"/>
    <x v="0"/>
    <s v="Yes"/>
    <s v="Yes"/>
    <s v="No"/>
    <x v="0"/>
    <x v="1"/>
    <x v="0"/>
    <x v="1"/>
    <n v="0.407346832744091"/>
    <x v="4"/>
    <x v="49"/>
  </r>
  <r>
    <x v="10"/>
    <x v="10"/>
    <x v="10"/>
    <s v="(459) 968-9453"/>
    <x v="0"/>
    <s v="Yes"/>
    <s v="No"/>
    <s v="No"/>
    <x v="1"/>
    <x v="1"/>
    <x v="1"/>
    <x v="1"/>
    <n v="-0.25247905109930902"/>
    <x v="0"/>
    <x v="50"/>
  </r>
  <r>
    <x v="10"/>
    <x v="10"/>
    <x v="10"/>
    <s v="(459) 968-9453"/>
    <x v="0"/>
    <s v="Yes"/>
    <s v="No"/>
    <s v="No"/>
    <x v="1"/>
    <x v="1"/>
    <x v="1"/>
    <x v="1"/>
    <n v="-0.25247905109930902"/>
    <x v="1"/>
    <x v="51"/>
  </r>
  <r>
    <x v="10"/>
    <x v="10"/>
    <x v="10"/>
    <s v="(459) 968-9453"/>
    <x v="0"/>
    <s v="Yes"/>
    <s v="No"/>
    <s v="No"/>
    <x v="1"/>
    <x v="1"/>
    <x v="1"/>
    <x v="1"/>
    <n v="-0.25247905109930902"/>
    <x v="2"/>
    <x v="52"/>
  </r>
  <r>
    <x v="10"/>
    <x v="10"/>
    <x v="10"/>
    <s v="(459) 968-9453"/>
    <x v="0"/>
    <s v="Yes"/>
    <s v="No"/>
    <s v="No"/>
    <x v="1"/>
    <x v="1"/>
    <x v="1"/>
    <x v="1"/>
    <n v="-0.25247905109930902"/>
    <x v="3"/>
    <x v="53"/>
  </r>
  <r>
    <x v="10"/>
    <x v="10"/>
    <x v="10"/>
    <s v="(459) 968-9453"/>
    <x v="0"/>
    <s v="Yes"/>
    <s v="No"/>
    <s v="No"/>
    <x v="1"/>
    <x v="1"/>
    <x v="1"/>
    <x v="1"/>
    <n v="-0.25247905109930902"/>
    <x v="4"/>
    <x v="54"/>
  </r>
  <r>
    <x v="11"/>
    <x v="11"/>
    <x v="11"/>
    <s v="(313) 417-8968"/>
    <x v="0"/>
    <s v="Yes"/>
    <s v="No"/>
    <s v="No"/>
    <x v="1"/>
    <x v="1"/>
    <x v="1"/>
    <x v="1"/>
    <n v="0.36905606024702098"/>
    <x v="0"/>
    <x v="55"/>
  </r>
  <r>
    <x v="11"/>
    <x v="11"/>
    <x v="11"/>
    <s v="(313) 417-8968"/>
    <x v="0"/>
    <s v="Yes"/>
    <s v="No"/>
    <s v="No"/>
    <x v="1"/>
    <x v="1"/>
    <x v="1"/>
    <x v="1"/>
    <n v="0.36905606024702098"/>
    <x v="1"/>
    <x v="56"/>
  </r>
  <r>
    <x v="11"/>
    <x v="11"/>
    <x v="11"/>
    <s v="(313) 417-8968"/>
    <x v="0"/>
    <s v="Yes"/>
    <s v="No"/>
    <s v="No"/>
    <x v="1"/>
    <x v="1"/>
    <x v="1"/>
    <x v="1"/>
    <n v="0.36905606024702098"/>
    <x v="2"/>
    <x v="57"/>
  </r>
  <r>
    <x v="11"/>
    <x v="11"/>
    <x v="11"/>
    <s v="(313) 417-8968"/>
    <x v="0"/>
    <s v="Yes"/>
    <s v="No"/>
    <s v="No"/>
    <x v="1"/>
    <x v="1"/>
    <x v="1"/>
    <x v="1"/>
    <n v="0.36905606024702098"/>
    <x v="3"/>
    <x v="58"/>
  </r>
  <r>
    <x v="11"/>
    <x v="11"/>
    <x v="11"/>
    <s v="(313) 417-8968"/>
    <x v="0"/>
    <s v="Yes"/>
    <s v="No"/>
    <s v="No"/>
    <x v="1"/>
    <x v="1"/>
    <x v="1"/>
    <x v="1"/>
    <n v="0.36905606024702098"/>
    <x v="4"/>
    <x v="59"/>
  </r>
  <r>
    <x v="12"/>
    <x v="12"/>
    <x v="12"/>
    <s v="(876) 653-1727"/>
    <x v="0"/>
    <s v="Yes"/>
    <s v="No"/>
    <s v="Yes"/>
    <x v="0"/>
    <x v="0"/>
    <x v="0"/>
    <x v="0"/>
    <n v="3.3498147004699499"/>
    <x v="0"/>
    <x v="60"/>
  </r>
  <r>
    <x v="12"/>
    <x v="12"/>
    <x v="12"/>
    <s v="(876) 653-1727"/>
    <x v="0"/>
    <s v="Yes"/>
    <s v="No"/>
    <s v="Yes"/>
    <x v="0"/>
    <x v="0"/>
    <x v="0"/>
    <x v="0"/>
    <n v="3.3498147004699499"/>
    <x v="1"/>
    <x v="61"/>
  </r>
  <r>
    <x v="12"/>
    <x v="12"/>
    <x v="12"/>
    <s v="(876) 653-1727"/>
    <x v="0"/>
    <s v="Yes"/>
    <s v="No"/>
    <s v="Yes"/>
    <x v="0"/>
    <x v="0"/>
    <x v="0"/>
    <x v="0"/>
    <n v="3.3498147004699499"/>
    <x v="2"/>
    <x v="62"/>
  </r>
  <r>
    <x v="12"/>
    <x v="12"/>
    <x v="12"/>
    <s v="(876) 653-1727"/>
    <x v="0"/>
    <s v="Yes"/>
    <s v="No"/>
    <s v="Yes"/>
    <x v="0"/>
    <x v="0"/>
    <x v="0"/>
    <x v="0"/>
    <n v="3.3498147004699499"/>
    <x v="3"/>
    <x v="63"/>
  </r>
  <r>
    <x v="12"/>
    <x v="12"/>
    <x v="12"/>
    <s v="(876) 653-1727"/>
    <x v="0"/>
    <s v="Yes"/>
    <s v="No"/>
    <s v="Yes"/>
    <x v="0"/>
    <x v="0"/>
    <x v="0"/>
    <x v="0"/>
    <n v="3.3498147004699499"/>
    <x v="4"/>
    <x v="64"/>
  </r>
  <r>
    <x v="13"/>
    <x v="13"/>
    <x v="13"/>
    <s v="(628) 832-4986"/>
    <x v="0"/>
    <s v="Yes"/>
    <s v="Yes"/>
    <s v="Yes"/>
    <x v="0"/>
    <x v="0"/>
    <x v="0"/>
    <x v="0"/>
    <n v="0.81146879617010603"/>
    <x v="0"/>
    <x v="65"/>
  </r>
  <r>
    <x v="13"/>
    <x v="13"/>
    <x v="13"/>
    <s v="(628) 832-4986"/>
    <x v="0"/>
    <s v="Yes"/>
    <s v="Yes"/>
    <s v="Yes"/>
    <x v="0"/>
    <x v="0"/>
    <x v="0"/>
    <x v="0"/>
    <n v="0.81146879617010603"/>
    <x v="1"/>
    <x v="66"/>
  </r>
  <r>
    <x v="13"/>
    <x v="13"/>
    <x v="13"/>
    <s v="(628) 832-4986"/>
    <x v="0"/>
    <s v="Yes"/>
    <s v="Yes"/>
    <s v="Yes"/>
    <x v="0"/>
    <x v="0"/>
    <x v="0"/>
    <x v="0"/>
    <n v="0.81146879617010603"/>
    <x v="2"/>
    <x v="67"/>
  </r>
  <r>
    <x v="13"/>
    <x v="13"/>
    <x v="13"/>
    <s v="(628) 832-4986"/>
    <x v="0"/>
    <s v="Yes"/>
    <s v="Yes"/>
    <s v="Yes"/>
    <x v="0"/>
    <x v="0"/>
    <x v="0"/>
    <x v="0"/>
    <n v="0.81146879617010603"/>
    <x v="3"/>
    <x v="68"/>
  </r>
  <r>
    <x v="13"/>
    <x v="13"/>
    <x v="13"/>
    <s v="(628) 832-4986"/>
    <x v="0"/>
    <s v="Yes"/>
    <s v="Yes"/>
    <s v="Yes"/>
    <x v="0"/>
    <x v="0"/>
    <x v="0"/>
    <x v="0"/>
    <n v="0.81146879617010603"/>
    <x v="4"/>
    <x v="69"/>
  </r>
  <r>
    <x v="14"/>
    <x v="14"/>
    <x v="14"/>
    <s v="(220) 929-0797"/>
    <x v="0"/>
    <s v="Yes"/>
    <s v="Yes"/>
    <s v="No"/>
    <x v="1"/>
    <x v="1"/>
    <x v="1"/>
    <x v="1"/>
    <n v="-0.55073921414194804"/>
    <x v="0"/>
    <x v="70"/>
  </r>
  <r>
    <x v="14"/>
    <x v="14"/>
    <x v="14"/>
    <s v="(220) 929-0797"/>
    <x v="0"/>
    <s v="Yes"/>
    <s v="Yes"/>
    <s v="No"/>
    <x v="1"/>
    <x v="1"/>
    <x v="1"/>
    <x v="1"/>
    <n v="-0.55073921414194804"/>
    <x v="1"/>
    <x v="71"/>
  </r>
  <r>
    <x v="14"/>
    <x v="14"/>
    <x v="14"/>
    <s v="(220) 929-0797"/>
    <x v="0"/>
    <s v="Yes"/>
    <s v="Yes"/>
    <s v="No"/>
    <x v="1"/>
    <x v="1"/>
    <x v="1"/>
    <x v="1"/>
    <n v="-0.55073921414194804"/>
    <x v="2"/>
    <x v="72"/>
  </r>
  <r>
    <x v="14"/>
    <x v="14"/>
    <x v="14"/>
    <s v="(220) 929-0797"/>
    <x v="0"/>
    <s v="Yes"/>
    <s v="Yes"/>
    <s v="No"/>
    <x v="1"/>
    <x v="1"/>
    <x v="1"/>
    <x v="1"/>
    <n v="-0.55073921414194804"/>
    <x v="3"/>
    <x v="73"/>
  </r>
  <r>
    <x v="14"/>
    <x v="14"/>
    <x v="14"/>
    <s v="(220) 929-0797"/>
    <x v="0"/>
    <s v="Yes"/>
    <s v="Yes"/>
    <s v="No"/>
    <x v="1"/>
    <x v="1"/>
    <x v="1"/>
    <x v="1"/>
    <n v="-0.55073921414194804"/>
    <x v="4"/>
    <x v="74"/>
  </r>
  <r>
    <x v="15"/>
    <x v="15"/>
    <x v="15"/>
    <s v="(248) 450-0797"/>
    <x v="1"/>
    <s v="Yes"/>
    <s v="Yes"/>
    <s v="No"/>
    <x v="1"/>
    <x v="1"/>
    <x v="1"/>
    <x v="1"/>
    <n v="0.27407081068210998"/>
    <x v="0"/>
    <x v="75"/>
  </r>
  <r>
    <x v="15"/>
    <x v="15"/>
    <x v="15"/>
    <s v="(248) 450-0797"/>
    <x v="1"/>
    <s v="Yes"/>
    <s v="Yes"/>
    <s v="No"/>
    <x v="1"/>
    <x v="1"/>
    <x v="1"/>
    <x v="1"/>
    <n v="0.27407081068210998"/>
    <x v="1"/>
    <x v="76"/>
  </r>
  <r>
    <x v="15"/>
    <x v="15"/>
    <x v="15"/>
    <s v="(248) 450-0797"/>
    <x v="1"/>
    <s v="Yes"/>
    <s v="Yes"/>
    <s v="No"/>
    <x v="1"/>
    <x v="1"/>
    <x v="1"/>
    <x v="1"/>
    <n v="0.27407081068210998"/>
    <x v="2"/>
    <x v="77"/>
  </r>
  <r>
    <x v="15"/>
    <x v="15"/>
    <x v="15"/>
    <s v="(248) 450-0797"/>
    <x v="1"/>
    <s v="Yes"/>
    <s v="Yes"/>
    <s v="No"/>
    <x v="1"/>
    <x v="1"/>
    <x v="1"/>
    <x v="1"/>
    <n v="0.27407081068210998"/>
    <x v="3"/>
    <x v="78"/>
  </r>
  <r>
    <x v="15"/>
    <x v="15"/>
    <x v="15"/>
    <s v="(248) 450-0797"/>
    <x v="1"/>
    <s v="Yes"/>
    <s v="Yes"/>
    <s v="No"/>
    <x v="1"/>
    <x v="1"/>
    <x v="1"/>
    <x v="1"/>
    <n v="0.27407081068210998"/>
    <x v="4"/>
    <x v="79"/>
  </r>
  <r>
    <x v="16"/>
    <x v="16"/>
    <x v="16"/>
    <s v="(964) 214-3742"/>
    <x v="1"/>
    <s v="Yes"/>
    <s v="Yes"/>
    <s v="No"/>
    <x v="1"/>
    <x v="1"/>
    <x v="1"/>
    <x v="1"/>
    <n v="0.179834685761873"/>
    <x v="0"/>
    <x v="80"/>
  </r>
  <r>
    <x v="16"/>
    <x v="16"/>
    <x v="16"/>
    <s v="(964) 214-3742"/>
    <x v="1"/>
    <s v="Yes"/>
    <s v="Yes"/>
    <s v="No"/>
    <x v="1"/>
    <x v="1"/>
    <x v="1"/>
    <x v="1"/>
    <n v="0.179834685761873"/>
    <x v="1"/>
    <x v="81"/>
  </r>
  <r>
    <x v="16"/>
    <x v="16"/>
    <x v="16"/>
    <s v="(964) 214-3742"/>
    <x v="1"/>
    <s v="Yes"/>
    <s v="Yes"/>
    <s v="No"/>
    <x v="1"/>
    <x v="1"/>
    <x v="1"/>
    <x v="1"/>
    <n v="0.179834685761873"/>
    <x v="2"/>
    <x v="82"/>
  </r>
  <r>
    <x v="16"/>
    <x v="16"/>
    <x v="16"/>
    <s v="(964) 214-3742"/>
    <x v="1"/>
    <s v="Yes"/>
    <s v="Yes"/>
    <s v="No"/>
    <x v="1"/>
    <x v="1"/>
    <x v="1"/>
    <x v="1"/>
    <n v="0.179834685761873"/>
    <x v="3"/>
    <x v="83"/>
  </r>
  <r>
    <x v="16"/>
    <x v="16"/>
    <x v="16"/>
    <s v="(964) 214-3742"/>
    <x v="1"/>
    <s v="Yes"/>
    <s v="Yes"/>
    <s v="No"/>
    <x v="1"/>
    <x v="1"/>
    <x v="1"/>
    <x v="1"/>
    <n v="0.179834685761873"/>
    <x v="4"/>
    <x v="84"/>
  </r>
  <r>
    <x v="17"/>
    <x v="17"/>
    <x v="17"/>
    <s v="(831) 406-6300"/>
    <x v="1"/>
    <s v="Yes"/>
    <s v="Yes"/>
    <s v="No"/>
    <x v="0"/>
    <x v="1"/>
    <x v="0"/>
    <x v="1"/>
    <n v="0.90588403033885301"/>
    <x v="0"/>
    <x v="85"/>
  </r>
  <r>
    <x v="17"/>
    <x v="17"/>
    <x v="17"/>
    <s v="(831) 406-6300"/>
    <x v="1"/>
    <s v="Yes"/>
    <s v="Yes"/>
    <s v="No"/>
    <x v="0"/>
    <x v="1"/>
    <x v="0"/>
    <x v="1"/>
    <n v="0.90588403033885301"/>
    <x v="1"/>
    <x v="86"/>
  </r>
  <r>
    <x v="17"/>
    <x v="17"/>
    <x v="17"/>
    <s v="(831) 406-6300"/>
    <x v="1"/>
    <s v="Yes"/>
    <s v="Yes"/>
    <s v="No"/>
    <x v="0"/>
    <x v="1"/>
    <x v="0"/>
    <x v="1"/>
    <n v="0.90588403033885301"/>
    <x v="2"/>
    <x v="87"/>
  </r>
  <r>
    <x v="17"/>
    <x v="17"/>
    <x v="17"/>
    <s v="(831) 406-6300"/>
    <x v="1"/>
    <s v="Yes"/>
    <s v="Yes"/>
    <s v="No"/>
    <x v="0"/>
    <x v="1"/>
    <x v="0"/>
    <x v="1"/>
    <n v="0.90588403033885301"/>
    <x v="3"/>
    <x v="88"/>
  </r>
  <r>
    <x v="17"/>
    <x v="17"/>
    <x v="17"/>
    <s v="(831) 406-6300"/>
    <x v="1"/>
    <s v="Yes"/>
    <s v="Yes"/>
    <s v="No"/>
    <x v="0"/>
    <x v="1"/>
    <x v="0"/>
    <x v="1"/>
    <n v="0.90588403033885301"/>
    <x v="4"/>
    <x v="89"/>
  </r>
  <r>
    <x v="18"/>
    <x v="18"/>
    <x v="18"/>
    <s v="(778) 387-0744"/>
    <x v="1"/>
    <s v="Yes"/>
    <s v="Yes"/>
    <s v="No"/>
    <x v="1"/>
    <x v="1"/>
    <x v="1"/>
    <x v="1"/>
    <n v="-0.20956409258224701"/>
    <x v="0"/>
    <x v="90"/>
  </r>
  <r>
    <x v="18"/>
    <x v="18"/>
    <x v="18"/>
    <s v="(778) 387-0744"/>
    <x v="1"/>
    <s v="Yes"/>
    <s v="Yes"/>
    <s v="No"/>
    <x v="1"/>
    <x v="1"/>
    <x v="1"/>
    <x v="1"/>
    <n v="-0.20956409258224701"/>
    <x v="1"/>
    <x v="91"/>
  </r>
  <r>
    <x v="18"/>
    <x v="18"/>
    <x v="18"/>
    <s v="(778) 387-0744"/>
    <x v="1"/>
    <s v="Yes"/>
    <s v="Yes"/>
    <s v="No"/>
    <x v="1"/>
    <x v="1"/>
    <x v="1"/>
    <x v="1"/>
    <n v="-0.20956409258224701"/>
    <x v="2"/>
    <x v="92"/>
  </r>
  <r>
    <x v="18"/>
    <x v="18"/>
    <x v="18"/>
    <s v="(778) 387-0744"/>
    <x v="1"/>
    <s v="Yes"/>
    <s v="Yes"/>
    <s v="No"/>
    <x v="1"/>
    <x v="1"/>
    <x v="1"/>
    <x v="1"/>
    <n v="-0.20956409258224701"/>
    <x v="3"/>
    <x v="93"/>
  </r>
  <r>
    <x v="18"/>
    <x v="18"/>
    <x v="18"/>
    <s v="(778) 387-0744"/>
    <x v="1"/>
    <s v="Yes"/>
    <s v="Yes"/>
    <s v="No"/>
    <x v="1"/>
    <x v="1"/>
    <x v="1"/>
    <x v="1"/>
    <n v="-0.20956409258224701"/>
    <x v="4"/>
    <x v="94"/>
  </r>
  <r>
    <x v="19"/>
    <x v="19"/>
    <x v="19"/>
    <s v="(617) 419-7996"/>
    <x v="1"/>
    <s v="Yes"/>
    <s v="Yes"/>
    <s v="No"/>
    <x v="0"/>
    <x v="1"/>
    <x v="0"/>
    <x v="1"/>
    <n v="2.2455667067018901"/>
    <x v="0"/>
    <x v="95"/>
  </r>
  <r>
    <x v="19"/>
    <x v="19"/>
    <x v="19"/>
    <s v="(617) 419-7996"/>
    <x v="1"/>
    <s v="Yes"/>
    <s v="Yes"/>
    <s v="No"/>
    <x v="0"/>
    <x v="1"/>
    <x v="0"/>
    <x v="1"/>
    <n v="2.2455667067018901"/>
    <x v="1"/>
    <x v="96"/>
  </r>
  <r>
    <x v="19"/>
    <x v="19"/>
    <x v="19"/>
    <s v="(617) 419-7996"/>
    <x v="1"/>
    <s v="Yes"/>
    <s v="Yes"/>
    <s v="No"/>
    <x v="0"/>
    <x v="1"/>
    <x v="0"/>
    <x v="1"/>
    <n v="2.2455667067018901"/>
    <x v="2"/>
    <x v="97"/>
  </r>
  <r>
    <x v="19"/>
    <x v="19"/>
    <x v="19"/>
    <s v="(617) 419-7996"/>
    <x v="1"/>
    <s v="Yes"/>
    <s v="Yes"/>
    <s v="No"/>
    <x v="0"/>
    <x v="1"/>
    <x v="0"/>
    <x v="1"/>
    <n v="2.2455667067018901"/>
    <x v="3"/>
    <x v="98"/>
  </r>
  <r>
    <x v="19"/>
    <x v="19"/>
    <x v="19"/>
    <s v="(617) 419-7996"/>
    <x v="1"/>
    <s v="Yes"/>
    <s v="Yes"/>
    <s v="No"/>
    <x v="0"/>
    <x v="1"/>
    <x v="0"/>
    <x v="1"/>
    <n v="2.2455667067018901"/>
    <x v="4"/>
    <x v="99"/>
  </r>
  <r>
    <x v="20"/>
    <x v="20"/>
    <x v="20"/>
    <s v="(349) 801-7566"/>
    <x v="1"/>
    <s v="Yes"/>
    <s v="Yes"/>
    <s v="No"/>
    <x v="0"/>
    <x v="1"/>
    <x v="0"/>
    <x v="1"/>
    <n v="1.4232703532020701"/>
    <x v="0"/>
    <x v="100"/>
  </r>
  <r>
    <x v="20"/>
    <x v="20"/>
    <x v="20"/>
    <s v="(349) 801-7566"/>
    <x v="1"/>
    <s v="Yes"/>
    <s v="Yes"/>
    <s v="No"/>
    <x v="0"/>
    <x v="1"/>
    <x v="0"/>
    <x v="1"/>
    <n v="1.4232703532020701"/>
    <x v="1"/>
    <x v="101"/>
  </r>
  <r>
    <x v="20"/>
    <x v="20"/>
    <x v="20"/>
    <s v="(349) 801-7566"/>
    <x v="1"/>
    <s v="Yes"/>
    <s v="Yes"/>
    <s v="No"/>
    <x v="0"/>
    <x v="1"/>
    <x v="0"/>
    <x v="1"/>
    <n v="1.4232703532020701"/>
    <x v="2"/>
    <x v="102"/>
  </r>
  <r>
    <x v="20"/>
    <x v="20"/>
    <x v="20"/>
    <s v="(349) 801-7566"/>
    <x v="1"/>
    <s v="Yes"/>
    <s v="Yes"/>
    <s v="No"/>
    <x v="0"/>
    <x v="1"/>
    <x v="0"/>
    <x v="1"/>
    <n v="1.4232703532020701"/>
    <x v="3"/>
    <x v="103"/>
  </r>
  <r>
    <x v="20"/>
    <x v="20"/>
    <x v="20"/>
    <s v="(349) 801-7566"/>
    <x v="1"/>
    <s v="Yes"/>
    <s v="Yes"/>
    <s v="No"/>
    <x v="0"/>
    <x v="1"/>
    <x v="0"/>
    <x v="1"/>
    <n v="1.4232703532020701"/>
    <x v="4"/>
    <x v="104"/>
  </r>
  <r>
    <x v="21"/>
    <x v="21"/>
    <x v="21"/>
    <s v="(784) 634-6873"/>
    <x v="1"/>
    <s v="Yes"/>
    <s v="Yes"/>
    <s v="No"/>
    <x v="0"/>
    <x v="1"/>
    <x v="0"/>
    <x v="1"/>
    <n v="0.64359095818904999"/>
    <x v="0"/>
    <x v="105"/>
  </r>
  <r>
    <x v="21"/>
    <x v="21"/>
    <x v="21"/>
    <s v="(784) 634-6873"/>
    <x v="1"/>
    <s v="Yes"/>
    <s v="Yes"/>
    <s v="No"/>
    <x v="0"/>
    <x v="1"/>
    <x v="0"/>
    <x v="1"/>
    <n v="0.64359095818904999"/>
    <x v="1"/>
    <x v="106"/>
  </r>
  <r>
    <x v="21"/>
    <x v="21"/>
    <x v="21"/>
    <s v="(784) 634-6873"/>
    <x v="1"/>
    <s v="Yes"/>
    <s v="Yes"/>
    <s v="No"/>
    <x v="0"/>
    <x v="1"/>
    <x v="0"/>
    <x v="1"/>
    <n v="0.64359095818904999"/>
    <x v="2"/>
    <x v="107"/>
  </r>
  <r>
    <x v="21"/>
    <x v="21"/>
    <x v="21"/>
    <s v="(784) 634-6873"/>
    <x v="1"/>
    <s v="Yes"/>
    <s v="Yes"/>
    <s v="No"/>
    <x v="0"/>
    <x v="1"/>
    <x v="0"/>
    <x v="1"/>
    <n v="0.64359095818904999"/>
    <x v="3"/>
    <x v="108"/>
  </r>
  <r>
    <x v="21"/>
    <x v="21"/>
    <x v="21"/>
    <s v="(784) 634-6873"/>
    <x v="1"/>
    <s v="Yes"/>
    <s v="Yes"/>
    <s v="No"/>
    <x v="0"/>
    <x v="1"/>
    <x v="0"/>
    <x v="1"/>
    <n v="0.64359095818904999"/>
    <x v="4"/>
    <x v="109"/>
  </r>
  <r>
    <x v="22"/>
    <x v="22"/>
    <x v="22"/>
    <s v="(938) 752-9381"/>
    <x v="1"/>
    <s v="Yes"/>
    <s v="No"/>
    <s v="No"/>
    <x v="1"/>
    <x v="0"/>
    <x v="1"/>
    <x v="1"/>
    <n v="-0.53938981874158298"/>
    <x v="0"/>
    <x v="110"/>
  </r>
  <r>
    <x v="22"/>
    <x v="22"/>
    <x v="22"/>
    <s v="(938) 752-9381"/>
    <x v="1"/>
    <s v="Yes"/>
    <s v="No"/>
    <s v="No"/>
    <x v="1"/>
    <x v="0"/>
    <x v="1"/>
    <x v="1"/>
    <n v="-0.53938981874158298"/>
    <x v="1"/>
    <x v="111"/>
  </r>
  <r>
    <x v="22"/>
    <x v="22"/>
    <x v="22"/>
    <s v="(938) 752-9381"/>
    <x v="1"/>
    <s v="Yes"/>
    <s v="No"/>
    <s v="No"/>
    <x v="1"/>
    <x v="0"/>
    <x v="1"/>
    <x v="1"/>
    <n v="-0.53938981874158298"/>
    <x v="2"/>
    <x v="112"/>
  </r>
  <r>
    <x v="22"/>
    <x v="22"/>
    <x v="22"/>
    <s v="(938) 752-9381"/>
    <x v="1"/>
    <s v="Yes"/>
    <s v="No"/>
    <s v="No"/>
    <x v="1"/>
    <x v="0"/>
    <x v="1"/>
    <x v="1"/>
    <n v="-0.53938981874158298"/>
    <x v="3"/>
    <x v="113"/>
  </r>
  <r>
    <x v="22"/>
    <x v="22"/>
    <x v="22"/>
    <s v="(938) 752-9381"/>
    <x v="1"/>
    <s v="Yes"/>
    <s v="No"/>
    <s v="No"/>
    <x v="1"/>
    <x v="0"/>
    <x v="1"/>
    <x v="1"/>
    <n v="-0.53938981874158298"/>
    <x v="4"/>
    <x v="114"/>
  </r>
  <r>
    <x v="23"/>
    <x v="23"/>
    <x v="23"/>
    <s v="(253) 861-1301"/>
    <x v="1"/>
    <s v="Yes"/>
    <s v="Yes"/>
    <s v="No"/>
    <x v="0"/>
    <x v="0"/>
    <x v="0"/>
    <x v="1"/>
    <n v="0.52294422157633302"/>
    <x v="0"/>
    <x v="115"/>
  </r>
  <r>
    <x v="23"/>
    <x v="23"/>
    <x v="23"/>
    <s v="(253) 861-1301"/>
    <x v="1"/>
    <s v="Yes"/>
    <s v="Yes"/>
    <s v="No"/>
    <x v="0"/>
    <x v="0"/>
    <x v="0"/>
    <x v="1"/>
    <n v="0.52294422157633302"/>
    <x v="1"/>
    <x v="116"/>
  </r>
  <r>
    <x v="23"/>
    <x v="23"/>
    <x v="23"/>
    <s v="(253) 861-1301"/>
    <x v="1"/>
    <s v="Yes"/>
    <s v="Yes"/>
    <s v="No"/>
    <x v="0"/>
    <x v="0"/>
    <x v="0"/>
    <x v="1"/>
    <n v="0.52294422157633302"/>
    <x v="2"/>
    <x v="117"/>
  </r>
  <r>
    <x v="23"/>
    <x v="23"/>
    <x v="23"/>
    <s v="(253) 861-1301"/>
    <x v="1"/>
    <s v="Yes"/>
    <s v="Yes"/>
    <s v="No"/>
    <x v="0"/>
    <x v="0"/>
    <x v="0"/>
    <x v="1"/>
    <n v="0.52294422157633302"/>
    <x v="3"/>
    <x v="118"/>
  </r>
  <r>
    <x v="23"/>
    <x v="23"/>
    <x v="23"/>
    <s v="(253) 861-1301"/>
    <x v="1"/>
    <s v="Yes"/>
    <s v="Yes"/>
    <s v="No"/>
    <x v="0"/>
    <x v="0"/>
    <x v="0"/>
    <x v="1"/>
    <n v="0.52294422157633302"/>
    <x v="4"/>
    <x v="119"/>
  </r>
  <r>
    <x v="24"/>
    <x v="24"/>
    <x v="24"/>
    <s v="(939) 738-6471"/>
    <x v="1"/>
    <s v="Yes"/>
    <s v="Yes"/>
    <s v="No"/>
    <x v="0"/>
    <x v="0"/>
    <x v="0"/>
    <x v="1"/>
    <n v="1.0242801438529201"/>
    <x v="0"/>
    <x v="120"/>
  </r>
  <r>
    <x v="24"/>
    <x v="24"/>
    <x v="24"/>
    <s v="(939) 738-6471"/>
    <x v="1"/>
    <s v="Yes"/>
    <s v="Yes"/>
    <s v="No"/>
    <x v="0"/>
    <x v="0"/>
    <x v="0"/>
    <x v="1"/>
    <n v="1.0242801438529201"/>
    <x v="1"/>
    <x v="121"/>
  </r>
  <r>
    <x v="24"/>
    <x v="24"/>
    <x v="24"/>
    <s v="(939) 738-6471"/>
    <x v="1"/>
    <s v="Yes"/>
    <s v="Yes"/>
    <s v="No"/>
    <x v="0"/>
    <x v="0"/>
    <x v="0"/>
    <x v="1"/>
    <n v="1.0242801438529201"/>
    <x v="2"/>
    <x v="122"/>
  </r>
  <r>
    <x v="24"/>
    <x v="24"/>
    <x v="24"/>
    <s v="(939) 738-6471"/>
    <x v="1"/>
    <s v="Yes"/>
    <s v="Yes"/>
    <s v="No"/>
    <x v="0"/>
    <x v="0"/>
    <x v="0"/>
    <x v="1"/>
    <n v="1.0242801438529201"/>
    <x v="3"/>
    <x v="123"/>
  </r>
  <r>
    <x v="24"/>
    <x v="24"/>
    <x v="24"/>
    <s v="(939) 738-6471"/>
    <x v="1"/>
    <s v="Yes"/>
    <s v="Yes"/>
    <s v="No"/>
    <x v="0"/>
    <x v="0"/>
    <x v="0"/>
    <x v="1"/>
    <n v="1.0242801438529201"/>
    <x v="4"/>
    <x v="124"/>
  </r>
  <r>
    <x v="25"/>
    <x v="25"/>
    <x v="25"/>
    <s v="(754) 696-3109"/>
    <x v="1"/>
    <s v="Yes"/>
    <s v="No"/>
    <s v="No"/>
    <x v="1"/>
    <x v="0"/>
    <x v="1"/>
    <x v="1"/>
    <n v="-0.37012221518144001"/>
    <x v="0"/>
    <x v="125"/>
  </r>
  <r>
    <x v="25"/>
    <x v="25"/>
    <x v="25"/>
    <s v="(754) 696-3109"/>
    <x v="1"/>
    <s v="Yes"/>
    <s v="No"/>
    <s v="No"/>
    <x v="1"/>
    <x v="0"/>
    <x v="1"/>
    <x v="1"/>
    <n v="-0.37012221518144001"/>
    <x v="1"/>
    <x v="126"/>
  </r>
  <r>
    <x v="25"/>
    <x v="25"/>
    <x v="25"/>
    <s v="(754) 696-3109"/>
    <x v="1"/>
    <s v="Yes"/>
    <s v="No"/>
    <s v="No"/>
    <x v="1"/>
    <x v="0"/>
    <x v="1"/>
    <x v="1"/>
    <n v="-0.37012221518144001"/>
    <x v="2"/>
    <x v="127"/>
  </r>
  <r>
    <x v="25"/>
    <x v="25"/>
    <x v="25"/>
    <s v="(754) 696-3109"/>
    <x v="1"/>
    <s v="Yes"/>
    <s v="No"/>
    <s v="No"/>
    <x v="1"/>
    <x v="0"/>
    <x v="1"/>
    <x v="1"/>
    <n v="-0.37012221518144001"/>
    <x v="3"/>
    <x v="128"/>
  </r>
  <r>
    <x v="25"/>
    <x v="25"/>
    <x v="25"/>
    <s v="(754) 696-3109"/>
    <x v="1"/>
    <s v="Yes"/>
    <s v="No"/>
    <s v="No"/>
    <x v="1"/>
    <x v="0"/>
    <x v="1"/>
    <x v="1"/>
    <n v="-0.37012221518144001"/>
    <x v="4"/>
    <x v="129"/>
  </r>
  <r>
    <x v="26"/>
    <x v="26"/>
    <x v="26"/>
    <s v="(967) 547-1542"/>
    <x v="1"/>
    <s v="Yes"/>
    <s v="Yes"/>
    <s v="No"/>
    <x v="0"/>
    <x v="0"/>
    <x v="0"/>
    <x v="1"/>
    <n v="1.52033896375026"/>
    <x v="0"/>
    <x v="130"/>
  </r>
  <r>
    <x v="26"/>
    <x v="26"/>
    <x v="26"/>
    <s v="(967) 547-1542"/>
    <x v="1"/>
    <s v="Yes"/>
    <s v="Yes"/>
    <s v="No"/>
    <x v="0"/>
    <x v="0"/>
    <x v="0"/>
    <x v="1"/>
    <n v="1.52033896375026"/>
    <x v="1"/>
    <x v="131"/>
  </r>
  <r>
    <x v="26"/>
    <x v="26"/>
    <x v="26"/>
    <s v="(967) 547-1542"/>
    <x v="1"/>
    <s v="Yes"/>
    <s v="Yes"/>
    <s v="No"/>
    <x v="0"/>
    <x v="0"/>
    <x v="0"/>
    <x v="1"/>
    <n v="1.52033896375026"/>
    <x v="2"/>
    <x v="132"/>
  </r>
  <r>
    <x v="26"/>
    <x v="26"/>
    <x v="26"/>
    <s v="(967) 547-1542"/>
    <x v="1"/>
    <s v="Yes"/>
    <s v="Yes"/>
    <s v="No"/>
    <x v="0"/>
    <x v="0"/>
    <x v="0"/>
    <x v="1"/>
    <n v="1.52033896375026"/>
    <x v="3"/>
    <x v="133"/>
  </r>
  <r>
    <x v="26"/>
    <x v="26"/>
    <x v="26"/>
    <s v="(967) 547-1542"/>
    <x v="1"/>
    <s v="Yes"/>
    <s v="Yes"/>
    <s v="No"/>
    <x v="0"/>
    <x v="0"/>
    <x v="0"/>
    <x v="1"/>
    <n v="1.52033896375026"/>
    <x v="4"/>
    <x v="134"/>
  </r>
  <r>
    <x v="27"/>
    <x v="27"/>
    <x v="27"/>
    <s v="(743) 960-6716"/>
    <x v="1"/>
    <s v="Yes"/>
    <s v="Yes"/>
    <s v="No"/>
    <x v="1"/>
    <x v="1"/>
    <x v="1"/>
    <x v="1"/>
    <n v="-0.115755681857539"/>
    <x v="0"/>
    <x v="135"/>
  </r>
  <r>
    <x v="27"/>
    <x v="27"/>
    <x v="27"/>
    <s v="(743) 960-6716"/>
    <x v="1"/>
    <s v="Yes"/>
    <s v="Yes"/>
    <s v="No"/>
    <x v="1"/>
    <x v="1"/>
    <x v="1"/>
    <x v="1"/>
    <n v="-0.115755681857539"/>
    <x v="1"/>
    <x v="136"/>
  </r>
  <r>
    <x v="27"/>
    <x v="27"/>
    <x v="27"/>
    <s v="(743) 960-6716"/>
    <x v="1"/>
    <s v="Yes"/>
    <s v="Yes"/>
    <s v="No"/>
    <x v="1"/>
    <x v="1"/>
    <x v="1"/>
    <x v="1"/>
    <n v="-0.115755681857539"/>
    <x v="2"/>
    <x v="137"/>
  </r>
  <r>
    <x v="27"/>
    <x v="27"/>
    <x v="27"/>
    <s v="(743) 960-6716"/>
    <x v="1"/>
    <s v="Yes"/>
    <s v="Yes"/>
    <s v="No"/>
    <x v="1"/>
    <x v="1"/>
    <x v="1"/>
    <x v="1"/>
    <n v="-0.115755681857539"/>
    <x v="3"/>
    <x v="138"/>
  </r>
  <r>
    <x v="27"/>
    <x v="27"/>
    <x v="27"/>
    <s v="(743) 960-6716"/>
    <x v="1"/>
    <s v="Yes"/>
    <s v="Yes"/>
    <s v="No"/>
    <x v="1"/>
    <x v="1"/>
    <x v="1"/>
    <x v="1"/>
    <n v="-0.115755681857539"/>
    <x v="4"/>
    <x v="139"/>
  </r>
  <r>
    <x v="28"/>
    <x v="28"/>
    <x v="28"/>
    <s v="(845) 304-6511"/>
    <x v="1"/>
    <s v="Yes"/>
    <s v="Yes"/>
    <s v="No"/>
    <x v="0"/>
    <x v="1"/>
    <x v="0"/>
    <x v="1"/>
    <n v="0.86419779018759801"/>
    <x v="0"/>
    <x v="140"/>
  </r>
  <r>
    <x v="28"/>
    <x v="28"/>
    <x v="28"/>
    <s v="(845) 304-6511"/>
    <x v="1"/>
    <s v="Yes"/>
    <s v="Yes"/>
    <s v="No"/>
    <x v="0"/>
    <x v="1"/>
    <x v="0"/>
    <x v="1"/>
    <n v="0.86419779018759801"/>
    <x v="1"/>
    <x v="141"/>
  </r>
  <r>
    <x v="28"/>
    <x v="28"/>
    <x v="28"/>
    <s v="(845) 304-6511"/>
    <x v="1"/>
    <s v="Yes"/>
    <s v="Yes"/>
    <s v="No"/>
    <x v="0"/>
    <x v="1"/>
    <x v="0"/>
    <x v="1"/>
    <n v="0.86419779018759801"/>
    <x v="2"/>
    <x v="142"/>
  </r>
  <r>
    <x v="28"/>
    <x v="28"/>
    <x v="28"/>
    <s v="(845) 304-6511"/>
    <x v="1"/>
    <s v="Yes"/>
    <s v="Yes"/>
    <s v="No"/>
    <x v="0"/>
    <x v="1"/>
    <x v="0"/>
    <x v="1"/>
    <n v="0.86419779018759801"/>
    <x v="3"/>
    <x v="143"/>
  </r>
  <r>
    <x v="28"/>
    <x v="28"/>
    <x v="28"/>
    <s v="(845) 304-6511"/>
    <x v="1"/>
    <s v="Yes"/>
    <s v="Yes"/>
    <s v="No"/>
    <x v="0"/>
    <x v="1"/>
    <x v="0"/>
    <x v="1"/>
    <n v="0.86419779018759801"/>
    <x v="4"/>
    <x v="144"/>
  </r>
  <r>
    <x v="29"/>
    <x v="29"/>
    <x v="29"/>
    <s v="(886) 554-5339"/>
    <x v="1"/>
    <s v="Yes"/>
    <s v="Yes"/>
    <s v="No"/>
    <x v="1"/>
    <x v="1"/>
    <x v="1"/>
    <x v="1"/>
    <n v="0.18148193130433601"/>
    <x v="0"/>
    <x v="145"/>
  </r>
  <r>
    <x v="29"/>
    <x v="29"/>
    <x v="29"/>
    <s v="(886) 554-5339"/>
    <x v="1"/>
    <s v="Yes"/>
    <s v="Yes"/>
    <s v="No"/>
    <x v="1"/>
    <x v="1"/>
    <x v="1"/>
    <x v="1"/>
    <n v="0.18148193130433601"/>
    <x v="1"/>
    <x v="146"/>
  </r>
  <r>
    <x v="29"/>
    <x v="29"/>
    <x v="29"/>
    <s v="(886) 554-5339"/>
    <x v="1"/>
    <s v="Yes"/>
    <s v="Yes"/>
    <s v="No"/>
    <x v="1"/>
    <x v="1"/>
    <x v="1"/>
    <x v="1"/>
    <n v="0.18148193130433601"/>
    <x v="2"/>
    <x v="147"/>
  </r>
  <r>
    <x v="29"/>
    <x v="29"/>
    <x v="29"/>
    <s v="(886) 554-5339"/>
    <x v="1"/>
    <s v="Yes"/>
    <s v="Yes"/>
    <s v="No"/>
    <x v="1"/>
    <x v="1"/>
    <x v="1"/>
    <x v="1"/>
    <n v="0.18148193130433601"/>
    <x v="3"/>
    <x v="148"/>
  </r>
  <r>
    <x v="29"/>
    <x v="29"/>
    <x v="29"/>
    <s v="(886) 554-5339"/>
    <x v="1"/>
    <s v="Yes"/>
    <s v="Yes"/>
    <s v="No"/>
    <x v="1"/>
    <x v="1"/>
    <x v="1"/>
    <x v="1"/>
    <n v="0.18148193130433601"/>
    <x v="4"/>
    <x v="149"/>
  </r>
  <r>
    <x v="30"/>
    <x v="30"/>
    <x v="30"/>
    <s v="(831) 581-1892"/>
    <x v="2"/>
    <s v="Yes"/>
    <s v="Yes"/>
    <s v="Yes"/>
    <x v="1"/>
    <x v="1"/>
    <x v="0"/>
    <x v="1"/>
    <n v="0.36636455401735002"/>
    <x v="0"/>
    <x v="150"/>
  </r>
  <r>
    <x v="30"/>
    <x v="30"/>
    <x v="30"/>
    <s v="(831) 581-1892"/>
    <x v="2"/>
    <s v="Yes"/>
    <s v="Yes"/>
    <s v="Yes"/>
    <x v="1"/>
    <x v="1"/>
    <x v="0"/>
    <x v="1"/>
    <n v="0.36636455401735002"/>
    <x v="1"/>
    <x v="151"/>
  </r>
  <r>
    <x v="30"/>
    <x v="30"/>
    <x v="30"/>
    <s v="(831) 581-1892"/>
    <x v="2"/>
    <s v="Yes"/>
    <s v="Yes"/>
    <s v="Yes"/>
    <x v="1"/>
    <x v="1"/>
    <x v="0"/>
    <x v="1"/>
    <n v="0.36636455401735002"/>
    <x v="2"/>
    <x v="152"/>
  </r>
  <r>
    <x v="30"/>
    <x v="30"/>
    <x v="30"/>
    <s v="(831) 581-1892"/>
    <x v="2"/>
    <s v="Yes"/>
    <s v="Yes"/>
    <s v="Yes"/>
    <x v="1"/>
    <x v="1"/>
    <x v="0"/>
    <x v="1"/>
    <n v="0.36636455401735002"/>
    <x v="3"/>
    <x v="153"/>
  </r>
  <r>
    <x v="30"/>
    <x v="30"/>
    <x v="30"/>
    <s v="(831) 581-1892"/>
    <x v="2"/>
    <s v="Yes"/>
    <s v="Yes"/>
    <s v="Yes"/>
    <x v="1"/>
    <x v="1"/>
    <x v="0"/>
    <x v="1"/>
    <n v="0.36636455401735002"/>
    <x v="4"/>
    <x v="154"/>
  </r>
  <r>
    <x v="31"/>
    <x v="31"/>
    <x v="31"/>
    <s v="(571) 843-1746"/>
    <x v="2"/>
    <s v="Yes"/>
    <s v="Yes"/>
    <s v="Yes"/>
    <x v="0"/>
    <x v="0"/>
    <x v="0"/>
    <x v="1"/>
    <n v="1.81422968886976"/>
    <x v="0"/>
    <x v="155"/>
  </r>
  <r>
    <x v="31"/>
    <x v="31"/>
    <x v="31"/>
    <s v="(571) 843-1746"/>
    <x v="2"/>
    <s v="Yes"/>
    <s v="Yes"/>
    <s v="Yes"/>
    <x v="0"/>
    <x v="0"/>
    <x v="0"/>
    <x v="1"/>
    <n v="1.81422968886976"/>
    <x v="1"/>
    <x v="156"/>
  </r>
  <r>
    <x v="31"/>
    <x v="31"/>
    <x v="31"/>
    <s v="(571) 843-1746"/>
    <x v="2"/>
    <s v="Yes"/>
    <s v="Yes"/>
    <s v="Yes"/>
    <x v="0"/>
    <x v="0"/>
    <x v="0"/>
    <x v="1"/>
    <n v="1.81422968886976"/>
    <x v="2"/>
    <x v="157"/>
  </r>
  <r>
    <x v="31"/>
    <x v="31"/>
    <x v="31"/>
    <s v="(571) 843-1746"/>
    <x v="2"/>
    <s v="Yes"/>
    <s v="Yes"/>
    <s v="Yes"/>
    <x v="0"/>
    <x v="0"/>
    <x v="0"/>
    <x v="1"/>
    <n v="1.81422968886976"/>
    <x v="3"/>
    <x v="158"/>
  </r>
  <r>
    <x v="31"/>
    <x v="31"/>
    <x v="31"/>
    <s v="(571) 843-1746"/>
    <x v="2"/>
    <s v="Yes"/>
    <s v="Yes"/>
    <s v="Yes"/>
    <x v="0"/>
    <x v="0"/>
    <x v="0"/>
    <x v="1"/>
    <n v="1.81422968886976"/>
    <x v="4"/>
    <x v="159"/>
  </r>
  <r>
    <x v="32"/>
    <x v="32"/>
    <x v="32"/>
    <s v="(924) 516-6566"/>
    <x v="2"/>
    <s v="Yes"/>
    <s v="Yes"/>
    <s v="Yes"/>
    <x v="1"/>
    <x v="1"/>
    <x v="0"/>
    <x v="0"/>
    <n v="-7.1596691853915498E-2"/>
    <x v="0"/>
    <x v="160"/>
  </r>
  <r>
    <x v="32"/>
    <x v="32"/>
    <x v="32"/>
    <s v="(924) 516-6566"/>
    <x v="2"/>
    <s v="Yes"/>
    <s v="Yes"/>
    <s v="Yes"/>
    <x v="1"/>
    <x v="1"/>
    <x v="0"/>
    <x v="0"/>
    <n v="-7.1596691853915498E-2"/>
    <x v="1"/>
    <x v="161"/>
  </r>
  <r>
    <x v="32"/>
    <x v="32"/>
    <x v="32"/>
    <s v="(924) 516-6566"/>
    <x v="2"/>
    <s v="Yes"/>
    <s v="Yes"/>
    <s v="Yes"/>
    <x v="1"/>
    <x v="1"/>
    <x v="0"/>
    <x v="0"/>
    <n v="-7.1596691853915498E-2"/>
    <x v="2"/>
    <x v="162"/>
  </r>
  <r>
    <x v="32"/>
    <x v="32"/>
    <x v="32"/>
    <s v="(924) 516-6566"/>
    <x v="2"/>
    <s v="Yes"/>
    <s v="Yes"/>
    <s v="Yes"/>
    <x v="1"/>
    <x v="1"/>
    <x v="0"/>
    <x v="0"/>
    <n v="-7.1596691853915498E-2"/>
    <x v="3"/>
    <x v="163"/>
  </r>
  <r>
    <x v="32"/>
    <x v="32"/>
    <x v="32"/>
    <s v="(924) 516-6566"/>
    <x v="2"/>
    <s v="Yes"/>
    <s v="Yes"/>
    <s v="Yes"/>
    <x v="1"/>
    <x v="1"/>
    <x v="0"/>
    <x v="0"/>
    <n v="-7.1596691853915498E-2"/>
    <x v="4"/>
    <x v="164"/>
  </r>
  <r>
    <x v="33"/>
    <x v="33"/>
    <x v="33"/>
    <s v="(247) 999-3394"/>
    <x v="2"/>
    <s v="Yes"/>
    <s v="Yes"/>
    <s v="Yes"/>
    <x v="1"/>
    <x v="1"/>
    <x v="0"/>
    <x v="0"/>
    <n v="0.30577482876902201"/>
    <x v="0"/>
    <x v="165"/>
  </r>
  <r>
    <x v="33"/>
    <x v="33"/>
    <x v="33"/>
    <s v="(247) 999-3394"/>
    <x v="2"/>
    <s v="Yes"/>
    <s v="Yes"/>
    <s v="Yes"/>
    <x v="1"/>
    <x v="1"/>
    <x v="0"/>
    <x v="0"/>
    <n v="0.30577482876902201"/>
    <x v="1"/>
    <x v="166"/>
  </r>
  <r>
    <x v="33"/>
    <x v="33"/>
    <x v="33"/>
    <s v="(247) 999-3394"/>
    <x v="2"/>
    <s v="Yes"/>
    <s v="Yes"/>
    <s v="Yes"/>
    <x v="1"/>
    <x v="1"/>
    <x v="0"/>
    <x v="0"/>
    <n v="0.30577482876902201"/>
    <x v="2"/>
    <x v="167"/>
  </r>
  <r>
    <x v="33"/>
    <x v="33"/>
    <x v="33"/>
    <s v="(247) 999-3394"/>
    <x v="2"/>
    <s v="Yes"/>
    <s v="Yes"/>
    <s v="Yes"/>
    <x v="1"/>
    <x v="1"/>
    <x v="0"/>
    <x v="0"/>
    <n v="0.30577482876902201"/>
    <x v="3"/>
    <x v="168"/>
  </r>
  <r>
    <x v="33"/>
    <x v="33"/>
    <x v="33"/>
    <s v="(247) 999-3394"/>
    <x v="2"/>
    <s v="Yes"/>
    <s v="Yes"/>
    <s v="Yes"/>
    <x v="1"/>
    <x v="1"/>
    <x v="0"/>
    <x v="0"/>
    <n v="0.30577482876902201"/>
    <x v="4"/>
    <x v="169"/>
  </r>
  <r>
    <x v="34"/>
    <x v="34"/>
    <x v="34"/>
    <s v="(920) 451-3973"/>
    <x v="2"/>
    <s v="Yes"/>
    <s v="Yes"/>
    <s v="Yes"/>
    <x v="0"/>
    <x v="0"/>
    <x v="0"/>
    <x v="0"/>
    <n v="0.71660086943635504"/>
    <x v="0"/>
    <x v="170"/>
  </r>
  <r>
    <x v="34"/>
    <x v="34"/>
    <x v="34"/>
    <s v="(920) 451-3973"/>
    <x v="2"/>
    <s v="Yes"/>
    <s v="Yes"/>
    <s v="Yes"/>
    <x v="0"/>
    <x v="0"/>
    <x v="0"/>
    <x v="0"/>
    <n v="0.71660086943635504"/>
    <x v="1"/>
    <x v="171"/>
  </r>
  <r>
    <x v="34"/>
    <x v="34"/>
    <x v="34"/>
    <s v="(920) 451-3973"/>
    <x v="2"/>
    <s v="Yes"/>
    <s v="Yes"/>
    <s v="Yes"/>
    <x v="0"/>
    <x v="0"/>
    <x v="0"/>
    <x v="0"/>
    <n v="0.71660086943635504"/>
    <x v="2"/>
    <x v="172"/>
  </r>
  <r>
    <x v="34"/>
    <x v="34"/>
    <x v="34"/>
    <s v="(920) 451-3973"/>
    <x v="2"/>
    <s v="Yes"/>
    <s v="Yes"/>
    <s v="Yes"/>
    <x v="0"/>
    <x v="0"/>
    <x v="0"/>
    <x v="0"/>
    <n v="0.71660086943635504"/>
    <x v="3"/>
    <x v="173"/>
  </r>
  <r>
    <x v="34"/>
    <x v="34"/>
    <x v="34"/>
    <s v="(920) 451-3973"/>
    <x v="2"/>
    <s v="Yes"/>
    <s v="Yes"/>
    <s v="Yes"/>
    <x v="0"/>
    <x v="0"/>
    <x v="0"/>
    <x v="0"/>
    <n v="0.71660086943635504"/>
    <x v="4"/>
    <x v="174"/>
  </r>
  <r>
    <x v="35"/>
    <x v="35"/>
    <x v="35"/>
    <s v="(258) 948-7479"/>
    <x v="2"/>
    <s v="Yes"/>
    <s v="Yes"/>
    <s v="Yes"/>
    <x v="1"/>
    <x v="1"/>
    <x v="0"/>
    <x v="0"/>
    <n v="0.38456165928272101"/>
    <x v="0"/>
    <x v="175"/>
  </r>
  <r>
    <x v="35"/>
    <x v="35"/>
    <x v="35"/>
    <s v="(258) 948-7479"/>
    <x v="2"/>
    <s v="Yes"/>
    <s v="Yes"/>
    <s v="Yes"/>
    <x v="1"/>
    <x v="1"/>
    <x v="0"/>
    <x v="0"/>
    <n v="0.38456165928272101"/>
    <x v="1"/>
    <x v="176"/>
  </r>
  <r>
    <x v="35"/>
    <x v="35"/>
    <x v="35"/>
    <s v="(258) 948-7479"/>
    <x v="2"/>
    <s v="Yes"/>
    <s v="Yes"/>
    <s v="Yes"/>
    <x v="1"/>
    <x v="1"/>
    <x v="0"/>
    <x v="0"/>
    <n v="0.38456165928272101"/>
    <x v="2"/>
    <x v="177"/>
  </r>
  <r>
    <x v="35"/>
    <x v="35"/>
    <x v="35"/>
    <s v="(258) 948-7479"/>
    <x v="2"/>
    <s v="Yes"/>
    <s v="Yes"/>
    <s v="Yes"/>
    <x v="1"/>
    <x v="1"/>
    <x v="0"/>
    <x v="0"/>
    <n v="0.38456165928272101"/>
    <x v="3"/>
    <x v="178"/>
  </r>
  <r>
    <x v="35"/>
    <x v="35"/>
    <x v="35"/>
    <s v="(258) 948-7479"/>
    <x v="2"/>
    <s v="Yes"/>
    <s v="Yes"/>
    <s v="Yes"/>
    <x v="1"/>
    <x v="1"/>
    <x v="0"/>
    <x v="0"/>
    <n v="0.38456165928272101"/>
    <x v="4"/>
    <x v="179"/>
  </r>
  <r>
    <x v="36"/>
    <x v="36"/>
    <x v="36"/>
    <s v="(357) 532-0838"/>
    <x v="2"/>
    <s v="Yes"/>
    <s v="Yes"/>
    <s v="Yes"/>
    <x v="0"/>
    <x v="0"/>
    <x v="0"/>
    <x v="0"/>
    <n v="0.91164163510334195"/>
    <x v="0"/>
    <x v="180"/>
  </r>
  <r>
    <x v="36"/>
    <x v="36"/>
    <x v="36"/>
    <s v="(357) 532-0838"/>
    <x v="2"/>
    <s v="Yes"/>
    <s v="Yes"/>
    <s v="Yes"/>
    <x v="0"/>
    <x v="0"/>
    <x v="0"/>
    <x v="0"/>
    <n v="0.91164163510334195"/>
    <x v="1"/>
    <x v="181"/>
  </r>
  <r>
    <x v="36"/>
    <x v="36"/>
    <x v="36"/>
    <s v="(357) 532-0838"/>
    <x v="2"/>
    <s v="Yes"/>
    <s v="Yes"/>
    <s v="Yes"/>
    <x v="0"/>
    <x v="0"/>
    <x v="0"/>
    <x v="0"/>
    <n v="0.91164163510334195"/>
    <x v="2"/>
    <x v="182"/>
  </r>
  <r>
    <x v="36"/>
    <x v="36"/>
    <x v="36"/>
    <s v="(357) 532-0838"/>
    <x v="2"/>
    <s v="Yes"/>
    <s v="Yes"/>
    <s v="Yes"/>
    <x v="0"/>
    <x v="0"/>
    <x v="0"/>
    <x v="0"/>
    <n v="0.91164163510334195"/>
    <x v="3"/>
    <x v="183"/>
  </r>
  <r>
    <x v="36"/>
    <x v="36"/>
    <x v="36"/>
    <s v="(357) 532-0838"/>
    <x v="2"/>
    <s v="Yes"/>
    <s v="Yes"/>
    <s v="Yes"/>
    <x v="0"/>
    <x v="0"/>
    <x v="0"/>
    <x v="0"/>
    <n v="0.91164163510334195"/>
    <x v="4"/>
    <x v="184"/>
  </r>
  <r>
    <x v="37"/>
    <x v="37"/>
    <x v="37"/>
    <s v="(454) 903-5770"/>
    <x v="2"/>
    <s v="Yes"/>
    <s v="No"/>
    <s v="No"/>
    <x v="1"/>
    <x v="1"/>
    <x v="0"/>
    <x v="0"/>
    <n v="-0.33438519484677698"/>
    <x v="0"/>
    <x v="185"/>
  </r>
  <r>
    <x v="37"/>
    <x v="37"/>
    <x v="37"/>
    <s v="(454) 903-5770"/>
    <x v="2"/>
    <s v="Yes"/>
    <s v="No"/>
    <s v="No"/>
    <x v="1"/>
    <x v="1"/>
    <x v="0"/>
    <x v="0"/>
    <n v="-0.33438519484677698"/>
    <x v="1"/>
    <x v="186"/>
  </r>
  <r>
    <x v="37"/>
    <x v="37"/>
    <x v="37"/>
    <s v="(454) 903-5770"/>
    <x v="2"/>
    <s v="Yes"/>
    <s v="No"/>
    <s v="No"/>
    <x v="1"/>
    <x v="1"/>
    <x v="0"/>
    <x v="0"/>
    <n v="-0.33438519484677698"/>
    <x v="2"/>
    <x v="187"/>
  </r>
  <r>
    <x v="37"/>
    <x v="37"/>
    <x v="37"/>
    <s v="(454) 903-5770"/>
    <x v="2"/>
    <s v="Yes"/>
    <s v="No"/>
    <s v="No"/>
    <x v="1"/>
    <x v="1"/>
    <x v="0"/>
    <x v="0"/>
    <n v="-0.33438519484677698"/>
    <x v="3"/>
    <x v="188"/>
  </r>
  <r>
    <x v="37"/>
    <x v="37"/>
    <x v="37"/>
    <s v="(454) 903-5770"/>
    <x v="2"/>
    <s v="Yes"/>
    <s v="No"/>
    <s v="No"/>
    <x v="1"/>
    <x v="1"/>
    <x v="0"/>
    <x v="0"/>
    <n v="-0.33438519484677698"/>
    <x v="4"/>
    <x v="189"/>
  </r>
  <r>
    <x v="38"/>
    <x v="38"/>
    <x v="38"/>
    <s v="(336) 448-7026"/>
    <x v="2"/>
    <s v="Yes"/>
    <s v="Yes"/>
    <s v="Yes"/>
    <x v="0"/>
    <x v="0"/>
    <x v="0"/>
    <x v="0"/>
    <n v="1.0840723280170199"/>
    <x v="0"/>
    <x v="190"/>
  </r>
  <r>
    <x v="38"/>
    <x v="38"/>
    <x v="38"/>
    <s v="(336) 448-7026"/>
    <x v="2"/>
    <s v="Yes"/>
    <s v="Yes"/>
    <s v="Yes"/>
    <x v="0"/>
    <x v="0"/>
    <x v="0"/>
    <x v="0"/>
    <n v="1.0840723280170199"/>
    <x v="1"/>
    <x v="191"/>
  </r>
  <r>
    <x v="38"/>
    <x v="38"/>
    <x v="38"/>
    <s v="(336) 448-7026"/>
    <x v="2"/>
    <s v="Yes"/>
    <s v="Yes"/>
    <s v="Yes"/>
    <x v="0"/>
    <x v="0"/>
    <x v="0"/>
    <x v="0"/>
    <n v="1.0840723280170199"/>
    <x v="2"/>
    <x v="192"/>
  </r>
  <r>
    <x v="38"/>
    <x v="38"/>
    <x v="38"/>
    <s v="(336) 448-7026"/>
    <x v="2"/>
    <s v="Yes"/>
    <s v="Yes"/>
    <s v="Yes"/>
    <x v="0"/>
    <x v="0"/>
    <x v="0"/>
    <x v="0"/>
    <n v="1.0840723280170199"/>
    <x v="3"/>
    <x v="193"/>
  </r>
  <r>
    <x v="38"/>
    <x v="38"/>
    <x v="38"/>
    <s v="(336) 448-7026"/>
    <x v="2"/>
    <s v="Yes"/>
    <s v="Yes"/>
    <s v="Yes"/>
    <x v="0"/>
    <x v="0"/>
    <x v="0"/>
    <x v="0"/>
    <n v="1.0840723280170199"/>
    <x v="4"/>
    <x v="194"/>
  </r>
  <r>
    <x v="39"/>
    <x v="39"/>
    <x v="39"/>
    <s v="(242) 869-1226"/>
    <x v="2"/>
    <s v="Yes"/>
    <s v="Yes"/>
    <s v="Yes"/>
    <x v="0"/>
    <x v="0"/>
    <x v="0"/>
    <x v="0"/>
    <n v="1.1188084145320101"/>
    <x v="0"/>
    <x v="195"/>
  </r>
  <r>
    <x v="39"/>
    <x v="39"/>
    <x v="39"/>
    <s v="(242) 869-1226"/>
    <x v="2"/>
    <s v="Yes"/>
    <s v="Yes"/>
    <s v="Yes"/>
    <x v="0"/>
    <x v="0"/>
    <x v="0"/>
    <x v="0"/>
    <n v="1.1188084145320101"/>
    <x v="1"/>
    <x v="196"/>
  </r>
  <r>
    <x v="39"/>
    <x v="39"/>
    <x v="39"/>
    <s v="(242) 869-1226"/>
    <x v="2"/>
    <s v="Yes"/>
    <s v="Yes"/>
    <s v="Yes"/>
    <x v="0"/>
    <x v="0"/>
    <x v="0"/>
    <x v="0"/>
    <n v="1.1188084145320101"/>
    <x v="2"/>
    <x v="197"/>
  </r>
  <r>
    <x v="39"/>
    <x v="39"/>
    <x v="39"/>
    <s v="(242) 869-1226"/>
    <x v="2"/>
    <s v="Yes"/>
    <s v="Yes"/>
    <s v="Yes"/>
    <x v="0"/>
    <x v="0"/>
    <x v="0"/>
    <x v="0"/>
    <n v="1.1188084145320101"/>
    <x v="3"/>
    <x v="198"/>
  </r>
  <r>
    <x v="39"/>
    <x v="39"/>
    <x v="39"/>
    <s v="(242) 869-1226"/>
    <x v="2"/>
    <s v="Yes"/>
    <s v="Yes"/>
    <s v="Yes"/>
    <x v="0"/>
    <x v="0"/>
    <x v="0"/>
    <x v="0"/>
    <n v="1.1188084145320101"/>
    <x v="4"/>
    <x v="199"/>
  </r>
  <r>
    <x v="40"/>
    <x v="40"/>
    <x v="40"/>
    <s v="(485) 453-8693"/>
    <x v="2"/>
    <s v="Yes"/>
    <s v="No"/>
    <s v="No"/>
    <x v="1"/>
    <x v="1"/>
    <x v="0"/>
    <x v="0"/>
    <n v="-0.416792895134177"/>
    <x v="0"/>
    <x v="200"/>
  </r>
  <r>
    <x v="40"/>
    <x v="40"/>
    <x v="40"/>
    <s v="(485) 453-8693"/>
    <x v="2"/>
    <s v="Yes"/>
    <s v="No"/>
    <s v="No"/>
    <x v="1"/>
    <x v="1"/>
    <x v="0"/>
    <x v="0"/>
    <n v="-0.416792895134177"/>
    <x v="1"/>
    <x v="201"/>
  </r>
  <r>
    <x v="40"/>
    <x v="40"/>
    <x v="40"/>
    <s v="(485) 453-8693"/>
    <x v="2"/>
    <s v="Yes"/>
    <s v="No"/>
    <s v="No"/>
    <x v="1"/>
    <x v="1"/>
    <x v="0"/>
    <x v="0"/>
    <n v="-0.416792895134177"/>
    <x v="2"/>
    <x v="202"/>
  </r>
  <r>
    <x v="40"/>
    <x v="40"/>
    <x v="40"/>
    <s v="(485) 453-8693"/>
    <x v="2"/>
    <s v="Yes"/>
    <s v="No"/>
    <s v="No"/>
    <x v="1"/>
    <x v="1"/>
    <x v="0"/>
    <x v="0"/>
    <n v="-0.416792895134177"/>
    <x v="3"/>
    <x v="203"/>
  </r>
  <r>
    <x v="40"/>
    <x v="40"/>
    <x v="40"/>
    <s v="(485) 453-8693"/>
    <x v="2"/>
    <s v="Yes"/>
    <s v="No"/>
    <s v="No"/>
    <x v="1"/>
    <x v="1"/>
    <x v="0"/>
    <x v="0"/>
    <n v="-0.416792895134177"/>
    <x v="4"/>
    <x v="204"/>
  </r>
  <r>
    <x v="41"/>
    <x v="41"/>
    <x v="41"/>
    <s v="(691) 657-1498"/>
    <x v="2"/>
    <s v="Yes"/>
    <s v="Yes"/>
    <s v="Yes"/>
    <x v="0"/>
    <x v="0"/>
    <x v="0"/>
    <x v="0"/>
    <n v="0.74338775485751696"/>
    <x v="0"/>
    <x v="205"/>
  </r>
  <r>
    <x v="41"/>
    <x v="41"/>
    <x v="41"/>
    <s v="(691) 657-1498"/>
    <x v="2"/>
    <s v="Yes"/>
    <s v="Yes"/>
    <s v="Yes"/>
    <x v="0"/>
    <x v="0"/>
    <x v="0"/>
    <x v="0"/>
    <n v="0.74338775485751696"/>
    <x v="1"/>
    <x v="206"/>
  </r>
  <r>
    <x v="41"/>
    <x v="41"/>
    <x v="41"/>
    <s v="(691) 657-1498"/>
    <x v="2"/>
    <s v="Yes"/>
    <s v="Yes"/>
    <s v="Yes"/>
    <x v="0"/>
    <x v="0"/>
    <x v="0"/>
    <x v="0"/>
    <n v="0.74338775485751696"/>
    <x v="2"/>
    <x v="207"/>
  </r>
  <r>
    <x v="41"/>
    <x v="41"/>
    <x v="41"/>
    <s v="(691) 657-1498"/>
    <x v="2"/>
    <s v="Yes"/>
    <s v="Yes"/>
    <s v="Yes"/>
    <x v="0"/>
    <x v="0"/>
    <x v="0"/>
    <x v="0"/>
    <n v="0.74338775485751696"/>
    <x v="3"/>
    <x v="208"/>
  </r>
  <r>
    <x v="41"/>
    <x v="41"/>
    <x v="41"/>
    <s v="(691) 657-1498"/>
    <x v="2"/>
    <s v="Yes"/>
    <s v="Yes"/>
    <s v="Yes"/>
    <x v="0"/>
    <x v="0"/>
    <x v="0"/>
    <x v="0"/>
    <n v="0.74338775485751696"/>
    <x v="4"/>
    <x v="209"/>
  </r>
  <r>
    <x v="42"/>
    <x v="42"/>
    <x v="42"/>
    <s v="(462) 693-6254"/>
    <x v="2"/>
    <s v="Yes"/>
    <s v="Yes"/>
    <s v="No"/>
    <x v="1"/>
    <x v="1"/>
    <x v="1"/>
    <x v="1"/>
    <n v="-0.179430166569959"/>
    <x v="0"/>
    <x v="210"/>
  </r>
  <r>
    <x v="42"/>
    <x v="42"/>
    <x v="42"/>
    <s v="(462) 693-6254"/>
    <x v="2"/>
    <s v="Yes"/>
    <s v="Yes"/>
    <s v="No"/>
    <x v="1"/>
    <x v="1"/>
    <x v="1"/>
    <x v="1"/>
    <n v="-0.179430166569959"/>
    <x v="1"/>
    <x v="112"/>
  </r>
  <r>
    <x v="42"/>
    <x v="42"/>
    <x v="42"/>
    <s v="(462) 693-6254"/>
    <x v="2"/>
    <s v="Yes"/>
    <s v="Yes"/>
    <s v="No"/>
    <x v="1"/>
    <x v="1"/>
    <x v="1"/>
    <x v="1"/>
    <n v="-0.179430166569959"/>
    <x v="2"/>
    <x v="211"/>
  </r>
  <r>
    <x v="42"/>
    <x v="42"/>
    <x v="42"/>
    <s v="(462) 693-6254"/>
    <x v="2"/>
    <s v="Yes"/>
    <s v="Yes"/>
    <s v="No"/>
    <x v="1"/>
    <x v="1"/>
    <x v="1"/>
    <x v="1"/>
    <n v="-0.179430166569959"/>
    <x v="3"/>
    <x v="212"/>
  </r>
  <r>
    <x v="42"/>
    <x v="42"/>
    <x v="42"/>
    <s v="(462) 693-6254"/>
    <x v="2"/>
    <s v="Yes"/>
    <s v="Yes"/>
    <s v="No"/>
    <x v="1"/>
    <x v="1"/>
    <x v="1"/>
    <x v="1"/>
    <n v="-0.179430166569959"/>
    <x v="4"/>
    <x v="213"/>
  </r>
  <r>
    <x v="43"/>
    <x v="43"/>
    <x v="43"/>
    <s v="(881) 243-5276"/>
    <x v="2"/>
    <s v="Yes"/>
    <s v="Yes"/>
    <s v="Yes"/>
    <x v="0"/>
    <x v="1"/>
    <x v="1"/>
    <x v="1"/>
    <n v="0.61767741115573205"/>
    <x v="0"/>
    <x v="214"/>
  </r>
  <r>
    <x v="43"/>
    <x v="43"/>
    <x v="43"/>
    <s v="(881) 243-5276"/>
    <x v="2"/>
    <s v="Yes"/>
    <s v="Yes"/>
    <s v="Yes"/>
    <x v="0"/>
    <x v="1"/>
    <x v="1"/>
    <x v="1"/>
    <n v="0.61767741115573205"/>
    <x v="1"/>
    <x v="215"/>
  </r>
  <r>
    <x v="43"/>
    <x v="43"/>
    <x v="43"/>
    <s v="(881) 243-5276"/>
    <x v="2"/>
    <s v="Yes"/>
    <s v="Yes"/>
    <s v="Yes"/>
    <x v="0"/>
    <x v="1"/>
    <x v="1"/>
    <x v="1"/>
    <n v="0.61767741115573205"/>
    <x v="2"/>
    <x v="216"/>
  </r>
  <r>
    <x v="43"/>
    <x v="43"/>
    <x v="43"/>
    <s v="(881) 243-5276"/>
    <x v="2"/>
    <s v="Yes"/>
    <s v="Yes"/>
    <s v="Yes"/>
    <x v="0"/>
    <x v="1"/>
    <x v="1"/>
    <x v="1"/>
    <n v="0.61767741115573205"/>
    <x v="3"/>
    <x v="217"/>
  </r>
  <r>
    <x v="43"/>
    <x v="43"/>
    <x v="43"/>
    <s v="(881) 243-5276"/>
    <x v="2"/>
    <s v="Yes"/>
    <s v="Yes"/>
    <s v="Yes"/>
    <x v="0"/>
    <x v="1"/>
    <x v="1"/>
    <x v="1"/>
    <n v="0.61767741115573205"/>
    <x v="4"/>
    <x v="218"/>
  </r>
  <r>
    <x v="44"/>
    <x v="44"/>
    <x v="44"/>
    <s v="(680) 628-4625"/>
    <x v="2"/>
    <s v="Yes"/>
    <s v="Yes"/>
    <s v="Yes"/>
    <x v="0"/>
    <x v="0"/>
    <x v="1"/>
    <x v="1"/>
    <n v="1.0930046233022499"/>
    <x v="0"/>
    <x v="219"/>
  </r>
  <r>
    <x v="44"/>
    <x v="44"/>
    <x v="44"/>
    <s v="(680) 628-4625"/>
    <x v="2"/>
    <s v="Yes"/>
    <s v="Yes"/>
    <s v="Yes"/>
    <x v="0"/>
    <x v="0"/>
    <x v="1"/>
    <x v="1"/>
    <n v="1.0930046233022499"/>
    <x v="1"/>
    <x v="220"/>
  </r>
  <r>
    <x v="44"/>
    <x v="44"/>
    <x v="44"/>
    <s v="(680) 628-4625"/>
    <x v="2"/>
    <s v="Yes"/>
    <s v="Yes"/>
    <s v="Yes"/>
    <x v="0"/>
    <x v="0"/>
    <x v="1"/>
    <x v="1"/>
    <n v="1.0930046233022499"/>
    <x v="2"/>
    <x v="221"/>
  </r>
  <r>
    <x v="44"/>
    <x v="44"/>
    <x v="44"/>
    <s v="(680) 628-4625"/>
    <x v="2"/>
    <s v="Yes"/>
    <s v="Yes"/>
    <s v="Yes"/>
    <x v="0"/>
    <x v="0"/>
    <x v="1"/>
    <x v="1"/>
    <n v="1.0930046233022499"/>
    <x v="3"/>
    <x v="222"/>
  </r>
  <r>
    <x v="44"/>
    <x v="44"/>
    <x v="44"/>
    <s v="(680) 628-4625"/>
    <x v="2"/>
    <s v="Yes"/>
    <s v="Yes"/>
    <s v="Yes"/>
    <x v="0"/>
    <x v="0"/>
    <x v="1"/>
    <x v="1"/>
    <n v="1.0930046233022499"/>
    <x v="4"/>
    <x v="223"/>
  </r>
  <r>
    <x v="45"/>
    <x v="45"/>
    <x v="45"/>
    <s v="(685) 981-8556"/>
    <x v="3"/>
    <s v="Yes"/>
    <s v="No"/>
    <s v="No"/>
    <x v="1"/>
    <x v="1"/>
    <x v="0"/>
    <x v="1"/>
    <n v="-0.72898466539472995"/>
    <x v="0"/>
    <x v="224"/>
  </r>
  <r>
    <x v="45"/>
    <x v="45"/>
    <x v="45"/>
    <s v="(685) 981-8556"/>
    <x v="3"/>
    <s v="Yes"/>
    <s v="No"/>
    <s v="No"/>
    <x v="1"/>
    <x v="1"/>
    <x v="0"/>
    <x v="1"/>
    <n v="-0.72898466539472995"/>
    <x v="1"/>
    <x v="225"/>
  </r>
  <r>
    <x v="45"/>
    <x v="45"/>
    <x v="45"/>
    <s v="(685) 981-8556"/>
    <x v="3"/>
    <s v="Yes"/>
    <s v="No"/>
    <s v="No"/>
    <x v="1"/>
    <x v="1"/>
    <x v="0"/>
    <x v="1"/>
    <n v="-0.72898466539472995"/>
    <x v="2"/>
    <x v="226"/>
  </r>
  <r>
    <x v="45"/>
    <x v="45"/>
    <x v="45"/>
    <s v="(685) 981-8556"/>
    <x v="3"/>
    <s v="Yes"/>
    <s v="No"/>
    <s v="No"/>
    <x v="1"/>
    <x v="1"/>
    <x v="0"/>
    <x v="1"/>
    <n v="-0.72898466539472995"/>
    <x v="3"/>
    <x v="227"/>
  </r>
  <r>
    <x v="45"/>
    <x v="45"/>
    <x v="45"/>
    <s v="(685) 981-8556"/>
    <x v="3"/>
    <s v="Yes"/>
    <s v="No"/>
    <s v="No"/>
    <x v="1"/>
    <x v="1"/>
    <x v="0"/>
    <x v="1"/>
    <n v="-0.72898466539472995"/>
    <x v="4"/>
    <x v="228"/>
  </r>
  <r>
    <x v="46"/>
    <x v="46"/>
    <x v="46"/>
    <s v="(828) 840-2736"/>
    <x v="3"/>
    <s v="Yes"/>
    <s v="Yes"/>
    <s v="Yes"/>
    <x v="1"/>
    <x v="1"/>
    <x v="0"/>
    <x v="1"/>
    <n v="1.3475541667800699"/>
    <x v="0"/>
    <x v="229"/>
  </r>
  <r>
    <x v="46"/>
    <x v="46"/>
    <x v="46"/>
    <s v="(828) 840-2736"/>
    <x v="3"/>
    <s v="Yes"/>
    <s v="Yes"/>
    <s v="Yes"/>
    <x v="1"/>
    <x v="1"/>
    <x v="0"/>
    <x v="1"/>
    <n v="1.3475541667800699"/>
    <x v="1"/>
    <x v="230"/>
  </r>
  <r>
    <x v="46"/>
    <x v="46"/>
    <x v="46"/>
    <s v="(828) 840-2736"/>
    <x v="3"/>
    <s v="Yes"/>
    <s v="Yes"/>
    <s v="Yes"/>
    <x v="1"/>
    <x v="1"/>
    <x v="0"/>
    <x v="1"/>
    <n v="1.3475541667800699"/>
    <x v="2"/>
    <x v="231"/>
  </r>
  <r>
    <x v="46"/>
    <x v="46"/>
    <x v="46"/>
    <s v="(828) 840-2736"/>
    <x v="3"/>
    <s v="Yes"/>
    <s v="Yes"/>
    <s v="Yes"/>
    <x v="1"/>
    <x v="1"/>
    <x v="0"/>
    <x v="1"/>
    <n v="1.3475541667800699"/>
    <x v="3"/>
    <x v="232"/>
  </r>
  <r>
    <x v="46"/>
    <x v="46"/>
    <x v="46"/>
    <s v="(828) 840-2736"/>
    <x v="3"/>
    <s v="Yes"/>
    <s v="Yes"/>
    <s v="Yes"/>
    <x v="1"/>
    <x v="1"/>
    <x v="0"/>
    <x v="1"/>
    <n v="1.3475541667800699"/>
    <x v="4"/>
    <x v="233"/>
  </r>
  <r>
    <x v="47"/>
    <x v="47"/>
    <x v="47"/>
    <s v="(931) 618-9558"/>
    <x v="3"/>
    <s v="Yes"/>
    <s v="Yes"/>
    <s v="Yes"/>
    <x v="1"/>
    <x v="1"/>
    <x v="0"/>
    <x v="1"/>
    <n v="0.57793816418173205"/>
    <x v="0"/>
    <x v="234"/>
  </r>
  <r>
    <x v="47"/>
    <x v="47"/>
    <x v="47"/>
    <s v="(931) 618-9558"/>
    <x v="3"/>
    <s v="Yes"/>
    <s v="Yes"/>
    <s v="Yes"/>
    <x v="1"/>
    <x v="1"/>
    <x v="0"/>
    <x v="1"/>
    <n v="0.57793816418173205"/>
    <x v="1"/>
    <x v="235"/>
  </r>
  <r>
    <x v="47"/>
    <x v="47"/>
    <x v="47"/>
    <s v="(931) 618-9558"/>
    <x v="3"/>
    <s v="Yes"/>
    <s v="Yes"/>
    <s v="Yes"/>
    <x v="1"/>
    <x v="1"/>
    <x v="0"/>
    <x v="1"/>
    <n v="0.57793816418173205"/>
    <x v="2"/>
    <x v="236"/>
  </r>
  <r>
    <x v="47"/>
    <x v="47"/>
    <x v="47"/>
    <s v="(931) 618-9558"/>
    <x v="3"/>
    <s v="Yes"/>
    <s v="Yes"/>
    <s v="Yes"/>
    <x v="1"/>
    <x v="1"/>
    <x v="0"/>
    <x v="1"/>
    <n v="0.57793816418173205"/>
    <x v="3"/>
    <x v="237"/>
  </r>
  <r>
    <x v="47"/>
    <x v="47"/>
    <x v="47"/>
    <s v="(931) 618-9558"/>
    <x v="3"/>
    <s v="Yes"/>
    <s v="Yes"/>
    <s v="Yes"/>
    <x v="1"/>
    <x v="1"/>
    <x v="0"/>
    <x v="1"/>
    <n v="0.57793816418173205"/>
    <x v="4"/>
    <x v="238"/>
  </r>
  <r>
    <x v="48"/>
    <x v="48"/>
    <x v="48"/>
    <s v="(261) 690-0303"/>
    <x v="3"/>
    <s v="Yes"/>
    <s v="No"/>
    <s v="No"/>
    <x v="1"/>
    <x v="1"/>
    <x v="0"/>
    <x v="1"/>
    <n v="-0.33098339677163802"/>
    <x v="0"/>
    <x v="239"/>
  </r>
  <r>
    <x v="48"/>
    <x v="48"/>
    <x v="48"/>
    <s v="(261) 690-0303"/>
    <x v="3"/>
    <s v="Yes"/>
    <s v="No"/>
    <s v="No"/>
    <x v="1"/>
    <x v="1"/>
    <x v="0"/>
    <x v="1"/>
    <n v="-0.33098339677163802"/>
    <x v="1"/>
    <x v="240"/>
  </r>
  <r>
    <x v="48"/>
    <x v="48"/>
    <x v="48"/>
    <s v="(261) 690-0303"/>
    <x v="3"/>
    <s v="Yes"/>
    <s v="No"/>
    <s v="No"/>
    <x v="1"/>
    <x v="1"/>
    <x v="0"/>
    <x v="1"/>
    <n v="-0.33098339677163802"/>
    <x v="2"/>
    <x v="241"/>
  </r>
  <r>
    <x v="48"/>
    <x v="48"/>
    <x v="48"/>
    <s v="(261) 690-0303"/>
    <x v="3"/>
    <s v="Yes"/>
    <s v="No"/>
    <s v="No"/>
    <x v="1"/>
    <x v="1"/>
    <x v="0"/>
    <x v="1"/>
    <n v="-0.33098339677163802"/>
    <x v="3"/>
    <x v="242"/>
  </r>
  <r>
    <x v="48"/>
    <x v="48"/>
    <x v="48"/>
    <s v="(261) 690-0303"/>
    <x v="3"/>
    <s v="Yes"/>
    <s v="No"/>
    <s v="No"/>
    <x v="1"/>
    <x v="1"/>
    <x v="0"/>
    <x v="1"/>
    <n v="-0.33098339677163802"/>
    <x v="4"/>
    <x v="243"/>
  </r>
  <r>
    <x v="49"/>
    <x v="49"/>
    <x v="49"/>
    <s v="(597) 701-9429"/>
    <x v="3"/>
    <s v="Yes"/>
    <s v="Yes"/>
    <s v="Yes"/>
    <x v="1"/>
    <x v="1"/>
    <x v="0"/>
    <x v="1"/>
    <n v="0.83041416010220903"/>
    <x v="0"/>
    <x v="244"/>
  </r>
  <r>
    <x v="49"/>
    <x v="49"/>
    <x v="49"/>
    <s v="(597) 701-9429"/>
    <x v="3"/>
    <s v="Yes"/>
    <s v="Yes"/>
    <s v="Yes"/>
    <x v="1"/>
    <x v="1"/>
    <x v="0"/>
    <x v="1"/>
    <n v="0.83041416010220903"/>
    <x v="1"/>
    <x v="245"/>
  </r>
  <r>
    <x v="49"/>
    <x v="49"/>
    <x v="49"/>
    <s v="(597) 701-9429"/>
    <x v="3"/>
    <s v="Yes"/>
    <s v="Yes"/>
    <s v="Yes"/>
    <x v="1"/>
    <x v="1"/>
    <x v="0"/>
    <x v="1"/>
    <n v="0.83041416010220903"/>
    <x v="2"/>
    <x v="246"/>
  </r>
  <r>
    <x v="49"/>
    <x v="49"/>
    <x v="49"/>
    <s v="(597) 701-9429"/>
    <x v="3"/>
    <s v="Yes"/>
    <s v="Yes"/>
    <s v="Yes"/>
    <x v="1"/>
    <x v="1"/>
    <x v="0"/>
    <x v="1"/>
    <n v="0.83041416010220903"/>
    <x v="3"/>
    <x v="247"/>
  </r>
  <r>
    <x v="49"/>
    <x v="49"/>
    <x v="49"/>
    <s v="(597) 701-9429"/>
    <x v="3"/>
    <s v="Yes"/>
    <s v="Yes"/>
    <s v="Yes"/>
    <x v="1"/>
    <x v="1"/>
    <x v="0"/>
    <x v="1"/>
    <n v="0.83041416010220903"/>
    <x v="4"/>
    <x v="40"/>
  </r>
  <r>
    <x v="50"/>
    <x v="50"/>
    <x v="50"/>
    <s v="(609) 345-8163"/>
    <x v="3"/>
    <s v="Yes"/>
    <s v="Yes"/>
    <s v="Yes"/>
    <x v="1"/>
    <x v="1"/>
    <x v="0"/>
    <x v="1"/>
    <n v="0.60045892388204303"/>
    <x v="0"/>
    <x v="248"/>
  </r>
  <r>
    <x v="50"/>
    <x v="50"/>
    <x v="50"/>
    <s v="(609) 345-8163"/>
    <x v="3"/>
    <s v="Yes"/>
    <s v="Yes"/>
    <s v="Yes"/>
    <x v="1"/>
    <x v="1"/>
    <x v="0"/>
    <x v="1"/>
    <n v="0.60045892388204303"/>
    <x v="1"/>
    <x v="249"/>
  </r>
  <r>
    <x v="50"/>
    <x v="50"/>
    <x v="50"/>
    <s v="(609) 345-8163"/>
    <x v="3"/>
    <s v="Yes"/>
    <s v="Yes"/>
    <s v="Yes"/>
    <x v="1"/>
    <x v="1"/>
    <x v="0"/>
    <x v="1"/>
    <n v="0.60045892388204303"/>
    <x v="2"/>
    <x v="250"/>
  </r>
  <r>
    <x v="50"/>
    <x v="50"/>
    <x v="50"/>
    <s v="(609) 345-8163"/>
    <x v="3"/>
    <s v="Yes"/>
    <s v="Yes"/>
    <s v="Yes"/>
    <x v="1"/>
    <x v="1"/>
    <x v="0"/>
    <x v="1"/>
    <n v="0.60045892388204303"/>
    <x v="3"/>
    <x v="251"/>
  </r>
  <r>
    <x v="50"/>
    <x v="50"/>
    <x v="50"/>
    <s v="(609) 345-8163"/>
    <x v="3"/>
    <s v="Yes"/>
    <s v="Yes"/>
    <s v="Yes"/>
    <x v="1"/>
    <x v="1"/>
    <x v="0"/>
    <x v="1"/>
    <n v="0.60045892388204303"/>
    <x v="4"/>
    <x v="252"/>
  </r>
  <r>
    <x v="51"/>
    <x v="51"/>
    <x v="51"/>
    <s v="(381) 643-1230"/>
    <x v="3"/>
    <s v="Yes"/>
    <s v="Yes"/>
    <s v="Yes"/>
    <x v="1"/>
    <x v="1"/>
    <x v="0"/>
    <x v="1"/>
    <n v="0.71094693671276599"/>
    <x v="0"/>
    <x v="253"/>
  </r>
  <r>
    <x v="51"/>
    <x v="51"/>
    <x v="51"/>
    <s v="(381) 643-1230"/>
    <x v="3"/>
    <s v="Yes"/>
    <s v="Yes"/>
    <s v="Yes"/>
    <x v="1"/>
    <x v="1"/>
    <x v="0"/>
    <x v="1"/>
    <n v="0.71094693671276599"/>
    <x v="1"/>
    <x v="254"/>
  </r>
  <r>
    <x v="51"/>
    <x v="51"/>
    <x v="51"/>
    <s v="(381) 643-1230"/>
    <x v="3"/>
    <s v="Yes"/>
    <s v="Yes"/>
    <s v="Yes"/>
    <x v="1"/>
    <x v="1"/>
    <x v="0"/>
    <x v="1"/>
    <n v="0.71094693671276599"/>
    <x v="2"/>
    <x v="255"/>
  </r>
  <r>
    <x v="51"/>
    <x v="51"/>
    <x v="51"/>
    <s v="(381) 643-1230"/>
    <x v="3"/>
    <s v="Yes"/>
    <s v="Yes"/>
    <s v="Yes"/>
    <x v="1"/>
    <x v="1"/>
    <x v="0"/>
    <x v="1"/>
    <n v="0.71094693671276599"/>
    <x v="3"/>
    <x v="256"/>
  </r>
  <r>
    <x v="51"/>
    <x v="51"/>
    <x v="51"/>
    <s v="(381) 643-1230"/>
    <x v="3"/>
    <s v="Yes"/>
    <s v="Yes"/>
    <s v="Yes"/>
    <x v="1"/>
    <x v="1"/>
    <x v="0"/>
    <x v="1"/>
    <n v="0.71094693671276599"/>
    <x v="4"/>
    <x v="257"/>
  </r>
  <r>
    <x v="52"/>
    <x v="52"/>
    <x v="52"/>
    <s v="(293) 473-1512"/>
    <x v="3"/>
    <s v="Yes"/>
    <s v="Yes"/>
    <s v="No"/>
    <x v="1"/>
    <x v="1"/>
    <x v="0"/>
    <x v="1"/>
    <n v="-0.15736979056747399"/>
    <x v="0"/>
    <x v="258"/>
  </r>
  <r>
    <x v="52"/>
    <x v="52"/>
    <x v="52"/>
    <s v="(293) 473-1512"/>
    <x v="3"/>
    <s v="Yes"/>
    <s v="Yes"/>
    <s v="No"/>
    <x v="1"/>
    <x v="1"/>
    <x v="0"/>
    <x v="1"/>
    <n v="-0.15736979056747399"/>
    <x v="1"/>
    <x v="259"/>
  </r>
  <r>
    <x v="52"/>
    <x v="52"/>
    <x v="52"/>
    <s v="(293) 473-1512"/>
    <x v="3"/>
    <s v="Yes"/>
    <s v="Yes"/>
    <s v="No"/>
    <x v="1"/>
    <x v="1"/>
    <x v="0"/>
    <x v="1"/>
    <n v="-0.15736979056747399"/>
    <x v="2"/>
    <x v="260"/>
  </r>
  <r>
    <x v="52"/>
    <x v="52"/>
    <x v="52"/>
    <s v="(293) 473-1512"/>
    <x v="3"/>
    <s v="Yes"/>
    <s v="Yes"/>
    <s v="No"/>
    <x v="1"/>
    <x v="1"/>
    <x v="0"/>
    <x v="1"/>
    <n v="-0.15736979056747399"/>
    <x v="3"/>
    <x v="261"/>
  </r>
  <r>
    <x v="52"/>
    <x v="52"/>
    <x v="52"/>
    <s v="(293) 473-1512"/>
    <x v="3"/>
    <s v="Yes"/>
    <s v="Yes"/>
    <s v="No"/>
    <x v="1"/>
    <x v="1"/>
    <x v="0"/>
    <x v="1"/>
    <n v="-0.15736979056747399"/>
    <x v="4"/>
    <x v="262"/>
  </r>
  <r>
    <x v="53"/>
    <x v="53"/>
    <x v="53"/>
    <s v="(459) 261-2301"/>
    <x v="3"/>
    <s v="Yes"/>
    <s v="Yes"/>
    <s v="Yes"/>
    <x v="1"/>
    <x v="1"/>
    <x v="0"/>
    <x v="1"/>
    <n v="0.63431246502429794"/>
    <x v="0"/>
    <x v="263"/>
  </r>
  <r>
    <x v="53"/>
    <x v="53"/>
    <x v="53"/>
    <s v="(459) 261-2301"/>
    <x v="3"/>
    <s v="Yes"/>
    <s v="Yes"/>
    <s v="Yes"/>
    <x v="1"/>
    <x v="1"/>
    <x v="0"/>
    <x v="1"/>
    <n v="0.63431246502429794"/>
    <x v="1"/>
    <x v="264"/>
  </r>
  <r>
    <x v="53"/>
    <x v="53"/>
    <x v="53"/>
    <s v="(459) 261-2301"/>
    <x v="3"/>
    <s v="Yes"/>
    <s v="Yes"/>
    <s v="Yes"/>
    <x v="1"/>
    <x v="1"/>
    <x v="0"/>
    <x v="1"/>
    <n v="0.63431246502429794"/>
    <x v="2"/>
    <x v="265"/>
  </r>
  <r>
    <x v="53"/>
    <x v="53"/>
    <x v="53"/>
    <s v="(459) 261-2301"/>
    <x v="3"/>
    <s v="Yes"/>
    <s v="Yes"/>
    <s v="Yes"/>
    <x v="1"/>
    <x v="1"/>
    <x v="0"/>
    <x v="1"/>
    <n v="0.63431246502429794"/>
    <x v="3"/>
    <x v="266"/>
  </r>
  <r>
    <x v="53"/>
    <x v="53"/>
    <x v="53"/>
    <s v="(459) 261-2301"/>
    <x v="3"/>
    <s v="Yes"/>
    <s v="Yes"/>
    <s v="Yes"/>
    <x v="1"/>
    <x v="1"/>
    <x v="0"/>
    <x v="1"/>
    <n v="0.63431246502429794"/>
    <x v="4"/>
    <x v="267"/>
  </r>
  <r>
    <x v="54"/>
    <x v="54"/>
    <x v="54"/>
    <s v="(936) 816-9148"/>
    <x v="3"/>
    <s v="Yes"/>
    <s v="No"/>
    <s v="No"/>
    <x v="1"/>
    <x v="1"/>
    <x v="0"/>
    <x v="1"/>
    <n v="0.72970725225475896"/>
    <x v="0"/>
    <x v="268"/>
  </r>
  <r>
    <x v="54"/>
    <x v="54"/>
    <x v="54"/>
    <s v="(936) 816-9148"/>
    <x v="3"/>
    <s v="Yes"/>
    <s v="No"/>
    <s v="No"/>
    <x v="1"/>
    <x v="1"/>
    <x v="0"/>
    <x v="1"/>
    <n v="0.72970725225475896"/>
    <x v="1"/>
    <x v="269"/>
  </r>
  <r>
    <x v="54"/>
    <x v="54"/>
    <x v="54"/>
    <s v="(936) 816-9148"/>
    <x v="3"/>
    <s v="Yes"/>
    <s v="No"/>
    <s v="No"/>
    <x v="1"/>
    <x v="1"/>
    <x v="0"/>
    <x v="1"/>
    <n v="0.72970725225475896"/>
    <x v="2"/>
    <x v="270"/>
  </r>
  <r>
    <x v="54"/>
    <x v="54"/>
    <x v="54"/>
    <s v="(936) 816-9148"/>
    <x v="3"/>
    <s v="Yes"/>
    <s v="No"/>
    <s v="No"/>
    <x v="1"/>
    <x v="1"/>
    <x v="0"/>
    <x v="1"/>
    <n v="0.72970725225475896"/>
    <x v="3"/>
    <x v="271"/>
  </r>
  <r>
    <x v="54"/>
    <x v="54"/>
    <x v="54"/>
    <s v="(936) 816-9148"/>
    <x v="3"/>
    <s v="Yes"/>
    <s v="No"/>
    <s v="No"/>
    <x v="1"/>
    <x v="1"/>
    <x v="0"/>
    <x v="1"/>
    <n v="0.72970725225475896"/>
    <x v="4"/>
    <x v="272"/>
  </r>
  <r>
    <x v="55"/>
    <x v="55"/>
    <x v="55"/>
    <s v="(201) 363-0653"/>
    <x v="3"/>
    <s v="Yes"/>
    <s v="Yes"/>
    <s v="Yes"/>
    <x v="1"/>
    <x v="1"/>
    <x v="0"/>
    <x v="1"/>
    <n v="1.65467011301121"/>
    <x v="0"/>
    <x v="273"/>
  </r>
  <r>
    <x v="55"/>
    <x v="55"/>
    <x v="55"/>
    <s v="(201) 363-0653"/>
    <x v="3"/>
    <s v="Yes"/>
    <s v="Yes"/>
    <s v="Yes"/>
    <x v="1"/>
    <x v="1"/>
    <x v="0"/>
    <x v="1"/>
    <n v="1.65467011301121"/>
    <x v="1"/>
    <x v="274"/>
  </r>
  <r>
    <x v="55"/>
    <x v="55"/>
    <x v="55"/>
    <s v="(201) 363-0653"/>
    <x v="3"/>
    <s v="Yes"/>
    <s v="Yes"/>
    <s v="Yes"/>
    <x v="1"/>
    <x v="1"/>
    <x v="0"/>
    <x v="1"/>
    <n v="1.65467011301121"/>
    <x v="2"/>
    <x v="275"/>
  </r>
  <r>
    <x v="55"/>
    <x v="55"/>
    <x v="55"/>
    <s v="(201) 363-0653"/>
    <x v="3"/>
    <s v="Yes"/>
    <s v="Yes"/>
    <s v="Yes"/>
    <x v="1"/>
    <x v="1"/>
    <x v="0"/>
    <x v="1"/>
    <n v="1.65467011301121"/>
    <x v="3"/>
    <x v="276"/>
  </r>
  <r>
    <x v="55"/>
    <x v="55"/>
    <x v="55"/>
    <s v="(201) 363-0653"/>
    <x v="3"/>
    <s v="Yes"/>
    <s v="Yes"/>
    <s v="Yes"/>
    <x v="1"/>
    <x v="1"/>
    <x v="0"/>
    <x v="1"/>
    <n v="1.65467011301121"/>
    <x v="4"/>
    <x v="277"/>
  </r>
  <r>
    <x v="56"/>
    <x v="56"/>
    <x v="56"/>
    <s v="(237) 890-0247"/>
    <x v="3"/>
    <s v="Yes"/>
    <s v="No"/>
    <s v="No"/>
    <x v="1"/>
    <x v="1"/>
    <x v="1"/>
    <x v="1"/>
    <n v="-0.23952671916055401"/>
    <x v="0"/>
    <x v="278"/>
  </r>
  <r>
    <x v="56"/>
    <x v="56"/>
    <x v="56"/>
    <s v="(237) 890-0247"/>
    <x v="3"/>
    <s v="Yes"/>
    <s v="No"/>
    <s v="No"/>
    <x v="1"/>
    <x v="1"/>
    <x v="1"/>
    <x v="1"/>
    <n v="-0.23952671916055401"/>
    <x v="1"/>
    <x v="279"/>
  </r>
  <r>
    <x v="56"/>
    <x v="56"/>
    <x v="56"/>
    <s v="(237) 890-0247"/>
    <x v="3"/>
    <s v="Yes"/>
    <s v="No"/>
    <s v="No"/>
    <x v="1"/>
    <x v="1"/>
    <x v="1"/>
    <x v="1"/>
    <n v="-0.23952671916055401"/>
    <x v="2"/>
    <x v="280"/>
  </r>
  <r>
    <x v="56"/>
    <x v="56"/>
    <x v="56"/>
    <s v="(237) 890-0247"/>
    <x v="3"/>
    <s v="Yes"/>
    <s v="No"/>
    <s v="No"/>
    <x v="1"/>
    <x v="1"/>
    <x v="1"/>
    <x v="1"/>
    <n v="-0.23952671916055401"/>
    <x v="3"/>
    <x v="281"/>
  </r>
  <r>
    <x v="56"/>
    <x v="56"/>
    <x v="56"/>
    <s v="(237) 890-0247"/>
    <x v="3"/>
    <s v="Yes"/>
    <s v="No"/>
    <s v="No"/>
    <x v="1"/>
    <x v="1"/>
    <x v="1"/>
    <x v="1"/>
    <n v="-0.23952671916055401"/>
    <x v="4"/>
    <x v="282"/>
  </r>
  <r>
    <x v="57"/>
    <x v="57"/>
    <x v="57"/>
    <s v="(488) 656-0761"/>
    <x v="3"/>
    <s v="Yes"/>
    <s v="Yes"/>
    <s v="Yes"/>
    <x v="1"/>
    <x v="1"/>
    <x v="1"/>
    <x v="1"/>
    <n v="0.66412244620782201"/>
    <x v="0"/>
    <x v="283"/>
  </r>
  <r>
    <x v="57"/>
    <x v="57"/>
    <x v="57"/>
    <s v="(488) 656-0761"/>
    <x v="3"/>
    <s v="Yes"/>
    <s v="Yes"/>
    <s v="Yes"/>
    <x v="1"/>
    <x v="1"/>
    <x v="1"/>
    <x v="1"/>
    <n v="0.66412244620782201"/>
    <x v="1"/>
    <x v="284"/>
  </r>
  <r>
    <x v="57"/>
    <x v="57"/>
    <x v="57"/>
    <s v="(488) 656-0761"/>
    <x v="3"/>
    <s v="Yes"/>
    <s v="Yes"/>
    <s v="Yes"/>
    <x v="1"/>
    <x v="1"/>
    <x v="1"/>
    <x v="1"/>
    <n v="0.66412244620782201"/>
    <x v="2"/>
    <x v="285"/>
  </r>
  <r>
    <x v="57"/>
    <x v="57"/>
    <x v="57"/>
    <s v="(488) 656-0761"/>
    <x v="3"/>
    <s v="Yes"/>
    <s v="Yes"/>
    <s v="Yes"/>
    <x v="1"/>
    <x v="1"/>
    <x v="1"/>
    <x v="1"/>
    <n v="0.66412244620782201"/>
    <x v="3"/>
    <x v="286"/>
  </r>
  <r>
    <x v="57"/>
    <x v="57"/>
    <x v="57"/>
    <s v="(488) 656-0761"/>
    <x v="3"/>
    <s v="Yes"/>
    <s v="Yes"/>
    <s v="Yes"/>
    <x v="1"/>
    <x v="1"/>
    <x v="1"/>
    <x v="1"/>
    <n v="0.66412244620782201"/>
    <x v="4"/>
    <x v="287"/>
  </r>
  <r>
    <x v="58"/>
    <x v="58"/>
    <x v="58"/>
    <s v="(650) 848-8284"/>
    <x v="3"/>
    <s v="Yes"/>
    <s v="Yes"/>
    <s v="Yes"/>
    <x v="1"/>
    <x v="1"/>
    <x v="1"/>
    <x v="1"/>
    <n v="0.58272982283102703"/>
    <x v="0"/>
    <x v="288"/>
  </r>
  <r>
    <x v="58"/>
    <x v="58"/>
    <x v="58"/>
    <s v="(650) 848-8284"/>
    <x v="3"/>
    <s v="Yes"/>
    <s v="Yes"/>
    <s v="Yes"/>
    <x v="1"/>
    <x v="1"/>
    <x v="1"/>
    <x v="1"/>
    <n v="0.58272982283102703"/>
    <x v="1"/>
    <x v="289"/>
  </r>
  <r>
    <x v="58"/>
    <x v="58"/>
    <x v="58"/>
    <s v="(650) 848-8284"/>
    <x v="3"/>
    <s v="Yes"/>
    <s v="Yes"/>
    <s v="Yes"/>
    <x v="1"/>
    <x v="1"/>
    <x v="1"/>
    <x v="1"/>
    <n v="0.58272982283102703"/>
    <x v="2"/>
    <x v="290"/>
  </r>
  <r>
    <x v="58"/>
    <x v="58"/>
    <x v="58"/>
    <s v="(650) 848-8284"/>
    <x v="3"/>
    <s v="Yes"/>
    <s v="Yes"/>
    <s v="Yes"/>
    <x v="1"/>
    <x v="1"/>
    <x v="1"/>
    <x v="1"/>
    <n v="0.58272982283102703"/>
    <x v="3"/>
    <x v="291"/>
  </r>
  <r>
    <x v="58"/>
    <x v="58"/>
    <x v="58"/>
    <s v="(650) 848-8284"/>
    <x v="3"/>
    <s v="Yes"/>
    <s v="Yes"/>
    <s v="Yes"/>
    <x v="1"/>
    <x v="1"/>
    <x v="1"/>
    <x v="1"/>
    <n v="0.58272982283102703"/>
    <x v="4"/>
    <x v="292"/>
  </r>
  <r>
    <x v="59"/>
    <x v="59"/>
    <x v="59"/>
    <s v="(980) 437-1451"/>
    <x v="3"/>
    <s v="Yes"/>
    <s v="Yes"/>
    <s v="Yes"/>
    <x v="1"/>
    <x v="1"/>
    <x v="1"/>
    <x v="1"/>
    <n v="0.66163405613342696"/>
    <x v="0"/>
    <x v="293"/>
  </r>
  <r>
    <x v="59"/>
    <x v="59"/>
    <x v="59"/>
    <s v="(980) 437-1451"/>
    <x v="3"/>
    <s v="Yes"/>
    <s v="Yes"/>
    <s v="Yes"/>
    <x v="1"/>
    <x v="1"/>
    <x v="1"/>
    <x v="1"/>
    <n v="0.66163405613342696"/>
    <x v="1"/>
    <x v="294"/>
  </r>
  <r>
    <x v="59"/>
    <x v="59"/>
    <x v="59"/>
    <s v="(980) 437-1451"/>
    <x v="3"/>
    <s v="Yes"/>
    <s v="Yes"/>
    <s v="Yes"/>
    <x v="1"/>
    <x v="1"/>
    <x v="1"/>
    <x v="1"/>
    <n v="0.66163405613342696"/>
    <x v="2"/>
    <x v="295"/>
  </r>
  <r>
    <x v="59"/>
    <x v="59"/>
    <x v="59"/>
    <s v="(980) 437-1451"/>
    <x v="3"/>
    <s v="Yes"/>
    <s v="Yes"/>
    <s v="Yes"/>
    <x v="1"/>
    <x v="1"/>
    <x v="1"/>
    <x v="1"/>
    <n v="0.66163405613342696"/>
    <x v="3"/>
    <x v="296"/>
  </r>
  <r>
    <x v="59"/>
    <x v="59"/>
    <x v="59"/>
    <s v="(980) 437-1451"/>
    <x v="3"/>
    <s v="Yes"/>
    <s v="Yes"/>
    <s v="Yes"/>
    <x v="1"/>
    <x v="1"/>
    <x v="1"/>
    <x v="1"/>
    <n v="0.66163405613342696"/>
    <x v="4"/>
    <x v="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C2B5D3-B6BC-4060-B031-BDE455F429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O4:P65"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axis="axisRow" showAll="0">
      <items count="61">
        <item x="49"/>
        <item x="59"/>
        <item x="42"/>
        <item x="20"/>
        <item x="19"/>
        <item x="33"/>
        <item x="55"/>
        <item x="40"/>
        <item x="21"/>
        <item x="17"/>
        <item x="46"/>
        <item x="15"/>
        <item x="53"/>
        <item x="44"/>
        <item x="13"/>
        <item x="27"/>
        <item x="28"/>
        <item x="38"/>
        <item x="47"/>
        <item x="0"/>
        <item x="10"/>
        <item x="52"/>
        <item x="9"/>
        <item x="32"/>
        <item x="16"/>
        <item x="11"/>
        <item x="54"/>
        <item x="30"/>
        <item x="36"/>
        <item x="7"/>
        <item x="18"/>
        <item x="29"/>
        <item x="24"/>
        <item x="14"/>
        <item x="58"/>
        <item x="37"/>
        <item x="39"/>
        <item x="1"/>
        <item x="34"/>
        <item x="6"/>
        <item x="43"/>
        <item x="26"/>
        <item x="23"/>
        <item x="22"/>
        <item x="50"/>
        <item x="31"/>
        <item x="45"/>
        <item x="25"/>
        <item x="5"/>
        <item x="56"/>
        <item x="57"/>
        <item x="4"/>
        <item x="41"/>
        <item x="35"/>
        <item x="3"/>
        <item x="48"/>
        <item x="51"/>
        <item x="12"/>
        <item x="8"/>
        <item x="2"/>
        <item t="default"/>
      </items>
    </pivotField>
    <pivotField showAll="0"/>
    <pivotField showAll="0">
      <items count="5">
        <item x="1"/>
        <item x="2"/>
        <item x="0"/>
        <item x="3"/>
        <item t="default"/>
      </items>
    </pivotField>
    <pivotField showAll="0"/>
    <pivotField showAll="0"/>
    <pivotField showAll="0"/>
    <pivotField showAll="0"/>
    <pivotField showAll="0"/>
    <pivotField showAll="0"/>
    <pivotField showAll="0"/>
    <pivotField numFmtId="9" showAll="0"/>
    <pivotField showAll="0">
      <items count="6">
        <item x="0"/>
        <item x="1"/>
        <item x="2"/>
        <item x="3"/>
        <item x="4"/>
        <item t="default"/>
      </items>
    </pivotField>
    <pivotField dataField="1" numFmtId="164" showAll="0"/>
  </pivotFields>
  <rowFields count="1">
    <field x="2"/>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Sales" fld="14" baseField="0" baseItem="0" numFmtId="164"/>
  </dataFields>
  <formats count="2">
    <format dxfId="21">
      <pivotArea outline="0" collapsedLevelsAreSubtotals="1" fieldPosition="0"/>
    </format>
    <format dxfId="20">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AD0782-245C-4513-A426-BF64C6CCE60F}" name="account type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1:G6"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dataField="1" showAll="0">
      <items count="5">
        <item x="1"/>
        <item x="2"/>
        <item x="0"/>
        <item x="3"/>
        <item t="default"/>
      </items>
    </pivotField>
    <pivotField showAll="0"/>
    <pivotField showAll="0"/>
    <pivotField showAll="0"/>
    <pivotField showAll="0"/>
    <pivotField showAll="0"/>
    <pivotField showAll="0"/>
    <pivotField showAll="0"/>
    <pivotField numFmtId="9" showAll="0"/>
    <pivotField showAll="0">
      <items count="6">
        <item x="0"/>
        <item x="1"/>
        <item x="2"/>
        <item x="3"/>
        <item x="4"/>
        <item t="default"/>
      </items>
    </pivotField>
    <pivotField numFmtId="164" showAll="0"/>
  </pivotFields>
  <rowFields count="1">
    <field x="4"/>
  </rowFields>
  <rowItems count="5">
    <i>
      <x/>
    </i>
    <i>
      <x v="1"/>
    </i>
    <i>
      <x v="2"/>
    </i>
    <i>
      <x v="3"/>
    </i>
    <i t="grand">
      <x/>
    </i>
  </rowItems>
  <colItems count="1">
    <i/>
  </colItems>
  <dataFields count="1">
    <dataField name="Count of Account 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A1B025-CB5D-4073-9DDC-ECC8D4E7D59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9:E10" firstHeaderRow="1" firstDataRow="1" firstDataCol="0"/>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 dataField="1" numFmtId="9" showAll="0"/>
    <pivotField showAll="0">
      <items count="6">
        <item x="0"/>
        <item x="1"/>
        <item x="2"/>
        <item x="3"/>
        <item x="4"/>
        <item t="default"/>
      </items>
    </pivotField>
    <pivotField numFmtId="164" showAll="0"/>
  </pivotFields>
  <rowItems count="1">
    <i/>
  </rowItems>
  <colItems count="1">
    <i/>
  </colItems>
  <dataFields count="1">
    <dataField name="Average of 5 YR CAGR" fld="12" subtotal="average" baseField="9" baseItem="470637048" numFmtId="10"/>
  </dataFields>
  <formats count="3">
    <format dxfId="24">
      <pivotArea type="all" dataOnly="0" outline="0" fieldPosition="0"/>
    </format>
    <format dxfId="23">
      <pivotArea outline="0" collapsedLevelsAreSubtotals="1"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3241E9-D6DB-48CC-A5BD-8282AEFA4BB4}"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1:E2" firstHeaderRow="1" firstDataRow="1" firstDataCol="0"/>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 numFmtId="9" showAll="0"/>
    <pivotField showAll="0">
      <items count="6">
        <item x="0"/>
        <item x="1"/>
        <item x="2"/>
        <item x="3"/>
        <item x="4"/>
        <item t="default"/>
      </items>
    </pivotField>
    <pivotField dataField="1" numFmtId="164" showAll="0"/>
  </pivotFields>
  <rowItems count="1">
    <i/>
  </rowItems>
  <colItems count="1">
    <i/>
  </colItems>
  <dataFields count="1">
    <dataField name="Sum of Sale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7F37F2-C401-4C53-9445-861C0E56C6B9}"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25:F30"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numFmtId="9" showAll="0"/>
    <pivotField showAll="0">
      <items count="6">
        <item x="0"/>
        <item x="1"/>
        <item x="2"/>
        <item x="3"/>
        <item x="4"/>
        <item t="default"/>
      </items>
    </pivotField>
    <pivotField dataField="1" numFmtId="164" showAll="0"/>
  </pivotFields>
  <rowFields count="1">
    <field x="4"/>
  </rowFields>
  <rowItems count="5">
    <i>
      <x/>
    </i>
    <i>
      <x v="1"/>
    </i>
    <i>
      <x v="2"/>
    </i>
    <i>
      <x v="3"/>
    </i>
    <i t="grand">
      <x/>
    </i>
  </rowItems>
  <colItems count="1">
    <i/>
  </colItems>
  <dataFields count="1">
    <dataField name="Sum of Sales" fld="14" baseField="0" baseItem="0" numFmtId="164"/>
  </dataFields>
  <formats count="1">
    <format dxfId="25">
      <pivotArea outline="0" collapsedLevelsAreSubtotals="1" fieldPosition="0"/>
    </format>
  </formats>
  <chartFormats count="7">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4" count="1" selected="0">
            <x v="0"/>
          </reference>
        </references>
      </pivotArea>
    </chartFormat>
    <chartFormat chart="6" format="9">
      <pivotArea type="data" outline="0" fieldPosition="0">
        <references count="2">
          <reference field="4294967294" count="1" selected="0">
            <x v="0"/>
          </reference>
          <reference field="4" count="1" selected="0">
            <x v="1"/>
          </reference>
        </references>
      </pivotArea>
    </chartFormat>
    <chartFormat chart="6" format="10">
      <pivotArea type="data" outline="0" fieldPosition="0">
        <references count="2">
          <reference field="4294967294" count="1" selected="0">
            <x v="0"/>
          </reference>
          <reference field="4" count="1" selected="0">
            <x v="2"/>
          </reference>
        </references>
      </pivotArea>
    </chartFormat>
    <chartFormat chart="6" format="1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058BE1-08DB-415B-B4D7-31A95911529C}" name="Average CAG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Y3:Z8"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dataField="1" numFmtId="9" showAll="0"/>
    <pivotField showAll="0">
      <items count="6">
        <item x="0"/>
        <item x="1"/>
        <item x="2"/>
        <item x="3"/>
        <item x="4"/>
        <item t="default"/>
      </items>
    </pivotField>
    <pivotField numFmtId="164" showAll="0"/>
  </pivotFields>
  <rowFields count="1">
    <field x="4"/>
  </rowFields>
  <rowItems count="5">
    <i>
      <x/>
    </i>
    <i>
      <x v="1"/>
    </i>
    <i>
      <x v="2"/>
    </i>
    <i>
      <x v="3"/>
    </i>
    <i t="grand">
      <x/>
    </i>
  </rowItems>
  <colItems count="1">
    <i/>
  </colItems>
  <dataFields count="1">
    <dataField name="Average of 5 YR CAGR" fld="12" subtotal="average" baseField="4" baseItem="0" numFmtId="9"/>
  </dataFields>
  <formats count="2">
    <format dxfId="27">
      <pivotArea outline="0" collapsedLevelsAreSubtotals="1" fieldPosition="0"/>
    </format>
    <format dxfId="26">
      <pivotArea dataOnly="0" labelOnly="1" outline="0" axis="axisValues"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B0FED4-846E-4ABA-9709-BE27EFB4F082}" name="Account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13:M20" firstHeaderRow="1" firstDataRow="2"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Col" showAll="0">
      <items count="5">
        <item x="1"/>
        <item x="2"/>
        <item x="0"/>
        <item x="3"/>
        <item t="default"/>
      </items>
    </pivotField>
    <pivotField showAll="0"/>
    <pivotField showAll="0"/>
    <pivotField showAll="0"/>
    <pivotField showAll="0"/>
    <pivotField showAll="0"/>
    <pivotField showAll="0"/>
    <pivotField showAll="0"/>
    <pivotField numFmtId="9" showAll="0"/>
    <pivotField axis="axisRow" showAll="0">
      <items count="6">
        <item x="0"/>
        <item x="1"/>
        <item x="2"/>
        <item x="3"/>
        <item x="4"/>
        <item t="default"/>
      </items>
    </pivotField>
    <pivotField dataField="1" numFmtId="164" showAll="0"/>
  </pivotFields>
  <rowFields count="1">
    <field x="13"/>
  </rowFields>
  <rowItems count="6">
    <i>
      <x/>
    </i>
    <i>
      <x v="1"/>
    </i>
    <i>
      <x v="2"/>
    </i>
    <i>
      <x v="3"/>
    </i>
    <i>
      <x v="4"/>
    </i>
    <i t="grand">
      <x/>
    </i>
  </rowItems>
  <colFields count="1">
    <field x="4"/>
  </colFields>
  <colItems count="5">
    <i>
      <x/>
    </i>
    <i>
      <x v="1"/>
    </i>
    <i>
      <x v="2"/>
    </i>
    <i>
      <x v="3"/>
    </i>
    <i t="grand">
      <x/>
    </i>
  </colItems>
  <dataFields count="1">
    <dataField name="Sum of Sales" fld="14" baseField="0" baseItem="0"/>
  </dataFields>
  <formats count="1">
    <format dxfId="28">
      <pivotArea collapsedLevelsAreSubtotals="1" fieldPosition="0">
        <references count="1">
          <reference field="13" count="0"/>
        </references>
      </pivotArea>
    </format>
  </formats>
  <chartFormats count="6">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8" series="1">
      <pivotArea type="data" outline="0" fieldPosition="0">
        <references count="2">
          <reference field="4294967294" count="1" selected="0">
            <x v="0"/>
          </reference>
          <reference field="4" count="1" selected="0">
            <x v="0"/>
          </reference>
        </references>
      </pivotArea>
    </chartFormat>
    <chartFormat chart="7" format="9" series="1">
      <pivotArea type="data" outline="0" fieldPosition="0">
        <references count="2">
          <reference field="4294967294" count="1" selected="0">
            <x v="0"/>
          </reference>
          <reference field="4" count="1" selected="0">
            <x v="1"/>
          </reference>
        </references>
      </pivotArea>
    </chartFormat>
    <chartFormat chart="7" format="10" series="1">
      <pivotArea type="data" outline="0" fieldPosition="0">
        <references count="2">
          <reference field="4294967294" count="1" selected="0">
            <x v="0"/>
          </reference>
          <reference field="4" count="1" selected="0">
            <x v="2"/>
          </reference>
        </references>
      </pivotArea>
    </chartFormat>
    <chartFormat chart="7"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A72464-2961-4834-A667-62A8B0AD5D6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3:F19"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 numFmtId="9" showAll="0"/>
    <pivotField axis="axisRow" showAll="0">
      <items count="6">
        <item x="0"/>
        <item x="1"/>
        <item x="2"/>
        <item x="3"/>
        <item x="4"/>
        <item t="default"/>
      </items>
    </pivotField>
    <pivotField dataField="1" numFmtId="164" showAll="0"/>
  </pivotFields>
  <rowFields count="1">
    <field x="13"/>
  </rowFields>
  <rowItems count="6">
    <i>
      <x/>
    </i>
    <i>
      <x v="1"/>
    </i>
    <i>
      <x v="2"/>
    </i>
    <i>
      <x v="3"/>
    </i>
    <i>
      <x v="4"/>
    </i>
    <i t="grand">
      <x/>
    </i>
  </rowItems>
  <colItems count="1">
    <i/>
  </colItems>
  <dataFields count="1">
    <dataField name="Sum of Sales" fld="14" baseField="0" baseItem="0"/>
  </dataFields>
  <formats count="2">
    <format dxfId="30">
      <pivotArea collapsedLevelsAreSubtotals="1" fieldPosition="0">
        <references count="1">
          <reference field="13" count="0"/>
        </references>
      </pivotArea>
    </format>
    <format dxfId="2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501435-D421-4A02-B951-BC801A616EBB}" name="Total Ac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62" firstHeaderRow="1" firstDataRow="1" firstDataCol="1"/>
  <pivotFields count="15">
    <pivotField axis="axisRow" dataField="1"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items count="5">
        <item x="1"/>
        <item h="1" x="2"/>
        <item h="1" x="0"/>
        <item h="1" x="3"/>
        <item t="default"/>
      </items>
    </pivotField>
    <pivotField showAll="0"/>
    <pivotField showAll="0"/>
    <pivotField showAll="0"/>
    <pivotField showAll="0"/>
    <pivotField showAll="0"/>
    <pivotField showAll="0"/>
    <pivotField showAll="0"/>
    <pivotField numFmtId="9" showAll="0"/>
    <pivotField showAll="0">
      <items count="6">
        <item x="0"/>
        <item x="1"/>
        <item x="2"/>
        <item x="3"/>
        <item x="4"/>
        <item t="default"/>
      </items>
    </pivotField>
    <pivotField numFmtId="164"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Count of Account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B14406-7482-4AA2-BB35-D0FFB4E98DE5}"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T4:U10"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 numFmtId="9" showAll="0"/>
    <pivotField axis="axisRow" showAll="0">
      <items count="6">
        <item x="0"/>
        <item x="1"/>
        <item x="2"/>
        <item x="3"/>
        <item x="4"/>
        <item t="default"/>
      </items>
    </pivotField>
    <pivotField dataField="1" numFmtId="164" showAll="0"/>
  </pivotFields>
  <rowFields count="1">
    <field x="13"/>
  </rowFields>
  <rowItems count="6">
    <i>
      <x/>
    </i>
    <i>
      <x v="1"/>
    </i>
    <i>
      <x v="2"/>
    </i>
    <i>
      <x v="3"/>
    </i>
    <i>
      <x v="4"/>
    </i>
    <i t="grand">
      <x/>
    </i>
  </rowItems>
  <colItems count="1">
    <i/>
  </colItems>
  <dataFields count="1">
    <dataField name="Sum of Sales" fld="14" baseField="0" baseItem="0" numFmtId="164"/>
  </dataFields>
  <formats count="2">
    <format dxfId="32">
      <pivotArea outline="0" collapsedLevelsAreSubtotals="1" fieldPosition="0"/>
    </format>
    <format dxfId="31">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B68FF8B-9ADE-4E62-81C8-14D260287AFF}" autoFormatId="16" applyNumberFormats="0" applyBorderFormats="0" applyFontFormats="0" applyPatternFormats="0" applyAlignmentFormats="0" applyWidthHeightFormats="0">
  <queryTableRefresh nextId="16">
    <queryTableFields count="15">
      <queryTableField id="1" name="Account Name" tableColumnId="1"/>
      <queryTableField id="2" name="Account Address" tableColumnId="2"/>
      <queryTableField id="3" name="Decision Maker" tableColumnId="3"/>
      <queryTableField id="4" name="Phone Number" tableColumnId="4"/>
      <queryTableField id="5" name="Account Type" tableColumnId="5"/>
      <queryTableField id="6" name="Product 1" tableColumnId="6"/>
      <queryTableField id="7" name="Product 2" tableColumnId="7"/>
      <queryTableField id="8" name="Product 3" tableColumnId="8"/>
      <queryTableField id="9" name="Social Media" tableColumnId="9"/>
      <queryTableField id="10" name="Coupons" tableColumnId="10"/>
      <queryTableField id="11" name="Catalog Inclusion" tableColumnId="11"/>
      <queryTableField id="12" name="Posters" tableColumnId="12"/>
      <queryTableField id="13" name="5 YR CAGR" tableColumnId="13"/>
      <queryTableField id="14" name="Years" tableColumnId="14"/>
      <queryTableField id="15" name="Sale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A9071B2-2A16-4EBE-8629-9B37B52734E7}" sourceName="Years">
  <pivotTables>
    <pivotTable tabId="5" name="total Sales"/>
    <pivotTable tabId="5" name="PivotTable9"/>
    <pivotTable tabId="5" name="PivotTable11"/>
    <pivotTable tabId="5" name="PivotTable16"/>
    <pivotTable tabId="5" name="PivotTable1"/>
    <pivotTable tabId="5" name="PivotTable10"/>
    <pivotTable tabId="5" name="Average CAGR"/>
    <pivotTable tabId="5" name="Account type"/>
  </pivotTables>
  <data>
    <tabular pivotCacheId="1862320689">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2ED47158-2079-4580-880C-322F9F14B712}" sourceName="Account Type">
  <pivotTables>
    <pivotTable tabId="5" name="PivotTable1"/>
    <pivotTable tabId="5" name="PivotTable10"/>
    <pivotTable tabId="5" name="PivotTable11"/>
    <pivotTable tabId="5" name="Average CAGR"/>
    <pivotTable tabId="5" name="total Sales"/>
    <pivotTable tabId="5" name="PivotTable9"/>
    <pivotTable tabId="5" name="Account type"/>
  </pivotTables>
  <data>
    <tabular pivotCacheId="1862320689">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FB8C04E6-AA9B-4C05-83F9-AFD537BBA389}" cache="Slicer_Years" caption="Years" columnCount="5" style="SlicerStyleLight6" rowHeight="241300"/>
  <slicer name="Account Type" xr10:uid="{BE15033B-4138-458C-8C62-E998D483DD5C}" cache="Slicer_Account_Type" caption="Account Type" columnCount="4"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AED836-B088-4E46-998C-6FE4E2C0EE18}" name="Table1_2" displayName="Table1_2" ref="A1:O301" tableType="queryTable" totalsRowShown="0">
  <autoFilter ref="A1:O301" xr:uid="{33AED836-B088-4E46-998C-6FE4E2C0EE18}"/>
  <tableColumns count="15">
    <tableColumn id="1" xr3:uid="{08488779-9994-4847-8A70-55D5635FC089}" uniqueName="1" name="Account Name" queryTableFieldId="1" dataDxfId="19"/>
    <tableColumn id="2" xr3:uid="{6B15DE6D-C9A0-42C6-87B9-F7C7EFB1C41B}" uniqueName="2" name="Account Address" queryTableFieldId="2" dataDxfId="18"/>
    <tableColumn id="3" xr3:uid="{10201D1D-2B21-4F15-A5B8-FBB1930A37ED}" uniqueName="3" name="Decision Maker" queryTableFieldId="3" dataDxfId="17"/>
    <tableColumn id="4" xr3:uid="{D189084F-1409-4CB3-A089-899FC440CD42}" uniqueName="4" name="Phone Number" queryTableFieldId="4" dataDxfId="16"/>
    <tableColumn id="5" xr3:uid="{EA7D22D5-7F17-4EEA-A71B-F96C736EEF48}" uniqueName="5" name="Account Type" queryTableFieldId="5" dataDxfId="15"/>
    <tableColumn id="6" xr3:uid="{3E246A5E-F577-477D-8807-3CC4EB49B3B3}" uniqueName="6" name="Product 1" queryTableFieldId="6" dataDxfId="14"/>
    <tableColumn id="7" xr3:uid="{574CF8FD-2B63-4A28-B184-A277B95F2F60}" uniqueName="7" name="Product 2" queryTableFieldId="7" dataDxfId="13"/>
    <tableColumn id="8" xr3:uid="{24774709-A174-4F07-A4CB-D841BC08BCFC}" uniqueName="8" name="Product 3" queryTableFieldId="8" dataDxfId="12"/>
    <tableColumn id="9" xr3:uid="{F18E433A-169C-4BA8-8820-61D7A8AF228B}" uniqueName="9" name="Social Media" queryTableFieldId="9" dataDxfId="11"/>
    <tableColumn id="10" xr3:uid="{D5D47167-6569-4E83-B8D4-02A245C18CD3}" uniqueName="10" name="Coupons" queryTableFieldId="10" dataDxfId="10"/>
    <tableColumn id="11" xr3:uid="{9DED6E8B-EA0B-4A5E-8D14-506613DAAF65}" uniqueName="11" name="Catalog Inclusion" queryTableFieldId="11" dataDxfId="9"/>
    <tableColumn id="12" xr3:uid="{D65C5772-45B1-45FF-B8F6-BE51007A305A}" uniqueName="12" name="Posters" queryTableFieldId="12" dataDxfId="8"/>
    <tableColumn id="13" xr3:uid="{14E066D9-8AB6-43FE-824D-41A154F61B5F}" uniqueName="13" name="5 YR CAGR" queryTableFieldId="13" dataDxfId="7"/>
    <tableColumn id="14" xr3:uid="{DA20A4BB-1A7A-4BFF-9E43-B55CFC8AF508}" uniqueName="14" name="Years" queryTableFieldId="14" dataDxfId="6"/>
    <tableColumn id="15" xr3:uid="{9DF7A4B9-03A0-4683-84BD-604A0BC744C8}" uniqueName="15" name="Sales" queryTableFieldId="15" dataDxf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43A394-8787-4721-ABB5-107405A03E93}" name="Table1" displayName="Table1" ref="A4:R64" totalsRowShown="0" headerRowDxfId="4">
  <autoFilter ref="A4:R64" xr:uid="{9E43A394-8787-4721-ABB5-107405A03E93}"/>
  <tableColumns count="18">
    <tableColumn id="1" xr3:uid="{324338D0-73A3-4DAA-AF8E-D05EA4CCD695}" name="Account Name"/>
    <tableColumn id="2" xr3:uid="{BB0DA100-1AE4-40CA-84CB-272544D20943}" name="Account Address"/>
    <tableColumn id="3" xr3:uid="{84259DB7-D529-436E-830F-F5C95CA4B6D3}" name="Decision Maker"/>
    <tableColumn id="4" xr3:uid="{AB317675-A3C2-4D27-B63B-0B9BD4292374}" name="Phone Number"/>
    <tableColumn id="5" xr3:uid="{01AEF28E-0AB8-43D9-B17C-D3467E61F920}" name="Account Type"/>
    <tableColumn id="6" xr3:uid="{3464850C-14EB-46A0-8BDD-B1DCA4E003D8}" name="Product 1"/>
    <tableColumn id="7" xr3:uid="{EFE4D5FA-92F4-4DFC-96D4-FF867ABAEE58}" name="Product 2"/>
    <tableColumn id="8" xr3:uid="{8C76FA61-42E6-4EA5-8E83-8370520D0FB9}" name="Product 3"/>
    <tableColumn id="9" xr3:uid="{4352A411-1857-4664-A601-CC67144C5D98}" name="Social Media"/>
    <tableColumn id="10" xr3:uid="{0CD08FF0-A547-464E-BA29-E3E0572E26EE}" name="Coupons"/>
    <tableColumn id="11" xr3:uid="{7F66D46D-A6AE-420D-9A51-9A22C4E15169}" name="Catalog Inclusion"/>
    <tableColumn id="12" xr3:uid="{A0AFB938-B1CF-4659-87C2-BF8C5A4A184B}" name="Posters"/>
    <tableColumn id="13" xr3:uid="{6F88B8BE-35CD-4EDD-ADC4-04B5AC88BE3F}" name="2017"/>
    <tableColumn id="14" xr3:uid="{A4EED6E4-0739-4FF9-B30C-B61C045C1E01}" name="2018"/>
    <tableColumn id="15" xr3:uid="{68B7B178-20D5-4738-B1FF-26C9754420D2}" name="2019"/>
    <tableColumn id="16" xr3:uid="{0DA6E281-27C9-4C09-9ABF-2C5798343236}" name="2020"/>
    <tableColumn id="17" xr3:uid="{96C496AB-696C-48E6-8610-F257199105ED}" name="2021"/>
    <tableColumn id="18" xr3:uid="{F311CB6A-CDBE-420C-861C-3999CD49FA0B}" name="5 YR CAGR" dataDxfId="3">
      <calculatedColumnFormula>_xlfn.RRI($Q$4-$M$4,M5,Q5)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1C569-42FE-4D5A-A8EB-082FABE53663}">
  <dimension ref="A1"/>
  <sheetViews>
    <sheetView showGridLines="0" tabSelected="1" topLeftCell="J1" zoomScaleNormal="100" workbookViewId="0">
      <selection activeCell="L11" sqref="L11"/>
    </sheetView>
  </sheetViews>
  <sheetFormatPr defaultRowHeight="15" x14ac:dyDescent="0.25"/>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7D0C8-07E1-404A-A846-898DC63D0DF9}">
  <dimension ref="A1:Z65"/>
  <sheetViews>
    <sheetView topLeftCell="H1" zoomScale="85" zoomScaleNormal="85" workbookViewId="0">
      <selection activeCell="T27" sqref="T27:Z33"/>
    </sheetView>
  </sheetViews>
  <sheetFormatPr defaultRowHeight="15" x14ac:dyDescent="0.25"/>
  <cols>
    <col min="1" max="1" width="13.28515625" bestFit="1" customWidth="1"/>
    <col min="2" max="2" width="22.28515625" bestFit="1" customWidth="1"/>
    <col min="3" max="3" width="13.7109375" bestFit="1" customWidth="1"/>
    <col min="4" max="4" width="12.7109375" bestFit="1" customWidth="1"/>
    <col min="5" max="5" width="20.42578125" bestFit="1" customWidth="1"/>
    <col min="6" max="6" width="12.140625" bestFit="1" customWidth="1"/>
    <col min="7" max="7" width="21.140625" bestFit="1" customWidth="1"/>
    <col min="8" max="8" width="22.140625" bestFit="1" customWidth="1"/>
    <col min="9" max="9" width="16.28515625" bestFit="1" customWidth="1"/>
    <col min="10" max="13" width="8.7109375" bestFit="1" customWidth="1"/>
    <col min="14" max="14" width="11.28515625" bestFit="1" customWidth="1"/>
    <col min="15" max="15" width="19.85546875" bestFit="1" customWidth="1"/>
    <col min="16" max="16" width="12.140625" style="5" bestFit="1" customWidth="1"/>
    <col min="17" max="17" width="15.5703125" customWidth="1"/>
    <col min="18" max="18" width="9.42578125" customWidth="1"/>
    <col min="19" max="19" width="5" bestFit="1" customWidth="1"/>
    <col min="20" max="20" width="13.28515625" bestFit="1" customWidth="1"/>
    <col min="21" max="21" width="12.140625" bestFit="1" customWidth="1"/>
    <col min="22" max="22" width="11.28515625" customWidth="1"/>
    <col min="23" max="24" width="8.7109375" bestFit="1" customWidth="1"/>
    <col min="25" max="25" width="22.140625" bestFit="1" customWidth="1"/>
    <col min="26" max="26" width="20.42578125" bestFit="1" customWidth="1"/>
    <col min="27" max="27" width="17.28515625" bestFit="1" customWidth="1"/>
    <col min="28" max="42" width="5" bestFit="1" customWidth="1"/>
    <col min="43" max="306" width="6.5703125" bestFit="1" customWidth="1"/>
    <col min="307" max="307" width="11.28515625" bestFit="1" customWidth="1"/>
  </cols>
  <sheetData>
    <row r="1" spans="1:26" x14ac:dyDescent="0.25">
      <c r="A1" s="6" t="s">
        <v>271</v>
      </c>
      <c r="B1" t="s">
        <v>273</v>
      </c>
      <c r="C1" t="s">
        <v>274</v>
      </c>
      <c r="D1" s="10">
        <f>GETPIVOTDATA("Account Name",$A$1)/5</f>
        <v>60</v>
      </c>
      <c r="E1" t="s">
        <v>270</v>
      </c>
      <c r="F1" s="6" t="s">
        <v>271</v>
      </c>
      <c r="G1" t="s">
        <v>276</v>
      </c>
    </row>
    <row r="2" spans="1:26" x14ac:dyDescent="0.25">
      <c r="A2" s="7" t="s">
        <v>80</v>
      </c>
      <c r="B2">
        <v>5</v>
      </c>
      <c r="C2" t="s">
        <v>275</v>
      </c>
      <c r="D2" s="5">
        <f>GETPIVOTDATA("Sales",$E$1)</f>
        <v>1480848</v>
      </c>
      <c r="E2">
        <v>1480848</v>
      </c>
      <c r="F2" s="7" t="s">
        <v>84</v>
      </c>
      <c r="G2">
        <v>75</v>
      </c>
    </row>
    <row r="3" spans="1:26" x14ac:dyDescent="0.25">
      <c r="A3" s="7" t="s">
        <v>117</v>
      </c>
      <c r="B3">
        <v>5</v>
      </c>
      <c r="C3" t="s">
        <v>277</v>
      </c>
      <c r="D3" s="10">
        <f>GETPIVOTDATA("Account Type",$F$1)/GETPIVOTDATA("Account Type",$F$1,"Account Type","Medium Business")</f>
        <v>4</v>
      </c>
      <c r="F3" s="7" t="s">
        <v>145</v>
      </c>
      <c r="G3">
        <v>75</v>
      </c>
      <c r="Y3" s="6" t="s">
        <v>271</v>
      </c>
      <c r="Z3" s="4" t="s">
        <v>278</v>
      </c>
    </row>
    <row r="4" spans="1:26" x14ac:dyDescent="0.25">
      <c r="A4" s="7" t="s">
        <v>121</v>
      </c>
      <c r="B4">
        <v>5</v>
      </c>
      <c r="C4" t="s">
        <v>279</v>
      </c>
      <c r="D4" s="9">
        <f>GETPIVOTDATA("5 YR CAGR",$E$9)</f>
        <v>0.51767655727240713</v>
      </c>
      <c r="F4" s="7" t="s">
        <v>21</v>
      </c>
      <c r="G4">
        <v>75</v>
      </c>
      <c r="O4" s="6" t="s">
        <v>271</v>
      </c>
      <c r="P4" s="5" t="s">
        <v>270</v>
      </c>
      <c r="Q4" t="s">
        <v>281</v>
      </c>
      <c r="R4" t="s">
        <v>269</v>
      </c>
      <c r="T4" s="6" t="s">
        <v>271</v>
      </c>
      <c r="U4" s="5" t="s">
        <v>270</v>
      </c>
      <c r="V4" t="s">
        <v>283</v>
      </c>
      <c r="Y4" s="7" t="s">
        <v>84</v>
      </c>
      <c r="Z4" s="4">
        <v>0.5700419191456324</v>
      </c>
    </row>
    <row r="5" spans="1:26" x14ac:dyDescent="0.25">
      <c r="A5" s="7" t="s">
        <v>125</v>
      </c>
      <c r="B5">
        <v>5</v>
      </c>
      <c r="F5" s="7" t="s">
        <v>206</v>
      </c>
      <c r="G5">
        <v>75</v>
      </c>
      <c r="O5" s="7" t="s">
        <v>221</v>
      </c>
      <c r="P5" s="5">
        <v>29285</v>
      </c>
      <c r="Q5" t="str">
        <f>INDEX($O$5:$O$64,MATCH(LARGE($P$5:$P$64,1),$P$5:$P$64,0))</f>
        <v>Julie Ross</v>
      </c>
      <c r="R5" s="5">
        <f>LARGE($P$5:$P$64,1)</f>
        <v>39413</v>
      </c>
      <c r="T5" s="7" t="s">
        <v>263</v>
      </c>
      <c r="U5" s="5">
        <v>189976</v>
      </c>
      <c r="V5" s="9" t="s">
        <v>284</v>
      </c>
      <c r="Y5" s="7" t="s">
        <v>145</v>
      </c>
      <c r="Z5" s="4">
        <v>0.54359458792921689</v>
      </c>
    </row>
    <row r="6" spans="1:26" x14ac:dyDescent="0.25">
      <c r="A6" s="7" t="s">
        <v>129</v>
      </c>
      <c r="B6">
        <v>5</v>
      </c>
      <c r="F6" s="7" t="s">
        <v>272</v>
      </c>
      <c r="G6">
        <v>300</v>
      </c>
      <c r="O6" s="7" t="s">
        <v>261</v>
      </c>
      <c r="P6" s="5">
        <v>22328</v>
      </c>
      <c r="Q6" t="str">
        <f>INDEX($O$5:$O$64,MATCH(LARGE($P$5:$P$64,2),$P$5:$P$64,0))</f>
        <v>Janie Roberson</v>
      </c>
      <c r="R6" s="5">
        <f>LARGE($P$5:$P$64,2)</f>
        <v>39331</v>
      </c>
      <c r="T6" s="7" t="s">
        <v>264</v>
      </c>
      <c r="U6" s="5">
        <v>242995</v>
      </c>
      <c r="V6" s="9">
        <f>GETPIVOTDATA("Sales",$T$4,"Years","2018")/GETPIVOTDATA("Sales",$T$4,"Years","2017")-1</f>
        <v>0.27908262096264802</v>
      </c>
      <c r="Y6" s="7" t="s">
        <v>21</v>
      </c>
      <c r="Z6" s="4">
        <v>0.45456145966631645</v>
      </c>
    </row>
    <row r="7" spans="1:26" x14ac:dyDescent="0.25">
      <c r="A7" s="7" t="s">
        <v>133</v>
      </c>
      <c r="B7">
        <v>5</v>
      </c>
      <c r="O7" s="7" t="s">
        <v>192</v>
      </c>
      <c r="P7" s="5">
        <v>30193</v>
      </c>
      <c r="Q7" t="str">
        <f>INDEX($O$5:$O$64,MATCH(LARGE($P$5:$P$64,3),$P$5:$P$64,0))</f>
        <v>Henry Lange</v>
      </c>
      <c r="R7" s="5">
        <f>LARGE($P$5:$P$64,3)</f>
        <v>36951</v>
      </c>
      <c r="T7" s="7" t="s">
        <v>265</v>
      </c>
      <c r="U7" s="5">
        <v>288449</v>
      </c>
      <c r="V7" s="9">
        <f>GETPIVOTDATA("Sales",$T$4,"Years","2019")/GETPIVOTDATA("Sales",$T$4,"Years","2018")-1</f>
        <v>0.18705734685898889</v>
      </c>
      <c r="Y7" s="7" t="s">
        <v>206</v>
      </c>
      <c r="Z7" s="4">
        <v>0.50250826234846468</v>
      </c>
    </row>
    <row r="8" spans="1:26" x14ac:dyDescent="0.25">
      <c r="A8" s="7" t="s">
        <v>137</v>
      </c>
      <c r="B8">
        <v>5</v>
      </c>
      <c r="O8" s="7" t="s">
        <v>103</v>
      </c>
      <c r="P8" s="5">
        <v>18576</v>
      </c>
      <c r="Q8" t="str">
        <f>INDEX($O$5:$O$64,MATCH(LARGE($P$5:$P$64,4),$P$5:$P$64,0))</f>
        <v>Dan Hill</v>
      </c>
      <c r="R8" s="5">
        <f>LARGE($P$5:$P$64,4)</f>
        <v>34686</v>
      </c>
      <c r="T8" s="7" t="s">
        <v>266</v>
      </c>
      <c r="U8" s="5">
        <v>350234</v>
      </c>
      <c r="V8" s="9">
        <f>GETPIVOTDATA("Sales",$T$4,"Years","2020")/GETPIVOTDATA("Sales",$T$4,"Years","2019")-1</f>
        <v>0.21419731044309387</v>
      </c>
      <c r="Y8" s="7" t="s">
        <v>272</v>
      </c>
      <c r="Z8" s="4">
        <v>0.51767655727240769</v>
      </c>
    </row>
    <row r="9" spans="1:26" x14ac:dyDescent="0.25">
      <c r="A9" s="7" t="s">
        <v>85</v>
      </c>
      <c r="B9">
        <v>5</v>
      </c>
      <c r="E9" s="8" t="s">
        <v>278</v>
      </c>
      <c r="O9" s="7" t="s">
        <v>99</v>
      </c>
      <c r="P9" s="5">
        <v>21393</v>
      </c>
      <c r="Q9" t="str">
        <f>INDEX($O$5:$O$64,MATCH(LARGE($P$5:$P$64,5),$P$5:$P$64,0))</f>
        <v>Roy McGlynn</v>
      </c>
      <c r="R9" s="5">
        <f>LARGE($P$5:$P$64,5)</f>
        <v>32872</v>
      </c>
      <c r="T9" s="7" t="s">
        <v>267</v>
      </c>
      <c r="U9" s="5">
        <v>409194</v>
      </c>
      <c r="V9" s="9">
        <f>GETPIVOTDATA("Sales",$T$4,"Years","2021")/GETPIVOTDATA("Sales",$T$4,"Years","2020")-1</f>
        <v>0.16834459247246136</v>
      </c>
    </row>
    <row r="10" spans="1:26" x14ac:dyDescent="0.25">
      <c r="A10" s="7" t="s">
        <v>89</v>
      </c>
      <c r="B10">
        <v>5</v>
      </c>
      <c r="E10" s="8">
        <v>0.51767655727240713</v>
      </c>
      <c r="O10" s="7" t="s">
        <v>156</v>
      </c>
      <c r="P10" s="5">
        <v>31127</v>
      </c>
      <c r="T10" s="7" t="s">
        <v>272</v>
      </c>
      <c r="U10" s="5">
        <v>1480848</v>
      </c>
    </row>
    <row r="11" spans="1:26" x14ac:dyDescent="0.25">
      <c r="A11" s="7" t="s">
        <v>93</v>
      </c>
      <c r="B11">
        <v>5</v>
      </c>
      <c r="O11" s="7" t="s">
        <v>245</v>
      </c>
      <c r="P11" s="5">
        <v>8676</v>
      </c>
    </row>
    <row r="12" spans="1:26" x14ac:dyDescent="0.25">
      <c r="A12" s="7" t="s">
        <v>97</v>
      </c>
      <c r="B12">
        <v>5</v>
      </c>
      <c r="O12" s="7" t="s">
        <v>184</v>
      </c>
      <c r="P12" s="5">
        <v>23053</v>
      </c>
      <c r="Q12" t="s">
        <v>282</v>
      </c>
      <c r="R12" t="s">
        <v>269</v>
      </c>
      <c r="T12" t="str">
        <f>T4</f>
        <v>Row Labels</v>
      </c>
      <c r="U12" s="5" t="str">
        <f t="shared" ref="U12:V12" si="0">U4</f>
        <v>Sum of Sales</v>
      </c>
      <c r="V12" t="str">
        <f t="shared" si="0"/>
        <v>Year On Year Growth</v>
      </c>
    </row>
    <row r="13" spans="1:26" x14ac:dyDescent="0.25">
      <c r="A13" s="7" t="s">
        <v>101</v>
      </c>
      <c r="B13">
        <v>5</v>
      </c>
      <c r="E13" s="6" t="s">
        <v>271</v>
      </c>
      <c r="F13" t="s">
        <v>270</v>
      </c>
      <c r="H13" s="6" t="s">
        <v>270</v>
      </c>
      <c r="I13" s="6" t="s">
        <v>280</v>
      </c>
      <c r="O13" s="7" t="s">
        <v>107</v>
      </c>
      <c r="P13" s="5">
        <v>24809</v>
      </c>
      <c r="Q13" t="str">
        <f>INDEX($O$5:$O$64,MATCH(SMALL($P$5:$P$64,1),$P$5:$P$64,0))</f>
        <v>Carlos Jackson</v>
      </c>
      <c r="R13" s="5">
        <f>SMALL($P$5:$P$64,1)</f>
        <v>8676</v>
      </c>
      <c r="T13" t="str">
        <f t="shared" ref="T13:U13" si="1">T5</f>
        <v>2017</v>
      </c>
      <c r="U13" s="5">
        <f t="shared" si="1"/>
        <v>189976</v>
      </c>
      <c r="V13" s="9"/>
    </row>
    <row r="14" spans="1:26" x14ac:dyDescent="0.25">
      <c r="A14" s="7" t="s">
        <v>105</v>
      </c>
      <c r="B14">
        <v>5</v>
      </c>
      <c r="E14" s="7" t="s">
        <v>263</v>
      </c>
      <c r="F14" s="5">
        <v>189976</v>
      </c>
      <c r="H14" s="6" t="s">
        <v>271</v>
      </c>
      <c r="I14" t="s">
        <v>84</v>
      </c>
      <c r="J14" t="s">
        <v>145</v>
      </c>
      <c r="K14" t="s">
        <v>21</v>
      </c>
      <c r="L14" t="s">
        <v>206</v>
      </c>
      <c r="M14" t="s">
        <v>272</v>
      </c>
      <c r="O14" s="7" t="s">
        <v>91</v>
      </c>
      <c r="P14" s="5">
        <v>30399</v>
      </c>
      <c r="Q14" t="str">
        <f>INDEX($O$5:$O$64,MATCH(SMALL($P$5:$P$64,2),$P$5:$P$64,0))</f>
        <v>Richard Breaux</v>
      </c>
      <c r="R14" s="5">
        <f>SMALL($P$5:$P$64,2)</f>
        <v>10574</v>
      </c>
      <c r="T14" t="str">
        <f t="shared" ref="T14:V14" si="2">T6</f>
        <v>2018</v>
      </c>
      <c r="U14" s="5">
        <f t="shared" si="2"/>
        <v>242995</v>
      </c>
      <c r="V14" s="9">
        <f t="shared" si="2"/>
        <v>0.27908262096264802</v>
      </c>
    </row>
    <row r="15" spans="1:26" x14ac:dyDescent="0.25">
      <c r="A15" s="7" t="s">
        <v>109</v>
      </c>
      <c r="B15">
        <v>5</v>
      </c>
      <c r="E15" s="7" t="s">
        <v>264</v>
      </c>
      <c r="F15" s="5">
        <v>242995</v>
      </c>
      <c r="H15" s="7" t="s">
        <v>263</v>
      </c>
      <c r="I15" s="5">
        <v>46025</v>
      </c>
      <c r="J15" s="5">
        <v>47259</v>
      </c>
      <c r="K15" s="5">
        <v>51804</v>
      </c>
      <c r="L15" s="5">
        <v>44888</v>
      </c>
      <c r="M15" s="5">
        <v>189976</v>
      </c>
      <c r="O15" s="7" t="s">
        <v>209</v>
      </c>
      <c r="P15" s="5">
        <v>25197</v>
      </c>
      <c r="Q15" t="str">
        <f>INDEX($O$5:$O$64,MATCH(SMALL($P$5:$P$64,3),$P$5:$P$64,0))</f>
        <v>Holly Gaines</v>
      </c>
      <c r="R15" s="5">
        <f>SMALL($P$5:$P$64,3)</f>
        <v>16060</v>
      </c>
      <c r="T15" t="str">
        <f t="shared" ref="T15:V15" si="3">T7</f>
        <v>2019</v>
      </c>
      <c r="U15" s="5">
        <f t="shared" si="3"/>
        <v>288449</v>
      </c>
      <c r="V15" s="9">
        <f t="shared" si="3"/>
        <v>0.18705734685898889</v>
      </c>
    </row>
    <row r="16" spans="1:26" x14ac:dyDescent="0.25">
      <c r="A16" s="7" t="s">
        <v>113</v>
      </c>
      <c r="B16">
        <v>5</v>
      </c>
      <c r="E16" s="7" t="s">
        <v>265</v>
      </c>
      <c r="F16" s="5">
        <v>288449</v>
      </c>
      <c r="H16" s="7" t="s">
        <v>264</v>
      </c>
      <c r="I16" s="5">
        <v>65032</v>
      </c>
      <c r="J16" s="5">
        <v>67275</v>
      </c>
      <c r="K16" s="5">
        <v>60121</v>
      </c>
      <c r="L16" s="5">
        <v>50567</v>
      </c>
      <c r="M16" s="5">
        <v>242995</v>
      </c>
      <c r="O16" s="7" t="s">
        <v>82</v>
      </c>
      <c r="P16" s="5">
        <v>34686</v>
      </c>
      <c r="Q16" t="str">
        <f>INDEX($O$5:$O$64,MATCH(SMALL($P$5:$P$64,4),$P$5:$P$64,0))</f>
        <v>Shanna Hettinger</v>
      </c>
      <c r="R16" s="5">
        <f>SMALL($P$5:$P$64,4)</f>
        <v>16319</v>
      </c>
      <c r="T16" t="str">
        <f t="shared" ref="T16:V16" si="4">T8</f>
        <v>2020</v>
      </c>
      <c r="U16" s="5">
        <f t="shared" si="4"/>
        <v>350234</v>
      </c>
      <c r="V16" s="9">
        <f t="shared" si="4"/>
        <v>0.21419731044309387</v>
      </c>
    </row>
    <row r="17" spans="1:22" x14ac:dyDescent="0.25">
      <c r="A17" s="7" t="s">
        <v>141</v>
      </c>
      <c r="B17">
        <v>5</v>
      </c>
      <c r="E17" s="7" t="s">
        <v>266</v>
      </c>
      <c r="F17" s="5">
        <v>350234</v>
      </c>
      <c r="H17" s="7" t="s">
        <v>265</v>
      </c>
      <c r="I17" s="5">
        <v>77731</v>
      </c>
      <c r="J17" s="5">
        <v>79646</v>
      </c>
      <c r="K17" s="5">
        <v>60760</v>
      </c>
      <c r="L17" s="5">
        <v>70312</v>
      </c>
      <c r="M17" s="5">
        <v>288449</v>
      </c>
      <c r="O17" s="7" t="s">
        <v>237</v>
      </c>
      <c r="P17" s="5">
        <v>26867</v>
      </c>
      <c r="Q17" t="str">
        <f>INDEX($O$5:$O$64,MATCH(SMALL($P$5:$P$64,5),$P$5:$P$64,0))</f>
        <v>Kari Lenz</v>
      </c>
      <c r="R17" s="5">
        <f>SMALL($P$5:$P$64,5)</f>
        <v>16773</v>
      </c>
      <c r="T17" t="str">
        <f t="shared" ref="T17:V17" si="5">T9</f>
        <v>2021</v>
      </c>
      <c r="U17" s="5">
        <f t="shared" si="5"/>
        <v>409194</v>
      </c>
      <c r="V17" s="9">
        <f t="shared" si="5"/>
        <v>0.16834459247246136</v>
      </c>
    </row>
    <row r="18" spans="1:22" x14ac:dyDescent="0.25">
      <c r="A18" s="7" t="s">
        <v>178</v>
      </c>
      <c r="B18">
        <v>5</v>
      </c>
      <c r="E18" s="7" t="s">
        <v>267</v>
      </c>
      <c r="F18" s="5">
        <v>409194</v>
      </c>
      <c r="H18" s="7" t="s">
        <v>266</v>
      </c>
      <c r="I18" s="5">
        <v>89595</v>
      </c>
      <c r="J18" s="5">
        <v>102065</v>
      </c>
      <c r="K18" s="5">
        <v>75991</v>
      </c>
      <c r="L18" s="5">
        <v>82583</v>
      </c>
      <c r="M18" s="5">
        <v>350234</v>
      </c>
      <c r="O18" s="7" t="s">
        <v>200</v>
      </c>
      <c r="P18" s="5">
        <v>30450</v>
      </c>
      <c r="T18" t="str">
        <f t="shared" ref="T18:V18" si="6">T10</f>
        <v>Grand Total</v>
      </c>
      <c r="U18" s="5">
        <f t="shared" si="6"/>
        <v>1480848</v>
      </c>
      <c r="V18" s="9">
        <f t="shared" si="6"/>
        <v>0</v>
      </c>
    </row>
    <row r="19" spans="1:22" x14ac:dyDescent="0.25">
      <c r="A19" s="7" t="s">
        <v>182</v>
      </c>
      <c r="B19">
        <v>5</v>
      </c>
      <c r="E19" s="7" t="s">
        <v>272</v>
      </c>
      <c r="F19" s="5">
        <v>1480848</v>
      </c>
      <c r="H19" s="7" t="s">
        <v>267</v>
      </c>
      <c r="I19" s="5">
        <v>102185</v>
      </c>
      <c r="J19" s="5">
        <v>112270</v>
      </c>
      <c r="K19" s="5">
        <v>94147</v>
      </c>
      <c r="L19" s="5">
        <v>100592</v>
      </c>
      <c r="M19" s="5">
        <v>409194</v>
      </c>
      <c r="O19" s="7" t="s">
        <v>74</v>
      </c>
      <c r="P19" s="5">
        <v>19766</v>
      </c>
    </row>
    <row r="20" spans="1:22" x14ac:dyDescent="0.25">
      <c r="A20" s="7" t="s">
        <v>186</v>
      </c>
      <c r="B20">
        <v>5</v>
      </c>
      <c r="H20" s="7" t="s">
        <v>272</v>
      </c>
      <c r="I20">
        <v>380568</v>
      </c>
      <c r="J20">
        <v>408515</v>
      </c>
      <c r="K20">
        <v>342823</v>
      </c>
      <c r="L20">
        <v>348942</v>
      </c>
      <c r="M20">
        <v>1480848</v>
      </c>
      <c r="O20" s="7" t="s">
        <v>131</v>
      </c>
      <c r="P20" s="5">
        <v>26484</v>
      </c>
    </row>
    <row r="21" spans="1:22" x14ac:dyDescent="0.25">
      <c r="A21" s="7" t="s">
        <v>190</v>
      </c>
      <c r="B21">
        <v>5</v>
      </c>
      <c r="O21" s="7" t="s">
        <v>135</v>
      </c>
      <c r="P21" s="5">
        <v>27074</v>
      </c>
    </row>
    <row r="22" spans="1:22" x14ac:dyDescent="0.25">
      <c r="A22" s="7" t="s">
        <v>194</v>
      </c>
      <c r="B22">
        <v>5</v>
      </c>
      <c r="O22" s="7" t="s">
        <v>176</v>
      </c>
      <c r="P22" s="5">
        <v>28665</v>
      </c>
    </row>
    <row r="23" spans="1:22" x14ac:dyDescent="0.25">
      <c r="A23" s="7" t="s">
        <v>198</v>
      </c>
      <c r="B23">
        <v>5</v>
      </c>
      <c r="O23" s="7" t="s">
        <v>213</v>
      </c>
      <c r="P23" s="5">
        <v>27508</v>
      </c>
    </row>
    <row r="24" spans="1:22" x14ac:dyDescent="0.25">
      <c r="A24" s="7" t="s">
        <v>146</v>
      </c>
      <c r="B24">
        <v>5</v>
      </c>
      <c r="O24" s="7" t="s">
        <v>19</v>
      </c>
      <c r="P24" s="5">
        <v>30734</v>
      </c>
    </row>
    <row r="25" spans="1:22" x14ac:dyDescent="0.25">
      <c r="A25" s="7" t="s">
        <v>150</v>
      </c>
      <c r="B25">
        <v>5</v>
      </c>
      <c r="E25" s="6" t="s">
        <v>271</v>
      </c>
      <c r="F25" t="s">
        <v>270</v>
      </c>
      <c r="O25" s="7" t="s">
        <v>62</v>
      </c>
      <c r="P25" s="5">
        <v>25089</v>
      </c>
    </row>
    <row r="26" spans="1:22" x14ac:dyDescent="0.25">
      <c r="A26" s="7" t="s">
        <v>154</v>
      </c>
      <c r="B26">
        <v>5</v>
      </c>
      <c r="E26" s="7" t="s">
        <v>84</v>
      </c>
      <c r="F26" s="5">
        <v>380568</v>
      </c>
      <c r="O26" s="7" t="s">
        <v>233</v>
      </c>
      <c r="P26" s="5">
        <v>36951</v>
      </c>
    </row>
    <row r="27" spans="1:22" x14ac:dyDescent="0.25">
      <c r="A27" s="7" t="s">
        <v>158</v>
      </c>
      <c r="B27">
        <v>5</v>
      </c>
      <c r="E27" s="7" t="s">
        <v>145</v>
      </c>
      <c r="F27" s="5">
        <v>408515</v>
      </c>
      <c r="O27" s="7" t="s">
        <v>58</v>
      </c>
      <c r="P27" s="5">
        <v>16060</v>
      </c>
    </row>
    <row r="28" spans="1:22" x14ac:dyDescent="0.25">
      <c r="A28" s="7" t="s">
        <v>162</v>
      </c>
      <c r="B28">
        <v>5</v>
      </c>
      <c r="E28" s="7" t="s">
        <v>21</v>
      </c>
      <c r="F28" s="5">
        <v>342823</v>
      </c>
      <c r="G28" s="9"/>
      <c r="O28" s="7" t="s">
        <v>152</v>
      </c>
      <c r="P28" s="5">
        <v>39331</v>
      </c>
    </row>
    <row r="29" spans="1:22" x14ac:dyDescent="0.25">
      <c r="A29" s="7" t="s">
        <v>166</v>
      </c>
      <c r="B29">
        <v>5</v>
      </c>
      <c r="E29" s="7" t="s">
        <v>206</v>
      </c>
      <c r="F29" s="5">
        <v>348942</v>
      </c>
      <c r="G29" s="9"/>
      <c r="O29" s="7" t="s">
        <v>87</v>
      </c>
      <c r="P29" s="5">
        <v>25995</v>
      </c>
    </row>
    <row r="30" spans="1:22" x14ac:dyDescent="0.25">
      <c r="A30" s="7" t="s">
        <v>170</v>
      </c>
      <c r="B30">
        <v>5</v>
      </c>
      <c r="E30" s="7" t="s">
        <v>272</v>
      </c>
      <c r="F30" s="5">
        <v>1480848</v>
      </c>
      <c r="G30" s="9"/>
      <c r="O30" s="7" t="s">
        <v>66</v>
      </c>
      <c r="P30" s="5">
        <v>17938</v>
      </c>
    </row>
    <row r="31" spans="1:22" x14ac:dyDescent="0.25">
      <c r="A31" s="7" t="s">
        <v>174</v>
      </c>
      <c r="B31">
        <v>5</v>
      </c>
      <c r="G31" s="9"/>
      <c r="O31" s="7" t="s">
        <v>241</v>
      </c>
      <c r="P31" s="5">
        <v>17038</v>
      </c>
    </row>
    <row r="32" spans="1:22" x14ac:dyDescent="0.25">
      <c r="A32" s="7" t="s">
        <v>17</v>
      </c>
      <c r="B32">
        <v>5</v>
      </c>
      <c r="G32" s="4"/>
      <c r="O32" s="7" t="s">
        <v>143</v>
      </c>
      <c r="P32" s="5">
        <v>28630</v>
      </c>
    </row>
    <row r="33" spans="1:16" x14ac:dyDescent="0.25">
      <c r="A33" s="7" t="s">
        <v>56</v>
      </c>
      <c r="B33">
        <v>5</v>
      </c>
      <c r="O33" s="7" t="s">
        <v>168</v>
      </c>
      <c r="P33" s="5">
        <v>27558</v>
      </c>
    </row>
    <row r="34" spans="1:16" x14ac:dyDescent="0.25">
      <c r="A34" s="7" t="s">
        <v>60</v>
      </c>
      <c r="B34">
        <v>5</v>
      </c>
      <c r="O34" s="7" t="s">
        <v>50</v>
      </c>
      <c r="P34" s="5">
        <v>31745</v>
      </c>
    </row>
    <row r="35" spans="1:16" x14ac:dyDescent="0.25">
      <c r="A35" s="7" t="s">
        <v>64</v>
      </c>
      <c r="B35">
        <v>5</v>
      </c>
      <c r="O35" s="7" t="s">
        <v>95</v>
      </c>
      <c r="P35" s="5">
        <v>39413</v>
      </c>
    </row>
    <row r="36" spans="1:16" x14ac:dyDescent="0.25">
      <c r="A36" s="7" t="s">
        <v>68</v>
      </c>
      <c r="B36">
        <v>5</v>
      </c>
      <c r="O36" s="7" t="s">
        <v>139</v>
      </c>
      <c r="P36" s="5">
        <v>16773</v>
      </c>
    </row>
    <row r="37" spans="1:16" x14ac:dyDescent="0.25">
      <c r="A37" s="7" t="s">
        <v>72</v>
      </c>
      <c r="B37">
        <v>5</v>
      </c>
      <c r="O37" s="7" t="s">
        <v>119</v>
      </c>
      <c r="P37" s="5">
        <v>27185</v>
      </c>
    </row>
    <row r="38" spans="1:16" x14ac:dyDescent="0.25">
      <c r="A38" s="7" t="s">
        <v>76</v>
      </c>
      <c r="B38">
        <v>5</v>
      </c>
      <c r="O38" s="7" t="s">
        <v>78</v>
      </c>
      <c r="P38" s="5">
        <v>23066</v>
      </c>
    </row>
    <row r="39" spans="1:16" x14ac:dyDescent="0.25">
      <c r="A39" s="7" t="s">
        <v>23</v>
      </c>
      <c r="B39">
        <v>5</v>
      </c>
      <c r="O39" s="7" t="s">
        <v>257</v>
      </c>
      <c r="P39" s="5">
        <v>21461</v>
      </c>
    </row>
    <row r="40" spans="1:16" x14ac:dyDescent="0.25">
      <c r="A40" s="7" t="s">
        <v>28</v>
      </c>
      <c r="B40">
        <v>5</v>
      </c>
      <c r="O40" s="7" t="s">
        <v>172</v>
      </c>
      <c r="P40" s="5">
        <v>21927</v>
      </c>
    </row>
    <row r="41" spans="1:16" x14ac:dyDescent="0.25">
      <c r="A41" s="7" t="s">
        <v>32</v>
      </c>
      <c r="B41">
        <v>5</v>
      </c>
      <c r="O41" s="7" t="s">
        <v>180</v>
      </c>
      <c r="P41" s="5">
        <v>20019</v>
      </c>
    </row>
    <row r="42" spans="1:16" x14ac:dyDescent="0.25">
      <c r="A42" s="7" t="s">
        <v>36</v>
      </c>
      <c r="B42">
        <v>5</v>
      </c>
      <c r="O42" s="7" t="s">
        <v>25</v>
      </c>
      <c r="P42" s="5">
        <v>23830</v>
      </c>
    </row>
    <row r="43" spans="1:16" x14ac:dyDescent="0.25">
      <c r="A43" s="7" t="s">
        <v>40</v>
      </c>
      <c r="B43">
        <v>5</v>
      </c>
      <c r="O43" s="7" t="s">
        <v>160</v>
      </c>
      <c r="P43" s="5">
        <v>22203</v>
      </c>
    </row>
    <row r="44" spans="1:16" x14ac:dyDescent="0.25">
      <c r="A44" s="7" t="s">
        <v>44</v>
      </c>
      <c r="B44">
        <v>5</v>
      </c>
      <c r="O44" s="7" t="s">
        <v>46</v>
      </c>
      <c r="P44" s="5">
        <v>19401</v>
      </c>
    </row>
    <row r="45" spans="1:16" x14ac:dyDescent="0.25">
      <c r="A45" s="7" t="s">
        <v>48</v>
      </c>
      <c r="B45">
        <v>5</v>
      </c>
      <c r="O45" s="7" t="s">
        <v>196</v>
      </c>
      <c r="P45" s="5">
        <v>29042</v>
      </c>
    </row>
    <row r="46" spans="1:16" x14ac:dyDescent="0.25">
      <c r="A46" s="7" t="s">
        <v>52</v>
      </c>
      <c r="B46">
        <v>5</v>
      </c>
      <c r="O46" s="7" t="s">
        <v>127</v>
      </c>
      <c r="P46" s="5">
        <v>19479</v>
      </c>
    </row>
    <row r="47" spans="1:16" x14ac:dyDescent="0.25">
      <c r="A47" s="7" t="s">
        <v>202</v>
      </c>
      <c r="B47">
        <v>5</v>
      </c>
      <c r="O47" s="7" t="s">
        <v>115</v>
      </c>
      <c r="P47" s="5">
        <v>23194</v>
      </c>
    </row>
    <row r="48" spans="1:16" x14ac:dyDescent="0.25">
      <c r="A48" s="7" t="s">
        <v>239</v>
      </c>
      <c r="B48">
        <v>5</v>
      </c>
      <c r="O48" s="7" t="s">
        <v>111</v>
      </c>
      <c r="P48" s="5">
        <v>24323</v>
      </c>
    </row>
    <row r="49" spans="1:16" x14ac:dyDescent="0.25">
      <c r="A49" s="7" t="s">
        <v>243</v>
      </c>
      <c r="B49">
        <v>5</v>
      </c>
      <c r="O49" s="7" t="s">
        <v>225</v>
      </c>
      <c r="P49" s="5">
        <v>21609</v>
      </c>
    </row>
    <row r="50" spans="1:16" x14ac:dyDescent="0.25">
      <c r="A50" s="7" t="s">
        <v>247</v>
      </c>
      <c r="B50">
        <v>5</v>
      </c>
      <c r="O50" s="7" t="s">
        <v>148</v>
      </c>
      <c r="P50" s="5">
        <v>24084</v>
      </c>
    </row>
    <row r="51" spans="1:16" x14ac:dyDescent="0.25">
      <c r="A51" s="7" t="s">
        <v>251</v>
      </c>
      <c r="B51">
        <v>5</v>
      </c>
      <c r="O51" s="7" t="s">
        <v>204</v>
      </c>
      <c r="P51" s="5">
        <v>10574</v>
      </c>
    </row>
    <row r="52" spans="1:16" x14ac:dyDescent="0.25">
      <c r="A52" s="7" t="s">
        <v>255</v>
      </c>
      <c r="B52">
        <v>5</v>
      </c>
      <c r="O52" s="7" t="s">
        <v>123</v>
      </c>
      <c r="P52" s="5">
        <v>20785</v>
      </c>
    </row>
    <row r="53" spans="1:16" x14ac:dyDescent="0.25">
      <c r="A53" s="7" t="s">
        <v>259</v>
      </c>
      <c r="B53">
        <v>5</v>
      </c>
      <c r="O53" s="7" t="s">
        <v>42</v>
      </c>
      <c r="P53" s="5">
        <v>32872</v>
      </c>
    </row>
    <row r="54" spans="1:16" x14ac:dyDescent="0.25">
      <c r="A54" s="7" t="s">
        <v>207</v>
      </c>
      <c r="B54">
        <v>5</v>
      </c>
      <c r="O54" s="7" t="s">
        <v>249</v>
      </c>
      <c r="P54" s="5">
        <v>23827</v>
      </c>
    </row>
    <row r="55" spans="1:16" x14ac:dyDescent="0.25">
      <c r="A55" s="7" t="s">
        <v>211</v>
      </c>
      <c r="B55">
        <v>5</v>
      </c>
      <c r="O55" s="7" t="s">
        <v>253</v>
      </c>
      <c r="P55" s="5">
        <v>29730</v>
      </c>
    </row>
    <row r="56" spans="1:16" x14ac:dyDescent="0.25">
      <c r="A56" s="7" t="s">
        <v>215</v>
      </c>
      <c r="B56">
        <v>5</v>
      </c>
      <c r="O56" s="7" t="s">
        <v>38</v>
      </c>
      <c r="P56" s="5">
        <v>16319</v>
      </c>
    </row>
    <row r="57" spans="1:16" x14ac:dyDescent="0.25">
      <c r="A57" s="7" t="s">
        <v>219</v>
      </c>
      <c r="B57">
        <v>5</v>
      </c>
      <c r="O57" s="7" t="s">
        <v>188</v>
      </c>
      <c r="P57" s="5">
        <v>23773</v>
      </c>
    </row>
    <row r="58" spans="1:16" x14ac:dyDescent="0.25">
      <c r="A58" s="7" t="s">
        <v>223</v>
      </c>
      <c r="B58">
        <v>5</v>
      </c>
      <c r="O58" s="7" t="s">
        <v>164</v>
      </c>
      <c r="P58" s="5">
        <v>28460</v>
      </c>
    </row>
    <row r="59" spans="1:16" x14ac:dyDescent="0.25">
      <c r="A59" s="7" t="s">
        <v>227</v>
      </c>
      <c r="B59">
        <v>5</v>
      </c>
      <c r="O59" s="7" t="s">
        <v>34</v>
      </c>
      <c r="P59" s="5">
        <v>18981</v>
      </c>
    </row>
    <row r="60" spans="1:16" x14ac:dyDescent="0.25">
      <c r="A60" s="7" t="s">
        <v>231</v>
      </c>
      <c r="B60">
        <v>5</v>
      </c>
      <c r="O60" s="7" t="s">
        <v>217</v>
      </c>
      <c r="P60" s="5">
        <v>19283</v>
      </c>
    </row>
    <row r="61" spans="1:16" x14ac:dyDescent="0.25">
      <c r="A61" s="7" t="s">
        <v>235</v>
      </c>
      <c r="B61">
        <v>5</v>
      </c>
      <c r="O61" s="7" t="s">
        <v>229</v>
      </c>
      <c r="P61" s="5">
        <v>28608</v>
      </c>
    </row>
    <row r="62" spans="1:16" x14ac:dyDescent="0.25">
      <c r="A62" s="7" t="s">
        <v>272</v>
      </c>
      <c r="B62">
        <v>300</v>
      </c>
      <c r="O62" s="7" t="s">
        <v>70</v>
      </c>
      <c r="P62" s="5">
        <v>17629</v>
      </c>
    </row>
    <row r="63" spans="1:16" x14ac:dyDescent="0.25">
      <c r="O63" s="7" t="s">
        <v>54</v>
      </c>
      <c r="P63" s="5">
        <v>30946</v>
      </c>
    </row>
    <row r="64" spans="1:16" x14ac:dyDescent="0.25">
      <c r="O64" s="7" t="s">
        <v>30</v>
      </c>
      <c r="P64" s="5">
        <v>18447</v>
      </c>
    </row>
    <row r="65" spans="15:16" x14ac:dyDescent="0.25">
      <c r="O65" s="7" t="s">
        <v>272</v>
      </c>
      <c r="P65" s="5">
        <v>1480848</v>
      </c>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8D3E8-EAE2-4E59-BD57-C1C3D52B8CCE}">
  <dimension ref="A1:O301"/>
  <sheetViews>
    <sheetView topLeftCell="A271" workbookViewId="0">
      <selection activeCell="D6" sqref="D6"/>
    </sheetView>
  </sheetViews>
  <sheetFormatPr defaultRowHeight="15" x14ac:dyDescent="0.25"/>
  <cols>
    <col min="1" max="1" width="16.28515625" bestFit="1" customWidth="1"/>
    <col min="2" max="2" width="41" bestFit="1" customWidth="1"/>
    <col min="3" max="3" width="18.85546875" bestFit="1" customWidth="1"/>
    <col min="4" max="4" width="16.85546875" bestFit="1" customWidth="1"/>
    <col min="5" max="5" width="20.7109375" bestFit="1" customWidth="1"/>
    <col min="6" max="8" width="11.5703125" bestFit="1" customWidth="1"/>
    <col min="9" max="9" width="14.5703125" bestFit="1" customWidth="1"/>
    <col min="10" max="10" width="11" bestFit="1" customWidth="1"/>
    <col min="11" max="11" width="18.42578125" bestFit="1" customWidth="1"/>
    <col min="12" max="12" width="9.85546875" bestFit="1" customWidth="1"/>
    <col min="13" max="13" width="12.7109375" style="4" bestFit="1" customWidth="1"/>
    <col min="14" max="14" width="8.140625" bestFit="1" customWidth="1"/>
    <col min="15" max="15" width="9.140625" style="5" bestFit="1" customWidth="1"/>
  </cols>
  <sheetData>
    <row r="1" spans="1:15" x14ac:dyDescent="0.25">
      <c r="A1" t="s">
        <v>4</v>
      </c>
      <c r="B1" t="s">
        <v>5</v>
      </c>
      <c r="C1" t="s">
        <v>6</v>
      </c>
      <c r="D1" t="s">
        <v>7</v>
      </c>
      <c r="E1" t="s">
        <v>8</v>
      </c>
      <c r="F1" t="s">
        <v>9</v>
      </c>
      <c r="G1" t="s">
        <v>10</v>
      </c>
      <c r="H1" t="s">
        <v>11</v>
      </c>
      <c r="I1" t="s">
        <v>12</v>
      </c>
      <c r="J1" t="s">
        <v>13</v>
      </c>
      <c r="K1" t="s">
        <v>14</v>
      </c>
      <c r="L1" t="s">
        <v>15</v>
      </c>
      <c r="M1" s="4" t="s">
        <v>16</v>
      </c>
      <c r="N1" t="s">
        <v>268</v>
      </c>
      <c r="O1" s="5" t="s">
        <v>269</v>
      </c>
    </row>
    <row r="2" spans="1:15" x14ac:dyDescent="0.25">
      <c r="A2" t="s">
        <v>17</v>
      </c>
      <c r="B2" t="s">
        <v>18</v>
      </c>
      <c r="C2" t="s">
        <v>19</v>
      </c>
      <c r="D2" t="s">
        <v>20</v>
      </c>
      <c r="E2" t="s">
        <v>21</v>
      </c>
      <c r="F2" t="s">
        <v>22</v>
      </c>
      <c r="G2" t="s">
        <v>22</v>
      </c>
      <c r="H2" t="s">
        <v>22</v>
      </c>
      <c r="I2" t="s">
        <v>22</v>
      </c>
      <c r="J2" t="s">
        <v>22</v>
      </c>
      <c r="K2" t="s">
        <v>22</v>
      </c>
      <c r="L2" t="s">
        <v>22</v>
      </c>
      <c r="M2" s="4">
        <v>0.463527492924111</v>
      </c>
      <c r="N2" t="s">
        <v>263</v>
      </c>
      <c r="O2" s="5">
        <v>1982</v>
      </c>
    </row>
    <row r="3" spans="1:15" x14ac:dyDescent="0.25">
      <c r="A3" t="s">
        <v>17</v>
      </c>
      <c r="B3" t="s">
        <v>18</v>
      </c>
      <c r="C3" t="s">
        <v>19</v>
      </c>
      <c r="D3" t="s">
        <v>20</v>
      </c>
      <c r="E3" t="s">
        <v>21</v>
      </c>
      <c r="F3" t="s">
        <v>22</v>
      </c>
      <c r="G3" t="s">
        <v>22</v>
      </c>
      <c r="H3" t="s">
        <v>22</v>
      </c>
      <c r="I3" t="s">
        <v>22</v>
      </c>
      <c r="J3" t="s">
        <v>22</v>
      </c>
      <c r="K3" t="s">
        <v>22</v>
      </c>
      <c r="L3" t="s">
        <v>22</v>
      </c>
      <c r="M3" s="4">
        <v>0.463527492924111</v>
      </c>
      <c r="N3" t="s">
        <v>264</v>
      </c>
      <c r="O3" s="5">
        <v>5388</v>
      </c>
    </row>
    <row r="4" spans="1:15" x14ac:dyDescent="0.25">
      <c r="A4" t="s">
        <v>17</v>
      </c>
      <c r="B4" t="s">
        <v>18</v>
      </c>
      <c r="C4" t="s">
        <v>19</v>
      </c>
      <c r="D4" t="s">
        <v>20</v>
      </c>
      <c r="E4" t="s">
        <v>21</v>
      </c>
      <c r="F4" t="s">
        <v>22</v>
      </c>
      <c r="G4" t="s">
        <v>22</v>
      </c>
      <c r="H4" t="s">
        <v>22</v>
      </c>
      <c r="I4" t="s">
        <v>22</v>
      </c>
      <c r="J4" t="s">
        <v>22</v>
      </c>
      <c r="K4" t="s">
        <v>22</v>
      </c>
      <c r="L4" t="s">
        <v>22</v>
      </c>
      <c r="M4" s="4">
        <v>0.463527492924111</v>
      </c>
      <c r="N4" t="s">
        <v>265</v>
      </c>
      <c r="O4" s="5">
        <v>7063</v>
      </c>
    </row>
    <row r="5" spans="1:15" x14ac:dyDescent="0.25">
      <c r="A5" t="s">
        <v>17</v>
      </c>
      <c r="B5" t="s">
        <v>18</v>
      </c>
      <c r="C5" t="s">
        <v>19</v>
      </c>
      <c r="D5" t="s">
        <v>20</v>
      </c>
      <c r="E5" t="s">
        <v>21</v>
      </c>
      <c r="F5" t="s">
        <v>22</v>
      </c>
      <c r="G5" t="s">
        <v>22</v>
      </c>
      <c r="H5" t="s">
        <v>22</v>
      </c>
      <c r="I5" t="s">
        <v>22</v>
      </c>
      <c r="J5" t="s">
        <v>22</v>
      </c>
      <c r="K5" t="s">
        <v>22</v>
      </c>
      <c r="L5" t="s">
        <v>22</v>
      </c>
      <c r="M5" s="4">
        <v>0.463527492924111</v>
      </c>
      <c r="N5" t="s">
        <v>266</v>
      </c>
      <c r="O5" s="5">
        <v>7208</v>
      </c>
    </row>
    <row r="6" spans="1:15" x14ac:dyDescent="0.25">
      <c r="A6" t="s">
        <v>17</v>
      </c>
      <c r="B6" t="s">
        <v>18</v>
      </c>
      <c r="C6" t="s">
        <v>19</v>
      </c>
      <c r="D6" t="s">
        <v>20</v>
      </c>
      <c r="E6" t="s">
        <v>21</v>
      </c>
      <c r="F6" t="s">
        <v>22</v>
      </c>
      <c r="G6" t="s">
        <v>22</v>
      </c>
      <c r="H6" t="s">
        <v>22</v>
      </c>
      <c r="I6" t="s">
        <v>22</v>
      </c>
      <c r="J6" t="s">
        <v>22</v>
      </c>
      <c r="K6" t="s">
        <v>22</v>
      </c>
      <c r="L6" t="s">
        <v>22</v>
      </c>
      <c r="M6" s="4">
        <v>0.463527492924111</v>
      </c>
      <c r="N6" t="s">
        <v>267</v>
      </c>
      <c r="O6" s="5">
        <v>9093</v>
      </c>
    </row>
    <row r="7" spans="1:15" x14ac:dyDescent="0.25">
      <c r="A7" t="s">
        <v>23</v>
      </c>
      <c r="B7" t="s">
        <v>24</v>
      </c>
      <c r="C7" t="s">
        <v>25</v>
      </c>
      <c r="D7" t="s">
        <v>26</v>
      </c>
      <c r="E7" t="s">
        <v>21</v>
      </c>
      <c r="F7" t="s">
        <v>22</v>
      </c>
      <c r="G7" t="s">
        <v>22</v>
      </c>
      <c r="H7" t="s">
        <v>22</v>
      </c>
      <c r="I7" t="s">
        <v>27</v>
      </c>
      <c r="J7" t="s">
        <v>22</v>
      </c>
      <c r="K7" t="s">
        <v>22</v>
      </c>
      <c r="L7" t="s">
        <v>22</v>
      </c>
      <c r="M7" s="4">
        <v>0.25489826874508897</v>
      </c>
      <c r="N7" t="s">
        <v>263</v>
      </c>
      <c r="O7" s="5">
        <v>2786</v>
      </c>
    </row>
    <row r="8" spans="1:15" x14ac:dyDescent="0.25">
      <c r="A8" t="s">
        <v>23</v>
      </c>
      <c r="B8" t="s">
        <v>24</v>
      </c>
      <c r="C8" t="s">
        <v>25</v>
      </c>
      <c r="D8" t="s">
        <v>26</v>
      </c>
      <c r="E8" t="s">
        <v>21</v>
      </c>
      <c r="F8" t="s">
        <v>22</v>
      </c>
      <c r="G8" t="s">
        <v>22</v>
      </c>
      <c r="H8" t="s">
        <v>22</v>
      </c>
      <c r="I8" t="s">
        <v>27</v>
      </c>
      <c r="J8" t="s">
        <v>22</v>
      </c>
      <c r="K8" t="s">
        <v>22</v>
      </c>
      <c r="L8" t="s">
        <v>22</v>
      </c>
      <c r="M8" s="4">
        <v>0.25489826874508897</v>
      </c>
      <c r="N8" t="s">
        <v>264</v>
      </c>
      <c r="O8" s="5">
        <v>3804</v>
      </c>
    </row>
    <row r="9" spans="1:15" x14ac:dyDescent="0.25">
      <c r="A9" t="s">
        <v>23</v>
      </c>
      <c r="B9" t="s">
        <v>24</v>
      </c>
      <c r="C9" t="s">
        <v>25</v>
      </c>
      <c r="D9" t="s">
        <v>26</v>
      </c>
      <c r="E9" t="s">
        <v>21</v>
      </c>
      <c r="F9" t="s">
        <v>22</v>
      </c>
      <c r="G9" t="s">
        <v>22</v>
      </c>
      <c r="H9" t="s">
        <v>22</v>
      </c>
      <c r="I9" t="s">
        <v>27</v>
      </c>
      <c r="J9" t="s">
        <v>22</v>
      </c>
      <c r="K9" t="s">
        <v>22</v>
      </c>
      <c r="L9" t="s">
        <v>22</v>
      </c>
      <c r="M9" s="4">
        <v>0.25489826874508897</v>
      </c>
      <c r="N9" t="s">
        <v>265</v>
      </c>
      <c r="O9" s="5">
        <v>4121</v>
      </c>
    </row>
    <row r="10" spans="1:15" x14ac:dyDescent="0.25">
      <c r="A10" t="s">
        <v>23</v>
      </c>
      <c r="B10" t="s">
        <v>24</v>
      </c>
      <c r="C10" t="s">
        <v>25</v>
      </c>
      <c r="D10" t="s">
        <v>26</v>
      </c>
      <c r="E10" t="s">
        <v>21</v>
      </c>
      <c r="F10" t="s">
        <v>22</v>
      </c>
      <c r="G10" t="s">
        <v>22</v>
      </c>
      <c r="H10" t="s">
        <v>22</v>
      </c>
      <c r="I10" t="s">
        <v>27</v>
      </c>
      <c r="J10" t="s">
        <v>22</v>
      </c>
      <c r="K10" t="s">
        <v>22</v>
      </c>
      <c r="L10" t="s">
        <v>22</v>
      </c>
      <c r="M10" s="4">
        <v>0.25489826874508897</v>
      </c>
      <c r="N10" t="s">
        <v>266</v>
      </c>
      <c r="O10" s="5">
        <v>6210</v>
      </c>
    </row>
    <row r="11" spans="1:15" x14ac:dyDescent="0.25">
      <c r="A11" t="s">
        <v>23</v>
      </c>
      <c r="B11" t="s">
        <v>24</v>
      </c>
      <c r="C11" t="s">
        <v>25</v>
      </c>
      <c r="D11" t="s">
        <v>26</v>
      </c>
      <c r="E11" t="s">
        <v>21</v>
      </c>
      <c r="F11" t="s">
        <v>22</v>
      </c>
      <c r="G11" t="s">
        <v>22</v>
      </c>
      <c r="H11" t="s">
        <v>22</v>
      </c>
      <c r="I11" t="s">
        <v>27</v>
      </c>
      <c r="J11" t="s">
        <v>22</v>
      </c>
      <c r="K11" t="s">
        <v>22</v>
      </c>
      <c r="L11" t="s">
        <v>22</v>
      </c>
      <c r="M11" s="4">
        <v>0.25489826874508897</v>
      </c>
      <c r="N11" t="s">
        <v>267</v>
      </c>
      <c r="O11" s="5">
        <v>6909</v>
      </c>
    </row>
    <row r="12" spans="1:15" x14ac:dyDescent="0.25">
      <c r="A12" t="s">
        <v>28</v>
      </c>
      <c r="B12" t="s">
        <v>29</v>
      </c>
      <c r="C12" t="s">
        <v>30</v>
      </c>
      <c r="D12" t="s">
        <v>31</v>
      </c>
      <c r="E12" t="s">
        <v>21</v>
      </c>
      <c r="F12" t="s">
        <v>22</v>
      </c>
      <c r="G12" t="s">
        <v>22</v>
      </c>
      <c r="H12" t="s">
        <v>22</v>
      </c>
      <c r="I12" t="s">
        <v>22</v>
      </c>
      <c r="J12" t="s">
        <v>22</v>
      </c>
      <c r="K12" t="s">
        <v>22</v>
      </c>
      <c r="L12" t="s">
        <v>22</v>
      </c>
      <c r="M12" s="4">
        <v>0.68595057009486804</v>
      </c>
      <c r="N12" t="s">
        <v>263</v>
      </c>
      <c r="O12" s="5">
        <v>1209</v>
      </c>
    </row>
    <row r="13" spans="1:15" x14ac:dyDescent="0.25">
      <c r="A13" t="s">
        <v>28</v>
      </c>
      <c r="B13" t="s">
        <v>29</v>
      </c>
      <c r="C13" t="s">
        <v>30</v>
      </c>
      <c r="D13" t="s">
        <v>31</v>
      </c>
      <c r="E13" t="s">
        <v>21</v>
      </c>
      <c r="F13" t="s">
        <v>22</v>
      </c>
      <c r="G13" t="s">
        <v>22</v>
      </c>
      <c r="H13" t="s">
        <v>22</v>
      </c>
      <c r="I13" t="s">
        <v>22</v>
      </c>
      <c r="J13" t="s">
        <v>22</v>
      </c>
      <c r="K13" t="s">
        <v>22</v>
      </c>
      <c r="L13" t="s">
        <v>22</v>
      </c>
      <c r="M13" s="4">
        <v>0.68595057009486804</v>
      </c>
      <c r="N13" t="s">
        <v>264</v>
      </c>
      <c r="O13" s="5">
        <v>1534</v>
      </c>
    </row>
    <row r="14" spans="1:15" x14ac:dyDescent="0.25">
      <c r="A14" t="s">
        <v>28</v>
      </c>
      <c r="B14" t="s">
        <v>29</v>
      </c>
      <c r="C14" t="s">
        <v>30</v>
      </c>
      <c r="D14" t="s">
        <v>31</v>
      </c>
      <c r="E14" t="s">
        <v>21</v>
      </c>
      <c r="F14" t="s">
        <v>22</v>
      </c>
      <c r="G14" t="s">
        <v>22</v>
      </c>
      <c r="H14" t="s">
        <v>22</v>
      </c>
      <c r="I14" t="s">
        <v>22</v>
      </c>
      <c r="J14" t="s">
        <v>22</v>
      </c>
      <c r="K14" t="s">
        <v>22</v>
      </c>
      <c r="L14" t="s">
        <v>22</v>
      </c>
      <c r="M14" s="4">
        <v>0.68595057009486804</v>
      </c>
      <c r="N14" t="s">
        <v>265</v>
      </c>
      <c r="O14" s="5">
        <v>1634</v>
      </c>
    </row>
    <row r="15" spans="1:15" x14ac:dyDescent="0.25">
      <c r="A15" t="s">
        <v>28</v>
      </c>
      <c r="B15" t="s">
        <v>29</v>
      </c>
      <c r="C15" t="s">
        <v>30</v>
      </c>
      <c r="D15" t="s">
        <v>31</v>
      </c>
      <c r="E15" t="s">
        <v>21</v>
      </c>
      <c r="F15" t="s">
        <v>22</v>
      </c>
      <c r="G15" t="s">
        <v>22</v>
      </c>
      <c r="H15" t="s">
        <v>22</v>
      </c>
      <c r="I15" t="s">
        <v>22</v>
      </c>
      <c r="J15" t="s">
        <v>22</v>
      </c>
      <c r="K15" t="s">
        <v>22</v>
      </c>
      <c r="L15" t="s">
        <v>22</v>
      </c>
      <c r="M15" s="4">
        <v>0.68595057009486804</v>
      </c>
      <c r="N15" t="s">
        <v>266</v>
      </c>
      <c r="O15" s="5">
        <v>4302</v>
      </c>
    </row>
    <row r="16" spans="1:15" x14ac:dyDescent="0.25">
      <c r="A16" t="s">
        <v>28</v>
      </c>
      <c r="B16" t="s">
        <v>29</v>
      </c>
      <c r="C16" t="s">
        <v>30</v>
      </c>
      <c r="D16" t="s">
        <v>31</v>
      </c>
      <c r="E16" t="s">
        <v>21</v>
      </c>
      <c r="F16" t="s">
        <v>22</v>
      </c>
      <c r="G16" t="s">
        <v>22</v>
      </c>
      <c r="H16" t="s">
        <v>22</v>
      </c>
      <c r="I16" t="s">
        <v>22</v>
      </c>
      <c r="J16" t="s">
        <v>22</v>
      </c>
      <c r="K16" t="s">
        <v>22</v>
      </c>
      <c r="L16" t="s">
        <v>22</v>
      </c>
      <c r="M16" s="4">
        <v>0.68595057009486804</v>
      </c>
      <c r="N16" t="s">
        <v>267</v>
      </c>
      <c r="O16" s="5">
        <v>9768</v>
      </c>
    </row>
    <row r="17" spans="1:15" x14ac:dyDescent="0.25">
      <c r="A17" t="s">
        <v>32</v>
      </c>
      <c r="B17" t="s">
        <v>33</v>
      </c>
      <c r="C17" t="s">
        <v>34</v>
      </c>
      <c r="D17" t="s">
        <v>35</v>
      </c>
      <c r="E17" t="s">
        <v>21</v>
      </c>
      <c r="F17" t="s">
        <v>22</v>
      </c>
      <c r="G17" t="s">
        <v>22</v>
      </c>
      <c r="H17" t="s">
        <v>22</v>
      </c>
      <c r="I17" t="s">
        <v>22</v>
      </c>
      <c r="J17" t="s">
        <v>22</v>
      </c>
      <c r="K17" t="s">
        <v>22</v>
      </c>
      <c r="L17" t="s">
        <v>22</v>
      </c>
      <c r="M17" s="4">
        <v>0.79606828454142997</v>
      </c>
      <c r="N17" t="s">
        <v>263</v>
      </c>
      <c r="O17" s="5">
        <v>906</v>
      </c>
    </row>
    <row r="18" spans="1:15" x14ac:dyDescent="0.25">
      <c r="A18" t="s">
        <v>32</v>
      </c>
      <c r="B18" t="s">
        <v>33</v>
      </c>
      <c r="C18" t="s">
        <v>34</v>
      </c>
      <c r="D18" t="s">
        <v>35</v>
      </c>
      <c r="E18" t="s">
        <v>21</v>
      </c>
      <c r="F18" t="s">
        <v>22</v>
      </c>
      <c r="G18" t="s">
        <v>22</v>
      </c>
      <c r="H18" t="s">
        <v>22</v>
      </c>
      <c r="I18" t="s">
        <v>22</v>
      </c>
      <c r="J18" t="s">
        <v>22</v>
      </c>
      <c r="K18" t="s">
        <v>22</v>
      </c>
      <c r="L18" t="s">
        <v>22</v>
      </c>
      <c r="M18" s="4">
        <v>0.79606828454142997</v>
      </c>
      <c r="N18" t="s">
        <v>264</v>
      </c>
      <c r="O18" s="5">
        <v>1251</v>
      </c>
    </row>
    <row r="19" spans="1:15" x14ac:dyDescent="0.25">
      <c r="A19" t="s">
        <v>32</v>
      </c>
      <c r="B19" t="s">
        <v>33</v>
      </c>
      <c r="C19" t="s">
        <v>34</v>
      </c>
      <c r="D19" t="s">
        <v>35</v>
      </c>
      <c r="E19" t="s">
        <v>21</v>
      </c>
      <c r="F19" t="s">
        <v>22</v>
      </c>
      <c r="G19" t="s">
        <v>22</v>
      </c>
      <c r="H19" t="s">
        <v>22</v>
      </c>
      <c r="I19" t="s">
        <v>22</v>
      </c>
      <c r="J19" t="s">
        <v>22</v>
      </c>
      <c r="K19" t="s">
        <v>22</v>
      </c>
      <c r="L19" t="s">
        <v>22</v>
      </c>
      <c r="M19" s="4">
        <v>0.79606828454142997</v>
      </c>
      <c r="N19" t="s">
        <v>265</v>
      </c>
      <c r="O19" s="5">
        <v>2897</v>
      </c>
    </row>
    <row r="20" spans="1:15" x14ac:dyDescent="0.25">
      <c r="A20" t="s">
        <v>32</v>
      </c>
      <c r="B20" t="s">
        <v>33</v>
      </c>
      <c r="C20" t="s">
        <v>34</v>
      </c>
      <c r="D20" t="s">
        <v>35</v>
      </c>
      <c r="E20" t="s">
        <v>21</v>
      </c>
      <c r="F20" t="s">
        <v>22</v>
      </c>
      <c r="G20" t="s">
        <v>22</v>
      </c>
      <c r="H20" t="s">
        <v>22</v>
      </c>
      <c r="I20" t="s">
        <v>22</v>
      </c>
      <c r="J20" t="s">
        <v>22</v>
      </c>
      <c r="K20" t="s">
        <v>22</v>
      </c>
      <c r="L20" t="s">
        <v>22</v>
      </c>
      <c r="M20" s="4">
        <v>0.79606828454142997</v>
      </c>
      <c r="N20" t="s">
        <v>266</v>
      </c>
      <c r="O20" s="5">
        <v>4499</v>
      </c>
    </row>
    <row r="21" spans="1:15" x14ac:dyDescent="0.25">
      <c r="A21" t="s">
        <v>32</v>
      </c>
      <c r="B21" t="s">
        <v>33</v>
      </c>
      <c r="C21" t="s">
        <v>34</v>
      </c>
      <c r="D21" t="s">
        <v>35</v>
      </c>
      <c r="E21" t="s">
        <v>21</v>
      </c>
      <c r="F21" t="s">
        <v>22</v>
      </c>
      <c r="G21" t="s">
        <v>22</v>
      </c>
      <c r="H21" t="s">
        <v>22</v>
      </c>
      <c r="I21" t="s">
        <v>22</v>
      </c>
      <c r="J21" t="s">
        <v>22</v>
      </c>
      <c r="K21" t="s">
        <v>22</v>
      </c>
      <c r="L21" t="s">
        <v>22</v>
      </c>
      <c r="M21" s="4">
        <v>0.79606828454142997</v>
      </c>
      <c r="N21" t="s">
        <v>267</v>
      </c>
      <c r="O21" s="5">
        <v>9428</v>
      </c>
    </row>
    <row r="22" spans="1:15" x14ac:dyDescent="0.25">
      <c r="A22" t="s">
        <v>36</v>
      </c>
      <c r="B22" t="s">
        <v>37</v>
      </c>
      <c r="C22" t="s">
        <v>38</v>
      </c>
      <c r="D22" t="s">
        <v>39</v>
      </c>
      <c r="E22" t="s">
        <v>21</v>
      </c>
      <c r="F22" t="s">
        <v>22</v>
      </c>
      <c r="G22" t="s">
        <v>22</v>
      </c>
      <c r="H22" t="s">
        <v>27</v>
      </c>
      <c r="I22" t="s">
        <v>22</v>
      </c>
      <c r="J22" t="s">
        <v>22</v>
      </c>
      <c r="K22" t="s">
        <v>22</v>
      </c>
      <c r="L22" t="s">
        <v>22</v>
      </c>
      <c r="M22" s="4">
        <v>0.42582583880267399</v>
      </c>
      <c r="N22" t="s">
        <v>263</v>
      </c>
      <c r="O22" s="5">
        <v>1421</v>
      </c>
    </row>
    <row r="23" spans="1:15" x14ac:dyDescent="0.25">
      <c r="A23" t="s">
        <v>36</v>
      </c>
      <c r="B23" t="s">
        <v>37</v>
      </c>
      <c r="C23" t="s">
        <v>38</v>
      </c>
      <c r="D23" t="s">
        <v>39</v>
      </c>
      <c r="E23" t="s">
        <v>21</v>
      </c>
      <c r="F23" t="s">
        <v>22</v>
      </c>
      <c r="G23" t="s">
        <v>22</v>
      </c>
      <c r="H23" t="s">
        <v>27</v>
      </c>
      <c r="I23" t="s">
        <v>22</v>
      </c>
      <c r="J23" t="s">
        <v>22</v>
      </c>
      <c r="K23" t="s">
        <v>22</v>
      </c>
      <c r="L23" t="s">
        <v>22</v>
      </c>
      <c r="M23" s="4">
        <v>0.42582583880267399</v>
      </c>
      <c r="N23" t="s">
        <v>264</v>
      </c>
      <c r="O23" s="5">
        <v>1893</v>
      </c>
    </row>
    <row r="24" spans="1:15" x14ac:dyDescent="0.25">
      <c r="A24" t="s">
        <v>36</v>
      </c>
      <c r="B24" t="s">
        <v>37</v>
      </c>
      <c r="C24" t="s">
        <v>38</v>
      </c>
      <c r="D24" t="s">
        <v>39</v>
      </c>
      <c r="E24" t="s">
        <v>21</v>
      </c>
      <c r="F24" t="s">
        <v>22</v>
      </c>
      <c r="G24" t="s">
        <v>22</v>
      </c>
      <c r="H24" t="s">
        <v>27</v>
      </c>
      <c r="I24" t="s">
        <v>22</v>
      </c>
      <c r="J24" t="s">
        <v>22</v>
      </c>
      <c r="K24" t="s">
        <v>22</v>
      </c>
      <c r="L24" t="s">
        <v>22</v>
      </c>
      <c r="M24" s="4">
        <v>0.42582583880267399</v>
      </c>
      <c r="N24" t="s">
        <v>265</v>
      </c>
      <c r="O24" s="5">
        <v>2722</v>
      </c>
    </row>
    <row r="25" spans="1:15" x14ac:dyDescent="0.25">
      <c r="A25" t="s">
        <v>36</v>
      </c>
      <c r="B25" t="s">
        <v>37</v>
      </c>
      <c r="C25" t="s">
        <v>38</v>
      </c>
      <c r="D25" t="s">
        <v>39</v>
      </c>
      <c r="E25" t="s">
        <v>21</v>
      </c>
      <c r="F25" t="s">
        <v>22</v>
      </c>
      <c r="G25" t="s">
        <v>22</v>
      </c>
      <c r="H25" t="s">
        <v>27</v>
      </c>
      <c r="I25" t="s">
        <v>22</v>
      </c>
      <c r="J25" t="s">
        <v>22</v>
      </c>
      <c r="K25" t="s">
        <v>22</v>
      </c>
      <c r="L25" t="s">
        <v>22</v>
      </c>
      <c r="M25" s="4">
        <v>0.42582583880267399</v>
      </c>
      <c r="N25" t="s">
        <v>266</v>
      </c>
      <c r="O25" s="5">
        <v>4410</v>
      </c>
    </row>
    <row r="26" spans="1:15" x14ac:dyDescent="0.25">
      <c r="A26" t="s">
        <v>36</v>
      </c>
      <c r="B26" t="s">
        <v>37</v>
      </c>
      <c r="C26" t="s">
        <v>38</v>
      </c>
      <c r="D26" t="s">
        <v>39</v>
      </c>
      <c r="E26" t="s">
        <v>21</v>
      </c>
      <c r="F26" t="s">
        <v>22</v>
      </c>
      <c r="G26" t="s">
        <v>22</v>
      </c>
      <c r="H26" t="s">
        <v>27</v>
      </c>
      <c r="I26" t="s">
        <v>22</v>
      </c>
      <c r="J26" t="s">
        <v>22</v>
      </c>
      <c r="K26" t="s">
        <v>22</v>
      </c>
      <c r="L26" t="s">
        <v>22</v>
      </c>
      <c r="M26" s="4">
        <v>0.42582583880267399</v>
      </c>
      <c r="N26" t="s">
        <v>267</v>
      </c>
      <c r="O26" s="5">
        <v>5873</v>
      </c>
    </row>
    <row r="27" spans="1:15" x14ac:dyDescent="0.25">
      <c r="A27" t="s">
        <v>40</v>
      </c>
      <c r="B27" t="s">
        <v>41</v>
      </c>
      <c r="C27" t="s">
        <v>42</v>
      </c>
      <c r="D27" t="s">
        <v>43</v>
      </c>
      <c r="E27" t="s">
        <v>21</v>
      </c>
      <c r="F27" t="s">
        <v>22</v>
      </c>
      <c r="G27" t="s">
        <v>22</v>
      </c>
      <c r="H27" t="s">
        <v>22</v>
      </c>
      <c r="I27" t="s">
        <v>27</v>
      </c>
      <c r="J27" t="s">
        <v>22</v>
      </c>
      <c r="K27" t="s">
        <v>22</v>
      </c>
      <c r="L27" t="s">
        <v>27</v>
      </c>
      <c r="M27" s="4">
        <v>0.390755806385503</v>
      </c>
      <c r="N27" t="s">
        <v>263</v>
      </c>
      <c r="O27" s="5">
        <v>2341</v>
      </c>
    </row>
    <row r="28" spans="1:15" x14ac:dyDescent="0.25">
      <c r="A28" t="s">
        <v>40</v>
      </c>
      <c r="B28" t="s">
        <v>41</v>
      </c>
      <c r="C28" t="s">
        <v>42</v>
      </c>
      <c r="D28" t="s">
        <v>43</v>
      </c>
      <c r="E28" t="s">
        <v>21</v>
      </c>
      <c r="F28" t="s">
        <v>22</v>
      </c>
      <c r="G28" t="s">
        <v>22</v>
      </c>
      <c r="H28" t="s">
        <v>22</v>
      </c>
      <c r="I28" t="s">
        <v>27</v>
      </c>
      <c r="J28" t="s">
        <v>22</v>
      </c>
      <c r="K28" t="s">
        <v>22</v>
      </c>
      <c r="L28" t="s">
        <v>27</v>
      </c>
      <c r="M28" s="4">
        <v>0.390755806385503</v>
      </c>
      <c r="N28" t="s">
        <v>264</v>
      </c>
      <c r="O28" s="5">
        <v>6105</v>
      </c>
    </row>
    <row r="29" spans="1:15" x14ac:dyDescent="0.25">
      <c r="A29" t="s">
        <v>40</v>
      </c>
      <c r="B29" t="s">
        <v>41</v>
      </c>
      <c r="C29" t="s">
        <v>42</v>
      </c>
      <c r="D29" t="s">
        <v>43</v>
      </c>
      <c r="E29" t="s">
        <v>21</v>
      </c>
      <c r="F29" t="s">
        <v>22</v>
      </c>
      <c r="G29" t="s">
        <v>22</v>
      </c>
      <c r="H29" t="s">
        <v>22</v>
      </c>
      <c r="I29" t="s">
        <v>27</v>
      </c>
      <c r="J29" t="s">
        <v>22</v>
      </c>
      <c r="K29" t="s">
        <v>22</v>
      </c>
      <c r="L29" t="s">
        <v>27</v>
      </c>
      <c r="M29" s="4">
        <v>0.390755806385503</v>
      </c>
      <c r="N29" t="s">
        <v>265</v>
      </c>
      <c r="O29" s="5">
        <v>7777</v>
      </c>
    </row>
    <row r="30" spans="1:15" x14ac:dyDescent="0.25">
      <c r="A30" t="s">
        <v>40</v>
      </c>
      <c r="B30" t="s">
        <v>41</v>
      </c>
      <c r="C30" t="s">
        <v>42</v>
      </c>
      <c r="D30" t="s">
        <v>43</v>
      </c>
      <c r="E30" t="s">
        <v>21</v>
      </c>
      <c r="F30" t="s">
        <v>22</v>
      </c>
      <c r="G30" t="s">
        <v>22</v>
      </c>
      <c r="H30" t="s">
        <v>22</v>
      </c>
      <c r="I30" t="s">
        <v>27</v>
      </c>
      <c r="J30" t="s">
        <v>22</v>
      </c>
      <c r="K30" t="s">
        <v>22</v>
      </c>
      <c r="L30" t="s">
        <v>27</v>
      </c>
      <c r="M30" s="4">
        <v>0.390755806385503</v>
      </c>
      <c r="N30" t="s">
        <v>266</v>
      </c>
      <c r="O30" s="5">
        <v>7891</v>
      </c>
    </row>
    <row r="31" spans="1:15" x14ac:dyDescent="0.25">
      <c r="A31" t="s">
        <v>40</v>
      </c>
      <c r="B31" t="s">
        <v>41</v>
      </c>
      <c r="C31" t="s">
        <v>42</v>
      </c>
      <c r="D31" t="s">
        <v>43</v>
      </c>
      <c r="E31" t="s">
        <v>21</v>
      </c>
      <c r="F31" t="s">
        <v>22</v>
      </c>
      <c r="G31" t="s">
        <v>22</v>
      </c>
      <c r="H31" t="s">
        <v>22</v>
      </c>
      <c r="I31" t="s">
        <v>27</v>
      </c>
      <c r="J31" t="s">
        <v>22</v>
      </c>
      <c r="K31" t="s">
        <v>22</v>
      </c>
      <c r="L31" t="s">
        <v>27</v>
      </c>
      <c r="M31" s="4">
        <v>0.390755806385503</v>
      </c>
      <c r="N31" t="s">
        <v>267</v>
      </c>
      <c r="O31" s="5">
        <v>8758</v>
      </c>
    </row>
    <row r="32" spans="1:15" x14ac:dyDescent="0.25">
      <c r="A32" t="s">
        <v>44</v>
      </c>
      <c r="B32" t="s">
        <v>45</v>
      </c>
      <c r="C32" t="s">
        <v>46</v>
      </c>
      <c r="D32" t="s">
        <v>47</v>
      </c>
      <c r="E32" t="s">
        <v>21</v>
      </c>
      <c r="F32" t="s">
        <v>22</v>
      </c>
      <c r="G32" t="s">
        <v>27</v>
      </c>
      <c r="H32" t="s">
        <v>27</v>
      </c>
      <c r="I32" t="s">
        <v>27</v>
      </c>
      <c r="J32" t="s">
        <v>27</v>
      </c>
      <c r="K32" t="s">
        <v>22</v>
      </c>
      <c r="L32" t="s">
        <v>27</v>
      </c>
      <c r="M32" s="4">
        <v>-0.61139202601329401</v>
      </c>
      <c r="N32" t="s">
        <v>263</v>
      </c>
      <c r="O32" s="5">
        <v>9252</v>
      </c>
    </row>
    <row r="33" spans="1:15" x14ac:dyDescent="0.25">
      <c r="A33" t="s">
        <v>44</v>
      </c>
      <c r="B33" t="s">
        <v>45</v>
      </c>
      <c r="C33" t="s">
        <v>46</v>
      </c>
      <c r="D33" t="s">
        <v>47</v>
      </c>
      <c r="E33" t="s">
        <v>21</v>
      </c>
      <c r="F33" t="s">
        <v>22</v>
      </c>
      <c r="G33" t="s">
        <v>27</v>
      </c>
      <c r="H33" t="s">
        <v>27</v>
      </c>
      <c r="I33" t="s">
        <v>27</v>
      </c>
      <c r="J33" t="s">
        <v>27</v>
      </c>
      <c r="K33" t="s">
        <v>22</v>
      </c>
      <c r="L33" t="s">
        <v>27</v>
      </c>
      <c r="M33" s="4">
        <v>-0.61139202601329401</v>
      </c>
      <c r="N33" t="s">
        <v>264</v>
      </c>
      <c r="O33" s="5">
        <v>8499</v>
      </c>
    </row>
    <row r="34" spans="1:15" x14ac:dyDescent="0.25">
      <c r="A34" t="s">
        <v>44</v>
      </c>
      <c r="B34" t="s">
        <v>45</v>
      </c>
      <c r="C34" t="s">
        <v>46</v>
      </c>
      <c r="D34" t="s">
        <v>47</v>
      </c>
      <c r="E34" t="s">
        <v>21</v>
      </c>
      <c r="F34" t="s">
        <v>22</v>
      </c>
      <c r="G34" t="s">
        <v>27</v>
      </c>
      <c r="H34" t="s">
        <v>27</v>
      </c>
      <c r="I34" t="s">
        <v>27</v>
      </c>
      <c r="J34" t="s">
        <v>27</v>
      </c>
      <c r="K34" t="s">
        <v>22</v>
      </c>
      <c r="L34" t="s">
        <v>27</v>
      </c>
      <c r="M34" s="4">
        <v>-0.61139202601329401</v>
      </c>
      <c r="N34" t="s">
        <v>265</v>
      </c>
      <c r="O34" s="5">
        <v>991</v>
      </c>
    </row>
    <row r="35" spans="1:15" x14ac:dyDescent="0.25">
      <c r="A35" t="s">
        <v>44</v>
      </c>
      <c r="B35" t="s">
        <v>45</v>
      </c>
      <c r="C35" t="s">
        <v>46</v>
      </c>
      <c r="D35" t="s">
        <v>47</v>
      </c>
      <c r="E35" t="s">
        <v>21</v>
      </c>
      <c r="F35" t="s">
        <v>22</v>
      </c>
      <c r="G35" t="s">
        <v>27</v>
      </c>
      <c r="H35" t="s">
        <v>27</v>
      </c>
      <c r="I35" t="s">
        <v>27</v>
      </c>
      <c r="J35" t="s">
        <v>27</v>
      </c>
      <c r="K35" t="s">
        <v>22</v>
      </c>
      <c r="L35" t="s">
        <v>27</v>
      </c>
      <c r="M35" s="4">
        <v>-0.61139202601329401</v>
      </c>
      <c r="N35" t="s">
        <v>266</v>
      </c>
      <c r="O35" s="5">
        <v>448</v>
      </c>
    </row>
    <row r="36" spans="1:15" x14ac:dyDescent="0.25">
      <c r="A36" t="s">
        <v>44</v>
      </c>
      <c r="B36" t="s">
        <v>45</v>
      </c>
      <c r="C36" t="s">
        <v>46</v>
      </c>
      <c r="D36" t="s">
        <v>47</v>
      </c>
      <c r="E36" t="s">
        <v>21</v>
      </c>
      <c r="F36" t="s">
        <v>22</v>
      </c>
      <c r="G36" t="s">
        <v>27</v>
      </c>
      <c r="H36" t="s">
        <v>27</v>
      </c>
      <c r="I36" t="s">
        <v>27</v>
      </c>
      <c r="J36" t="s">
        <v>27</v>
      </c>
      <c r="K36" t="s">
        <v>22</v>
      </c>
      <c r="L36" t="s">
        <v>27</v>
      </c>
      <c r="M36" s="4">
        <v>-0.61139202601329401</v>
      </c>
      <c r="N36" t="s">
        <v>267</v>
      </c>
      <c r="O36" s="5">
        <v>211</v>
      </c>
    </row>
    <row r="37" spans="1:15" x14ac:dyDescent="0.25">
      <c r="A37" t="s">
        <v>48</v>
      </c>
      <c r="B37" t="s">
        <v>49</v>
      </c>
      <c r="C37" t="s">
        <v>50</v>
      </c>
      <c r="D37" t="s">
        <v>51</v>
      </c>
      <c r="E37" t="s">
        <v>21</v>
      </c>
      <c r="F37" t="s">
        <v>22</v>
      </c>
      <c r="G37" t="s">
        <v>27</v>
      </c>
      <c r="H37" t="s">
        <v>22</v>
      </c>
      <c r="I37" t="s">
        <v>22</v>
      </c>
      <c r="J37" t="s">
        <v>27</v>
      </c>
      <c r="K37" t="s">
        <v>22</v>
      </c>
      <c r="L37" t="s">
        <v>27</v>
      </c>
      <c r="M37" s="4">
        <v>0.57622554654037395</v>
      </c>
      <c r="N37" t="s">
        <v>263</v>
      </c>
      <c r="O37" s="5">
        <v>1581</v>
      </c>
    </row>
    <row r="38" spans="1:15" x14ac:dyDescent="0.25">
      <c r="A38" t="s">
        <v>48</v>
      </c>
      <c r="B38" t="s">
        <v>49</v>
      </c>
      <c r="C38" t="s">
        <v>50</v>
      </c>
      <c r="D38" t="s">
        <v>51</v>
      </c>
      <c r="E38" t="s">
        <v>21</v>
      </c>
      <c r="F38" t="s">
        <v>22</v>
      </c>
      <c r="G38" t="s">
        <v>27</v>
      </c>
      <c r="H38" t="s">
        <v>22</v>
      </c>
      <c r="I38" t="s">
        <v>22</v>
      </c>
      <c r="J38" t="s">
        <v>27</v>
      </c>
      <c r="K38" t="s">
        <v>22</v>
      </c>
      <c r="L38" t="s">
        <v>27</v>
      </c>
      <c r="M38" s="4">
        <v>0.57622554654037395</v>
      </c>
      <c r="N38" t="s">
        <v>264</v>
      </c>
      <c r="O38" s="5">
        <v>4799</v>
      </c>
    </row>
    <row r="39" spans="1:15" x14ac:dyDescent="0.25">
      <c r="A39" t="s">
        <v>48</v>
      </c>
      <c r="B39" t="s">
        <v>49</v>
      </c>
      <c r="C39" t="s">
        <v>50</v>
      </c>
      <c r="D39" t="s">
        <v>51</v>
      </c>
      <c r="E39" t="s">
        <v>21</v>
      </c>
      <c r="F39" t="s">
        <v>22</v>
      </c>
      <c r="G39" t="s">
        <v>27</v>
      </c>
      <c r="H39" t="s">
        <v>22</v>
      </c>
      <c r="I39" t="s">
        <v>22</v>
      </c>
      <c r="J39" t="s">
        <v>27</v>
      </c>
      <c r="K39" t="s">
        <v>22</v>
      </c>
      <c r="L39" t="s">
        <v>27</v>
      </c>
      <c r="M39" s="4">
        <v>0.57622554654037395</v>
      </c>
      <c r="N39" t="s">
        <v>265</v>
      </c>
      <c r="O39" s="5">
        <v>6582</v>
      </c>
    </row>
    <row r="40" spans="1:15" x14ac:dyDescent="0.25">
      <c r="A40" t="s">
        <v>48</v>
      </c>
      <c r="B40" t="s">
        <v>49</v>
      </c>
      <c r="C40" t="s">
        <v>50</v>
      </c>
      <c r="D40" t="s">
        <v>51</v>
      </c>
      <c r="E40" t="s">
        <v>21</v>
      </c>
      <c r="F40" t="s">
        <v>22</v>
      </c>
      <c r="G40" t="s">
        <v>27</v>
      </c>
      <c r="H40" t="s">
        <v>22</v>
      </c>
      <c r="I40" t="s">
        <v>22</v>
      </c>
      <c r="J40" t="s">
        <v>27</v>
      </c>
      <c r="K40" t="s">
        <v>22</v>
      </c>
      <c r="L40" t="s">
        <v>27</v>
      </c>
      <c r="M40" s="4">
        <v>0.57622554654037395</v>
      </c>
      <c r="N40" t="s">
        <v>266</v>
      </c>
      <c r="O40" s="5">
        <v>9024</v>
      </c>
    </row>
    <row r="41" spans="1:15" x14ac:dyDescent="0.25">
      <c r="A41" t="s">
        <v>48</v>
      </c>
      <c r="B41" t="s">
        <v>49</v>
      </c>
      <c r="C41" t="s">
        <v>50</v>
      </c>
      <c r="D41" t="s">
        <v>51</v>
      </c>
      <c r="E41" t="s">
        <v>21</v>
      </c>
      <c r="F41" t="s">
        <v>22</v>
      </c>
      <c r="G41" t="s">
        <v>27</v>
      </c>
      <c r="H41" t="s">
        <v>22</v>
      </c>
      <c r="I41" t="s">
        <v>22</v>
      </c>
      <c r="J41" t="s">
        <v>27</v>
      </c>
      <c r="K41" t="s">
        <v>22</v>
      </c>
      <c r="L41" t="s">
        <v>27</v>
      </c>
      <c r="M41" s="4">
        <v>0.57622554654037395</v>
      </c>
      <c r="N41" t="s">
        <v>267</v>
      </c>
      <c r="O41" s="5">
        <v>9759</v>
      </c>
    </row>
    <row r="42" spans="1:15" x14ac:dyDescent="0.25">
      <c r="A42" t="s">
        <v>52</v>
      </c>
      <c r="B42" t="s">
        <v>53</v>
      </c>
      <c r="C42" t="s">
        <v>54</v>
      </c>
      <c r="D42" t="s">
        <v>55</v>
      </c>
      <c r="E42" t="s">
        <v>21</v>
      </c>
      <c r="F42" t="s">
        <v>22</v>
      </c>
      <c r="G42" t="s">
        <v>27</v>
      </c>
      <c r="H42" t="s">
        <v>27</v>
      </c>
      <c r="I42" t="s">
        <v>27</v>
      </c>
      <c r="J42" t="s">
        <v>27</v>
      </c>
      <c r="K42" t="s">
        <v>22</v>
      </c>
      <c r="L42" t="s">
        <v>27</v>
      </c>
      <c r="M42" s="4">
        <v>-0.29790601141591699</v>
      </c>
      <c r="N42" t="s">
        <v>263</v>
      </c>
      <c r="O42" s="5">
        <v>9766</v>
      </c>
    </row>
    <row r="43" spans="1:15" x14ac:dyDescent="0.25">
      <c r="A43" t="s">
        <v>52</v>
      </c>
      <c r="B43" t="s">
        <v>53</v>
      </c>
      <c r="C43" t="s">
        <v>54</v>
      </c>
      <c r="D43" t="s">
        <v>55</v>
      </c>
      <c r="E43" t="s">
        <v>21</v>
      </c>
      <c r="F43" t="s">
        <v>22</v>
      </c>
      <c r="G43" t="s">
        <v>27</v>
      </c>
      <c r="H43" t="s">
        <v>27</v>
      </c>
      <c r="I43" t="s">
        <v>27</v>
      </c>
      <c r="J43" t="s">
        <v>27</v>
      </c>
      <c r="K43" t="s">
        <v>22</v>
      </c>
      <c r="L43" t="s">
        <v>27</v>
      </c>
      <c r="M43" s="4">
        <v>-0.29790601141591699</v>
      </c>
      <c r="N43" t="s">
        <v>264</v>
      </c>
      <c r="O43" s="5">
        <v>8049</v>
      </c>
    </row>
    <row r="44" spans="1:15" x14ac:dyDescent="0.25">
      <c r="A44" t="s">
        <v>52</v>
      </c>
      <c r="B44" t="s">
        <v>53</v>
      </c>
      <c r="C44" t="s">
        <v>54</v>
      </c>
      <c r="D44" t="s">
        <v>55</v>
      </c>
      <c r="E44" t="s">
        <v>21</v>
      </c>
      <c r="F44" t="s">
        <v>22</v>
      </c>
      <c r="G44" t="s">
        <v>27</v>
      </c>
      <c r="H44" t="s">
        <v>27</v>
      </c>
      <c r="I44" t="s">
        <v>27</v>
      </c>
      <c r="J44" t="s">
        <v>27</v>
      </c>
      <c r="K44" t="s">
        <v>22</v>
      </c>
      <c r="L44" t="s">
        <v>27</v>
      </c>
      <c r="M44" s="4">
        <v>-0.29790601141591699</v>
      </c>
      <c r="N44" t="s">
        <v>265</v>
      </c>
      <c r="O44" s="5">
        <v>5556</v>
      </c>
    </row>
    <row r="45" spans="1:15" x14ac:dyDescent="0.25">
      <c r="A45" t="s">
        <v>52</v>
      </c>
      <c r="B45" t="s">
        <v>53</v>
      </c>
      <c r="C45" t="s">
        <v>54</v>
      </c>
      <c r="D45" t="s">
        <v>55</v>
      </c>
      <c r="E45" t="s">
        <v>21</v>
      </c>
      <c r="F45" t="s">
        <v>22</v>
      </c>
      <c r="G45" t="s">
        <v>27</v>
      </c>
      <c r="H45" t="s">
        <v>27</v>
      </c>
      <c r="I45" t="s">
        <v>27</v>
      </c>
      <c r="J45" t="s">
        <v>27</v>
      </c>
      <c r="K45" t="s">
        <v>22</v>
      </c>
      <c r="L45" t="s">
        <v>27</v>
      </c>
      <c r="M45" s="4">
        <v>-0.29790601141591699</v>
      </c>
      <c r="N45" t="s">
        <v>266</v>
      </c>
      <c r="O45" s="5">
        <v>5202</v>
      </c>
    </row>
    <row r="46" spans="1:15" x14ac:dyDescent="0.25">
      <c r="A46" t="s">
        <v>52</v>
      </c>
      <c r="B46" t="s">
        <v>53</v>
      </c>
      <c r="C46" t="s">
        <v>54</v>
      </c>
      <c r="D46" t="s">
        <v>55</v>
      </c>
      <c r="E46" t="s">
        <v>21</v>
      </c>
      <c r="F46" t="s">
        <v>22</v>
      </c>
      <c r="G46" t="s">
        <v>27</v>
      </c>
      <c r="H46" t="s">
        <v>27</v>
      </c>
      <c r="I46" t="s">
        <v>27</v>
      </c>
      <c r="J46" t="s">
        <v>27</v>
      </c>
      <c r="K46" t="s">
        <v>22</v>
      </c>
      <c r="L46" t="s">
        <v>27</v>
      </c>
      <c r="M46" s="4">
        <v>-0.29790601141591699</v>
      </c>
      <c r="N46" t="s">
        <v>267</v>
      </c>
      <c r="O46" s="5">
        <v>2373</v>
      </c>
    </row>
    <row r="47" spans="1:15" x14ac:dyDescent="0.25">
      <c r="A47" t="s">
        <v>56</v>
      </c>
      <c r="B47" t="s">
        <v>57</v>
      </c>
      <c r="C47" t="s">
        <v>58</v>
      </c>
      <c r="D47" t="s">
        <v>59</v>
      </c>
      <c r="E47" t="s">
        <v>21</v>
      </c>
      <c r="F47" t="s">
        <v>22</v>
      </c>
      <c r="G47" t="s">
        <v>22</v>
      </c>
      <c r="H47" t="s">
        <v>27</v>
      </c>
      <c r="I47" t="s">
        <v>22</v>
      </c>
      <c r="J47" t="s">
        <v>27</v>
      </c>
      <c r="K47" t="s">
        <v>22</v>
      </c>
      <c r="L47" t="s">
        <v>27</v>
      </c>
      <c r="M47" s="4">
        <v>0.407346832744091</v>
      </c>
      <c r="N47" t="s">
        <v>263</v>
      </c>
      <c r="O47" s="5">
        <v>1530</v>
      </c>
    </row>
    <row r="48" spans="1:15" x14ac:dyDescent="0.25">
      <c r="A48" t="s">
        <v>56</v>
      </c>
      <c r="B48" t="s">
        <v>57</v>
      </c>
      <c r="C48" t="s">
        <v>58</v>
      </c>
      <c r="D48" t="s">
        <v>59</v>
      </c>
      <c r="E48" t="s">
        <v>21</v>
      </c>
      <c r="F48" t="s">
        <v>22</v>
      </c>
      <c r="G48" t="s">
        <v>22</v>
      </c>
      <c r="H48" t="s">
        <v>27</v>
      </c>
      <c r="I48" t="s">
        <v>22</v>
      </c>
      <c r="J48" t="s">
        <v>27</v>
      </c>
      <c r="K48" t="s">
        <v>22</v>
      </c>
      <c r="L48" t="s">
        <v>27</v>
      </c>
      <c r="M48" s="4">
        <v>0.407346832744091</v>
      </c>
      <c r="N48" t="s">
        <v>264</v>
      </c>
      <c r="O48" s="5">
        <v>1620</v>
      </c>
    </row>
    <row r="49" spans="1:15" x14ac:dyDescent="0.25">
      <c r="A49" t="s">
        <v>56</v>
      </c>
      <c r="B49" t="s">
        <v>57</v>
      </c>
      <c r="C49" t="s">
        <v>58</v>
      </c>
      <c r="D49" t="s">
        <v>59</v>
      </c>
      <c r="E49" t="s">
        <v>21</v>
      </c>
      <c r="F49" t="s">
        <v>22</v>
      </c>
      <c r="G49" t="s">
        <v>22</v>
      </c>
      <c r="H49" t="s">
        <v>27</v>
      </c>
      <c r="I49" t="s">
        <v>22</v>
      </c>
      <c r="J49" t="s">
        <v>27</v>
      </c>
      <c r="K49" t="s">
        <v>22</v>
      </c>
      <c r="L49" t="s">
        <v>27</v>
      </c>
      <c r="M49" s="4">
        <v>0.407346832744091</v>
      </c>
      <c r="N49" t="s">
        <v>265</v>
      </c>
      <c r="O49" s="5">
        <v>2027</v>
      </c>
    </row>
    <row r="50" spans="1:15" x14ac:dyDescent="0.25">
      <c r="A50" t="s">
        <v>56</v>
      </c>
      <c r="B50" t="s">
        <v>57</v>
      </c>
      <c r="C50" t="s">
        <v>58</v>
      </c>
      <c r="D50" t="s">
        <v>59</v>
      </c>
      <c r="E50" t="s">
        <v>21</v>
      </c>
      <c r="F50" t="s">
        <v>22</v>
      </c>
      <c r="G50" t="s">
        <v>22</v>
      </c>
      <c r="H50" t="s">
        <v>27</v>
      </c>
      <c r="I50" t="s">
        <v>22</v>
      </c>
      <c r="J50" t="s">
        <v>27</v>
      </c>
      <c r="K50" t="s">
        <v>22</v>
      </c>
      <c r="L50" t="s">
        <v>27</v>
      </c>
      <c r="M50" s="4">
        <v>0.407346832744091</v>
      </c>
      <c r="N50" t="s">
        <v>266</v>
      </c>
      <c r="O50" s="5">
        <v>4881</v>
      </c>
    </row>
    <row r="51" spans="1:15" x14ac:dyDescent="0.25">
      <c r="A51" t="s">
        <v>56</v>
      </c>
      <c r="B51" t="s">
        <v>57</v>
      </c>
      <c r="C51" t="s">
        <v>58</v>
      </c>
      <c r="D51" t="s">
        <v>59</v>
      </c>
      <c r="E51" t="s">
        <v>21</v>
      </c>
      <c r="F51" t="s">
        <v>22</v>
      </c>
      <c r="G51" t="s">
        <v>22</v>
      </c>
      <c r="H51" t="s">
        <v>27</v>
      </c>
      <c r="I51" t="s">
        <v>22</v>
      </c>
      <c r="J51" t="s">
        <v>27</v>
      </c>
      <c r="K51" t="s">
        <v>22</v>
      </c>
      <c r="L51" t="s">
        <v>27</v>
      </c>
      <c r="M51" s="4">
        <v>0.407346832744091</v>
      </c>
      <c r="N51" t="s">
        <v>267</v>
      </c>
      <c r="O51" s="5">
        <v>6002</v>
      </c>
    </row>
    <row r="52" spans="1:15" x14ac:dyDescent="0.25">
      <c r="A52" t="s">
        <v>60</v>
      </c>
      <c r="B52" t="s">
        <v>61</v>
      </c>
      <c r="C52" t="s">
        <v>62</v>
      </c>
      <c r="D52" t="s">
        <v>63</v>
      </c>
      <c r="E52" t="s">
        <v>21</v>
      </c>
      <c r="F52" t="s">
        <v>22</v>
      </c>
      <c r="G52" t="s">
        <v>27</v>
      </c>
      <c r="H52" t="s">
        <v>27</v>
      </c>
      <c r="I52" t="s">
        <v>27</v>
      </c>
      <c r="J52" t="s">
        <v>27</v>
      </c>
      <c r="K52" t="s">
        <v>27</v>
      </c>
      <c r="L52" t="s">
        <v>27</v>
      </c>
      <c r="M52" s="4">
        <v>-0.25247905109930902</v>
      </c>
      <c r="N52" t="s">
        <v>263</v>
      </c>
      <c r="O52" s="5">
        <v>7555</v>
      </c>
    </row>
    <row r="53" spans="1:15" x14ac:dyDescent="0.25">
      <c r="A53" t="s">
        <v>60</v>
      </c>
      <c r="B53" t="s">
        <v>61</v>
      </c>
      <c r="C53" t="s">
        <v>62</v>
      </c>
      <c r="D53" t="s">
        <v>63</v>
      </c>
      <c r="E53" t="s">
        <v>21</v>
      </c>
      <c r="F53" t="s">
        <v>22</v>
      </c>
      <c r="G53" t="s">
        <v>27</v>
      </c>
      <c r="H53" t="s">
        <v>27</v>
      </c>
      <c r="I53" t="s">
        <v>27</v>
      </c>
      <c r="J53" t="s">
        <v>27</v>
      </c>
      <c r="K53" t="s">
        <v>27</v>
      </c>
      <c r="L53" t="s">
        <v>27</v>
      </c>
      <c r="M53" s="4">
        <v>-0.25247905109930902</v>
      </c>
      <c r="N53" t="s">
        <v>264</v>
      </c>
      <c r="O53" s="5">
        <v>6551</v>
      </c>
    </row>
    <row r="54" spans="1:15" x14ac:dyDescent="0.25">
      <c r="A54" t="s">
        <v>60</v>
      </c>
      <c r="B54" t="s">
        <v>61</v>
      </c>
      <c r="C54" t="s">
        <v>62</v>
      </c>
      <c r="D54" t="s">
        <v>63</v>
      </c>
      <c r="E54" t="s">
        <v>21</v>
      </c>
      <c r="F54" t="s">
        <v>22</v>
      </c>
      <c r="G54" t="s">
        <v>27</v>
      </c>
      <c r="H54" t="s">
        <v>27</v>
      </c>
      <c r="I54" t="s">
        <v>27</v>
      </c>
      <c r="J54" t="s">
        <v>27</v>
      </c>
      <c r="K54" t="s">
        <v>27</v>
      </c>
      <c r="L54" t="s">
        <v>27</v>
      </c>
      <c r="M54" s="4">
        <v>-0.25247905109930902</v>
      </c>
      <c r="N54" t="s">
        <v>265</v>
      </c>
      <c r="O54" s="5">
        <v>5188</v>
      </c>
    </row>
    <row r="55" spans="1:15" x14ac:dyDescent="0.25">
      <c r="A55" t="s">
        <v>60</v>
      </c>
      <c r="B55" t="s">
        <v>61</v>
      </c>
      <c r="C55" t="s">
        <v>62</v>
      </c>
      <c r="D55" t="s">
        <v>63</v>
      </c>
      <c r="E55" t="s">
        <v>21</v>
      </c>
      <c r="F55" t="s">
        <v>22</v>
      </c>
      <c r="G55" t="s">
        <v>27</v>
      </c>
      <c r="H55" t="s">
        <v>27</v>
      </c>
      <c r="I55" t="s">
        <v>27</v>
      </c>
      <c r="J55" t="s">
        <v>27</v>
      </c>
      <c r="K55" t="s">
        <v>27</v>
      </c>
      <c r="L55" t="s">
        <v>27</v>
      </c>
      <c r="M55" s="4">
        <v>-0.25247905109930902</v>
      </c>
      <c r="N55" t="s">
        <v>266</v>
      </c>
      <c r="O55" s="5">
        <v>3436</v>
      </c>
    </row>
    <row r="56" spans="1:15" x14ac:dyDescent="0.25">
      <c r="A56" t="s">
        <v>60</v>
      </c>
      <c r="B56" t="s">
        <v>61</v>
      </c>
      <c r="C56" t="s">
        <v>62</v>
      </c>
      <c r="D56" t="s">
        <v>63</v>
      </c>
      <c r="E56" t="s">
        <v>21</v>
      </c>
      <c r="F56" t="s">
        <v>22</v>
      </c>
      <c r="G56" t="s">
        <v>27</v>
      </c>
      <c r="H56" t="s">
        <v>27</v>
      </c>
      <c r="I56" t="s">
        <v>27</v>
      </c>
      <c r="J56" t="s">
        <v>27</v>
      </c>
      <c r="K56" t="s">
        <v>27</v>
      </c>
      <c r="L56" t="s">
        <v>27</v>
      </c>
      <c r="M56" s="4">
        <v>-0.25247905109930902</v>
      </c>
      <c r="N56" t="s">
        <v>267</v>
      </c>
      <c r="O56" s="5">
        <v>2359</v>
      </c>
    </row>
    <row r="57" spans="1:15" x14ac:dyDescent="0.25">
      <c r="A57" t="s">
        <v>64</v>
      </c>
      <c r="B57" t="s">
        <v>65</v>
      </c>
      <c r="C57" t="s">
        <v>66</v>
      </c>
      <c r="D57" t="s">
        <v>67</v>
      </c>
      <c r="E57" t="s">
        <v>21</v>
      </c>
      <c r="F57" t="s">
        <v>22</v>
      </c>
      <c r="G57" t="s">
        <v>27</v>
      </c>
      <c r="H57" t="s">
        <v>27</v>
      </c>
      <c r="I57" t="s">
        <v>27</v>
      </c>
      <c r="J57" t="s">
        <v>27</v>
      </c>
      <c r="K57" t="s">
        <v>27</v>
      </c>
      <c r="L57" t="s">
        <v>27</v>
      </c>
      <c r="M57" s="4">
        <v>0.36905606024702098</v>
      </c>
      <c r="N57" t="s">
        <v>263</v>
      </c>
      <c r="O57" s="5">
        <v>1532</v>
      </c>
    </row>
    <row r="58" spans="1:15" x14ac:dyDescent="0.25">
      <c r="A58" t="s">
        <v>64</v>
      </c>
      <c r="B58" t="s">
        <v>65</v>
      </c>
      <c r="C58" t="s">
        <v>66</v>
      </c>
      <c r="D58" t="s">
        <v>67</v>
      </c>
      <c r="E58" t="s">
        <v>21</v>
      </c>
      <c r="F58" t="s">
        <v>22</v>
      </c>
      <c r="G58" t="s">
        <v>27</v>
      </c>
      <c r="H58" t="s">
        <v>27</v>
      </c>
      <c r="I58" t="s">
        <v>27</v>
      </c>
      <c r="J58" t="s">
        <v>27</v>
      </c>
      <c r="K58" t="s">
        <v>27</v>
      </c>
      <c r="L58" t="s">
        <v>27</v>
      </c>
      <c r="M58" s="4">
        <v>0.36905606024702098</v>
      </c>
      <c r="N58" t="s">
        <v>264</v>
      </c>
      <c r="O58" s="5">
        <v>2678</v>
      </c>
    </row>
    <row r="59" spans="1:15" x14ac:dyDescent="0.25">
      <c r="A59" t="s">
        <v>64</v>
      </c>
      <c r="B59" t="s">
        <v>65</v>
      </c>
      <c r="C59" t="s">
        <v>66</v>
      </c>
      <c r="D59" t="s">
        <v>67</v>
      </c>
      <c r="E59" t="s">
        <v>21</v>
      </c>
      <c r="F59" t="s">
        <v>22</v>
      </c>
      <c r="G59" t="s">
        <v>27</v>
      </c>
      <c r="H59" t="s">
        <v>27</v>
      </c>
      <c r="I59" t="s">
        <v>27</v>
      </c>
      <c r="J59" t="s">
        <v>27</v>
      </c>
      <c r="K59" t="s">
        <v>27</v>
      </c>
      <c r="L59" t="s">
        <v>27</v>
      </c>
      <c r="M59" s="4">
        <v>0.36905606024702098</v>
      </c>
      <c r="N59" t="s">
        <v>265</v>
      </c>
      <c r="O59" s="5">
        <v>4068</v>
      </c>
    </row>
    <row r="60" spans="1:15" x14ac:dyDescent="0.25">
      <c r="A60" t="s">
        <v>64</v>
      </c>
      <c r="B60" t="s">
        <v>65</v>
      </c>
      <c r="C60" t="s">
        <v>66</v>
      </c>
      <c r="D60" t="s">
        <v>67</v>
      </c>
      <c r="E60" t="s">
        <v>21</v>
      </c>
      <c r="F60" t="s">
        <v>22</v>
      </c>
      <c r="G60" t="s">
        <v>27</v>
      </c>
      <c r="H60" t="s">
        <v>27</v>
      </c>
      <c r="I60" t="s">
        <v>27</v>
      </c>
      <c r="J60" t="s">
        <v>27</v>
      </c>
      <c r="K60" t="s">
        <v>27</v>
      </c>
      <c r="L60" t="s">
        <v>27</v>
      </c>
      <c r="M60" s="4">
        <v>0.36905606024702098</v>
      </c>
      <c r="N60" t="s">
        <v>266</v>
      </c>
      <c r="O60" s="5">
        <v>4278</v>
      </c>
    </row>
    <row r="61" spans="1:15" x14ac:dyDescent="0.25">
      <c r="A61" t="s">
        <v>64</v>
      </c>
      <c r="B61" t="s">
        <v>65</v>
      </c>
      <c r="C61" t="s">
        <v>66</v>
      </c>
      <c r="D61" t="s">
        <v>67</v>
      </c>
      <c r="E61" t="s">
        <v>21</v>
      </c>
      <c r="F61" t="s">
        <v>22</v>
      </c>
      <c r="G61" t="s">
        <v>27</v>
      </c>
      <c r="H61" t="s">
        <v>27</v>
      </c>
      <c r="I61" t="s">
        <v>27</v>
      </c>
      <c r="J61" t="s">
        <v>27</v>
      </c>
      <c r="K61" t="s">
        <v>27</v>
      </c>
      <c r="L61" t="s">
        <v>27</v>
      </c>
      <c r="M61" s="4">
        <v>0.36905606024702098</v>
      </c>
      <c r="N61" t="s">
        <v>267</v>
      </c>
      <c r="O61" s="5">
        <v>5382</v>
      </c>
    </row>
    <row r="62" spans="1:15" x14ac:dyDescent="0.25">
      <c r="A62" t="s">
        <v>68</v>
      </c>
      <c r="B62" t="s">
        <v>69</v>
      </c>
      <c r="C62" t="s">
        <v>70</v>
      </c>
      <c r="D62" t="s">
        <v>71</v>
      </c>
      <c r="E62" t="s">
        <v>21</v>
      </c>
      <c r="F62" t="s">
        <v>22</v>
      </c>
      <c r="G62" t="s">
        <v>27</v>
      </c>
      <c r="H62" t="s">
        <v>22</v>
      </c>
      <c r="I62" t="s">
        <v>22</v>
      </c>
      <c r="J62" t="s">
        <v>22</v>
      </c>
      <c r="K62" t="s">
        <v>22</v>
      </c>
      <c r="L62" t="s">
        <v>22</v>
      </c>
      <c r="M62" s="4">
        <v>3.3498147004699499</v>
      </c>
      <c r="N62" t="s">
        <v>263</v>
      </c>
      <c r="O62" s="5">
        <v>24</v>
      </c>
    </row>
    <row r="63" spans="1:15" x14ac:dyDescent="0.25">
      <c r="A63" t="s">
        <v>68</v>
      </c>
      <c r="B63" t="s">
        <v>69</v>
      </c>
      <c r="C63" t="s">
        <v>70</v>
      </c>
      <c r="D63" t="s">
        <v>71</v>
      </c>
      <c r="E63" t="s">
        <v>21</v>
      </c>
      <c r="F63" t="s">
        <v>22</v>
      </c>
      <c r="G63" t="s">
        <v>27</v>
      </c>
      <c r="H63" t="s">
        <v>22</v>
      </c>
      <c r="I63" t="s">
        <v>22</v>
      </c>
      <c r="J63" t="s">
        <v>22</v>
      </c>
      <c r="K63" t="s">
        <v>22</v>
      </c>
      <c r="L63" t="s">
        <v>22</v>
      </c>
      <c r="M63" s="4">
        <v>3.3498147004699499</v>
      </c>
      <c r="N63" t="s">
        <v>264</v>
      </c>
      <c r="O63" s="5">
        <v>1797</v>
      </c>
    </row>
    <row r="64" spans="1:15" x14ac:dyDescent="0.25">
      <c r="A64" t="s">
        <v>68</v>
      </c>
      <c r="B64" t="s">
        <v>69</v>
      </c>
      <c r="C64" t="s">
        <v>70</v>
      </c>
      <c r="D64" t="s">
        <v>71</v>
      </c>
      <c r="E64" t="s">
        <v>21</v>
      </c>
      <c r="F64" t="s">
        <v>22</v>
      </c>
      <c r="G64" t="s">
        <v>27</v>
      </c>
      <c r="H64" t="s">
        <v>22</v>
      </c>
      <c r="I64" t="s">
        <v>22</v>
      </c>
      <c r="J64" t="s">
        <v>22</v>
      </c>
      <c r="K64" t="s">
        <v>22</v>
      </c>
      <c r="L64" t="s">
        <v>22</v>
      </c>
      <c r="M64" s="4">
        <v>3.3498147004699499</v>
      </c>
      <c r="N64" t="s">
        <v>265</v>
      </c>
      <c r="O64" s="5">
        <v>3548</v>
      </c>
    </row>
    <row r="65" spans="1:15" x14ac:dyDescent="0.25">
      <c r="A65" t="s">
        <v>68</v>
      </c>
      <c r="B65" t="s">
        <v>69</v>
      </c>
      <c r="C65" t="s">
        <v>70</v>
      </c>
      <c r="D65" t="s">
        <v>71</v>
      </c>
      <c r="E65" t="s">
        <v>21</v>
      </c>
      <c r="F65" t="s">
        <v>22</v>
      </c>
      <c r="G65" t="s">
        <v>27</v>
      </c>
      <c r="H65" t="s">
        <v>22</v>
      </c>
      <c r="I65" t="s">
        <v>22</v>
      </c>
      <c r="J65" t="s">
        <v>22</v>
      </c>
      <c r="K65" t="s">
        <v>22</v>
      </c>
      <c r="L65" t="s">
        <v>22</v>
      </c>
      <c r="M65" s="4">
        <v>3.3498147004699499</v>
      </c>
      <c r="N65" t="s">
        <v>266</v>
      </c>
      <c r="O65" s="5">
        <v>3668</v>
      </c>
    </row>
    <row r="66" spans="1:15" x14ac:dyDescent="0.25">
      <c r="A66" t="s">
        <v>68</v>
      </c>
      <c r="B66" t="s">
        <v>69</v>
      </c>
      <c r="C66" t="s">
        <v>70</v>
      </c>
      <c r="D66" t="s">
        <v>71</v>
      </c>
      <c r="E66" t="s">
        <v>21</v>
      </c>
      <c r="F66" t="s">
        <v>22</v>
      </c>
      <c r="G66" t="s">
        <v>27</v>
      </c>
      <c r="H66" t="s">
        <v>22</v>
      </c>
      <c r="I66" t="s">
        <v>22</v>
      </c>
      <c r="J66" t="s">
        <v>22</v>
      </c>
      <c r="K66" t="s">
        <v>22</v>
      </c>
      <c r="L66" t="s">
        <v>22</v>
      </c>
      <c r="M66" s="4">
        <v>3.3498147004699499</v>
      </c>
      <c r="N66" t="s">
        <v>267</v>
      </c>
      <c r="O66" s="5">
        <v>8592</v>
      </c>
    </row>
    <row r="67" spans="1:15" x14ac:dyDescent="0.25">
      <c r="A67" t="s">
        <v>72</v>
      </c>
      <c r="B67" t="s">
        <v>73</v>
      </c>
      <c r="C67" t="s">
        <v>74</v>
      </c>
      <c r="D67" t="s">
        <v>75</v>
      </c>
      <c r="E67" t="s">
        <v>21</v>
      </c>
      <c r="F67" t="s">
        <v>22</v>
      </c>
      <c r="G67" t="s">
        <v>22</v>
      </c>
      <c r="H67" t="s">
        <v>22</v>
      </c>
      <c r="I67" t="s">
        <v>22</v>
      </c>
      <c r="J67" t="s">
        <v>22</v>
      </c>
      <c r="K67" t="s">
        <v>22</v>
      </c>
      <c r="L67" t="s">
        <v>22</v>
      </c>
      <c r="M67" s="4">
        <v>0.81146879617010603</v>
      </c>
      <c r="N67" t="s">
        <v>263</v>
      </c>
      <c r="O67" s="5">
        <v>861</v>
      </c>
    </row>
    <row r="68" spans="1:15" x14ac:dyDescent="0.25">
      <c r="A68" t="s">
        <v>72</v>
      </c>
      <c r="B68" t="s">
        <v>73</v>
      </c>
      <c r="C68" t="s">
        <v>74</v>
      </c>
      <c r="D68" t="s">
        <v>75</v>
      </c>
      <c r="E68" t="s">
        <v>21</v>
      </c>
      <c r="F68" t="s">
        <v>22</v>
      </c>
      <c r="G68" t="s">
        <v>22</v>
      </c>
      <c r="H68" t="s">
        <v>22</v>
      </c>
      <c r="I68" t="s">
        <v>22</v>
      </c>
      <c r="J68" t="s">
        <v>22</v>
      </c>
      <c r="K68" t="s">
        <v>22</v>
      </c>
      <c r="L68" t="s">
        <v>22</v>
      </c>
      <c r="M68" s="4">
        <v>0.81146879617010603</v>
      </c>
      <c r="N68" t="s">
        <v>264</v>
      </c>
      <c r="O68" s="5">
        <v>1314</v>
      </c>
    </row>
    <row r="69" spans="1:15" x14ac:dyDescent="0.25">
      <c r="A69" t="s">
        <v>72</v>
      </c>
      <c r="B69" t="s">
        <v>73</v>
      </c>
      <c r="C69" t="s">
        <v>74</v>
      </c>
      <c r="D69" t="s">
        <v>75</v>
      </c>
      <c r="E69" t="s">
        <v>21</v>
      </c>
      <c r="F69" t="s">
        <v>22</v>
      </c>
      <c r="G69" t="s">
        <v>22</v>
      </c>
      <c r="H69" t="s">
        <v>22</v>
      </c>
      <c r="I69" t="s">
        <v>22</v>
      </c>
      <c r="J69" t="s">
        <v>22</v>
      </c>
      <c r="K69" t="s">
        <v>22</v>
      </c>
      <c r="L69" t="s">
        <v>22</v>
      </c>
      <c r="M69" s="4">
        <v>0.81146879617010603</v>
      </c>
      <c r="N69" t="s">
        <v>265</v>
      </c>
      <c r="O69" s="5">
        <v>1810</v>
      </c>
    </row>
    <row r="70" spans="1:15" x14ac:dyDescent="0.25">
      <c r="A70" t="s">
        <v>72</v>
      </c>
      <c r="B70" t="s">
        <v>73</v>
      </c>
      <c r="C70" t="s">
        <v>74</v>
      </c>
      <c r="D70" t="s">
        <v>75</v>
      </c>
      <c r="E70" t="s">
        <v>21</v>
      </c>
      <c r="F70" t="s">
        <v>22</v>
      </c>
      <c r="G70" t="s">
        <v>22</v>
      </c>
      <c r="H70" t="s">
        <v>22</v>
      </c>
      <c r="I70" t="s">
        <v>22</v>
      </c>
      <c r="J70" t="s">
        <v>22</v>
      </c>
      <c r="K70" t="s">
        <v>22</v>
      </c>
      <c r="L70" t="s">
        <v>22</v>
      </c>
      <c r="M70" s="4">
        <v>0.81146879617010603</v>
      </c>
      <c r="N70" t="s">
        <v>266</v>
      </c>
      <c r="O70" s="5">
        <v>6510</v>
      </c>
    </row>
    <row r="71" spans="1:15" x14ac:dyDescent="0.25">
      <c r="A71" t="s">
        <v>72</v>
      </c>
      <c r="B71" t="s">
        <v>73</v>
      </c>
      <c r="C71" t="s">
        <v>74</v>
      </c>
      <c r="D71" t="s">
        <v>75</v>
      </c>
      <c r="E71" t="s">
        <v>21</v>
      </c>
      <c r="F71" t="s">
        <v>22</v>
      </c>
      <c r="G71" t="s">
        <v>22</v>
      </c>
      <c r="H71" t="s">
        <v>22</v>
      </c>
      <c r="I71" t="s">
        <v>22</v>
      </c>
      <c r="J71" t="s">
        <v>22</v>
      </c>
      <c r="K71" t="s">
        <v>22</v>
      </c>
      <c r="L71" t="s">
        <v>22</v>
      </c>
      <c r="M71" s="4">
        <v>0.81146879617010603</v>
      </c>
      <c r="N71" t="s">
        <v>267</v>
      </c>
      <c r="O71" s="5">
        <v>9271</v>
      </c>
    </row>
    <row r="72" spans="1:15" x14ac:dyDescent="0.25">
      <c r="A72" t="s">
        <v>76</v>
      </c>
      <c r="B72" t="s">
        <v>77</v>
      </c>
      <c r="C72" t="s">
        <v>78</v>
      </c>
      <c r="D72" t="s">
        <v>79</v>
      </c>
      <c r="E72" t="s">
        <v>21</v>
      </c>
      <c r="F72" t="s">
        <v>22</v>
      </c>
      <c r="G72" t="s">
        <v>22</v>
      </c>
      <c r="H72" t="s">
        <v>27</v>
      </c>
      <c r="I72" t="s">
        <v>27</v>
      </c>
      <c r="J72" t="s">
        <v>27</v>
      </c>
      <c r="K72" t="s">
        <v>27</v>
      </c>
      <c r="L72" t="s">
        <v>27</v>
      </c>
      <c r="M72" s="4">
        <v>-0.55073921414194804</v>
      </c>
      <c r="N72" t="s">
        <v>263</v>
      </c>
      <c r="O72" s="5">
        <v>9058</v>
      </c>
    </row>
    <row r="73" spans="1:15" x14ac:dyDescent="0.25">
      <c r="A73" t="s">
        <v>76</v>
      </c>
      <c r="B73" t="s">
        <v>77</v>
      </c>
      <c r="C73" t="s">
        <v>78</v>
      </c>
      <c r="D73" t="s">
        <v>79</v>
      </c>
      <c r="E73" t="s">
        <v>21</v>
      </c>
      <c r="F73" t="s">
        <v>22</v>
      </c>
      <c r="G73" t="s">
        <v>22</v>
      </c>
      <c r="H73" t="s">
        <v>27</v>
      </c>
      <c r="I73" t="s">
        <v>27</v>
      </c>
      <c r="J73" t="s">
        <v>27</v>
      </c>
      <c r="K73" t="s">
        <v>27</v>
      </c>
      <c r="L73" t="s">
        <v>27</v>
      </c>
      <c r="M73" s="4">
        <v>-0.55073921414194804</v>
      </c>
      <c r="N73" t="s">
        <v>264</v>
      </c>
      <c r="O73" s="5">
        <v>4839</v>
      </c>
    </row>
    <row r="74" spans="1:15" x14ac:dyDescent="0.25">
      <c r="A74" t="s">
        <v>76</v>
      </c>
      <c r="B74" t="s">
        <v>77</v>
      </c>
      <c r="C74" t="s">
        <v>78</v>
      </c>
      <c r="D74" t="s">
        <v>79</v>
      </c>
      <c r="E74" t="s">
        <v>21</v>
      </c>
      <c r="F74" t="s">
        <v>22</v>
      </c>
      <c r="G74" t="s">
        <v>22</v>
      </c>
      <c r="H74" t="s">
        <v>27</v>
      </c>
      <c r="I74" t="s">
        <v>27</v>
      </c>
      <c r="J74" t="s">
        <v>27</v>
      </c>
      <c r="K74" t="s">
        <v>27</v>
      </c>
      <c r="L74" t="s">
        <v>27</v>
      </c>
      <c r="M74" s="4">
        <v>-0.55073921414194804</v>
      </c>
      <c r="N74" t="s">
        <v>265</v>
      </c>
      <c r="O74" s="5">
        <v>4776</v>
      </c>
    </row>
    <row r="75" spans="1:15" x14ac:dyDescent="0.25">
      <c r="A75" t="s">
        <v>76</v>
      </c>
      <c r="B75" t="s">
        <v>77</v>
      </c>
      <c r="C75" t="s">
        <v>78</v>
      </c>
      <c r="D75" t="s">
        <v>79</v>
      </c>
      <c r="E75" t="s">
        <v>21</v>
      </c>
      <c r="F75" t="s">
        <v>22</v>
      </c>
      <c r="G75" t="s">
        <v>22</v>
      </c>
      <c r="H75" t="s">
        <v>27</v>
      </c>
      <c r="I75" t="s">
        <v>27</v>
      </c>
      <c r="J75" t="s">
        <v>27</v>
      </c>
      <c r="K75" t="s">
        <v>27</v>
      </c>
      <c r="L75" t="s">
        <v>27</v>
      </c>
      <c r="M75" s="4">
        <v>-0.55073921414194804</v>
      </c>
      <c r="N75" t="s">
        <v>266</v>
      </c>
      <c r="O75" s="5">
        <v>4024</v>
      </c>
    </row>
    <row r="76" spans="1:15" x14ac:dyDescent="0.25">
      <c r="A76" t="s">
        <v>76</v>
      </c>
      <c r="B76" t="s">
        <v>77</v>
      </c>
      <c r="C76" t="s">
        <v>78</v>
      </c>
      <c r="D76" t="s">
        <v>79</v>
      </c>
      <c r="E76" t="s">
        <v>21</v>
      </c>
      <c r="F76" t="s">
        <v>22</v>
      </c>
      <c r="G76" t="s">
        <v>22</v>
      </c>
      <c r="H76" t="s">
        <v>27</v>
      </c>
      <c r="I76" t="s">
        <v>27</v>
      </c>
      <c r="J76" t="s">
        <v>27</v>
      </c>
      <c r="K76" t="s">
        <v>27</v>
      </c>
      <c r="L76" t="s">
        <v>27</v>
      </c>
      <c r="M76" s="4">
        <v>-0.55073921414194804</v>
      </c>
      <c r="N76" t="s">
        <v>267</v>
      </c>
      <c r="O76" s="5">
        <v>369</v>
      </c>
    </row>
    <row r="77" spans="1:15" x14ac:dyDescent="0.25">
      <c r="A77" t="s">
        <v>80</v>
      </c>
      <c r="B77" t="s">
        <v>81</v>
      </c>
      <c r="C77" t="s">
        <v>82</v>
      </c>
      <c r="D77" t="s">
        <v>83</v>
      </c>
      <c r="E77" t="s">
        <v>84</v>
      </c>
      <c r="F77" t="s">
        <v>22</v>
      </c>
      <c r="G77" t="s">
        <v>22</v>
      </c>
      <c r="H77" t="s">
        <v>27</v>
      </c>
      <c r="I77" t="s">
        <v>27</v>
      </c>
      <c r="J77" t="s">
        <v>27</v>
      </c>
      <c r="K77" t="s">
        <v>27</v>
      </c>
      <c r="L77" t="s">
        <v>27</v>
      </c>
      <c r="M77" s="4">
        <v>0.27407081068210998</v>
      </c>
      <c r="N77" t="s">
        <v>263</v>
      </c>
      <c r="O77" s="5">
        <v>3501</v>
      </c>
    </row>
    <row r="78" spans="1:15" x14ac:dyDescent="0.25">
      <c r="A78" t="s">
        <v>80</v>
      </c>
      <c r="B78" t="s">
        <v>81</v>
      </c>
      <c r="C78" t="s">
        <v>82</v>
      </c>
      <c r="D78" t="s">
        <v>83</v>
      </c>
      <c r="E78" t="s">
        <v>84</v>
      </c>
      <c r="F78" t="s">
        <v>22</v>
      </c>
      <c r="G78" t="s">
        <v>22</v>
      </c>
      <c r="H78" t="s">
        <v>27</v>
      </c>
      <c r="I78" t="s">
        <v>27</v>
      </c>
      <c r="J78" t="s">
        <v>27</v>
      </c>
      <c r="K78" t="s">
        <v>27</v>
      </c>
      <c r="L78" t="s">
        <v>27</v>
      </c>
      <c r="M78" s="4">
        <v>0.27407081068210998</v>
      </c>
      <c r="N78" t="s">
        <v>264</v>
      </c>
      <c r="O78" s="5">
        <v>7079</v>
      </c>
    </row>
    <row r="79" spans="1:15" x14ac:dyDescent="0.25">
      <c r="A79" t="s">
        <v>80</v>
      </c>
      <c r="B79" t="s">
        <v>81</v>
      </c>
      <c r="C79" t="s">
        <v>82</v>
      </c>
      <c r="D79" t="s">
        <v>83</v>
      </c>
      <c r="E79" t="s">
        <v>84</v>
      </c>
      <c r="F79" t="s">
        <v>22</v>
      </c>
      <c r="G79" t="s">
        <v>22</v>
      </c>
      <c r="H79" t="s">
        <v>27</v>
      </c>
      <c r="I79" t="s">
        <v>27</v>
      </c>
      <c r="J79" t="s">
        <v>27</v>
      </c>
      <c r="K79" t="s">
        <v>27</v>
      </c>
      <c r="L79" t="s">
        <v>27</v>
      </c>
      <c r="M79" s="4">
        <v>0.27407081068210998</v>
      </c>
      <c r="N79" t="s">
        <v>265</v>
      </c>
      <c r="O79" s="5">
        <v>7438</v>
      </c>
    </row>
    <row r="80" spans="1:15" x14ac:dyDescent="0.25">
      <c r="A80" t="s">
        <v>80</v>
      </c>
      <c r="B80" t="s">
        <v>81</v>
      </c>
      <c r="C80" t="s">
        <v>82</v>
      </c>
      <c r="D80" t="s">
        <v>83</v>
      </c>
      <c r="E80" t="s">
        <v>84</v>
      </c>
      <c r="F80" t="s">
        <v>22</v>
      </c>
      <c r="G80" t="s">
        <v>22</v>
      </c>
      <c r="H80" t="s">
        <v>27</v>
      </c>
      <c r="I80" t="s">
        <v>27</v>
      </c>
      <c r="J80" t="s">
        <v>27</v>
      </c>
      <c r="K80" t="s">
        <v>27</v>
      </c>
      <c r="L80" t="s">
        <v>27</v>
      </c>
      <c r="M80" s="4">
        <v>0.27407081068210998</v>
      </c>
      <c r="N80" t="s">
        <v>266</v>
      </c>
      <c r="O80" s="5">
        <v>7443</v>
      </c>
    </row>
    <row r="81" spans="1:15" x14ac:dyDescent="0.25">
      <c r="A81" t="s">
        <v>80</v>
      </c>
      <c r="B81" t="s">
        <v>81</v>
      </c>
      <c r="C81" t="s">
        <v>82</v>
      </c>
      <c r="D81" t="s">
        <v>83</v>
      </c>
      <c r="E81" t="s">
        <v>84</v>
      </c>
      <c r="F81" t="s">
        <v>22</v>
      </c>
      <c r="G81" t="s">
        <v>22</v>
      </c>
      <c r="H81" t="s">
        <v>27</v>
      </c>
      <c r="I81" t="s">
        <v>27</v>
      </c>
      <c r="J81" t="s">
        <v>27</v>
      </c>
      <c r="K81" t="s">
        <v>27</v>
      </c>
      <c r="L81" t="s">
        <v>27</v>
      </c>
      <c r="M81" s="4">
        <v>0.27407081068210998</v>
      </c>
      <c r="N81" t="s">
        <v>267</v>
      </c>
      <c r="O81" s="5">
        <v>9225</v>
      </c>
    </row>
    <row r="82" spans="1:15" x14ac:dyDescent="0.25">
      <c r="A82" t="s">
        <v>85</v>
      </c>
      <c r="B82" t="s">
        <v>86</v>
      </c>
      <c r="C82" t="s">
        <v>87</v>
      </c>
      <c r="D82" t="s">
        <v>88</v>
      </c>
      <c r="E82" t="s">
        <v>84</v>
      </c>
      <c r="F82" t="s">
        <v>22</v>
      </c>
      <c r="G82" t="s">
        <v>22</v>
      </c>
      <c r="H82" t="s">
        <v>27</v>
      </c>
      <c r="I82" t="s">
        <v>27</v>
      </c>
      <c r="J82" t="s">
        <v>27</v>
      </c>
      <c r="K82" t="s">
        <v>27</v>
      </c>
      <c r="L82" t="s">
        <v>27</v>
      </c>
      <c r="M82" s="4">
        <v>0.179834685761873</v>
      </c>
      <c r="N82" t="s">
        <v>263</v>
      </c>
      <c r="O82" s="5">
        <v>3916</v>
      </c>
    </row>
    <row r="83" spans="1:15" x14ac:dyDescent="0.25">
      <c r="A83" t="s">
        <v>85</v>
      </c>
      <c r="B83" t="s">
        <v>86</v>
      </c>
      <c r="C83" t="s">
        <v>87</v>
      </c>
      <c r="D83" t="s">
        <v>88</v>
      </c>
      <c r="E83" t="s">
        <v>84</v>
      </c>
      <c r="F83" t="s">
        <v>22</v>
      </c>
      <c r="G83" t="s">
        <v>22</v>
      </c>
      <c r="H83" t="s">
        <v>27</v>
      </c>
      <c r="I83" t="s">
        <v>27</v>
      </c>
      <c r="J83" t="s">
        <v>27</v>
      </c>
      <c r="K83" t="s">
        <v>27</v>
      </c>
      <c r="L83" t="s">
        <v>27</v>
      </c>
      <c r="M83" s="4">
        <v>0.179834685761873</v>
      </c>
      <c r="N83" t="s">
        <v>264</v>
      </c>
      <c r="O83" s="5">
        <v>4218</v>
      </c>
    </row>
    <row r="84" spans="1:15" x14ac:dyDescent="0.25">
      <c r="A84" t="s">
        <v>85</v>
      </c>
      <c r="B84" t="s">
        <v>86</v>
      </c>
      <c r="C84" t="s">
        <v>87</v>
      </c>
      <c r="D84" t="s">
        <v>88</v>
      </c>
      <c r="E84" t="s">
        <v>84</v>
      </c>
      <c r="F84" t="s">
        <v>22</v>
      </c>
      <c r="G84" t="s">
        <v>22</v>
      </c>
      <c r="H84" t="s">
        <v>27</v>
      </c>
      <c r="I84" t="s">
        <v>27</v>
      </c>
      <c r="J84" t="s">
        <v>27</v>
      </c>
      <c r="K84" t="s">
        <v>27</v>
      </c>
      <c r="L84" t="s">
        <v>27</v>
      </c>
      <c r="M84" s="4">
        <v>0.179834685761873</v>
      </c>
      <c r="N84" t="s">
        <v>265</v>
      </c>
      <c r="O84" s="5">
        <v>5072</v>
      </c>
    </row>
    <row r="85" spans="1:15" x14ac:dyDescent="0.25">
      <c r="A85" t="s">
        <v>85</v>
      </c>
      <c r="B85" t="s">
        <v>86</v>
      </c>
      <c r="C85" t="s">
        <v>87</v>
      </c>
      <c r="D85" t="s">
        <v>88</v>
      </c>
      <c r="E85" t="s">
        <v>84</v>
      </c>
      <c r="F85" t="s">
        <v>22</v>
      </c>
      <c r="G85" t="s">
        <v>22</v>
      </c>
      <c r="H85" t="s">
        <v>27</v>
      </c>
      <c r="I85" t="s">
        <v>27</v>
      </c>
      <c r="J85" t="s">
        <v>27</v>
      </c>
      <c r="K85" t="s">
        <v>27</v>
      </c>
      <c r="L85" t="s">
        <v>27</v>
      </c>
      <c r="M85" s="4">
        <v>0.179834685761873</v>
      </c>
      <c r="N85" t="s">
        <v>266</v>
      </c>
      <c r="O85" s="5">
        <v>5201</v>
      </c>
    </row>
    <row r="86" spans="1:15" x14ac:dyDescent="0.25">
      <c r="A86" t="s">
        <v>85</v>
      </c>
      <c r="B86" t="s">
        <v>86</v>
      </c>
      <c r="C86" t="s">
        <v>87</v>
      </c>
      <c r="D86" t="s">
        <v>88</v>
      </c>
      <c r="E86" t="s">
        <v>84</v>
      </c>
      <c r="F86" t="s">
        <v>22</v>
      </c>
      <c r="G86" t="s">
        <v>22</v>
      </c>
      <c r="H86" t="s">
        <v>27</v>
      </c>
      <c r="I86" t="s">
        <v>27</v>
      </c>
      <c r="J86" t="s">
        <v>27</v>
      </c>
      <c r="K86" t="s">
        <v>27</v>
      </c>
      <c r="L86" t="s">
        <v>27</v>
      </c>
      <c r="M86" s="4">
        <v>0.179834685761873</v>
      </c>
      <c r="N86" t="s">
        <v>267</v>
      </c>
      <c r="O86" s="5">
        <v>7588</v>
      </c>
    </row>
    <row r="87" spans="1:15" x14ac:dyDescent="0.25">
      <c r="A87" t="s">
        <v>89</v>
      </c>
      <c r="B87" t="s">
        <v>90</v>
      </c>
      <c r="C87" t="s">
        <v>91</v>
      </c>
      <c r="D87" t="s">
        <v>92</v>
      </c>
      <c r="E87" t="s">
        <v>84</v>
      </c>
      <c r="F87" t="s">
        <v>22</v>
      </c>
      <c r="G87" t="s">
        <v>22</v>
      </c>
      <c r="H87" t="s">
        <v>27</v>
      </c>
      <c r="I87" t="s">
        <v>22</v>
      </c>
      <c r="J87" t="s">
        <v>27</v>
      </c>
      <c r="K87" t="s">
        <v>22</v>
      </c>
      <c r="L87" t="s">
        <v>27</v>
      </c>
      <c r="M87" s="4">
        <v>0.90588403033885301</v>
      </c>
      <c r="N87" t="s">
        <v>263</v>
      </c>
      <c r="O87" s="5">
        <v>700</v>
      </c>
    </row>
    <row r="88" spans="1:15" x14ac:dyDescent="0.25">
      <c r="A88" t="s">
        <v>89</v>
      </c>
      <c r="B88" t="s">
        <v>90</v>
      </c>
      <c r="C88" t="s">
        <v>91</v>
      </c>
      <c r="D88" t="s">
        <v>92</v>
      </c>
      <c r="E88" t="s">
        <v>84</v>
      </c>
      <c r="F88" t="s">
        <v>22</v>
      </c>
      <c r="G88" t="s">
        <v>22</v>
      </c>
      <c r="H88" t="s">
        <v>27</v>
      </c>
      <c r="I88" t="s">
        <v>22</v>
      </c>
      <c r="J88" t="s">
        <v>27</v>
      </c>
      <c r="K88" t="s">
        <v>22</v>
      </c>
      <c r="L88" t="s">
        <v>27</v>
      </c>
      <c r="M88" s="4">
        <v>0.90588403033885301</v>
      </c>
      <c r="N88" t="s">
        <v>264</v>
      </c>
      <c r="O88" s="5">
        <v>5721</v>
      </c>
    </row>
    <row r="89" spans="1:15" x14ac:dyDescent="0.25">
      <c r="A89" t="s">
        <v>89</v>
      </c>
      <c r="B89" t="s">
        <v>90</v>
      </c>
      <c r="C89" t="s">
        <v>91</v>
      </c>
      <c r="D89" t="s">
        <v>92</v>
      </c>
      <c r="E89" t="s">
        <v>84</v>
      </c>
      <c r="F89" t="s">
        <v>22</v>
      </c>
      <c r="G89" t="s">
        <v>22</v>
      </c>
      <c r="H89" t="s">
        <v>27</v>
      </c>
      <c r="I89" t="s">
        <v>22</v>
      </c>
      <c r="J89" t="s">
        <v>27</v>
      </c>
      <c r="K89" t="s">
        <v>22</v>
      </c>
      <c r="L89" t="s">
        <v>27</v>
      </c>
      <c r="M89" s="4">
        <v>0.90588403033885301</v>
      </c>
      <c r="N89" t="s">
        <v>265</v>
      </c>
      <c r="O89" s="5">
        <v>6247</v>
      </c>
    </row>
    <row r="90" spans="1:15" x14ac:dyDescent="0.25">
      <c r="A90" t="s">
        <v>89</v>
      </c>
      <c r="B90" t="s">
        <v>90</v>
      </c>
      <c r="C90" t="s">
        <v>91</v>
      </c>
      <c r="D90" t="s">
        <v>92</v>
      </c>
      <c r="E90" t="s">
        <v>84</v>
      </c>
      <c r="F90" t="s">
        <v>22</v>
      </c>
      <c r="G90" t="s">
        <v>22</v>
      </c>
      <c r="H90" t="s">
        <v>27</v>
      </c>
      <c r="I90" t="s">
        <v>22</v>
      </c>
      <c r="J90" t="s">
        <v>27</v>
      </c>
      <c r="K90" t="s">
        <v>22</v>
      </c>
      <c r="L90" t="s">
        <v>27</v>
      </c>
      <c r="M90" s="4">
        <v>0.90588403033885301</v>
      </c>
      <c r="N90" t="s">
        <v>266</v>
      </c>
      <c r="O90" s="5">
        <v>8495</v>
      </c>
    </row>
    <row r="91" spans="1:15" x14ac:dyDescent="0.25">
      <c r="A91" t="s">
        <v>89</v>
      </c>
      <c r="B91" t="s">
        <v>90</v>
      </c>
      <c r="C91" t="s">
        <v>91</v>
      </c>
      <c r="D91" t="s">
        <v>92</v>
      </c>
      <c r="E91" t="s">
        <v>84</v>
      </c>
      <c r="F91" t="s">
        <v>22</v>
      </c>
      <c r="G91" t="s">
        <v>22</v>
      </c>
      <c r="H91" t="s">
        <v>27</v>
      </c>
      <c r="I91" t="s">
        <v>22</v>
      </c>
      <c r="J91" t="s">
        <v>27</v>
      </c>
      <c r="K91" t="s">
        <v>22</v>
      </c>
      <c r="L91" t="s">
        <v>27</v>
      </c>
      <c r="M91" s="4">
        <v>0.90588403033885301</v>
      </c>
      <c r="N91" t="s">
        <v>267</v>
      </c>
      <c r="O91" s="5">
        <v>9236</v>
      </c>
    </row>
    <row r="92" spans="1:15" x14ac:dyDescent="0.25">
      <c r="A92" t="s">
        <v>93</v>
      </c>
      <c r="B92" t="s">
        <v>94</v>
      </c>
      <c r="C92" t="s">
        <v>95</v>
      </c>
      <c r="D92" t="s">
        <v>96</v>
      </c>
      <c r="E92" t="s">
        <v>84</v>
      </c>
      <c r="F92" t="s">
        <v>22</v>
      </c>
      <c r="G92" t="s">
        <v>22</v>
      </c>
      <c r="H92" t="s">
        <v>27</v>
      </c>
      <c r="I92" t="s">
        <v>27</v>
      </c>
      <c r="J92" t="s">
        <v>27</v>
      </c>
      <c r="K92" t="s">
        <v>27</v>
      </c>
      <c r="L92" t="s">
        <v>27</v>
      </c>
      <c r="M92" s="4">
        <v>-0.20956409258224701</v>
      </c>
      <c r="N92" t="s">
        <v>263</v>
      </c>
      <c r="O92" s="5">
        <v>9773</v>
      </c>
    </row>
    <row r="93" spans="1:15" x14ac:dyDescent="0.25">
      <c r="A93" t="s">
        <v>93</v>
      </c>
      <c r="B93" t="s">
        <v>94</v>
      </c>
      <c r="C93" t="s">
        <v>95</v>
      </c>
      <c r="D93" t="s">
        <v>96</v>
      </c>
      <c r="E93" t="s">
        <v>84</v>
      </c>
      <c r="F93" t="s">
        <v>22</v>
      </c>
      <c r="G93" t="s">
        <v>22</v>
      </c>
      <c r="H93" t="s">
        <v>27</v>
      </c>
      <c r="I93" t="s">
        <v>27</v>
      </c>
      <c r="J93" t="s">
        <v>27</v>
      </c>
      <c r="K93" t="s">
        <v>27</v>
      </c>
      <c r="L93" t="s">
        <v>27</v>
      </c>
      <c r="M93" s="4">
        <v>-0.20956409258224701</v>
      </c>
      <c r="N93" t="s">
        <v>264</v>
      </c>
      <c r="O93" s="5">
        <v>9179</v>
      </c>
    </row>
    <row r="94" spans="1:15" x14ac:dyDescent="0.25">
      <c r="A94" t="s">
        <v>93</v>
      </c>
      <c r="B94" t="s">
        <v>94</v>
      </c>
      <c r="C94" t="s">
        <v>95</v>
      </c>
      <c r="D94" t="s">
        <v>96</v>
      </c>
      <c r="E94" t="s">
        <v>84</v>
      </c>
      <c r="F94" t="s">
        <v>22</v>
      </c>
      <c r="G94" t="s">
        <v>22</v>
      </c>
      <c r="H94" t="s">
        <v>27</v>
      </c>
      <c r="I94" t="s">
        <v>27</v>
      </c>
      <c r="J94" t="s">
        <v>27</v>
      </c>
      <c r="K94" t="s">
        <v>27</v>
      </c>
      <c r="L94" t="s">
        <v>27</v>
      </c>
      <c r="M94" s="4">
        <v>-0.20956409258224701</v>
      </c>
      <c r="N94" t="s">
        <v>265</v>
      </c>
      <c r="O94" s="5">
        <v>8390</v>
      </c>
    </row>
    <row r="95" spans="1:15" x14ac:dyDescent="0.25">
      <c r="A95" t="s">
        <v>93</v>
      </c>
      <c r="B95" t="s">
        <v>94</v>
      </c>
      <c r="C95" t="s">
        <v>95</v>
      </c>
      <c r="D95" t="s">
        <v>96</v>
      </c>
      <c r="E95" t="s">
        <v>84</v>
      </c>
      <c r="F95" t="s">
        <v>22</v>
      </c>
      <c r="G95" t="s">
        <v>22</v>
      </c>
      <c r="H95" t="s">
        <v>27</v>
      </c>
      <c r="I95" t="s">
        <v>27</v>
      </c>
      <c r="J95" t="s">
        <v>27</v>
      </c>
      <c r="K95" t="s">
        <v>27</v>
      </c>
      <c r="L95" t="s">
        <v>27</v>
      </c>
      <c r="M95" s="4">
        <v>-0.20956409258224701</v>
      </c>
      <c r="N95" t="s">
        <v>266</v>
      </c>
      <c r="O95" s="5">
        <v>8256</v>
      </c>
    </row>
    <row r="96" spans="1:15" x14ac:dyDescent="0.25">
      <c r="A96" t="s">
        <v>93</v>
      </c>
      <c r="B96" t="s">
        <v>94</v>
      </c>
      <c r="C96" t="s">
        <v>95</v>
      </c>
      <c r="D96" t="s">
        <v>96</v>
      </c>
      <c r="E96" t="s">
        <v>84</v>
      </c>
      <c r="F96" t="s">
        <v>22</v>
      </c>
      <c r="G96" t="s">
        <v>22</v>
      </c>
      <c r="H96" t="s">
        <v>27</v>
      </c>
      <c r="I96" t="s">
        <v>27</v>
      </c>
      <c r="J96" t="s">
        <v>27</v>
      </c>
      <c r="K96" t="s">
        <v>27</v>
      </c>
      <c r="L96" t="s">
        <v>27</v>
      </c>
      <c r="M96" s="4">
        <v>-0.20956409258224701</v>
      </c>
      <c r="N96" t="s">
        <v>267</v>
      </c>
      <c r="O96" s="5">
        <v>3815</v>
      </c>
    </row>
    <row r="97" spans="1:15" x14ac:dyDescent="0.25">
      <c r="A97" t="s">
        <v>97</v>
      </c>
      <c r="B97" t="s">
        <v>98</v>
      </c>
      <c r="C97" t="s">
        <v>99</v>
      </c>
      <c r="D97" t="s">
        <v>100</v>
      </c>
      <c r="E97" t="s">
        <v>84</v>
      </c>
      <c r="F97" t="s">
        <v>22</v>
      </c>
      <c r="G97" t="s">
        <v>22</v>
      </c>
      <c r="H97" t="s">
        <v>27</v>
      </c>
      <c r="I97" t="s">
        <v>22</v>
      </c>
      <c r="J97" t="s">
        <v>27</v>
      </c>
      <c r="K97" t="s">
        <v>22</v>
      </c>
      <c r="L97" t="s">
        <v>27</v>
      </c>
      <c r="M97" s="4">
        <v>2.2455667067018901</v>
      </c>
      <c r="N97" t="s">
        <v>263</v>
      </c>
      <c r="O97" s="5">
        <v>73</v>
      </c>
    </row>
    <row r="98" spans="1:15" x14ac:dyDescent="0.25">
      <c r="A98" t="s">
        <v>97</v>
      </c>
      <c r="B98" t="s">
        <v>98</v>
      </c>
      <c r="C98" t="s">
        <v>99</v>
      </c>
      <c r="D98" t="s">
        <v>100</v>
      </c>
      <c r="E98" t="s">
        <v>84</v>
      </c>
      <c r="F98" t="s">
        <v>22</v>
      </c>
      <c r="G98" t="s">
        <v>22</v>
      </c>
      <c r="H98" t="s">
        <v>27</v>
      </c>
      <c r="I98" t="s">
        <v>22</v>
      </c>
      <c r="J98" t="s">
        <v>27</v>
      </c>
      <c r="K98" t="s">
        <v>22</v>
      </c>
      <c r="L98" t="s">
        <v>27</v>
      </c>
      <c r="M98" s="4">
        <v>2.2455667067018901</v>
      </c>
      <c r="N98" t="s">
        <v>264</v>
      </c>
      <c r="O98" s="5">
        <v>3485</v>
      </c>
    </row>
    <row r="99" spans="1:15" x14ac:dyDescent="0.25">
      <c r="A99" t="s">
        <v>97</v>
      </c>
      <c r="B99" t="s">
        <v>98</v>
      </c>
      <c r="C99" t="s">
        <v>99</v>
      </c>
      <c r="D99" t="s">
        <v>100</v>
      </c>
      <c r="E99" t="s">
        <v>84</v>
      </c>
      <c r="F99" t="s">
        <v>22</v>
      </c>
      <c r="G99" t="s">
        <v>22</v>
      </c>
      <c r="H99" t="s">
        <v>27</v>
      </c>
      <c r="I99" t="s">
        <v>22</v>
      </c>
      <c r="J99" t="s">
        <v>27</v>
      </c>
      <c r="K99" t="s">
        <v>22</v>
      </c>
      <c r="L99" t="s">
        <v>27</v>
      </c>
      <c r="M99" s="4">
        <v>2.2455667067018901</v>
      </c>
      <c r="N99" t="s">
        <v>265</v>
      </c>
      <c r="O99" s="5">
        <v>4592</v>
      </c>
    </row>
    <row r="100" spans="1:15" x14ac:dyDescent="0.25">
      <c r="A100" t="s">
        <v>97</v>
      </c>
      <c r="B100" t="s">
        <v>98</v>
      </c>
      <c r="C100" t="s">
        <v>99</v>
      </c>
      <c r="D100" t="s">
        <v>100</v>
      </c>
      <c r="E100" t="s">
        <v>84</v>
      </c>
      <c r="F100" t="s">
        <v>22</v>
      </c>
      <c r="G100" t="s">
        <v>22</v>
      </c>
      <c r="H100" t="s">
        <v>27</v>
      </c>
      <c r="I100" t="s">
        <v>22</v>
      </c>
      <c r="J100" t="s">
        <v>27</v>
      </c>
      <c r="K100" t="s">
        <v>22</v>
      </c>
      <c r="L100" t="s">
        <v>27</v>
      </c>
      <c r="M100" s="4">
        <v>2.2455667067018901</v>
      </c>
      <c r="N100" t="s">
        <v>266</v>
      </c>
      <c r="O100" s="5">
        <v>5143</v>
      </c>
    </row>
    <row r="101" spans="1:15" x14ac:dyDescent="0.25">
      <c r="A101" t="s">
        <v>97</v>
      </c>
      <c r="B101" t="s">
        <v>98</v>
      </c>
      <c r="C101" t="s">
        <v>99</v>
      </c>
      <c r="D101" t="s">
        <v>100</v>
      </c>
      <c r="E101" t="s">
        <v>84</v>
      </c>
      <c r="F101" t="s">
        <v>22</v>
      </c>
      <c r="G101" t="s">
        <v>22</v>
      </c>
      <c r="H101" t="s">
        <v>27</v>
      </c>
      <c r="I101" t="s">
        <v>22</v>
      </c>
      <c r="J101" t="s">
        <v>27</v>
      </c>
      <c r="K101" t="s">
        <v>22</v>
      </c>
      <c r="L101" t="s">
        <v>27</v>
      </c>
      <c r="M101" s="4">
        <v>2.2455667067018901</v>
      </c>
      <c r="N101" t="s">
        <v>267</v>
      </c>
      <c r="O101" s="5">
        <v>8100</v>
      </c>
    </row>
    <row r="102" spans="1:15" x14ac:dyDescent="0.25">
      <c r="A102" t="s">
        <v>101</v>
      </c>
      <c r="B102" t="s">
        <v>102</v>
      </c>
      <c r="C102" t="s">
        <v>103</v>
      </c>
      <c r="D102" t="s">
        <v>104</v>
      </c>
      <c r="E102" t="s">
        <v>84</v>
      </c>
      <c r="F102" t="s">
        <v>22</v>
      </c>
      <c r="G102" t="s">
        <v>22</v>
      </c>
      <c r="H102" t="s">
        <v>27</v>
      </c>
      <c r="I102" t="s">
        <v>22</v>
      </c>
      <c r="J102" t="s">
        <v>27</v>
      </c>
      <c r="K102" t="s">
        <v>22</v>
      </c>
      <c r="L102" t="s">
        <v>27</v>
      </c>
      <c r="M102" s="4">
        <v>1.4232703532020701</v>
      </c>
      <c r="N102" t="s">
        <v>263</v>
      </c>
      <c r="O102" s="5">
        <v>238</v>
      </c>
    </row>
    <row r="103" spans="1:15" x14ac:dyDescent="0.25">
      <c r="A103" t="s">
        <v>101</v>
      </c>
      <c r="B103" t="s">
        <v>102</v>
      </c>
      <c r="C103" t="s">
        <v>103</v>
      </c>
      <c r="D103" t="s">
        <v>104</v>
      </c>
      <c r="E103" t="s">
        <v>84</v>
      </c>
      <c r="F103" t="s">
        <v>22</v>
      </c>
      <c r="G103" t="s">
        <v>22</v>
      </c>
      <c r="H103" t="s">
        <v>27</v>
      </c>
      <c r="I103" t="s">
        <v>22</v>
      </c>
      <c r="J103" t="s">
        <v>27</v>
      </c>
      <c r="K103" t="s">
        <v>22</v>
      </c>
      <c r="L103" t="s">
        <v>27</v>
      </c>
      <c r="M103" s="4">
        <v>1.4232703532020701</v>
      </c>
      <c r="N103" t="s">
        <v>264</v>
      </c>
      <c r="O103" s="5">
        <v>1235</v>
      </c>
    </row>
    <row r="104" spans="1:15" x14ac:dyDescent="0.25">
      <c r="A104" t="s">
        <v>101</v>
      </c>
      <c r="B104" t="s">
        <v>102</v>
      </c>
      <c r="C104" t="s">
        <v>103</v>
      </c>
      <c r="D104" t="s">
        <v>104</v>
      </c>
      <c r="E104" t="s">
        <v>84</v>
      </c>
      <c r="F104" t="s">
        <v>22</v>
      </c>
      <c r="G104" t="s">
        <v>22</v>
      </c>
      <c r="H104" t="s">
        <v>27</v>
      </c>
      <c r="I104" t="s">
        <v>22</v>
      </c>
      <c r="J104" t="s">
        <v>27</v>
      </c>
      <c r="K104" t="s">
        <v>22</v>
      </c>
      <c r="L104" t="s">
        <v>27</v>
      </c>
      <c r="M104" s="4">
        <v>1.4232703532020701</v>
      </c>
      <c r="N104" t="s">
        <v>265</v>
      </c>
      <c r="O104" s="5">
        <v>1822</v>
      </c>
    </row>
    <row r="105" spans="1:15" x14ac:dyDescent="0.25">
      <c r="A105" t="s">
        <v>101</v>
      </c>
      <c r="B105" t="s">
        <v>102</v>
      </c>
      <c r="C105" t="s">
        <v>103</v>
      </c>
      <c r="D105" t="s">
        <v>104</v>
      </c>
      <c r="E105" t="s">
        <v>84</v>
      </c>
      <c r="F105" t="s">
        <v>22</v>
      </c>
      <c r="G105" t="s">
        <v>22</v>
      </c>
      <c r="H105" t="s">
        <v>27</v>
      </c>
      <c r="I105" t="s">
        <v>22</v>
      </c>
      <c r="J105" t="s">
        <v>27</v>
      </c>
      <c r="K105" t="s">
        <v>22</v>
      </c>
      <c r="L105" t="s">
        <v>27</v>
      </c>
      <c r="M105" s="4">
        <v>1.4232703532020701</v>
      </c>
      <c r="N105" t="s">
        <v>266</v>
      </c>
      <c r="O105" s="5">
        <v>7074</v>
      </c>
    </row>
    <row r="106" spans="1:15" x14ac:dyDescent="0.25">
      <c r="A106" t="s">
        <v>101</v>
      </c>
      <c r="B106" t="s">
        <v>102</v>
      </c>
      <c r="C106" t="s">
        <v>103</v>
      </c>
      <c r="D106" t="s">
        <v>104</v>
      </c>
      <c r="E106" t="s">
        <v>84</v>
      </c>
      <c r="F106" t="s">
        <v>22</v>
      </c>
      <c r="G106" t="s">
        <v>22</v>
      </c>
      <c r="H106" t="s">
        <v>27</v>
      </c>
      <c r="I106" t="s">
        <v>22</v>
      </c>
      <c r="J106" t="s">
        <v>27</v>
      </c>
      <c r="K106" t="s">
        <v>22</v>
      </c>
      <c r="L106" t="s">
        <v>27</v>
      </c>
      <c r="M106" s="4">
        <v>1.4232703532020701</v>
      </c>
      <c r="N106" t="s">
        <v>267</v>
      </c>
      <c r="O106" s="5">
        <v>8207</v>
      </c>
    </row>
    <row r="107" spans="1:15" x14ac:dyDescent="0.25">
      <c r="A107" t="s">
        <v>105</v>
      </c>
      <c r="B107" t="s">
        <v>106</v>
      </c>
      <c r="C107" t="s">
        <v>107</v>
      </c>
      <c r="D107" t="s">
        <v>108</v>
      </c>
      <c r="E107" t="s">
        <v>84</v>
      </c>
      <c r="F107" t="s">
        <v>22</v>
      </c>
      <c r="G107" t="s">
        <v>22</v>
      </c>
      <c r="H107" t="s">
        <v>27</v>
      </c>
      <c r="I107" t="s">
        <v>22</v>
      </c>
      <c r="J107" t="s">
        <v>27</v>
      </c>
      <c r="K107" t="s">
        <v>22</v>
      </c>
      <c r="L107" t="s">
        <v>27</v>
      </c>
      <c r="M107" s="4">
        <v>0.64359095818904999</v>
      </c>
      <c r="N107" t="s">
        <v>263</v>
      </c>
      <c r="O107" s="5">
        <v>1368</v>
      </c>
    </row>
    <row r="108" spans="1:15" x14ac:dyDescent="0.25">
      <c r="A108" t="s">
        <v>105</v>
      </c>
      <c r="B108" t="s">
        <v>106</v>
      </c>
      <c r="C108" t="s">
        <v>107</v>
      </c>
      <c r="D108" t="s">
        <v>108</v>
      </c>
      <c r="E108" t="s">
        <v>84</v>
      </c>
      <c r="F108" t="s">
        <v>22</v>
      </c>
      <c r="G108" t="s">
        <v>22</v>
      </c>
      <c r="H108" t="s">
        <v>27</v>
      </c>
      <c r="I108" t="s">
        <v>22</v>
      </c>
      <c r="J108" t="s">
        <v>27</v>
      </c>
      <c r="K108" t="s">
        <v>22</v>
      </c>
      <c r="L108" t="s">
        <v>27</v>
      </c>
      <c r="M108" s="4">
        <v>0.64359095818904999</v>
      </c>
      <c r="N108" t="s">
        <v>264</v>
      </c>
      <c r="O108" s="5">
        <v>3447</v>
      </c>
    </row>
    <row r="109" spans="1:15" x14ac:dyDescent="0.25">
      <c r="A109" t="s">
        <v>105</v>
      </c>
      <c r="B109" t="s">
        <v>106</v>
      </c>
      <c r="C109" t="s">
        <v>107</v>
      </c>
      <c r="D109" t="s">
        <v>108</v>
      </c>
      <c r="E109" t="s">
        <v>84</v>
      </c>
      <c r="F109" t="s">
        <v>22</v>
      </c>
      <c r="G109" t="s">
        <v>22</v>
      </c>
      <c r="H109" t="s">
        <v>27</v>
      </c>
      <c r="I109" t="s">
        <v>22</v>
      </c>
      <c r="J109" t="s">
        <v>27</v>
      </c>
      <c r="K109" t="s">
        <v>22</v>
      </c>
      <c r="L109" t="s">
        <v>27</v>
      </c>
      <c r="M109" s="4">
        <v>0.64359095818904999</v>
      </c>
      <c r="N109" t="s">
        <v>265</v>
      </c>
      <c r="O109" s="5">
        <v>4535</v>
      </c>
    </row>
    <row r="110" spans="1:15" x14ac:dyDescent="0.25">
      <c r="A110" t="s">
        <v>105</v>
      </c>
      <c r="B110" t="s">
        <v>106</v>
      </c>
      <c r="C110" t="s">
        <v>107</v>
      </c>
      <c r="D110" t="s">
        <v>108</v>
      </c>
      <c r="E110" t="s">
        <v>84</v>
      </c>
      <c r="F110" t="s">
        <v>22</v>
      </c>
      <c r="G110" t="s">
        <v>22</v>
      </c>
      <c r="H110" t="s">
        <v>27</v>
      </c>
      <c r="I110" t="s">
        <v>22</v>
      </c>
      <c r="J110" t="s">
        <v>27</v>
      </c>
      <c r="K110" t="s">
        <v>22</v>
      </c>
      <c r="L110" t="s">
        <v>27</v>
      </c>
      <c r="M110" s="4">
        <v>0.64359095818904999</v>
      </c>
      <c r="N110" t="s">
        <v>266</v>
      </c>
      <c r="O110" s="5">
        <v>5476</v>
      </c>
    </row>
    <row r="111" spans="1:15" x14ac:dyDescent="0.25">
      <c r="A111" t="s">
        <v>105</v>
      </c>
      <c r="B111" t="s">
        <v>106</v>
      </c>
      <c r="C111" t="s">
        <v>107</v>
      </c>
      <c r="D111" t="s">
        <v>108</v>
      </c>
      <c r="E111" t="s">
        <v>84</v>
      </c>
      <c r="F111" t="s">
        <v>22</v>
      </c>
      <c r="G111" t="s">
        <v>22</v>
      </c>
      <c r="H111" t="s">
        <v>27</v>
      </c>
      <c r="I111" t="s">
        <v>22</v>
      </c>
      <c r="J111" t="s">
        <v>27</v>
      </c>
      <c r="K111" t="s">
        <v>22</v>
      </c>
      <c r="L111" t="s">
        <v>27</v>
      </c>
      <c r="M111" s="4">
        <v>0.64359095818904999</v>
      </c>
      <c r="N111" t="s">
        <v>267</v>
      </c>
      <c r="O111" s="5">
        <v>9983</v>
      </c>
    </row>
    <row r="112" spans="1:15" x14ac:dyDescent="0.25">
      <c r="A112" t="s">
        <v>109</v>
      </c>
      <c r="B112" t="s">
        <v>110</v>
      </c>
      <c r="C112" t="s">
        <v>111</v>
      </c>
      <c r="D112" t="s">
        <v>112</v>
      </c>
      <c r="E112" t="s">
        <v>84</v>
      </c>
      <c r="F112" t="s">
        <v>22</v>
      </c>
      <c r="G112" t="s">
        <v>27</v>
      </c>
      <c r="H112" t="s">
        <v>27</v>
      </c>
      <c r="I112" t="s">
        <v>27</v>
      </c>
      <c r="J112" t="s">
        <v>22</v>
      </c>
      <c r="K112" t="s">
        <v>27</v>
      </c>
      <c r="L112" t="s">
        <v>27</v>
      </c>
      <c r="M112" s="4">
        <v>-0.53938981874158298</v>
      </c>
      <c r="N112" t="s">
        <v>263</v>
      </c>
      <c r="O112" s="5">
        <v>8331</v>
      </c>
    </row>
    <row r="113" spans="1:15" x14ac:dyDescent="0.25">
      <c r="A113" t="s">
        <v>109</v>
      </c>
      <c r="B113" t="s">
        <v>110</v>
      </c>
      <c r="C113" t="s">
        <v>111</v>
      </c>
      <c r="D113" t="s">
        <v>112</v>
      </c>
      <c r="E113" t="s">
        <v>84</v>
      </c>
      <c r="F113" t="s">
        <v>22</v>
      </c>
      <c r="G113" t="s">
        <v>27</v>
      </c>
      <c r="H113" t="s">
        <v>27</v>
      </c>
      <c r="I113" t="s">
        <v>27</v>
      </c>
      <c r="J113" t="s">
        <v>22</v>
      </c>
      <c r="K113" t="s">
        <v>27</v>
      </c>
      <c r="L113" t="s">
        <v>27</v>
      </c>
      <c r="M113" s="4">
        <v>-0.53938981874158298</v>
      </c>
      <c r="N113" t="s">
        <v>264</v>
      </c>
      <c r="O113" s="5">
        <v>7667</v>
      </c>
    </row>
    <row r="114" spans="1:15" x14ac:dyDescent="0.25">
      <c r="A114" t="s">
        <v>109</v>
      </c>
      <c r="B114" t="s">
        <v>110</v>
      </c>
      <c r="C114" t="s">
        <v>111</v>
      </c>
      <c r="D114" t="s">
        <v>112</v>
      </c>
      <c r="E114" t="s">
        <v>84</v>
      </c>
      <c r="F114" t="s">
        <v>22</v>
      </c>
      <c r="G114" t="s">
        <v>27</v>
      </c>
      <c r="H114" t="s">
        <v>27</v>
      </c>
      <c r="I114" t="s">
        <v>27</v>
      </c>
      <c r="J114" t="s">
        <v>22</v>
      </c>
      <c r="K114" t="s">
        <v>27</v>
      </c>
      <c r="L114" t="s">
        <v>27</v>
      </c>
      <c r="M114" s="4">
        <v>-0.53938981874158298</v>
      </c>
      <c r="N114" t="s">
        <v>265</v>
      </c>
      <c r="O114" s="5">
        <v>5952</v>
      </c>
    </row>
    <row r="115" spans="1:15" x14ac:dyDescent="0.25">
      <c r="A115" t="s">
        <v>109</v>
      </c>
      <c r="B115" t="s">
        <v>110</v>
      </c>
      <c r="C115" t="s">
        <v>111</v>
      </c>
      <c r="D115" t="s">
        <v>112</v>
      </c>
      <c r="E115" t="s">
        <v>84</v>
      </c>
      <c r="F115" t="s">
        <v>22</v>
      </c>
      <c r="G115" t="s">
        <v>27</v>
      </c>
      <c r="H115" t="s">
        <v>27</v>
      </c>
      <c r="I115" t="s">
        <v>27</v>
      </c>
      <c r="J115" t="s">
        <v>22</v>
      </c>
      <c r="K115" t="s">
        <v>27</v>
      </c>
      <c r="L115" t="s">
        <v>27</v>
      </c>
      <c r="M115" s="4">
        <v>-0.53938981874158298</v>
      </c>
      <c r="N115" t="s">
        <v>266</v>
      </c>
      <c r="O115" s="5">
        <v>1998</v>
      </c>
    </row>
    <row r="116" spans="1:15" x14ac:dyDescent="0.25">
      <c r="A116" t="s">
        <v>109</v>
      </c>
      <c r="B116" t="s">
        <v>110</v>
      </c>
      <c r="C116" t="s">
        <v>111</v>
      </c>
      <c r="D116" t="s">
        <v>112</v>
      </c>
      <c r="E116" t="s">
        <v>84</v>
      </c>
      <c r="F116" t="s">
        <v>22</v>
      </c>
      <c r="G116" t="s">
        <v>27</v>
      </c>
      <c r="H116" t="s">
        <v>27</v>
      </c>
      <c r="I116" t="s">
        <v>27</v>
      </c>
      <c r="J116" t="s">
        <v>22</v>
      </c>
      <c r="K116" t="s">
        <v>27</v>
      </c>
      <c r="L116" t="s">
        <v>27</v>
      </c>
      <c r="M116" s="4">
        <v>-0.53938981874158298</v>
      </c>
      <c r="N116" t="s">
        <v>267</v>
      </c>
      <c r="O116" s="5">
        <v>375</v>
      </c>
    </row>
    <row r="117" spans="1:15" x14ac:dyDescent="0.25">
      <c r="A117" t="s">
        <v>113</v>
      </c>
      <c r="B117" t="s">
        <v>114</v>
      </c>
      <c r="C117" t="s">
        <v>115</v>
      </c>
      <c r="D117" t="s">
        <v>116</v>
      </c>
      <c r="E117" t="s">
        <v>84</v>
      </c>
      <c r="F117" t="s">
        <v>22</v>
      </c>
      <c r="G117" t="s">
        <v>22</v>
      </c>
      <c r="H117" t="s">
        <v>27</v>
      </c>
      <c r="I117" t="s">
        <v>22</v>
      </c>
      <c r="J117" t="s">
        <v>22</v>
      </c>
      <c r="K117" t="s">
        <v>22</v>
      </c>
      <c r="L117" t="s">
        <v>27</v>
      </c>
      <c r="M117" s="4">
        <v>0.52294422157633302</v>
      </c>
      <c r="N117" t="s">
        <v>263</v>
      </c>
      <c r="O117" s="5">
        <v>1779</v>
      </c>
    </row>
    <row r="118" spans="1:15" x14ac:dyDescent="0.25">
      <c r="A118" t="s">
        <v>113</v>
      </c>
      <c r="B118" t="s">
        <v>114</v>
      </c>
      <c r="C118" t="s">
        <v>115</v>
      </c>
      <c r="D118" t="s">
        <v>116</v>
      </c>
      <c r="E118" t="s">
        <v>84</v>
      </c>
      <c r="F118" t="s">
        <v>22</v>
      </c>
      <c r="G118" t="s">
        <v>22</v>
      </c>
      <c r="H118" t="s">
        <v>27</v>
      </c>
      <c r="I118" t="s">
        <v>22</v>
      </c>
      <c r="J118" t="s">
        <v>22</v>
      </c>
      <c r="K118" t="s">
        <v>22</v>
      </c>
      <c r="L118" t="s">
        <v>27</v>
      </c>
      <c r="M118" s="4">
        <v>0.52294422157633302</v>
      </c>
      <c r="N118" t="s">
        <v>264</v>
      </c>
      <c r="O118" s="5">
        <v>2124</v>
      </c>
    </row>
    <row r="119" spans="1:15" x14ac:dyDescent="0.25">
      <c r="A119" t="s">
        <v>113</v>
      </c>
      <c r="B119" t="s">
        <v>114</v>
      </c>
      <c r="C119" t="s">
        <v>115</v>
      </c>
      <c r="D119" t="s">
        <v>116</v>
      </c>
      <c r="E119" t="s">
        <v>84</v>
      </c>
      <c r="F119" t="s">
        <v>22</v>
      </c>
      <c r="G119" t="s">
        <v>22</v>
      </c>
      <c r="H119" t="s">
        <v>27</v>
      </c>
      <c r="I119" t="s">
        <v>22</v>
      </c>
      <c r="J119" t="s">
        <v>22</v>
      </c>
      <c r="K119" t="s">
        <v>22</v>
      </c>
      <c r="L119" t="s">
        <v>27</v>
      </c>
      <c r="M119" s="4">
        <v>0.52294422157633302</v>
      </c>
      <c r="N119" t="s">
        <v>265</v>
      </c>
      <c r="O119" s="5">
        <v>2844</v>
      </c>
    </row>
    <row r="120" spans="1:15" x14ac:dyDescent="0.25">
      <c r="A120" t="s">
        <v>113</v>
      </c>
      <c r="B120" t="s">
        <v>114</v>
      </c>
      <c r="C120" t="s">
        <v>115</v>
      </c>
      <c r="D120" t="s">
        <v>116</v>
      </c>
      <c r="E120" t="s">
        <v>84</v>
      </c>
      <c r="F120" t="s">
        <v>22</v>
      </c>
      <c r="G120" t="s">
        <v>22</v>
      </c>
      <c r="H120" t="s">
        <v>27</v>
      </c>
      <c r="I120" t="s">
        <v>22</v>
      </c>
      <c r="J120" t="s">
        <v>22</v>
      </c>
      <c r="K120" t="s">
        <v>22</v>
      </c>
      <c r="L120" t="s">
        <v>27</v>
      </c>
      <c r="M120" s="4">
        <v>0.52294422157633302</v>
      </c>
      <c r="N120" t="s">
        <v>266</v>
      </c>
      <c r="O120" s="5">
        <v>6877</v>
      </c>
    </row>
    <row r="121" spans="1:15" x14ac:dyDescent="0.25">
      <c r="A121" t="s">
        <v>113</v>
      </c>
      <c r="B121" t="s">
        <v>114</v>
      </c>
      <c r="C121" t="s">
        <v>115</v>
      </c>
      <c r="D121" t="s">
        <v>116</v>
      </c>
      <c r="E121" t="s">
        <v>84</v>
      </c>
      <c r="F121" t="s">
        <v>22</v>
      </c>
      <c r="G121" t="s">
        <v>22</v>
      </c>
      <c r="H121" t="s">
        <v>27</v>
      </c>
      <c r="I121" t="s">
        <v>22</v>
      </c>
      <c r="J121" t="s">
        <v>22</v>
      </c>
      <c r="K121" t="s">
        <v>22</v>
      </c>
      <c r="L121" t="s">
        <v>27</v>
      </c>
      <c r="M121" s="4">
        <v>0.52294422157633302</v>
      </c>
      <c r="N121" t="s">
        <v>267</v>
      </c>
      <c r="O121" s="5">
        <v>9570</v>
      </c>
    </row>
    <row r="122" spans="1:15" x14ac:dyDescent="0.25">
      <c r="A122" t="s">
        <v>117</v>
      </c>
      <c r="B122" t="s">
        <v>118</v>
      </c>
      <c r="C122" t="s">
        <v>119</v>
      </c>
      <c r="D122" t="s">
        <v>120</v>
      </c>
      <c r="E122" t="s">
        <v>84</v>
      </c>
      <c r="F122" t="s">
        <v>22</v>
      </c>
      <c r="G122" t="s">
        <v>22</v>
      </c>
      <c r="H122" t="s">
        <v>27</v>
      </c>
      <c r="I122" t="s">
        <v>22</v>
      </c>
      <c r="J122" t="s">
        <v>22</v>
      </c>
      <c r="K122" t="s">
        <v>22</v>
      </c>
      <c r="L122" t="s">
        <v>27</v>
      </c>
      <c r="M122" s="4">
        <v>1.0242801438529201</v>
      </c>
      <c r="N122" t="s">
        <v>263</v>
      </c>
      <c r="O122" s="5">
        <v>570</v>
      </c>
    </row>
    <row r="123" spans="1:15" x14ac:dyDescent="0.25">
      <c r="A123" t="s">
        <v>117</v>
      </c>
      <c r="B123" t="s">
        <v>118</v>
      </c>
      <c r="C123" t="s">
        <v>119</v>
      </c>
      <c r="D123" t="s">
        <v>120</v>
      </c>
      <c r="E123" t="s">
        <v>84</v>
      </c>
      <c r="F123" t="s">
        <v>22</v>
      </c>
      <c r="G123" t="s">
        <v>22</v>
      </c>
      <c r="H123" t="s">
        <v>27</v>
      </c>
      <c r="I123" t="s">
        <v>22</v>
      </c>
      <c r="J123" t="s">
        <v>22</v>
      </c>
      <c r="K123" t="s">
        <v>22</v>
      </c>
      <c r="L123" t="s">
        <v>27</v>
      </c>
      <c r="M123" s="4">
        <v>1.0242801438529201</v>
      </c>
      <c r="N123" t="s">
        <v>264</v>
      </c>
      <c r="O123" s="5">
        <v>1322</v>
      </c>
    </row>
    <row r="124" spans="1:15" x14ac:dyDescent="0.25">
      <c r="A124" t="s">
        <v>117</v>
      </c>
      <c r="B124" t="s">
        <v>118</v>
      </c>
      <c r="C124" t="s">
        <v>119</v>
      </c>
      <c r="D124" t="s">
        <v>120</v>
      </c>
      <c r="E124" t="s">
        <v>84</v>
      </c>
      <c r="F124" t="s">
        <v>22</v>
      </c>
      <c r="G124" t="s">
        <v>22</v>
      </c>
      <c r="H124" t="s">
        <v>27</v>
      </c>
      <c r="I124" t="s">
        <v>22</v>
      </c>
      <c r="J124" t="s">
        <v>22</v>
      </c>
      <c r="K124" t="s">
        <v>22</v>
      </c>
      <c r="L124" t="s">
        <v>27</v>
      </c>
      <c r="M124" s="4">
        <v>1.0242801438529201</v>
      </c>
      <c r="N124" t="s">
        <v>265</v>
      </c>
      <c r="O124" s="5">
        <v>7279</v>
      </c>
    </row>
    <row r="125" spans="1:15" x14ac:dyDescent="0.25">
      <c r="A125" t="s">
        <v>117</v>
      </c>
      <c r="B125" t="s">
        <v>118</v>
      </c>
      <c r="C125" t="s">
        <v>119</v>
      </c>
      <c r="D125" t="s">
        <v>120</v>
      </c>
      <c r="E125" t="s">
        <v>84</v>
      </c>
      <c r="F125" t="s">
        <v>22</v>
      </c>
      <c r="G125" t="s">
        <v>22</v>
      </c>
      <c r="H125" t="s">
        <v>27</v>
      </c>
      <c r="I125" t="s">
        <v>22</v>
      </c>
      <c r="J125" t="s">
        <v>22</v>
      </c>
      <c r="K125" t="s">
        <v>22</v>
      </c>
      <c r="L125" t="s">
        <v>27</v>
      </c>
      <c r="M125" s="4">
        <v>1.0242801438529201</v>
      </c>
      <c r="N125" t="s">
        <v>266</v>
      </c>
      <c r="O125" s="5">
        <v>8443</v>
      </c>
    </row>
    <row r="126" spans="1:15" x14ac:dyDescent="0.25">
      <c r="A126" t="s">
        <v>117</v>
      </c>
      <c r="B126" t="s">
        <v>118</v>
      </c>
      <c r="C126" t="s">
        <v>119</v>
      </c>
      <c r="D126" t="s">
        <v>120</v>
      </c>
      <c r="E126" t="s">
        <v>84</v>
      </c>
      <c r="F126" t="s">
        <v>22</v>
      </c>
      <c r="G126" t="s">
        <v>22</v>
      </c>
      <c r="H126" t="s">
        <v>27</v>
      </c>
      <c r="I126" t="s">
        <v>22</v>
      </c>
      <c r="J126" t="s">
        <v>22</v>
      </c>
      <c r="K126" t="s">
        <v>22</v>
      </c>
      <c r="L126" t="s">
        <v>27</v>
      </c>
      <c r="M126" s="4">
        <v>1.0242801438529201</v>
      </c>
      <c r="N126" t="s">
        <v>267</v>
      </c>
      <c r="O126" s="5">
        <v>9571</v>
      </c>
    </row>
    <row r="127" spans="1:15" x14ac:dyDescent="0.25">
      <c r="A127" t="s">
        <v>121</v>
      </c>
      <c r="B127" t="s">
        <v>122</v>
      </c>
      <c r="C127" t="s">
        <v>123</v>
      </c>
      <c r="D127" t="s">
        <v>124</v>
      </c>
      <c r="E127" t="s">
        <v>84</v>
      </c>
      <c r="F127" t="s">
        <v>22</v>
      </c>
      <c r="G127" t="s">
        <v>27</v>
      </c>
      <c r="H127" t="s">
        <v>27</v>
      </c>
      <c r="I127" t="s">
        <v>27</v>
      </c>
      <c r="J127" t="s">
        <v>22</v>
      </c>
      <c r="K127" t="s">
        <v>27</v>
      </c>
      <c r="L127" t="s">
        <v>27</v>
      </c>
      <c r="M127" s="4">
        <v>-0.37012221518144001</v>
      </c>
      <c r="N127" t="s">
        <v>263</v>
      </c>
      <c r="O127" s="5">
        <v>6156</v>
      </c>
    </row>
    <row r="128" spans="1:15" x14ac:dyDescent="0.25">
      <c r="A128" t="s">
        <v>121</v>
      </c>
      <c r="B128" t="s">
        <v>122</v>
      </c>
      <c r="C128" t="s">
        <v>123</v>
      </c>
      <c r="D128" t="s">
        <v>124</v>
      </c>
      <c r="E128" t="s">
        <v>84</v>
      </c>
      <c r="F128" t="s">
        <v>22</v>
      </c>
      <c r="G128" t="s">
        <v>27</v>
      </c>
      <c r="H128" t="s">
        <v>27</v>
      </c>
      <c r="I128" t="s">
        <v>27</v>
      </c>
      <c r="J128" t="s">
        <v>22</v>
      </c>
      <c r="K128" t="s">
        <v>27</v>
      </c>
      <c r="L128" t="s">
        <v>27</v>
      </c>
      <c r="M128" s="4">
        <v>-0.37012221518144001</v>
      </c>
      <c r="N128" t="s">
        <v>264</v>
      </c>
      <c r="O128" s="5">
        <v>6110</v>
      </c>
    </row>
    <row r="129" spans="1:15" x14ac:dyDescent="0.25">
      <c r="A129" t="s">
        <v>121</v>
      </c>
      <c r="B129" t="s">
        <v>122</v>
      </c>
      <c r="C129" t="s">
        <v>123</v>
      </c>
      <c r="D129" t="s">
        <v>124</v>
      </c>
      <c r="E129" t="s">
        <v>84</v>
      </c>
      <c r="F129" t="s">
        <v>22</v>
      </c>
      <c r="G129" t="s">
        <v>27</v>
      </c>
      <c r="H129" t="s">
        <v>27</v>
      </c>
      <c r="I129" t="s">
        <v>27</v>
      </c>
      <c r="J129" t="s">
        <v>22</v>
      </c>
      <c r="K129" t="s">
        <v>27</v>
      </c>
      <c r="L129" t="s">
        <v>27</v>
      </c>
      <c r="M129" s="4">
        <v>-0.37012221518144001</v>
      </c>
      <c r="N129" t="s">
        <v>265</v>
      </c>
      <c r="O129" s="5">
        <v>5791</v>
      </c>
    </row>
    <row r="130" spans="1:15" x14ac:dyDescent="0.25">
      <c r="A130" t="s">
        <v>121</v>
      </c>
      <c r="B130" t="s">
        <v>122</v>
      </c>
      <c r="C130" t="s">
        <v>123</v>
      </c>
      <c r="D130" t="s">
        <v>124</v>
      </c>
      <c r="E130" t="s">
        <v>84</v>
      </c>
      <c r="F130" t="s">
        <v>22</v>
      </c>
      <c r="G130" t="s">
        <v>27</v>
      </c>
      <c r="H130" t="s">
        <v>27</v>
      </c>
      <c r="I130" t="s">
        <v>27</v>
      </c>
      <c r="J130" t="s">
        <v>22</v>
      </c>
      <c r="K130" t="s">
        <v>27</v>
      </c>
      <c r="L130" t="s">
        <v>27</v>
      </c>
      <c r="M130" s="4">
        <v>-0.37012221518144001</v>
      </c>
      <c r="N130" t="s">
        <v>266</v>
      </c>
      <c r="O130" s="5">
        <v>1759</v>
      </c>
    </row>
    <row r="131" spans="1:15" x14ac:dyDescent="0.25">
      <c r="A131" t="s">
        <v>121</v>
      </c>
      <c r="B131" t="s">
        <v>122</v>
      </c>
      <c r="C131" t="s">
        <v>123</v>
      </c>
      <c r="D131" t="s">
        <v>124</v>
      </c>
      <c r="E131" t="s">
        <v>84</v>
      </c>
      <c r="F131" t="s">
        <v>22</v>
      </c>
      <c r="G131" t="s">
        <v>27</v>
      </c>
      <c r="H131" t="s">
        <v>27</v>
      </c>
      <c r="I131" t="s">
        <v>27</v>
      </c>
      <c r="J131" t="s">
        <v>22</v>
      </c>
      <c r="K131" t="s">
        <v>27</v>
      </c>
      <c r="L131" t="s">
        <v>27</v>
      </c>
      <c r="M131" s="4">
        <v>-0.37012221518144001</v>
      </c>
      <c r="N131" t="s">
        <v>267</v>
      </c>
      <c r="O131" s="5">
        <v>969</v>
      </c>
    </row>
    <row r="132" spans="1:15" x14ac:dyDescent="0.25">
      <c r="A132" t="s">
        <v>125</v>
      </c>
      <c r="B132" t="s">
        <v>126</v>
      </c>
      <c r="C132" t="s">
        <v>127</v>
      </c>
      <c r="D132" t="s">
        <v>128</v>
      </c>
      <c r="E132" t="s">
        <v>84</v>
      </c>
      <c r="F132" t="s">
        <v>22</v>
      </c>
      <c r="G132" t="s">
        <v>22</v>
      </c>
      <c r="H132" t="s">
        <v>27</v>
      </c>
      <c r="I132" t="s">
        <v>22</v>
      </c>
      <c r="J132" t="s">
        <v>22</v>
      </c>
      <c r="K132" t="s">
        <v>22</v>
      </c>
      <c r="L132" t="s">
        <v>27</v>
      </c>
      <c r="M132" s="4">
        <v>1.52033896375026</v>
      </c>
      <c r="N132" t="s">
        <v>263</v>
      </c>
      <c r="O132" s="5">
        <v>209</v>
      </c>
    </row>
    <row r="133" spans="1:15" x14ac:dyDescent="0.25">
      <c r="A133" t="s">
        <v>125</v>
      </c>
      <c r="B133" t="s">
        <v>126</v>
      </c>
      <c r="C133" t="s">
        <v>127</v>
      </c>
      <c r="D133" t="s">
        <v>128</v>
      </c>
      <c r="E133" t="s">
        <v>84</v>
      </c>
      <c r="F133" t="s">
        <v>22</v>
      </c>
      <c r="G133" t="s">
        <v>22</v>
      </c>
      <c r="H133" t="s">
        <v>27</v>
      </c>
      <c r="I133" t="s">
        <v>22</v>
      </c>
      <c r="J133" t="s">
        <v>22</v>
      </c>
      <c r="K133" t="s">
        <v>22</v>
      </c>
      <c r="L133" t="s">
        <v>27</v>
      </c>
      <c r="M133" s="4">
        <v>1.52033896375026</v>
      </c>
      <c r="N133" t="s">
        <v>264</v>
      </c>
      <c r="O133" s="5">
        <v>621</v>
      </c>
    </row>
    <row r="134" spans="1:15" x14ac:dyDescent="0.25">
      <c r="A134" t="s">
        <v>125</v>
      </c>
      <c r="B134" t="s">
        <v>126</v>
      </c>
      <c r="C134" t="s">
        <v>127</v>
      </c>
      <c r="D134" t="s">
        <v>128</v>
      </c>
      <c r="E134" t="s">
        <v>84</v>
      </c>
      <c r="F134" t="s">
        <v>22</v>
      </c>
      <c r="G134" t="s">
        <v>22</v>
      </c>
      <c r="H134" t="s">
        <v>27</v>
      </c>
      <c r="I134" t="s">
        <v>22</v>
      </c>
      <c r="J134" t="s">
        <v>22</v>
      </c>
      <c r="K134" t="s">
        <v>22</v>
      </c>
      <c r="L134" t="s">
        <v>27</v>
      </c>
      <c r="M134" s="4">
        <v>1.52033896375026</v>
      </c>
      <c r="N134" t="s">
        <v>265</v>
      </c>
      <c r="O134" s="5">
        <v>3098</v>
      </c>
    </row>
    <row r="135" spans="1:15" x14ac:dyDescent="0.25">
      <c r="A135" t="s">
        <v>125</v>
      </c>
      <c r="B135" t="s">
        <v>126</v>
      </c>
      <c r="C135" t="s">
        <v>127</v>
      </c>
      <c r="D135" t="s">
        <v>128</v>
      </c>
      <c r="E135" t="s">
        <v>84</v>
      </c>
      <c r="F135" t="s">
        <v>22</v>
      </c>
      <c r="G135" t="s">
        <v>22</v>
      </c>
      <c r="H135" t="s">
        <v>27</v>
      </c>
      <c r="I135" t="s">
        <v>22</v>
      </c>
      <c r="J135" t="s">
        <v>22</v>
      </c>
      <c r="K135" t="s">
        <v>22</v>
      </c>
      <c r="L135" t="s">
        <v>27</v>
      </c>
      <c r="M135" s="4">
        <v>1.52033896375026</v>
      </c>
      <c r="N135" t="s">
        <v>266</v>
      </c>
      <c r="O135" s="5">
        <v>7118</v>
      </c>
    </row>
    <row r="136" spans="1:15" x14ac:dyDescent="0.25">
      <c r="A136" t="s">
        <v>125</v>
      </c>
      <c r="B136" t="s">
        <v>126</v>
      </c>
      <c r="C136" t="s">
        <v>127</v>
      </c>
      <c r="D136" t="s">
        <v>128</v>
      </c>
      <c r="E136" t="s">
        <v>84</v>
      </c>
      <c r="F136" t="s">
        <v>22</v>
      </c>
      <c r="G136" t="s">
        <v>22</v>
      </c>
      <c r="H136" t="s">
        <v>27</v>
      </c>
      <c r="I136" t="s">
        <v>22</v>
      </c>
      <c r="J136" t="s">
        <v>22</v>
      </c>
      <c r="K136" t="s">
        <v>22</v>
      </c>
      <c r="L136" t="s">
        <v>27</v>
      </c>
      <c r="M136" s="4">
        <v>1.52033896375026</v>
      </c>
      <c r="N136" t="s">
        <v>267</v>
      </c>
      <c r="O136" s="5">
        <v>8433</v>
      </c>
    </row>
    <row r="137" spans="1:15" x14ac:dyDescent="0.25">
      <c r="A137" t="s">
        <v>129</v>
      </c>
      <c r="B137" t="s">
        <v>130</v>
      </c>
      <c r="C137" t="s">
        <v>131</v>
      </c>
      <c r="D137" t="s">
        <v>132</v>
      </c>
      <c r="E137" t="s">
        <v>84</v>
      </c>
      <c r="F137" t="s">
        <v>22</v>
      </c>
      <c r="G137" t="s">
        <v>22</v>
      </c>
      <c r="H137" t="s">
        <v>27</v>
      </c>
      <c r="I137" t="s">
        <v>27</v>
      </c>
      <c r="J137" t="s">
        <v>27</v>
      </c>
      <c r="K137" t="s">
        <v>27</v>
      </c>
      <c r="L137" t="s">
        <v>27</v>
      </c>
      <c r="M137" s="4">
        <v>-0.115755681857539</v>
      </c>
      <c r="N137" t="s">
        <v>263</v>
      </c>
      <c r="O137" s="5">
        <v>6309</v>
      </c>
    </row>
    <row r="138" spans="1:15" x14ac:dyDescent="0.25">
      <c r="A138" t="s">
        <v>129</v>
      </c>
      <c r="B138" t="s">
        <v>130</v>
      </c>
      <c r="C138" t="s">
        <v>131</v>
      </c>
      <c r="D138" t="s">
        <v>132</v>
      </c>
      <c r="E138" t="s">
        <v>84</v>
      </c>
      <c r="F138" t="s">
        <v>22</v>
      </c>
      <c r="G138" t="s">
        <v>22</v>
      </c>
      <c r="H138" t="s">
        <v>27</v>
      </c>
      <c r="I138" t="s">
        <v>27</v>
      </c>
      <c r="J138" t="s">
        <v>27</v>
      </c>
      <c r="K138" t="s">
        <v>27</v>
      </c>
      <c r="L138" t="s">
        <v>27</v>
      </c>
      <c r="M138" s="4">
        <v>-0.115755681857539</v>
      </c>
      <c r="N138" t="s">
        <v>264</v>
      </c>
      <c r="O138" s="5">
        <v>6227</v>
      </c>
    </row>
    <row r="139" spans="1:15" x14ac:dyDescent="0.25">
      <c r="A139" t="s">
        <v>129</v>
      </c>
      <c r="B139" t="s">
        <v>130</v>
      </c>
      <c r="C139" t="s">
        <v>131</v>
      </c>
      <c r="D139" t="s">
        <v>132</v>
      </c>
      <c r="E139" t="s">
        <v>84</v>
      </c>
      <c r="F139" t="s">
        <v>22</v>
      </c>
      <c r="G139" t="s">
        <v>22</v>
      </c>
      <c r="H139" t="s">
        <v>27</v>
      </c>
      <c r="I139" t="s">
        <v>27</v>
      </c>
      <c r="J139" t="s">
        <v>27</v>
      </c>
      <c r="K139" t="s">
        <v>27</v>
      </c>
      <c r="L139" t="s">
        <v>27</v>
      </c>
      <c r="M139" s="4">
        <v>-0.115755681857539</v>
      </c>
      <c r="N139" t="s">
        <v>265</v>
      </c>
      <c r="O139" s="5">
        <v>5123</v>
      </c>
    </row>
    <row r="140" spans="1:15" x14ac:dyDescent="0.25">
      <c r="A140" t="s">
        <v>129</v>
      </c>
      <c r="B140" t="s">
        <v>130</v>
      </c>
      <c r="C140" t="s">
        <v>131</v>
      </c>
      <c r="D140" t="s">
        <v>132</v>
      </c>
      <c r="E140" t="s">
        <v>84</v>
      </c>
      <c r="F140" t="s">
        <v>22</v>
      </c>
      <c r="G140" t="s">
        <v>22</v>
      </c>
      <c r="H140" t="s">
        <v>27</v>
      </c>
      <c r="I140" t="s">
        <v>27</v>
      </c>
      <c r="J140" t="s">
        <v>27</v>
      </c>
      <c r="K140" t="s">
        <v>27</v>
      </c>
      <c r="L140" t="s">
        <v>27</v>
      </c>
      <c r="M140" s="4">
        <v>-0.115755681857539</v>
      </c>
      <c r="N140" t="s">
        <v>266</v>
      </c>
      <c r="O140" s="5">
        <v>4968</v>
      </c>
    </row>
    <row r="141" spans="1:15" x14ac:dyDescent="0.25">
      <c r="A141" t="s">
        <v>129</v>
      </c>
      <c r="B141" t="s">
        <v>130</v>
      </c>
      <c r="C141" t="s">
        <v>131</v>
      </c>
      <c r="D141" t="s">
        <v>132</v>
      </c>
      <c r="E141" t="s">
        <v>84</v>
      </c>
      <c r="F141" t="s">
        <v>22</v>
      </c>
      <c r="G141" t="s">
        <v>22</v>
      </c>
      <c r="H141" t="s">
        <v>27</v>
      </c>
      <c r="I141" t="s">
        <v>27</v>
      </c>
      <c r="J141" t="s">
        <v>27</v>
      </c>
      <c r="K141" t="s">
        <v>27</v>
      </c>
      <c r="L141" t="s">
        <v>27</v>
      </c>
      <c r="M141" s="4">
        <v>-0.115755681857539</v>
      </c>
      <c r="N141" t="s">
        <v>267</v>
      </c>
      <c r="O141" s="5">
        <v>3857</v>
      </c>
    </row>
    <row r="142" spans="1:15" x14ac:dyDescent="0.25">
      <c r="A142" t="s">
        <v>133</v>
      </c>
      <c r="B142" t="s">
        <v>134</v>
      </c>
      <c r="C142" t="s">
        <v>135</v>
      </c>
      <c r="D142" t="s">
        <v>136</v>
      </c>
      <c r="E142" t="s">
        <v>84</v>
      </c>
      <c r="F142" t="s">
        <v>22</v>
      </c>
      <c r="G142" t="s">
        <v>22</v>
      </c>
      <c r="H142" t="s">
        <v>27</v>
      </c>
      <c r="I142" t="s">
        <v>22</v>
      </c>
      <c r="J142" t="s">
        <v>27</v>
      </c>
      <c r="K142" t="s">
        <v>22</v>
      </c>
      <c r="L142" t="s">
        <v>27</v>
      </c>
      <c r="M142" s="4">
        <v>0.86419779018759801</v>
      </c>
      <c r="N142" t="s">
        <v>263</v>
      </c>
      <c r="O142" s="5">
        <v>712</v>
      </c>
    </row>
    <row r="143" spans="1:15" x14ac:dyDescent="0.25">
      <c r="A143" t="s">
        <v>133</v>
      </c>
      <c r="B143" t="s">
        <v>134</v>
      </c>
      <c r="C143" t="s">
        <v>135</v>
      </c>
      <c r="D143" t="s">
        <v>136</v>
      </c>
      <c r="E143" t="s">
        <v>84</v>
      </c>
      <c r="F143" t="s">
        <v>22</v>
      </c>
      <c r="G143" t="s">
        <v>22</v>
      </c>
      <c r="H143" t="s">
        <v>27</v>
      </c>
      <c r="I143" t="s">
        <v>22</v>
      </c>
      <c r="J143" t="s">
        <v>27</v>
      </c>
      <c r="K143" t="s">
        <v>22</v>
      </c>
      <c r="L143" t="s">
        <v>27</v>
      </c>
      <c r="M143" s="4">
        <v>0.86419779018759801</v>
      </c>
      <c r="N143" t="s">
        <v>264</v>
      </c>
      <c r="O143" s="5">
        <v>4182</v>
      </c>
    </row>
    <row r="144" spans="1:15" x14ac:dyDescent="0.25">
      <c r="A144" t="s">
        <v>133</v>
      </c>
      <c r="B144" t="s">
        <v>134</v>
      </c>
      <c r="C144" t="s">
        <v>135</v>
      </c>
      <c r="D144" t="s">
        <v>136</v>
      </c>
      <c r="E144" t="s">
        <v>84</v>
      </c>
      <c r="F144" t="s">
        <v>22</v>
      </c>
      <c r="G144" t="s">
        <v>22</v>
      </c>
      <c r="H144" t="s">
        <v>27</v>
      </c>
      <c r="I144" t="s">
        <v>22</v>
      </c>
      <c r="J144" t="s">
        <v>27</v>
      </c>
      <c r="K144" t="s">
        <v>22</v>
      </c>
      <c r="L144" t="s">
        <v>27</v>
      </c>
      <c r="M144" s="4">
        <v>0.86419779018759801</v>
      </c>
      <c r="N144" t="s">
        <v>265</v>
      </c>
      <c r="O144" s="5">
        <v>6087</v>
      </c>
    </row>
    <row r="145" spans="1:15" x14ac:dyDescent="0.25">
      <c r="A145" t="s">
        <v>133</v>
      </c>
      <c r="B145" t="s">
        <v>134</v>
      </c>
      <c r="C145" t="s">
        <v>135</v>
      </c>
      <c r="D145" t="s">
        <v>136</v>
      </c>
      <c r="E145" t="s">
        <v>84</v>
      </c>
      <c r="F145" t="s">
        <v>22</v>
      </c>
      <c r="G145" t="s">
        <v>22</v>
      </c>
      <c r="H145" t="s">
        <v>27</v>
      </c>
      <c r="I145" t="s">
        <v>22</v>
      </c>
      <c r="J145" t="s">
        <v>27</v>
      </c>
      <c r="K145" t="s">
        <v>22</v>
      </c>
      <c r="L145" t="s">
        <v>27</v>
      </c>
      <c r="M145" s="4">
        <v>0.86419779018759801</v>
      </c>
      <c r="N145" t="s">
        <v>266</v>
      </c>
      <c r="O145" s="5">
        <v>7494</v>
      </c>
    </row>
    <row r="146" spans="1:15" x14ac:dyDescent="0.25">
      <c r="A146" t="s">
        <v>133</v>
      </c>
      <c r="B146" t="s">
        <v>134</v>
      </c>
      <c r="C146" t="s">
        <v>135</v>
      </c>
      <c r="D146" t="s">
        <v>136</v>
      </c>
      <c r="E146" t="s">
        <v>84</v>
      </c>
      <c r="F146" t="s">
        <v>22</v>
      </c>
      <c r="G146" t="s">
        <v>22</v>
      </c>
      <c r="H146" t="s">
        <v>27</v>
      </c>
      <c r="I146" t="s">
        <v>22</v>
      </c>
      <c r="J146" t="s">
        <v>27</v>
      </c>
      <c r="K146" t="s">
        <v>22</v>
      </c>
      <c r="L146" t="s">
        <v>27</v>
      </c>
      <c r="M146" s="4">
        <v>0.86419779018759801</v>
      </c>
      <c r="N146" t="s">
        <v>267</v>
      </c>
      <c r="O146" s="5">
        <v>8599</v>
      </c>
    </row>
    <row r="147" spans="1:15" x14ac:dyDescent="0.25">
      <c r="A147" t="s">
        <v>137</v>
      </c>
      <c r="B147" t="s">
        <v>138</v>
      </c>
      <c r="C147" t="s">
        <v>139</v>
      </c>
      <c r="D147" t="s">
        <v>140</v>
      </c>
      <c r="E147" t="s">
        <v>84</v>
      </c>
      <c r="F147" t="s">
        <v>22</v>
      </c>
      <c r="G147" t="s">
        <v>22</v>
      </c>
      <c r="H147" t="s">
        <v>27</v>
      </c>
      <c r="I147" t="s">
        <v>27</v>
      </c>
      <c r="J147" t="s">
        <v>27</v>
      </c>
      <c r="K147" t="s">
        <v>27</v>
      </c>
      <c r="L147" t="s">
        <v>27</v>
      </c>
      <c r="M147" s="4">
        <v>0.18148193130433601</v>
      </c>
      <c r="N147" t="s">
        <v>263</v>
      </c>
      <c r="O147" s="5">
        <v>2390</v>
      </c>
    </row>
    <row r="148" spans="1:15" x14ac:dyDescent="0.25">
      <c r="A148" t="s">
        <v>137</v>
      </c>
      <c r="B148" t="s">
        <v>138</v>
      </c>
      <c r="C148" t="s">
        <v>139</v>
      </c>
      <c r="D148" t="s">
        <v>140</v>
      </c>
      <c r="E148" t="s">
        <v>84</v>
      </c>
      <c r="F148" t="s">
        <v>22</v>
      </c>
      <c r="G148" t="s">
        <v>22</v>
      </c>
      <c r="H148" t="s">
        <v>27</v>
      </c>
      <c r="I148" t="s">
        <v>27</v>
      </c>
      <c r="J148" t="s">
        <v>27</v>
      </c>
      <c r="K148" t="s">
        <v>27</v>
      </c>
      <c r="L148" t="s">
        <v>27</v>
      </c>
      <c r="M148" s="4">
        <v>0.18148193130433601</v>
      </c>
      <c r="N148" t="s">
        <v>264</v>
      </c>
      <c r="O148" s="5">
        <v>2415</v>
      </c>
    </row>
    <row r="149" spans="1:15" x14ac:dyDescent="0.25">
      <c r="A149" t="s">
        <v>137</v>
      </c>
      <c r="B149" t="s">
        <v>138</v>
      </c>
      <c r="C149" t="s">
        <v>139</v>
      </c>
      <c r="D149" t="s">
        <v>140</v>
      </c>
      <c r="E149" t="s">
        <v>84</v>
      </c>
      <c r="F149" t="s">
        <v>22</v>
      </c>
      <c r="G149" t="s">
        <v>22</v>
      </c>
      <c r="H149" t="s">
        <v>27</v>
      </c>
      <c r="I149" t="s">
        <v>27</v>
      </c>
      <c r="J149" t="s">
        <v>27</v>
      </c>
      <c r="K149" t="s">
        <v>27</v>
      </c>
      <c r="L149" t="s">
        <v>27</v>
      </c>
      <c r="M149" s="4">
        <v>0.18148193130433601</v>
      </c>
      <c r="N149" t="s">
        <v>265</v>
      </c>
      <c r="O149" s="5">
        <v>3461</v>
      </c>
    </row>
    <row r="150" spans="1:15" x14ac:dyDescent="0.25">
      <c r="A150" t="s">
        <v>137</v>
      </c>
      <c r="B150" t="s">
        <v>138</v>
      </c>
      <c r="C150" t="s">
        <v>139</v>
      </c>
      <c r="D150" t="s">
        <v>140</v>
      </c>
      <c r="E150" t="s">
        <v>84</v>
      </c>
      <c r="F150" t="s">
        <v>22</v>
      </c>
      <c r="G150" t="s">
        <v>22</v>
      </c>
      <c r="H150" t="s">
        <v>27</v>
      </c>
      <c r="I150" t="s">
        <v>27</v>
      </c>
      <c r="J150" t="s">
        <v>27</v>
      </c>
      <c r="K150" t="s">
        <v>27</v>
      </c>
      <c r="L150" t="s">
        <v>27</v>
      </c>
      <c r="M150" s="4">
        <v>0.18148193130433601</v>
      </c>
      <c r="N150" t="s">
        <v>266</v>
      </c>
      <c r="O150" s="5">
        <v>3850</v>
      </c>
    </row>
    <row r="151" spans="1:15" x14ac:dyDescent="0.25">
      <c r="A151" t="s">
        <v>137</v>
      </c>
      <c r="B151" t="s">
        <v>138</v>
      </c>
      <c r="C151" t="s">
        <v>139</v>
      </c>
      <c r="D151" t="s">
        <v>140</v>
      </c>
      <c r="E151" t="s">
        <v>84</v>
      </c>
      <c r="F151" t="s">
        <v>22</v>
      </c>
      <c r="G151" t="s">
        <v>22</v>
      </c>
      <c r="H151" t="s">
        <v>27</v>
      </c>
      <c r="I151" t="s">
        <v>27</v>
      </c>
      <c r="J151" t="s">
        <v>27</v>
      </c>
      <c r="K151" t="s">
        <v>27</v>
      </c>
      <c r="L151" t="s">
        <v>27</v>
      </c>
      <c r="M151" s="4">
        <v>0.18148193130433601</v>
      </c>
      <c r="N151" t="s">
        <v>267</v>
      </c>
      <c r="O151" s="5">
        <v>4657</v>
      </c>
    </row>
    <row r="152" spans="1:15" x14ac:dyDescent="0.25">
      <c r="A152" t="s">
        <v>141</v>
      </c>
      <c r="B152" t="s">
        <v>142</v>
      </c>
      <c r="C152" t="s">
        <v>143</v>
      </c>
      <c r="D152" t="s">
        <v>144</v>
      </c>
      <c r="E152" t="s">
        <v>145</v>
      </c>
      <c r="F152" t="s">
        <v>22</v>
      </c>
      <c r="G152" t="s">
        <v>22</v>
      </c>
      <c r="H152" t="s">
        <v>22</v>
      </c>
      <c r="I152" t="s">
        <v>27</v>
      </c>
      <c r="J152" t="s">
        <v>27</v>
      </c>
      <c r="K152" t="s">
        <v>22</v>
      </c>
      <c r="L152" t="s">
        <v>27</v>
      </c>
      <c r="M152" s="4">
        <v>0.36636455401735002</v>
      </c>
      <c r="N152" t="s">
        <v>263</v>
      </c>
      <c r="O152" s="5">
        <v>2519</v>
      </c>
    </row>
    <row r="153" spans="1:15" x14ac:dyDescent="0.25">
      <c r="A153" t="s">
        <v>141</v>
      </c>
      <c r="B153" t="s">
        <v>142</v>
      </c>
      <c r="C153" t="s">
        <v>143</v>
      </c>
      <c r="D153" t="s">
        <v>144</v>
      </c>
      <c r="E153" t="s">
        <v>145</v>
      </c>
      <c r="F153" t="s">
        <v>22</v>
      </c>
      <c r="G153" t="s">
        <v>22</v>
      </c>
      <c r="H153" t="s">
        <v>22</v>
      </c>
      <c r="I153" t="s">
        <v>27</v>
      </c>
      <c r="J153" t="s">
        <v>27</v>
      </c>
      <c r="K153" t="s">
        <v>22</v>
      </c>
      <c r="L153" t="s">
        <v>27</v>
      </c>
      <c r="M153" s="4">
        <v>0.36636455401735002</v>
      </c>
      <c r="N153" t="s">
        <v>264</v>
      </c>
      <c r="O153" s="5">
        <v>3938</v>
      </c>
    </row>
    <row r="154" spans="1:15" x14ac:dyDescent="0.25">
      <c r="A154" t="s">
        <v>141</v>
      </c>
      <c r="B154" t="s">
        <v>142</v>
      </c>
      <c r="C154" t="s">
        <v>143</v>
      </c>
      <c r="D154" t="s">
        <v>144</v>
      </c>
      <c r="E154" t="s">
        <v>145</v>
      </c>
      <c r="F154" t="s">
        <v>22</v>
      </c>
      <c r="G154" t="s">
        <v>22</v>
      </c>
      <c r="H154" t="s">
        <v>22</v>
      </c>
      <c r="I154" t="s">
        <v>27</v>
      </c>
      <c r="J154" t="s">
        <v>27</v>
      </c>
      <c r="K154" t="s">
        <v>22</v>
      </c>
      <c r="L154" t="s">
        <v>27</v>
      </c>
      <c r="M154" s="4">
        <v>0.36636455401735002</v>
      </c>
      <c r="N154" t="s">
        <v>265</v>
      </c>
      <c r="O154" s="5">
        <v>5190</v>
      </c>
    </row>
    <row r="155" spans="1:15" x14ac:dyDescent="0.25">
      <c r="A155" t="s">
        <v>141</v>
      </c>
      <c r="B155" t="s">
        <v>142</v>
      </c>
      <c r="C155" t="s">
        <v>143</v>
      </c>
      <c r="D155" t="s">
        <v>144</v>
      </c>
      <c r="E155" t="s">
        <v>145</v>
      </c>
      <c r="F155" t="s">
        <v>22</v>
      </c>
      <c r="G155" t="s">
        <v>22</v>
      </c>
      <c r="H155" t="s">
        <v>22</v>
      </c>
      <c r="I155" t="s">
        <v>27</v>
      </c>
      <c r="J155" t="s">
        <v>27</v>
      </c>
      <c r="K155" t="s">
        <v>22</v>
      </c>
      <c r="L155" t="s">
        <v>27</v>
      </c>
      <c r="M155" s="4">
        <v>0.36636455401735002</v>
      </c>
      <c r="N155" t="s">
        <v>266</v>
      </c>
      <c r="O155" s="5">
        <v>8203</v>
      </c>
    </row>
    <row r="156" spans="1:15" x14ac:dyDescent="0.25">
      <c r="A156" t="s">
        <v>141</v>
      </c>
      <c r="B156" t="s">
        <v>142</v>
      </c>
      <c r="C156" t="s">
        <v>143</v>
      </c>
      <c r="D156" t="s">
        <v>144</v>
      </c>
      <c r="E156" t="s">
        <v>145</v>
      </c>
      <c r="F156" t="s">
        <v>22</v>
      </c>
      <c r="G156" t="s">
        <v>22</v>
      </c>
      <c r="H156" t="s">
        <v>22</v>
      </c>
      <c r="I156" t="s">
        <v>27</v>
      </c>
      <c r="J156" t="s">
        <v>27</v>
      </c>
      <c r="K156" t="s">
        <v>22</v>
      </c>
      <c r="L156" t="s">
        <v>27</v>
      </c>
      <c r="M156" s="4">
        <v>0.36636455401735002</v>
      </c>
      <c r="N156" t="s">
        <v>267</v>
      </c>
      <c r="O156" s="5">
        <v>8780</v>
      </c>
    </row>
    <row r="157" spans="1:15" x14ac:dyDescent="0.25">
      <c r="A157" t="s">
        <v>146</v>
      </c>
      <c r="B157" t="s">
        <v>147</v>
      </c>
      <c r="C157" t="s">
        <v>148</v>
      </c>
      <c r="D157" t="s">
        <v>149</v>
      </c>
      <c r="E157" t="s">
        <v>145</v>
      </c>
      <c r="F157" t="s">
        <v>22</v>
      </c>
      <c r="G157" t="s">
        <v>22</v>
      </c>
      <c r="H157" t="s">
        <v>22</v>
      </c>
      <c r="I157" t="s">
        <v>22</v>
      </c>
      <c r="J157" t="s">
        <v>22</v>
      </c>
      <c r="K157" t="s">
        <v>22</v>
      </c>
      <c r="L157" t="s">
        <v>27</v>
      </c>
      <c r="M157" s="4">
        <v>1.81422968886976</v>
      </c>
      <c r="N157" t="s">
        <v>263</v>
      </c>
      <c r="O157" s="5">
        <v>138</v>
      </c>
    </row>
    <row r="158" spans="1:15" x14ac:dyDescent="0.25">
      <c r="A158" t="s">
        <v>146</v>
      </c>
      <c r="B158" t="s">
        <v>147</v>
      </c>
      <c r="C158" t="s">
        <v>148</v>
      </c>
      <c r="D158" t="s">
        <v>149</v>
      </c>
      <c r="E158" t="s">
        <v>145</v>
      </c>
      <c r="F158" t="s">
        <v>22</v>
      </c>
      <c r="G158" t="s">
        <v>22</v>
      </c>
      <c r="H158" t="s">
        <v>22</v>
      </c>
      <c r="I158" t="s">
        <v>22</v>
      </c>
      <c r="J158" t="s">
        <v>22</v>
      </c>
      <c r="K158" t="s">
        <v>22</v>
      </c>
      <c r="L158" t="s">
        <v>27</v>
      </c>
      <c r="M158" s="4">
        <v>1.81422968886976</v>
      </c>
      <c r="N158" t="s">
        <v>264</v>
      </c>
      <c r="O158" s="5">
        <v>286</v>
      </c>
    </row>
    <row r="159" spans="1:15" x14ac:dyDescent="0.25">
      <c r="A159" t="s">
        <v>146</v>
      </c>
      <c r="B159" t="s">
        <v>147</v>
      </c>
      <c r="C159" t="s">
        <v>148</v>
      </c>
      <c r="D159" t="s">
        <v>149</v>
      </c>
      <c r="E159" t="s">
        <v>145</v>
      </c>
      <c r="F159" t="s">
        <v>22</v>
      </c>
      <c r="G159" t="s">
        <v>22</v>
      </c>
      <c r="H159" t="s">
        <v>22</v>
      </c>
      <c r="I159" t="s">
        <v>22</v>
      </c>
      <c r="J159" t="s">
        <v>22</v>
      </c>
      <c r="K159" t="s">
        <v>22</v>
      </c>
      <c r="L159" t="s">
        <v>27</v>
      </c>
      <c r="M159" s="4">
        <v>1.81422968886976</v>
      </c>
      <c r="N159" t="s">
        <v>265</v>
      </c>
      <c r="O159" s="5">
        <v>6750</v>
      </c>
    </row>
    <row r="160" spans="1:15" x14ac:dyDescent="0.25">
      <c r="A160" t="s">
        <v>146</v>
      </c>
      <c r="B160" t="s">
        <v>147</v>
      </c>
      <c r="C160" t="s">
        <v>148</v>
      </c>
      <c r="D160" t="s">
        <v>149</v>
      </c>
      <c r="E160" t="s">
        <v>145</v>
      </c>
      <c r="F160" t="s">
        <v>22</v>
      </c>
      <c r="G160" t="s">
        <v>22</v>
      </c>
      <c r="H160" t="s">
        <v>22</v>
      </c>
      <c r="I160" t="s">
        <v>22</v>
      </c>
      <c r="J160" t="s">
        <v>22</v>
      </c>
      <c r="K160" t="s">
        <v>22</v>
      </c>
      <c r="L160" t="s">
        <v>27</v>
      </c>
      <c r="M160" s="4">
        <v>1.81422968886976</v>
      </c>
      <c r="N160" t="s">
        <v>266</v>
      </c>
      <c r="O160" s="5">
        <v>8254</v>
      </c>
    </row>
    <row r="161" spans="1:15" x14ac:dyDescent="0.25">
      <c r="A161" t="s">
        <v>146</v>
      </c>
      <c r="B161" t="s">
        <v>147</v>
      </c>
      <c r="C161" t="s">
        <v>148</v>
      </c>
      <c r="D161" t="s">
        <v>149</v>
      </c>
      <c r="E161" t="s">
        <v>145</v>
      </c>
      <c r="F161" t="s">
        <v>22</v>
      </c>
      <c r="G161" t="s">
        <v>22</v>
      </c>
      <c r="H161" t="s">
        <v>22</v>
      </c>
      <c r="I161" t="s">
        <v>22</v>
      </c>
      <c r="J161" t="s">
        <v>22</v>
      </c>
      <c r="K161" t="s">
        <v>22</v>
      </c>
      <c r="L161" t="s">
        <v>27</v>
      </c>
      <c r="M161" s="4">
        <v>1.81422968886976</v>
      </c>
      <c r="N161" t="s">
        <v>267</v>
      </c>
      <c r="O161" s="5">
        <v>8656</v>
      </c>
    </row>
    <row r="162" spans="1:15" x14ac:dyDescent="0.25">
      <c r="A162" t="s">
        <v>150</v>
      </c>
      <c r="B162" t="s">
        <v>151</v>
      </c>
      <c r="C162" t="s">
        <v>152</v>
      </c>
      <c r="D162" t="s">
        <v>153</v>
      </c>
      <c r="E162" t="s">
        <v>145</v>
      </c>
      <c r="F162" t="s">
        <v>22</v>
      </c>
      <c r="G162" t="s">
        <v>22</v>
      </c>
      <c r="H162" t="s">
        <v>22</v>
      </c>
      <c r="I162" t="s">
        <v>27</v>
      </c>
      <c r="J162" t="s">
        <v>27</v>
      </c>
      <c r="K162" t="s">
        <v>22</v>
      </c>
      <c r="L162" t="s">
        <v>22</v>
      </c>
      <c r="M162" s="4">
        <v>-7.1596691853915498E-2</v>
      </c>
      <c r="N162" t="s">
        <v>263</v>
      </c>
      <c r="O162" s="5">
        <v>8873</v>
      </c>
    </row>
    <row r="163" spans="1:15" x14ac:dyDescent="0.25">
      <c r="A163" t="s">
        <v>150</v>
      </c>
      <c r="B163" t="s">
        <v>151</v>
      </c>
      <c r="C163" t="s">
        <v>152</v>
      </c>
      <c r="D163" t="s">
        <v>153</v>
      </c>
      <c r="E163" t="s">
        <v>145</v>
      </c>
      <c r="F163" t="s">
        <v>22</v>
      </c>
      <c r="G163" t="s">
        <v>22</v>
      </c>
      <c r="H163" t="s">
        <v>22</v>
      </c>
      <c r="I163" t="s">
        <v>27</v>
      </c>
      <c r="J163" t="s">
        <v>27</v>
      </c>
      <c r="K163" t="s">
        <v>22</v>
      </c>
      <c r="L163" t="s">
        <v>22</v>
      </c>
      <c r="M163" s="4">
        <v>-7.1596691853915498E-2</v>
      </c>
      <c r="N163" t="s">
        <v>264</v>
      </c>
      <c r="O163" s="5">
        <v>8484</v>
      </c>
    </row>
    <row r="164" spans="1:15" x14ac:dyDescent="0.25">
      <c r="A164" t="s">
        <v>150</v>
      </c>
      <c r="B164" t="s">
        <v>151</v>
      </c>
      <c r="C164" t="s">
        <v>152</v>
      </c>
      <c r="D164" t="s">
        <v>153</v>
      </c>
      <c r="E164" t="s">
        <v>145</v>
      </c>
      <c r="F164" t="s">
        <v>22</v>
      </c>
      <c r="G164" t="s">
        <v>22</v>
      </c>
      <c r="H164" t="s">
        <v>22</v>
      </c>
      <c r="I164" t="s">
        <v>27</v>
      </c>
      <c r="J164" t="s">
        <v>27</v>
      </c>
      <c r="K164" t="s">
        <v>22</v>
      </c>
      <c r="L164" t="s">
        <v>22</v>
      </c>
      <c r="M164" s="4">
        <v>-7.1596691853915498E-2</v>
      </c>
      <c r="N164" t="s">
        <v>265</v>
      </c>
      <c r="O164" s="5">
        <v>7883</v>
      </c>
    </row>
    <row r="165" spans="1:15" x14ac:dyDescent="0.25">
      <c r="A165" t="s">
        <v>150</v>
      </c>
      <c r="B165" t="s">
        <v>151</v>
      </c>
      <c r="C165" t="s">
        <v>152</v>
      </c>
      <c r="D165" t="s">
        <v>153</v>
      </c>
      <c r="E165" t="s">
        <v>145</v>
      </c>
      <c r="F165" t="s">
        <v>22</v>
      </c>
      <c r="G165" t="s">
        <v>22</v>
      </c>
      <c r="H165" t="s">
        <v>22</v>
      </c>
      <c r="I165" t="s">
        <v>27</v>
      </c>
      <c r="J165" t="s">
        <v>27</v>
      </c>
      <c r="K165" t="s">
        <v>22</v>
      </c>
      <c r="L165" t="s">
        <v>22</v>
      </c>
      <c r="M165" s="4">
        <v>-7.1596691853915498E-2</v>
      </c>
      <c r="N165" t="s">
        <v>266</v>
      </c>
      <c r="O165" s="5">
        <v>7499</v>
      </c>
    </row>
    <row r="166" spans="1:15" x14ac:dyDescent="0.25">
      <c r="A166" t="s">
        <v>150</v>
      </c>
      <c r="B166" t="s">
        <v>151</v>
      </c>
      <c r="C166" t="s">
        <v>152</v>
      </c>
      <c r="D166" t="s">
        <v>153</v>
      </c>
      <c r="E166" t="s">
        <v>145</v>
      </c>
      <c r="F166" t="s">
        <v>22</v>
      </c>
      <c r="G166" t="s">
        <v>22</v>
      </c>
      <c r="H166" t="s">
        <v>22</v>
      </c>
      <c r="I166" t="s">
        <v>27</v>
      </c>
      <c r="J166" t="s">
        <v>27</v>
      </c>
      <c r="K166" t="s">
        <v>22</v>
      </c>
      <c r="L166" t="s">
        <v>22</v>
      </c>
      <c r="M166" s="4">
        <v>-7.1596691853915498E-2</v>
      </c>
      <c r="N166" t="s">
        <v>267</v>
      </c>
      <c r="O166" s="5">
        <v>6592</v>
      </c>
    </row>
    <row r="167" spans="1:15" x14ac:dyDescent="0.25">
      <c r="A167" t="s">
        <v>154</v>
      </c>
      <c r="B167" t="s">
        <v>155</v>
      </c>
      <c r="C167" t="s">
        <v>156</v>
      </c>
      <c r="D167" t="s">
        <v>157</v>
      </c>
      <c r="E167" t="s">
        <v>145</v>
      </c>
      <c r="F167" t="s">
        <v>22</v>
      </c>
      <c r="G167" t="s">
        <v>22</v>
      </c>
      <c r="H167" t="s">
        <v>22</v>
      </c>
      <c r="I167" t="s">
        <v>27</v>
      </c>
      <c r="J167" t="s">
        <v>27</v>
      </c>
      <c r="K167" t="s">
        <v>22</v>
      </c>
      <c r="L167" t="s">
        <v>22</v>
      </c>
      <c r="M167" s="4">
        <v>0.30577482876902201</v>
      </c>
      <c r="N167" t="s">
        <v>263</v>
      </c>
      <c r="O167" s="5">
        <v>3297</v>
      </c>
    </row>
    <row r="168" spans="1:15" x14ac:dyDescent="0.25">
      <c r="A168" t="s">
        <v>154</v>
      </c>
      <c r="B168" t="s">
        <v>155</v>
      </c>
      <c r="C168" t="s">
        <v>156</v>
      </c>
      <c r="D168" t="s">
        <v>157</v>
      </c>
      <c r="E168" t="s">
        <v>145</v>
      </c>
      <c r="F168" t="s">
        <v>22</v>
      </c>
      <c r="G168" t="s">
        <v>22</v>
      </c>
      <c r="H168" t="s">
        <v>22</v>
      </c>
      <c r="I168" t="s">
        <v>27</v>
      </c>
      <c r="J168" t="s">
        <v>27</v>
      </c>
      <c r="K168" t="s">
        <v>22</v>
      </c>
      <c r="L168" t="s">
        <v>22</v>
      </c>
      <c r="M168" s="4">
        <v>0.30577482876902201</v>
      </c>
      <c r="N168" t="s">
        <v>264</v>
      </c>
      <c r="O168" s="5">
        <v>4866</v>
      </c>
    </row>
    <row r="169" spans="1:15" x14ac:dyDescent="0.25">
      <c r="A169" t="s">
        <v>154</v>
      </c>
      <c r="B169" t="s">
        <v>155</v>
      </c>
      <c r="C169" t="s">
        <v>156</v>
      </c>
      <c r="D169" t="s">
        <v>157</v>
      </c>
      <c r="E169" t="s">
        <v>145</v>
      </c>
      <c r="F169" t="s">
        <v>22</v>
      </c>
      <c r="G169" t="s">
        <v>22</v>
      </c>
      <c r="H169" t="s">
        <v>22</v>
      </c>
      <c r="I169" t="s">
        <v>27</v>
      </c>
      <c r="J169" t="s">
        <v>27</v>
      </c>
      <c r="K169" t="s">
        <v>22</v>
      </c>
      <c r="L169" t="s">
        <v>22</v>
      </c>
      <c r="M169" s="4">
        <v>0.30577482876902201</v>
      </c>
      <c r="N169" t="s">
        <v>265</v>
      </c>
      <c r="O169" s="5">
        <v>4928</v>
      </c>
    </row>
    <row r="170" spans="1:15" x14ac:dyDescent="0.25">
      <c r="A170" t="s">
        <v>154</v>
      </c>
      <c r="B170" t="s">
        <v>155</v>
      </c>
      <c r="C170" t="s">
        <v>156</v>
      </c>
      <c r="D170" t="s">
        <v>157</v>
      </c>
      <c r="E170" t="s">
        <v>145</v>
      </c>
      <c r="F170" t="s">
        <v>22</v>
      </c>
      <c r="G170" t="s">
        <v>22</v>
      </c>
      <c r="H170" t="s">
        <v>22</v>
      </c>
      <c r="I170" t="s">
        <v>27</v>
      </c>
      <c r="J170" t="s">
        <v>27</v>
      </c>
      <c r="K170" t="s">
        <v>22</v>
      </c>
      <c r="L170" t="s">
        <v>22</v>
      </c>
      <c r="M170" s="4">
        <v>0.30577482876902201</v>
      </c>
      <c r="N170" t="s">
        <v>266</v>
      </c>
      <c r="O170" s="5">
        <v>8451</v>
      </c>
    </row>
    <row r="171" spans="1:15" x14ac:dyDescent="0.25">
      <c r="A171" t="s">
        <v>154</v>
      </c>
      <c r="B171" t="s">
        <v>155</v>
      </c>
      <c r="C171" t="s">
        <v>156</v>
      </c>
      <c r="D171" t="s">
        <v>157</v>
      </c>
      <c r="E171" t="s">
        <v>145</v>
      </c>
      <c r="F171" t="s">
        <v>22</v>
      </c>
      <c r="G171" t="s">
        <v>22</v>
      </c>
      <c r="H171" t="s">
        <v>22</v>
      </c>
      <c r="I171" t="s">
        <v>27</v>
      </c>
      <c r="J171" t="s">
        <v>27</v>
      </c>
      <c r="K171" t="s">
        <v>22</v>
      </c>
      <c r="L171" t="s">
        <v>22</v>
      </c>
      <c r="M171" s="4">
        <v>0.30577482876902201</v>
      </c>
      <c r="N171" t="s">
        <v>267</v>
      </c>
      <c r="O171" s="5">
        <v>9585</v>
      </c>
    </row>
    <row r="172" spans="1:15" x14ac:dyDescent="0.25">
      <c r="A172" t="s">
        <v>158</v>
      </c>
      <c r="B172" t="s">
        <v>159</v>
      </c>
      <c r="C172" t="s">
        <v>160</v>
      </c>
      <c r="D172" t="s">
        <v>161</v>
      </c>
      <c r="E172" t="s">
        <v>145</v>
      </c>
      <c r="F172" t="s">
        <v>22</v>
      </c>
      <c r="G172" t="s">
        <v>22</v>
      </c>
      <c r="H172" t="s">
        <v>22</v>
      </c>
      <c r="I172" t="s">
        <v>22</v>
      </c>
      <c r="J172" t="s">
        <v>22</v>
      </c>
      <c r="K172" t="s">
        <v>22</v>
      </c>
      <c r="L172" t="s">
        <v>22</v>
      </c>
      <c r="M172" s="4">
        <v>0.71660086943635504</v>
      </c>
      <c r="N172" t="s">
        <v>263</v>
      </c>
      <c r="O172" s="5">
        <v>1092</v>
      </c>
    </row>
    <row r="173" spans="1:15" x14ac:dyDescent="0.25">
      <c r="A173" t="s">
        <v>158</v>
      </c>
      <c r="B173" t="s">
        <v>159</v>
      </c>
      <c r="C173" t="s">
        <v>160</v>
      </c>
      <c r="D173" t="s">
        <v>161</v>
      </c>
      <c r="E173" t="s">
        <v>145</v>
      </c>
      <c r="F173" t="s">
        <v>22</v>
      </c>
      <c r="G173" t="s">
        <v>22</v>
      </c>
      <c r="H173" t="s">
        <v>22</v>
      </c>
      <c r="I173" t="s">
        <v>22</v>
      </c>
      <c r="J173" t="s">
        <v>22</v>
      </c>
      <c r="K173" t="s">
        <v>22</v>
      </c>
      <c r="L173" t="s">
        <v>22</v>
      </c>
      <c r="M173" s="4">
        <v>0.71660086943635504</v>
      </c>
      <c r="N173" t="s">
        <v>264</v>
      </c>
      <c r="O173" s="5">
        <v>3140</v>
      </c>
    </row>
    <row r="174" spans="1:15" x14ac:dyDescent="0.25">
      <c r="A174" t="s">
        <v>158</v>
      </c>
      <c r="B174" t="s">
        <v>159</v>
      </c>
      <c r="C174" t="s">
        <v>160</v>
      </c>
      <c r="D174" t="s">
        <v>161</v>
      </c>
      <c r="E174" t="s">
        <v>145</v>
      </c>
      <c r="F174" t="s">
        <v>22</v>
      </c>
      <c r="G174" t="s">
        <v>22</v>
      </c>
      <c r="H174" t="s">
        <v>22</v>
      </c>
      <c r="I174" t="s">
        <v>22</v>
      </c>
      <c r="J174" t="s">
        <v>22</v>
      </c>
      <c r="K174" t="s">
        <v>22</v>
      </c>
      <c r="L174" t="s">
        <v>22</v>
      </c>
      <c r="M174" s="4">
        <v>0.71660086943635504</v>
      </c>
      <c r="N174" t="s">
        <v>265</v>
      </c>
      <c r="O174" s="5">
        <v>4123</v>
      </c>
    </row>
    <row r="175" spans="1:15" x14ac:dyDescent="0.25">
      <c r="A175" t="s">
        <v>158</v>
      </c>
      <c r="B175" t="s">
        <v>159</v>
      </c>
      <c r="C175" t="s">
        <v>160</v>
      </c>
      <c r="D175" t="s">
        <v>161</v>
      </c>
      <c r="E175" t="s">
        <v>145</v>
      </c>
      <c r="F175" t="s">
        <v>22</v>
      </c>
      <c r="G175" t="s">
        <v>22</v>
      </c>
      <c r="H175" t="s">
        <v>22</v>
      </c>
      <c r="I175" t="s">
        <v>22</v>
      </c>
      <c r="J175" t="s">
        <v>22</v>
      </c>
      <c r="K175" t="s">
        <v>22</v>
      </c>
      <c r="L175" t="s">
        <v>22</v>
      </c>
      <c r="M175" s="4">
        <v>0.71660086943635504</v>
      </c>
      <c r="N175" t="s">
        <v>266</v>
      </c>
      <c r="O175" s="5">
        <v>4366</v>
      </c>
    </row>
    <row r="176" spans="1:15" x14ac:dyDescent="0.25">
      <c r="A176" t="s">
        <v>158</v>
      </c>
      <c r="B176" t="s">
        <v>159</v>
      </c>
      <c r="C176" t="s">
        <v>160</v>
      </c>
      <c r="D176" t="s">
        <v>161</v>
      </c>
      <c r="E176" t="s">
        <v>145</v>
      </c>
      <c r="F176" t="s">
        <v>22</v>
      </c>
      <c r="G176" t="s">
        <v>22</v>
      </c>
      <c r="H176" t="s">
        <v>22</v>
      </c>
      <c r="I176" t="s">
        <v>22</v>
      </c>
      <c r="J176" t="s">
        <v>22</v>
      </c>
      <c r="K176" t="s">
        <v>22</v>
      </c>
      <c r="L176" t="s">
        <v>22</v>
      </c>
      <c r="M176" s="4">
        <v>0.71660086943635504</v>
      </c>
      <c r="N176" t="s">
        <v>267</v>
      </c>
      <c r="O176" s="5">
        <v>9482</v>
      </c>
    </row>
    <row r="177" spans="1:15" x14ac:dyDescent="0.25">
      <c r="A177" t="s">
        <v>162</v>
      </c>
      <c r="B177" t="s">
        <v>163</v>
      </c>
      <c r="C177" t="s">
        <v>164</v>
      </c>
      <c r="D177" t="s">
        <v>165</v>
      </c>
      <c r="E177" t="s">
        <v>145</v>
      </c>
      <c r="F177" t="s">
        <v>22</v>
      </c>
      <c r="G177" t="s">
        <v>22</v>
      </c>
      <c r="H177" t="s">
        <v>22</v>
      </c>
      <c r="I177" t="s">
        <v>27</v>
      </c>
      <c r="J177" t="s">
        <v>27</v>
      </c>
      <c r="K177" t="s">
        <v>22</v>
      </c>
      <c r="L177" t="s">
        <v>22</v>
      </c>
      <c r="M177" s="4">
        <v>0.38456165928272101</v>
      </c>
      <c r="N177" t="s">
        <v>263</v>
      </c>
      <c r="O177" s="5">
        <v>2541</v>
      </c>
    </row>
    <row r="178" spans="1:15" x14ac:dyDescent="0.25">
      <c r="A178" t="s">
        <v>162</v>
      </c>
      <c r="B178" t="s">
        <v>163</v>
      </c>
      <c r="C178" t="s">
        <v>164</v>
      </c>
      <c r="D178" t="s">
        <v>165</v>
      </c>
      <c r="E178" t="s">
        <v>145</v>
      </c>
      <c r="F178" t="s">
        <v>22</v>
      </c>
      <c r="G178" t="s">
        <v>22</v>
      </c>
      <c r="H178" t="s">
        <v>22</v>
      </c>
      <c r="I178" t="s">
        <v>27</v>
      </c>
      <c r="J178" t="s">
        <v>27</v>
      </c>
      <c r="K178" t="s">
        <v>22</v>
      </c>
      <c r="L178" t="s">
        <v>22</v>
      </c>
      <c r="M178" s="4">
        <v>0.38456165928272101</v>
      </c>
      <c r="N178" t="s">
        <v>264</v>
      </c>
      <c r="O178" s="5">
        <v>3794</v>
      </c>
    </row>
    <row r="179" spans="1:15" x14ac:dyDescent="0.25">
      <c r="A179" t="s">
        <v>162</v>
      </c>
      <c r="B179" t="s">
        <v>163</v>
      </c>
      <c r="C179" t="s">
        <v>164</v>
      </c>
      <c r="D179" t="s">
        <v>165</v>
      </c>
      <c r="E179" t="s">
        <v>145</v>
      </c>
      <c r="F179" t="s">
        <v>22</v>
      </c>
      <c r="G179" t="s">
        <v>22</v>
      </c>
      <c r="H179" t="s">
        <v>22</v>
      </c>
      <c r="I179" t="s">
        <v>27</v>
      </c>
      <c r="J179" t="s">
        <v>27</v>
      </c>
      <c r="K179" t="s">
        <v>22</v>
      </c>
      <c r="L179" t="s">
        <v>22</v>
      </c>
      <c r="M179" s="4">
        <v>0.38456165928272101</v>
      </c>
      <c r="N179" t="s">
        <v>265</v>
      </c>
      <c r="O179" s="5">
        <v>3984</v>
      </c>
    </row>
    <row r="180" spans="1:15" x14ac:dyDescent="0.25">
      <c r="A180" t="s">
        <v>162</v>
      </c>
      <c r="B180" t="s">
        <v>163</v>
      </c>
      <c r="C180" t="s">
        <v>164</v>
      </c>
      <c r="D180" t="s">
        <v>165</v>
      </c>
      <c r="E180" t="s">
        <v>145</v>
      </c>
      <c r="F180" t="s">
        <v>22</v>
      </c>
      <c r="G180" t="s">
        <v>22</v>
      </c>
      <c r="H180" t="s">
        <v>22</v>
      </c>
      <c r="I180" t="s">
        <v>27</v>
      </c>
      <c r="J180" t="s">
        <v>27</v>
      </c>
      <c r="K180" t="s">
        <v>22</v>
      </c>
      <c r="L180" t="s">
        <v>22</v>
      </c>
      <c r="M180" s="4">
        <v>0.38456165928272101</v>
      </c>
      <c r="N180" t="s">
        <v>266</v>
      </c>
      <c r="O180" s="5">
        <v>8803</v>
      </c>
    </row>
    <row r="181" spans="1:15" x14ac:dyDescent="0.25">
      <c r="A181" t="s">
        <v>162</v>
      </c>
      <c r="B181" t="s">
        <v>163</v>
      </c>
      <c r="C181" t="s">
        <v>164</v>
      </c>
      <c r="D181" t="s">
        <v>165</v>
      </c>
      <c r="E181" t="s">
        <v>145</v>
      </c>
      <c r="F181" t="s">
        <v>22</v>
      </c>
      <c r="G181" t="s">
        <v>22</v>
      </c>
      <c r="H181" t="s">
        <v>22</v>
      </c>
      <c r="I181" t="s">
        <v>27</v>
      </c>
      <c r="J181" t="s">
        <v>27</v>
      </c>
      <c r="K181" t="s">
        <v>22</v>
      </c>
      <c r="L181" t="s">
        <v>22</v>
      </c>
      <c r="M181" s="4">
        <v>0.38456165928272101</v>
      </c>
      <c r="N181" t="s">
        <v>267</v>
      </c>
      <c r="O181" s="5">
        <v>9338</v>
      </c>
    </row>
    <row r="182" spans="1:15" x14ac:dyDescent="0.25">
      <c r="A182" t="s">
        <v>166</v>
      </c>
      <c r="B182" t="s">
        <v>167</v>
      </c>
      <c r="C182" t="s">
        <v>168</v>
      </c>
      <c r="D182" t="s">
        <v>169</v>
      </c>
      <c r="E182" t="s">
        <v>145</v>
      </c>
      <c r="F182" t="s">
        <v>22</v>
      </c>
      <c r="G182" t="s">
        <v>22</v>
      </c>
      <c r="H182" t="s">
        <v>22</v>
      </c>
      <c r="I182" t="s">
        <v>22</v>
      </c>
      <c r="J182" t="s">
        <v>22</v>
      </c>
      <c r="K182" t="s">
        <v>22</v>
      </c>
      <c r="L182" t="s">
        <v>22</v>
      </c>
      <c r="M182" s="4">
        <v>0.91164163510334195</v>
      </c>
      <c r="N182" t="s">
        <v>263</v>
      </c>
      <c r="O182" s="5">
        <v>742</v>
      </c>
    </row>
    <row r="183" spans="1:15" x14ac:dyDescent="0.25">
      <c r="A183" t="s">
        <v>166</v>
      </c>
      <c r="B183" t="s">
        <v>167</v>
      </c>
      <c r="C183" t="s">
        <v>168</v>
      </c>
      <c r="D183" t="s">
        <v>169</v>
      </c>
      <c r="E183" t="s">
        <v>145</v>
      </c>
      <c r="F183" t="s">
        <v>22</v>
      </c>
      <c r="G183" t="s">
        <v>22</v>
      </c>
      <c r="H183" t="s">
        <v>22</v>
      </c>
      <c r="I183" t="s">
        <v>22</v>
      </c>
      <c r="J183" t="s">
        <v>22</v>
      </c>
      <c r="K183" t="s">
        <v>22</v>
      </c>
      <c r="L183" t="s">
        <v>22</v>
      </c>
      <c r="M183" s="4">
        <v>0.91164163510334195</v>
      </c>
      <c r="N183" t="s">
        <v>264</v>
      </c>
      <c r="O183" s="5">
        <v>3751</v>
      </c>
    </row>
    <row r="184" spans="1:15" x14ac:dyDescent="0.25">
      <c r="A184" t="s">
        <v>166</v>
      </c>
      <c r="B184" t="s">
        <v>167</v>
      </c>
      <c r="C184" t="s">
        <v>168</v>
      </c>
      <c r="D184" t="s">
        <v>169</v>
      </c>
      <c r="E184" t="s">
        <v>145</v>
      </c>
      <c r="F184" t="s">
        <v>22</v>
      </c>
      <c r="G184" t="s">
        <v>22</v>
      </c>
      <c r="H184" t="s">
        <v>22</v>
      </c>
      <c r="I184" t="s">
        <v>22</v>
      </c>
      <c r="J184" t="s">
        <v>22</v>
      </c>
      <c r="K184" t="s">
        <v>22</v>
      </c>
      <c r="L184" t="s">
        <v>22</v>
      </c>
      <c r="M184" s="4">
        <v>0.91164163510334195</v>
      </c>
      <c r="N184" t="s">
        <v>265</v>
      </c>
      <c r="O184" s="5">
        <v>4423</v>
      </c>
    </row>
    <row r="185" spans="1:15" x14ac:dyDescent="0.25">
      <c r="A185" t="s">
        <v>166</v>
      </c>
      <c r="B185" t="s">
        <v>167</v>
      </c>
      <c r="C185" t="s">
        <v>168</v>
      </c>
      <c r="D185" t="s">
        <v>169</v>
      </c>
      <c r="E185" t="s">
        <v>145</v>
      </c>
      <c r="F185" t="s">
        <v>22</v>
      </c>
      <c r="G185" t="s">
        <v>22</v>
      </c>
      <c r="H185" t="s">
        <v>22</v>
      </c>
      <c r="I185" t="s">
        <v>22</v>
      </c>
      <c r="J185" t="s">
        <v>22</v>
      </c>
      <c r="K185" t="s">
        <v>22</v>
      </c>
      <c r="L185" t="s">
        <v>22</v>
      </c>
      <c r="M185" s="4">
        <v>0.91164163510334195</v>
      </c>
      <c r="N185" t="s">
        <v>266</v>
      </c>
      <c r="O185" s="5">
        <v>8733</v>
      </c>
    </row>
    <row r="186" spans="1:15" x14ac:dyDescent="0.25">
      <c r="A186" t="s">
        <v>166</v>
      </c>
      <c r="B186" t="s">
        <v>167</v>
      </c>
      <c r="C186" t="s">
        <v>168</v>
      </c>
      <c r="D186" t="s">
        <v>169</v>
      </c>
      <c r="E186" t="s">
        <v>145</v>
      </c>
      <c r="F186" t="s">
        <v>22</v>
      </c>
      <c r="G186" t="s">
        <v>22</v>
      </c>
      <c r="H186" t="s">
        <v>22</v>
      </c>
      <c r="I186" t="s">
        <v>22</v>
      </c>
      <c r="J186" t="s">
        <v>22</v>
      </c>
      <c r="K186" t="s">
        <v>22</v>
      </c>
      <c r="L186" t="s">
        <v>22</v>
      </c>
      <c r="M186" s="4">
        <v>0.91164163510334195</v>
      </c>
      <c r="N186" t="s">
        <v>267</v>
      </c>
      <c r="O186" s="5">
        <v>9909</v>
      </c>
    </row>
    <row r="187" spans="1:15" x14ac:dyDescent="0.25">
      <c r="A187" t="s">
        <v>170</v>
      </c>
      <c r="B187" t="s">
        <v>171</v>
      </c>
      <c r="C187" t="s">
        <v>172</v>
      </c>
      <c r="D187" t="s">
        <v>173</v>
      </c>
      <c r="E187" t="s">
        <v>145</v>
      </c>
      <c r="F187" t="s">
        <v>22</v>
      </c>
      <c r="G187" t="s">
        <v>27</v>
      </c>
      <c r="H187" t="s">
        <v>27</v>
      </c>
      <c r="I187" t="s">
        <v>27</v>
      </c>
      <c r="J187" t="s">
        <v>27</v>
      </c>
      <c r="K187" t="s">
        <v>22</v>
      </c>
      <c r="L187" t="s">
        <v>22</v>
      </c>
      <c r="M187" s="4">
        <v>-0.33438519484677698</v>
      </c>
      <c r="N187" t="s">
        <v>263</v>
      </c>
      <c r="O187" s="5">
        <v>7703</v>
      </c>
    </row>
    <row r="188" spans="1:15" x14ac:dyDescent="0.25">
      <c r="A188" t="s">
        <v>170</v>
      </c>
      <c r="B188" t="s">
        <v>171</v>
      </c>
      <c r="C188" t="s">
        <v>172</v>
      </c>
      <c r="D188" t="s">
        <v>173</v>
      </c>
      <c r="E188" t="s">
        <v>145</v>
      </c>
      <c r="F188" t="s">
        <v>22</v>
      </c>
      <c r="G188" t="s">
        <v>27</v>
      </c>
      <c r="H188" t="s">
        <v>27</v>
      </c>
      <c r="I188" t="s">
        <v>27</v>
      </c>
      <c r="J188" t="s">
        <v>27</v>
      </c>
      <c r="K188" t="s">
        <v>22</v>
      </c>
      <c r="L188" t="s">
        <v>22</v>
      </c>
      <c r="M188" s="4">
        <v>-0.33438519484677698</v>
      </c>
      <c r="N188" t="s">
        <v>264</v>
      </c>
      <c r="O188" s="5">
        <v>6957</v>
      </c>
    </row>
    <row r="189" spans="1:15" x14ac:dyDescent="0.25">
      <c r="A189" t="s">
        <v>170</v>
      </c>
      <c r="B189" t="s">
        <v>171</v>
      </c>
      <c r="C189" t="s">
        <v>172</v>
      </c>
      <c r="D189" t="s">
        <v>173</v>
      </c>
      <c r="E189" t="s">
        <v>145</v>
      </c>
      <c r="F189" t="s">
        <v>22</v>
      </c>
      <c r="G189" t="s">
        <v>27</v>
      </c>
      <c r="H189" t="s">
        <v>27</v>
      </c>
      <c r="I189" t="s">
        <v>27</v>
      </c>
      <c r="J189" t="s">
        <v>27</v>
      </c>
      <c r="K189" t="s">
        <v>22</v>
      </c>
      <c r="L189" t="s">
        <v>22</v>
      </c>
      <c r="M189" s="4">
        <v>-0.33438519484677698</v>
      </c>
      <c r="N189" t="s">
        <v>265</v>
      </c>
      <c r="O189" s="5">
        <v>3898</v>
      </c>
    </row>
    <row r="190" spans="1:15" x14ac:dyDescent="0.25">
      <c r="A190" t="s">
        <v>170</v>
      </c>
      <c r="B190" t="s">
        <v>171</v>
      </c>
      <c r="C190" t="s">
        <v>172</v>
      </c>
      <c r="D190" t="s">
        <v>173</v>
      </c>
      <c r="E190" t="s">
        <v>145</v>
      </c>
      <c r="F190" t="s">
        <v>22</v>
      </c>
      <c r="G190" t="s">
        <v>27</v>
      </c>
      <c r="H190" t="s">
        <v>27</v>
      </c>
      <c r="I190" t="s">
        <v>27</v>
      </c>
      <c r="J190" t="s">
        <v>27</v>
      </c>
      <c r="K190" t="s">
        <v>22</v>
      </c>
      <c r="L190" t="s">
        <v>22</v>
      </c>
      <c r="M190" s="4">
        <v>-0.33438519484677698</v>
      </c>
      <c r="N190" t="s">
        <v>266</v>
      </c>
      <c r="O190" s="5">
        <v>1857</v>
      </c>
    </row>
    <row r="191" spans="1:15" x14ac:dyDescent="0.25">
      <c r="A191" t="s">
        <v>170</v>
      </c>
      <c r="B191" t="s">
        <v>171</v>
      </c>
      <c r="C191" t="s">
        <v>172</v>
      </c>
      <c r="D191" t="s">
        <v>173</v>
      </c>
      <c r="E191" t="s">
        <v>145</v>
      </c>
      <c r="F191" t="s">
        <v>22</v>
      </c>
      <c r="G191" t="s">
        <v>27</v>
      </c>
      <c r="H191" t="s">
        <v>27</v>
      </c>
      <c r="I191" t="s">
        <v>27</v>
      </c>
      <c r="J191" t="s">
        <v>27</v>
      </c>
      <c r="K191" t="s">
        <v>22</v>
      </c>
      <c r="L191" t="s">
        <v>22</v>
      </c>
      <c r="M191" s="4">
        <v>-0.33438519484677698</v>
      </c>
      <c r="N191" t="s">
        <v>267</v>
      </c>
      <c r="O191" s="5">
        <v>1512</v>
      </c>
    </row>
    <row r="192" spans="1:15" x14ac:dyDescent="0.25">
      <c r="A192" t="s">
        <v>174</v>
      </c>
      <c r="B192" t="s">
        <v>175</v>
      </c>
      <c r="C192" t="s">
        <v>176</v>
      </c>
      <c r="D192" t="s">
        <v>177</v>
      </c>
      <c r="E192" t="s">
        <v>145</v>
      </c>
      <c r="F192" t="s">
        <v>22</v>
      </c>
      <c r="G192" t="s">
        <v>22</v>
      </c>
      <c r="H192" t="s">
        <v>22</v>
      </c>
      <c r="I192" t="s">
        <v>22</v>
      </c>
      <c r="J192" t="s">
        <v>22</v>
      </c>
      <c r="K192" t="s">
        <v>22</v>
      </c>
      <c r="L192" t="s">
        <v>22</v>
      </c>
      <c r="M192" s="4">
        <v>1.0840723280170199</v>
      </c>
      <c r="N192" t="s">
        <v>263</v>
      </c>
      <c r="O192" s="5">
        <v>488</v>
      </c>
    </row>
    <row r="193" spans="1:15" x14ac:dyDescent="0.25">
      <c r="A193" t="s">
        <v>174</v>
      </c>
      <c r="B193" t="s">
        <v>175</v>
      </c>
      <c r="C193" t="s">
        <v>176</v>
      </c>
      <c r="D193" t="s">
        <v>177</v>
      </c>
      <c r="E193" t="s">
        <v>145</v>
      </c>
      <c r="F193" t="s">
        <v>22</v>
      </c>
      <c r="G193" t="s">
        <v>22</v>
      </c>
      <c r="H193" t="s">
        <v>22</v>
      </c>
      <c r="I193" t="s">
        <v>22</v>
      </c>
      <c r="J193" t="s">
        <v>22</v>
      </c>
      <c r="K193" t="s">
        <v>22</v>
      </c>
      <c r="L193" t="s">
        <v>22</v>
      </c>
      <c r="M193" s="4">
        <v>1.0840723280170199</v>
      </c>
      <c r="N193" t="s">
        <v>264</v>
      </c>
      <c r="O193" s="5">
        <v>5535</v>
      </c>
    </row>
    <row r="194" spans="1:15" x14ac:dyDescent="0.25">
      <c r="A194" t="s">
        <v>174</v>
      </c>
      <c r="B194" t="s">
        <v>175</v>
      </c>
      <c r="C194" t="s">
        <v>176</v>
      </c>
      <c r="D194" t="s">
        <v>177</v>
      </c>
      <c r="E194" t="s">
        <v>145</v>
      </c>
      <c r="F194" t="s">
        <v>22</v>
      </c>
      <c r="G194" t="s">
        <v>22</v>
      </c>
      <c r="H194" t="s">
        <v>22</v>
      </c>
      <c r="I194" t="s">
        <v>22</v>
      </c>
      <c r="J194" t="s">
        <v>22</v>
      </c>
      <c r="K194" t="s">
        <v>22</v>
      </c>
      <c r="L194" t="s">
        <v>22</v>
      </c>
      <c r="M194" s="4">
        <v>1.0840723280170199</v>
      </c>
      <c r="N194" t="s">
        <v>265</v>
      </c>
      <c r="O194" s="5">
        <v>5775</v>
      </c>
    </row>
    <row r="195" spans="1:15" x14ac:dyDescent="0.25">
      <c r="A195" t="s">
        <v>174</v>
      </c>
      <c r="B195" t="s">
        <v>175</v>
      </c>
      <c r="C195" t="s">
        <v>176</v>
      </c>
      <c r="D195" t="s">
        <v>177</v>
      </c>
      <c r="E195" t="s">
        <v>145</v>
      </c>
      <c r="F195" t="s">
        <v>22</v>
      </c>
      <c r="G195" t="s">
        <v>22</v>
      </c>
      <c r="H195" t="s">
        <v>22</v>
      </c>
      <c r="I195" t="s">
        <v>22</v>
      </c>
      <c r="J195" t="s">
        <v>22</v>
      </c>
      <c r="K195" t="s">
        <v>22</v>
      </c>
      <c r="L195" t="s">
        <v>22</v>
      </c>
      <c r="M195" s="4">
        <v>1.0840723280170199</v>
      </c>
      <c r="N195" t="s">
        <v>266</v>
      </c>
      <c r="O195" s="5">
        <v>7661</v>
      </c>
    </row>
    <row r="196" spans="1:15" x14ac:dyDescent="0.25">
      <c r="A196" t="s">
        <v>174</v>
      </c>
      <c r="B196" t="s">
        <v>175</v>
      </c>
      <c r="C196" t="s">
        <v>176</v>
      </c>
      <c r="D196" t="s">
        <v>177</v>
      </c>
      <c r="E196" t="s">
        <v>145</v>
      </c>
      <c r="F196" t="s">
        <v>22</v>
      </c>
      <c r="G196" t="s">
        <v>22</v>
      </c>
      <c r="H196" t="s">
        <v>22</v>
      </c>
      <c r="I196" t="s">
        <v>22</v>
      </c>
      <c r="J196" t="s">
        <v>22</v>
      </c>
      <c r="K196" t="s">
        <v>22</v>
      </c>
      <c r="L196" t="s">
        <v>22</v>
      </c>
      <c r="M196" s="4">
        <v>1.0840723280170199</v>
      </c>
      <c r="N196" t="s">
        <v>267</v>
      </c>
      <c r="O196" s="5">
        <v>9206</v>
      </c>
    </row>
    <row r="197" spans="1:15" x14ac:dyDescent="0.25">
      <c r="A197" t="s">
        <v>178</v>
      </c>
      <c r="B197" t="s">
        <v>179</v>
      </c>
      <c r="C197" t="s">
        <v>180</v>
      </c>
      <c r="D197" t="s">
        <v>181</v>
      </c>
      <c r="E197" t="s">
        <v>145</v>
      </c>
      <c r="F197" t="s">
        <v>22</v>
      </c>
      <c r="G197" t="s">
        <v>22</v>
      </c>
      <c r="H197" t="s">
        <v>22</v>
      </c>
      <c r="I197" t="s">
        <v>22</v>
      </c>
      <c r="J197" t="s">
        <v>22</v>
      </c>
      <c r="K197" t="s">
        <v>22</v>
      </c>
      <c r="L197" t="s">
        <v>22</v>
      </c>
      <c r="M197" s="4">
        <v>1.1188084145320101</v>
      </c>
      <c r="N197" t="s">
        <v>263</v>
      </c>
      <c r="O197" s="5">
        <v>376</v>
      </c>
    </row>
    <row r="198" spans="1:15" x14ac:dyDescent="0.25">
      <c r="A198" t="s">
        <v>178</v>
      </c>
      <c r="B198" t="s">
        <v>179</v>
      </c>
      <c r="C198" t="s">
        <v>180</v>
      </c>
      <c r="D198" t="s">
        <v>181</v>
      </c>
      <c r="E198" t="s">
        <v>145</v>
      </c>
      <c r="F198" t="s">
        <v>22</v>
      </c>
      <c r="G198" t="s">
        <v>22</v>
      </c>
      <c r="H198" t="s">
        <v>22</v>
      </c>
      <c r="I198" t="s">
        <v>22</v>
      </c>
      <c r="J198" t="s">
        <v>22</v>
      </c>
      <c r="K198" t="s">
        <v>22</v>
      </c>
      <c r="L198" t="s">
        <v>22</v>
      </c>
      <c r="M198" s="4">
        <v>1.1188084145320101</v>
      </c>
      <c r="N198" t="s">
        <v>264</v>
      </c>
      <c r="O198" s="5">
        <v>889</v>
      </c>
    </row>
    <row r="199" spans="1:15" x14ac:dyDescent="0.25">
      <c r="A199" t="s">
        <v>178</v>
      </c>
      <c r="B199" t="s">
        <v>179</v>
      </c>
      <c r="C199" t="s">
        <v>180</v>
      </c>
      <c r="D199" t="s">
        <v>181</v>
      </c>
      <c r="E199" t="s">
        <v>145</v>
      </c>
      <c r="F199" t="s">
        <v>22</v>
      </c>
      <c r="G199" t="s">
        <v>22</v>
      </c>
      <c r="H199" t="s">
        <v>22</v>
      </c>
      <c r="I199" t="s">
        <v>22</v>
      </c>
      <c r="J199" t="s">
        <v>22</v>
      </c>
      <c r="K199" t="s">
        <v>22</v>
      </c>
      <c r="L199" t="s">
        <v>22</v>
      </c>
      <c r="M199" s="4">
        <v>1.1188084145320101</v>
      </c>
      <c r="N199" t="s">
        <v>265</v>
      </c>
      <c r="O199" s="5">
        <v>4373</v>
      </c>
    </row>
    <row r="200" spans="1:15" x14ac:dyDescent="0.25">
      <c r="A200" t="s">
        <v>178</v>
      </c>
      <c r="B200" t="s">
        <v>179</v>
      </c>
      <c r="C200" t="s">
        <v>180</v>
      </c>
      <c r="D200" t="s">
        <v>181</v>
      </c>
      <c r="E200" t="s">
        <v>145</v>
      </c>
      <c r="F200" t="s">
        <v>22</v>
      </c>
      <c r="G200" t="s">
        <v>22</v>
      </c>
      <c r="H200" t="s">
        <v>22</v>
      </c>
      <c r="I200" t="s">
        <v>22</v>
      </c>
      <c r="J200" t="s">
        <v>22</v>
      </c>
      <c r="K200" t="s">
        <v>22</v>
      </c>
      <c r="L200" t="s">
        <v>22</v>
      </c>
      <c r="M200" s="4">
        <v>1.1188084145320101</v>
      </c>
      <c r="N200" t="s">
        <v>266</v>
      </c>
      <c r="O200" s="5">
        <v>6803</v>
      </c>
    </row>
    <row r="201" spans="1:15" x14ac:dyDescent="0.25">
      <c r="A201" t="s">
        <v>178</v>
      </c>
      <c r="B201" t="s">
        <v>179</v>
      </c>
      <c r="C201" t="s">
        <v>180</v>
      </c>
      <c r="D201" t="s">
        <v>181</v>
      </c>
      <c r="E201" t="s">
        <v>145</v>
      </c>
      <c r="F201" t="s">
        <v>22</v>
      </c>
      <c r="G201" t="s">
        <v>22</v>
      </c>
      <c r="H201" t="s">
        <v>22</v>
      </c>
      <c r="I201" t="s">
        <v>22</v>
      </c>
      <c r="J201" t="s">
        <v>22</v>
      </c>
      <c r="K201" t="s">
        <v>22</v>
      </c>
      <c r="L201" t="s">
        <v>22</v>
      </c>
      <c r="M201" s="4">
        <v>1.1188084145320101</v>
      </c>
      <c r="N201" t="s">
        <v>267</v>
      </c>
      <c r="O201" s="5">
        <v>7578</v>
      </c>
    </row>
    <row r="202" spans="1:15" x14ac:dyDescent="0.25">
      <c r="A202" t="s">
        <v>182</v>
      </c>
      <c r="B202" t="s">
        <v>183</v>
      </c>
      <c r="C202" t="s">
        <v>184</v>
      </c>
      <c r="D202" t="s">
        <v>185</v>
      </c>
      <c r="E202" t="s">
        <v>145</v>
      </c>
      <c r="F202" t="s">
        <v>22</v>
      </c>
      <c r="G202" t="s">
        <v>27</v>
      </c>
      <c r="H202" t="s">
        <v>27</v>
      </c>
      <c r="I202" t="s">
        <v>27</v>
      </c>
      <c r="J202" t="s">
        <v>27</v>
      </c>
      <c r="K202" t="s">
        <v>22</v>
      </c>
      <c r="L202" t="s">
        <v>22</v>
      </c>
      <c r="M202" s="4">
        <v>-0.416792895134177</v>
      </c>
      <c r="N202" t="s">
        <v>263</v>
      </c>
      <c r="O202" s="5">
        <v>7840</v>
      </c>
    </row>
    <row r="203" spans="1:15" x14ac:dyDescent="0.25">
      <c r="A203" t="s">
        <v>182</v>
      </c>
      <c r="B203" t="s">
        <v>183</v>
      </c>
      <c r="C203" t="s">
        <v>184</v>
      </c>
      <c r="D203" t="s">
        <v>185</v>
      </c>
      <c r="E203" t="s">
        <v>145</v>
      </c>
      <c r="F203" t="s">
        <v>22</v>
      </c>
      <c r="G203" t="s">
        <v>27</v>
      </c>
      <c r="H203" t="s">
        <v>27</v>
      </c>
      <c r="I203" t="s">
        <v>27</v>
      </c>
      <c r="J203" t="s">
        <v>27</v>
      </c>
      <c r="K203" t="s">
        <v>22</v>
      </c>
      <c r="L203" t="s">
        <v>22</v>
      </c>
      <c r="M203" s="4">
        <v>-0.416792895134177</v>
      </c>
      <c r="N203" t="s">
        <v>264</v>
      </c>
      <c r="O203" s="5">
        <v>5804</v>
      </c>
    </row>
    <row r="204" spans="1:15" x14ac:dyDescent="0.25">
      <c r="A204" t="s">
        <v>182</v>
      </c>
      <c r="B204" t="s">
        <v>183</v>
      </c>
      <c r="C204" t="s">
        <v>184</v>
      </c>
      <c r="D204" t="s">
        <v>185</v>
      </c>
      <c r="E204" t="s">
        <v>145</v>
      </c>
      <c r="F204" t="s">
        <v>22</v>
      </c>
      <c r="G204" t="s">
        <v>27</v>
      </c>
      <c r="H204" t="s">
        <v>27</v>
      </c>
      <c r="I204" t="s">
        <v>27</v>
      </c>
      <c r="J204" t="s">
        <v>27</v>
      </c>
      <c r="K204" t="s">
        <v>22</v>
      </c>
      <c r="L204" t="s">
        <v>22</v>
      </c>
      <c r="M204" s="4">
        <v>-0.416792895134177</v>
      </c>
      <c r="N204" t="s">
        <v>265</v>
      </c>
      <c r="O204" s="5">
        <v>4259</v>
      </c>
    </row>
    <row r="205" spans="1:15" x14ac:dyDescent="0.25">
      <c r="A205" t="s">
        <v>182</v>
      </c>
      <c r="B205" t="s">
        <v>183</v>
      </c>
      <c r="C205" t="s">
        <v>184</v>
      </c>
      <c r="D205" t="s">
        <v>185</v>
      </c>
      <c r="E205" t="s">
        <v>145</v>
      </c>
      <c r="F205" t="s">
        <v>22</v>
      </c>
      <c r="G205" t="s">
        <v>27</v>
      </c>
      <c r="H205" t="s">
        <v>27</v>
      </c>
      <c r="I205" t="s">
        <v>27</v>
      </c>
      <c r="J205" t="s">
        <v>27</v>
      </c>
      <c r="K205" t="s">
        <v>22</v>
      </c>
      <c r="L205" t="s">
        <v>22</v>
      </c>
      <c r="M205" s="4">
        <v>-0.416792895134177</v>
      </c>
      <c r="N205" t="s">
        <v>266</v>
      </c>
      <c r="O205" s="5">
        <v>4243</v>
      </c>
    </row>
    <row r="206" spans="1:15" x14ac:dyDescent="0.25">
      <c r="A206" t="s">
        <v>182</v>
      </c>
      <c r="B206" t="s">
        <v>183</v>
      </c>
      <c r="C206" t="s">
        <v>184</v>
      </c>
      <c r="D206" t="s">
        <v>185</v>
      </c>
      <c r="E206" t="s">
        <v>145</v>
      </c>
      <c r="F206" t="s">
        <v>22</v>
      </c>
      <c r="G206" t="s">
        <v>27</v>
      </c>
      <c r="H206" t="s">
        <v>27</v>
      </c>
      <c r="I206" t="s">
        <v>27</v>
      </c>
      <c r="J206" t="s">
        <v>27</v>
      </c>
      <c r="K206" t="s">
        <v>22</v>
      </c>
      <c r="L206" t="s">
        <v>22</v>
      </c>
      <c r="M206" s="4">
        <v>-0.416792895134177</v>
      </c>
      <c r="N206" t="s">
        <v>267</v>
      </c>
      <c r="O206" s="5">
        <v>907</v>
      </c>
    </row>
    <row r="207" spans="1:15" x14ac:dyDescent="0.25">
      <c r="A207" t="s">
        <v>186</v>
      </c>
      <c r="B207" t="s">
        <v>187</v>
      </c>
      <c r="C207" t="s">
        <v>188</v>
      </c>
      <c r="D207" t="s">
        <v>189</v>
      </c>
      <c r="E207" t="s">
        <v>145</v>
      </c>
      <c r="F207" t="s">
        <v>22</v>
      </c>
      <c r="G207" t="s">
        <v>22</v>
      </c>
      <c r="H207" t="s">
        <v>22</v>
      </c>
      <c r="I207" t="s">
        <v>22</v>
      </c>
      <c r="J207" t="s">
        <v>22</v>
      </c>
      <c r="K207" t="s">
        <v>22</v>
      </c>
      <c r="L207" t="s">
        <v>22</v>
      </c>
      <c r="M207" s="4">
        <v>0.74338775485751696</v>
      </c>
      <c r="N207" t="s">
        <v>263</v>
      </c>
      <c r="O207" s="5">
        <v>1038</v>
      </c>
    </row>
    <row r="208" spans="1:15" x14ac:dyDescent="0.25">
      <c r="A208" t="s">
        <v>186</v>
      </c>
      <c r="B208" t="s">
        <v>187</v>
      </c>
      <c r="C208" t="s">
        <v>188</v>
      </c>
      <c r="D208" t="s">
        <v>189</v>
      </c>
      <c r="E208" t="s">
        <v>145</v>
      </c>
      <c r="F208" t="s">
        <v>22</v>
      </c>
      <c r="G208" t="s">
        <v>22</v>
      </c>
      <c r="H208" t="s">
        <v>22</v>
      </c>
      <c r="I208" t="s">
        <v>22</v>
      </c>
      <c r="J208" t="s">
        <v>22</v>
      </c>
      <c r="K208" t="s">
        <v>22</v>
      </c>
      <c r="L208" t="s">
        <v>22</v>
      </c>
      <c r="M208" s="4">
        <v>0.74338775485751696</v>
      </c>
      <c r="N208" t="s">
        <v>264</v>
      </c>
      <c r="O208" s="5">
        <v>3615</v>
      </c>
    </row>
    <row r="209" spans="1:15" x14ac:dyDescent="0.25">
      <c r="A209" t="s">
        <v>186</v>
      </c>
      <c r="B209" t="s">
        <v>187</v>
      </c>
      <c r="C209" t="s">
        <v>188</v>
      </c>
      <c r="D209" t="s">
        <v>189</v>
      </c>
      <c r="E209" t="s">
        <v>145</v>
      </c>
      <c r="F209" t="s">
        <v>22</v>
      </c>
      <c r="G209" t="s">
        <v>22</v>
      </c>
      <c r="H209" t="s">
        <v>22</v>
      </c>
      <c r="I209" t="s">
        <v>22</v>
      </c>
      <c r="J209" t="s">
        <v>22</v>
      </c>
      <c r="K209" t="s">
        <v>22</v>
      </c>
      <c r="L209" t="s">
        <v>22</v>
      </c>
      <c r="M209" s="4">
        <v>0.74338775485751696</v>
      </c>
      <c r="N209" t="s">
        <v>265</v>
      </c>
      <c r="O209" s="5">
        <v>3712</v>
      </c>
    </row>
    <row r="210" spans="1:15" x14ac:dyDescent="0.25">
      <c r="A210" t="s">
        <v>186</v>
      </c>
      <c r="B210" t="s">
        <v>187</v>
      </c>
      <c r="C210" t="s">
        <v>188</v>
      </c>
      <c r="D210" t="s">
        <v>189</v>
      </c>
      <c r="E210" t="s">
        <v>145</v>
      </c>
      <c r="F210" t="s">
        <v>22</v>
      </c>
      <c r="G210" t="s">
        <v>22</v>
      </c>
      <c r="H210" t="s">
        <v>22</v>
      </c>
      <c r="I210" t="s">
        <v>22</v>
      </c>
      <c r="J210" t="s">
        <v>22</v>
      </c>
      <c r="K210" t="s">
        <v>22</v>
      </c>
      <c r="L210" t="s">
        <v>22</v>
      </c>
      <c r="M210" s="4">
        <v>0.74338775485751696</v>
      </c>
      <c r="N210" t="s">
        <v>266</v>
      </c>
      <c r="O210" s="5">
        <v>5819</v>
      </c>
    </row>
    <row r="211" spans="1:15" x14ac:dyDescent="0.25">
      <c r="A211" t="s">
        <v>186</v>
      </c>
      <c r="B211" t="s">
        <v>187</v>
      </c>
      <c r="C211" t="s">
        <v>188</v>
      </c>
      <c r="D211" t="s">
        <v>189</v>
      </c>
      <c r="E211" t="s">
        <v>145</v>
      </c>
      <c r="F211" t="s">
        <v>22</v>
      </c>
      <c r="G211" t="s">
        <v>22</v>
      </c>
      <c r="H211" t="s">
        <v>22</v>
      </c>
      <c r="I211" t="s">
        <v>22</v>
      </c>
      <c r="J211" t="s">
        <v>22</v>
      </c>
      <c r="K211" t="s">
        <v>22</v>
      </c>
      <c r="L211" t="s">
        <v>22</v>
      </c>
      <c r="M211" s="4">
        <v>0.74338775485751696</v>
      </c>
      <c r="N211" t="s">
        <v>267</v>
      </c>
      <c r="O211" s="5">
        <v>9589</v>
      </c>
    </row>
    <row r="212" spans="1:15" x14ac:dyDescent="0.25">
      <c r="A212" t="s">
        <v>190</v>
      </c>
      <c r="B212" t="s">
        <v>191</v>
      </c>
      <c r="C212" t="s">
        <v>192</v>
      </c>
      <c r="D212" t="s">
        <v>193</v>
      </c>
      <c r="E212" t="s">
        <v>145</v>
      </c>
      <c r="F212" t="s">
        <v>22</v>
      </c>
      <c r="G212" t="s">
        <v>22</v>
      </c>
      <c r="H212" t="s">
        <v>27</v>
      </c>
      <c r="I212" t="s">
        <v>27</v>
      </c>
      <c r="J212" t="s">
        <v>27</v>
      </c>
      <c r="K212" t="s">
        <v>27</v>
      </c>
      <c r="L212" t="s">
        <v>27</v>
      </c>
      <c r="M212" s="4">
        <v>-0.179430166569959</v>
      </c>
      <c r="N212" t="s">
        <v>263</v>
      </c>
      <c r="O212" s="5">
        <v>8891</v>
      </c>
    </row>
    <row r="213" spans="1:15" x14ac:dyDescent="0.25">
      <c r="A213" t="s">
        <v>190</v>
      </c>
      <c r="B213" t="s">
        <v>191</v>
      </c>
      <c r="C213" t="s">
        <v>192</v>
      </c>
      <c r="D213" t="s">
        <v>193</v>
      </c>
      <c r="E213" t="s">
        <v>145</v>
      </c>
      <c r="F213" t="s">
        <v>22</v>
      </c>
      <c r="G213" t="s">
        <v>22</v>
      </c>
      <c r="H213" t="s">
        <v>27</v>
      </c>
      <c r="I213" t="s">
        <v>27</v>
      </c>
      <c r="J213" t="s">
        <v>27</v>
      </c>
      <c r="K213" t="s">
        <v>27</v>
      </c>
      <c r="L213" t="s">
        <v>27</v>
      </c>
      <c r="M213" s="4">
        <v>-0.179430166569959</v>
      </c>
      <c r="N213" t="s">
        <v>264</v>
      </c>
      <c r="O213" s="5">
        <v>5952</v>
      </c>
    </row>
    <row r="214" spans="1:15" x14ac:dyDescent="0.25">
      <c r="A214" t="s">
        <v>190</v>
      </c>
      <c r="B214" t="s">
        <v>191</v>
      </c>
      <c r="C214" t="s">
        <v>192</v>
      </c>
      <c r="D214" t="s">
        <v>193</v>
      </c>
      <c r="E214" t="s">
        <v>145</v>
      </c>
      <c r="F214" t="s">
        <v>22</v>
      </c>
      <c r="G214" t="s">
        <v>22</v>
      </c>
      <c r="H214" t="s">
        <v>27</v>
      </c>
      <c r="I214" t="s">
        <v>27</v>
      </c>
      <c r="J214" t="s">
        <v>27</v>
      </c>
      <c r="K214" t="s">
        <v>27</v>
      </c>
      <c r="L214" t="s">
        <v>27</v>
      </c>
      <c r="M214" s="4">
        <v>-0.179430166569959</v>
      </c>
      <c r="N214" t="s">
        <v>265</v>
      </c>
      <c r="O214" s="5">
        <v>5914</v>
      </c>
    </row>
    <row r="215" spans="1:15" x14ac:dyDescent="0.25">
      <c r="A215" t="s">
        <v>190</v>
      </c>
      <c r="B215" t="s">
        <v>191</v>
      </c>
      <c r="C215" t="s">
        <v>192</v>
      </c>
      <c r="D215" t="s">
        <v>193</v>
      </c>
      <c r="E215" t="s">
        <v>145</v>
      </c>
      <c r="F215" t="s">
        <v>22</v>
      </c>
      <c r="G215" t="s">
        <v>22</v>
      </c>
      <c r="H215" t="s">
        <v>27</v>
      </c>
      <c r="I215" t="s">
        <v>27</v>
      </c>
      <c r="J215" t="s">
        <v>27</v>
      </c>
      <c r="K215" t="s">
        <v>27</v>
      </c>
      <c r="L215" t="s">
        <v>27</v>
      </c>
      <c r="M215" s="4">
        <v>-0.179430166569959</v>
      </c>
      <c r="N215" t="s">
        <v>266</v>
      </c>
      <c r="O215" s="5">
        <v>5405</v>
      </c>
    </row>
    <row r="216" spans="1:15" x14ac:dyDescent="0.25">
      <c r="A216" t="s">
        <v>190</v>
      </c>
      <c r="B216" t="s">
        <v>191</v>
      </c>
      <c r="C216" t="s">
        <v>192</v>
      </c>
      <c r="D216" t="s">
        <v>193</v>
      </c>
      <c r="E216" t="s">
        <v>145</v>
      </c>
      <c r="F216" t="s">
        <v>22</v>
      </c>
      <c r="G216" t="s">
        <v>22</v>
      </c>
      <c r="H216" t="s">
        <v>27</v>
      </c>
      <c r="I216" t="s">
        <v>27</v>
      </c>
      <c r="J216" t="s">
        <v>27</v>
      </c>
      <c r="K216" t="s">
        <v>27</v>
      </c>
      <c r="L216" t="s">
        <v>27</v>
      </c>
      <c r="M216" s="4">
        <v>-0.179430166569959</v>
      </c>
      <c r="N216" t="s">
        <v>267</v>
      </c>
      <c r="O216" s="5">
        <v>4031</v>
      </c>
    </row>
    <row r="217" spans="1:15" x14ac:dyDescent="0.25">
      <c r="A217" t="s">
        <v>194</v>
      </c>
      <c r="B217" t="s">
        <v>195</v>
      </c>
      <c r="C217" t="s">
        <v>196</v>
      </c>
      <c r="D217" t="s">
        <v>197</v>
      </c>
      <c r="E217" t="s">
        <v>145</v>
      </c>
      <c r="F217" t="s">
        <v>22</v>
      </c>
      <c r="G217" t="s">
        <v>22</v>
      </c>
      <c r="H217" t="s">
        <v>22</v>
      </c>
      <c r="I217" t="s">
        <v>22</v>
      </c>
      <c r="J217" t="s">
        <v>27</v>
      </c>
      <c r="K217" t="s">
        <v>27</v>
      </c>
      <c r="L217" t="s">
        <v>27</v>
      </c>
      <c r="M217" s="4">
        <v>0.61767741115573205</v>
      </c>
      <c r="N217" t="s">
        <v>263</v>
      </c>
      <c r="O217" s="5">
        <v>1290</v>
      </c>
    </row>
    <row r="218" spans="1:15" x14ac:dyDescent="0.25">
      <c r="A218" t="s">
        <v>194</v>
      </c>
      <c r="B218" t="s">
        <v>195</v>
      </c>
      <c r="C218" t="s">
        <v>196</v>
      </c>
      <c r="D218" t="s">
        <v>197</v>
      </c>
      <c r="E218" t="s">
        <v>145</v>
      </c>
      <c r="F218" t="s">
        <v>22</v>
      </c>
      <c r="G218" t="s">
        <v>22</v>
      </c>
      <c r="H218" t="s">
        <v>22</v>
      </c>
      <c r="I218" t="s">
        <v>22</v>
      </c>
      <c r="J218" t="s">
        <v>27</v>
      </c>
      <c r="K218" t="s">
        <v>27</v>
      </c>
      <c r="L218" t="s">
        <v>27</v>
      </c>
      <c r="M218" s="4">
        <v>0.61767741115573205</v>
      </c>
      <c r="N218" t="s">
        <v>264</v>
      </c>
      <c r="O218" s="5">
        <v>4033</v>
      </c>
    </row>
    <row r="219" spans="1:15" x14ac:dyDescent="0.25">
      <c r="A219" t="s">
        <v>194</v>
      </c>
      <c r="B219" t="s">
        <v>195</v>
      </c>
      <c r="C219" t="s">
        <v>196</v>
      </c>
      <c r="D219" t="s">
        <v>197</v>
      </c>
      <c r="E219" t="s">
        <v>145</v>
      </c>
      <c r="F219" t="s">
        <v>22</v>
      </c>
      <c r="G219" t="s">
        <v>22</v>
      </c>
      <c r="H219" t="s">
        <v>22</v>
      </c>
      <c r="I219" t="s">
        <v>22</v>
      </c>
      <c r="J219" t="s">
        <v>27</v>
      </c>
      <c r="K219" t="s">
        <v>27</v>
      </c>
      <c r="L219" t="s">
        <v>27</v>
      </c>
      <c r="M219" s="4">
        <v>0.61767741115573205</v>
      </c>
      <c r="N219" t="s">
        <v>265</v>
      </c>
      <c r="O219" s="5">
        <v>6956</v>
      </c>
    </row>
    <row r="220" spans="1:15" x14ac:dyDescent="0.25">
      <c r="A220" t="s">
        <v>194</v>
      </c>
      <c r="B220" t="s">
        <v>195</v>
      </c>
      <c r="C220" t="s">
        <v>196</v>
      </c>
      <c r="D220" t="s">
        <v>197</v>
      </c>
      <c r="E220" t="s">
        <v>145</v>
      </c>
      <c r="F220" t="s">
        <v>22</v>
      </c>
      <c r="G220" t="s">
        <v>22</v>
      </c>
      <c r="H220" t="s">
        <v>22</v>
      </c>
      <c r="I220" t="s">
        <v>22</v>
      </c>
      <c r="J220" t="s">
        <v>27</v>
      </c>
      <c r="K220" t="s">
        <v>27</v>
      </c>
      <c r="L220" t="s">
        <v>27</v>
      </c>
      <c r="M220" s="4">
        <v>0.61767741115573205</v>
      </c>
      <c r="N220" t="s">
        <v>266</v>
      </c>
      <c r="O220" s="5">
        <v>7929</v>
      </c>
    </row>
    <row r="221" spans="1:15" x14ac:dyDescent="0.25">
      <c r="A221" t="s">
        <v>194</v>
      </c>
      <c r="B221" t="s">
        <v>195</v>
      </c>
      <c r="C221" t="s">
        <v>196</v>
      </c>
      <c r="D221" t="s">
        <v>197</v>
      </c>
      <c r="E221" t="s">
        <v>145</v>
      </c>
      <c r="F221" t="s">
        <v>22</v>
      </c>
      <c r="G221" t="s">
        <v>22</v>
      </c>
      <c r="H221" t="s">
        <v>22</v>
      </c>
      <c r="I221" t="s">
        <v>22</v>
      </c>
      <c r="J221" t="s">
        <v>27</v>
      </c>
      <c r="K221" t="s">
        <v>27</v>
      </c>
      <c r="L221" t="s">
        <v>27</v>
      </c>
      <c r="M221" s="4">
        <v>0.61767741115573205</v>
      </c>
      <c r="N221" t="s">
        <v>267</v>
      </c>
      <c r="O221" s="5">
        <v>8834</v>
      </c>
    </row>
    <row r="222" spans="1:15" x14ac:dyDescent="0.25">
      <c r="A222" t="s">
        <v>198</v>
      </c>
      <c r="B222" t="s">
        <v>199</v>
      </c>
      <c r="C222" t="s">
        <v>200</v>
      </c>
      <c r="D222" t="s">
        <v>201</v>
      </c>
      <c r="E222" t="s">
        <v>145</v>
      </c>
      <c r="F222" t="s">
        <v>22</v>
      </c>
      <c r="G222" t="s">
        <v>22</v>
      </c>
      <c r="H222" t="s">
        <v>22</v>
      </c>
      <c r="I222" t="s">
        <v>22</v>
      </c>
      <c r="J222" t="s">
        <v>22</v>
      </c>
      <c r="K222" t="s">
        <v>27</v>
      </c>
      <c r="L222" t="s">
        <v>27</v>
      </c>
      <c r="M222" s="4">
        <v>1.0930046233022499</v>
      </c>
      <c r="N222" t="s">
        <v>263</v>
      </c>
      <c r="O222" s="5">
        <v>431</v>
      </c>
    </row>
    <row r="223" spans="1:15" x14ac:dyDescent="0.25">
      <c r="A223" t="s">
        <v>198</v>
      </c>
      <c r="B223" t="s">
        <v>199</v>
      </c>
      <c r="C223" t="s">
        <v>200</v>
      </c>
      <c r="D223" t="s">
        <v>201</v>
      </c>
      <c r="E223" t="s">
        <v>145</v>
      </c>
      <c r="F223" t="s">
        <v>22</v>
      </c>
      <c r="G223" t="s">
        <v>22</v>
      </c>
      <c r="H223" t="s">
        <v>22</v>
      </c>
      <c r="I223" t="s">
        <v>22</v>
      </c>
      <c r="J223" t="s">
        <v>22</v>
      </c>
      <c r="K223" t="s">
        <v>27</v>
      </c>
      <c r="L223" t="s">
        <v>27</v>
      </c>
      <c r="M223" s="4">
        <v>1.0930046233022499</v>
      </c>
      <c r="N223" t="s">
        <v>264</v>
      </c>
      <c r="O223" s="5">
        <v>6231</v>
      </c>
    </row>
    <row r="224" spans="1:15" x14ac:dyDescent="0.25">
      <c r="A224" t="s">
        <v>198</v>
      </c>
      <c r="B224" t="s">
        <v>199</v>
      </c>
      <c r="C224" t="s">
        <v>200</v>
      </c>
      <c r="D224" t="s">
        <v>201</v>
      </c>
      <c r="E224" t="s">
        <v>145</v>
      </c>
      <c r="F224" t="s">
        <v>22</v>
      </c>
      <c r="G224" t="s">
        <v>22</v>
      </c>
      <c r="H224" t="s">
        <v>22</v>
      </c>
      <c r="I224" t="s">
        <v>22</v>
      </c>
      <c r="J224" t="s">
        <v>22</v>
      </c>
      <c r="K224" t="s">
        <v>27</v>
      </c>
      <c r="L224" t="s">
        <v>27</v>
      </c>
      <c r="M224" s="4">
        <v>1.0930046233022499</v>
      </c>
      <c r="N224" t="s">
        <v>265</v>
      </c>
      <c r="O224" s="5">
        <v>7478</v>
      </c>
    </row>
    <row r="225" spans="1:15" x14ac:dyDescent="0.25">
      <c r="A225" t="s">
        <v>198</v>
      </c>
      <c r="B225" t="s">
        <v>199</v>
      </c>
      <c r="C225" t="s">
        <v>200</v>
      </c>
      <c r="D225" t="s">
        <v>201</v>
      </c>
      <c r="E225" t="s">
        <v>145</v>
      </c>
      <c r="F225" t="s">
        <v>22</v>
      </c>
      <c r="G225" t="s">
        <v>22</v>
      </c>
      <c r="H225" t="s">
        <v>22</v>
      </c>
      <c r="I225" t="s">
        <v>22</v>
      </c>
      <c r="J225" t="s">
        <v>22</v>
      </c>
      <c r="K225" t="s">
        <v>27</v>
      </c>
      <c r="L225" t="s">
        <v>27</v>
      </c>
      <c r="M225" s="4">
        <v>1.0930046233022499</v>
      </c>
      <c r="N225" t="s">
        <v>266</v>
      </c>
      <c r="O225" s="5">
        <v>8039</v>
      </c>
    </row>
    <row r="226" spans="1:15" x14ac:dyDescent="0.25">
      <c r="A226" t="s">
        <v>198</v>
      </c>
      <c r="B226" t="s">
        <v>199</v>
      </c>
      <c r="C226" t="s">
        <v>200</v>
      </c>
      <c r="D226" t="s">
        <v>201</v>
      </c>
      <c r="E226" t="s">
        <v>145</v>
      </c>
      <c r="F226" t="s">
        <v>22</v>
      </c>
      <c r="G226" t="s">
        <v>22</v>
      </c>
      <c r="H226" t="s">
        <v>22</v>
      </c>
      <c r="I226" t="s">
        <v>22</v>
      </c>
      <c r="J226" t="s">
        <v>22</v>
      </c>
      <c r="K226" t="s">
        <v>27</v>
      </c>
      <c r="L226" t="s">
        <v>27</v>
      </c>
      <c r="M226" s="4">
        <v>1.0930046233022499</v>
      </c>
      <c r="N226" t="s">
        <v>267</v>
      </c>
      <c r="O226" s="5">
        <v>8271</v>
      </c>
    </row>
    <row r="227" spans="1:15" x14ac:dyDescent="0.25">
      <c r="A227" t="s">
        <v>202</v>
      </c>
      <c r="B227" t="s">
        <v>203</v>
      </c>
      <c r="C227" t="s">
        <v>204</v>
      </c>
      <c r="D227" t="s">
        <v>205</v>
      </c>
      <c r="E227" t="s">
        <v>206</v>
      </c>
      <c r="F227" t="s">
        <v>22</v>
      </c>
      <c r="G227" t="s">
        <v>27</v>
      </c>
      <c r="H227" t="s">
        <v>27</v>
      </c>
      <c r="I227" t="s">
        <v>27</v>
      </c>
      <c r="J227" t="s">
        <v>27</v>
      </c>
      <c r="K227" t="s">
        <v>22</v>
      </c>
      <c r="L227" t="s">
        <v>27</v>
      </c>
      <c r="M227" s="4">
        <v>-0.72898466539472995</v>
      </c>
      <c r="N227" t="s">
        <v>263</v>
      </c>
      <c r="O227" s="5">
        <v>8156</v>
      </c>
    </row>
    <row r="228" spans="1:15" x14ac:dyDescent="0.25">
      <c r="A228" t="s">
        <v>202</v>
      </c>
      <c r="B228" t="s">
        <v>203</v>
      </c>
      <c r="C228" t="s">
        <v>204</v>
      </c>
      <c r="D228" t="s">
        <v>205</v>
      </c>
      <c r="E228" t="s">
        <v>206</v>
      </c>
      <c r="F228" t="s">
        <v>22</v>
      </c>
      <c r="G228" t="s">
        <v>27</v>
      </c>
      <c r="H228" t="s">
        <v>27</v>
      </c>
      <c r="I228" t="s">
        <v>27</v>
      </c>
      <c r="J228" t="s">
        <v>27</v>
      </c>
      <c r="K228" t="s">
        <v>22</v>
      </c>
      <c r="L228" t="s">
        <v>27</v>
      </c>
      <c r="M228" s="4">
        <v>-0.72898466539472995</v>
      </c>
      <c r="N228" t="s">
        <v>264</v>
      </c>
      <c r="O228" s="5">
        <v>1245</v>
      </c>
    </row>
    <row r="229" spans="1:15" x14ac:dyDescent="0.25">
      <c r="A229" t="s">
        <v>202</v>
      </c>
      <c r="B229" t="s">
        <v>203</v>
      </c>
      <c r="C229" t="s">
        <v>204</v>
      </c>
      <c r="D229" t="s">
        <v>205</v>
      </c>
      <c r="E229" t="s">
        <v>206</v>
      </c>
      <c r="F229" t="s">
        <v>22</v>
      </c>
      <c r="G229" t="s">
        <v>27</v>
      </c>
      <c r="H229" t="s">
        <v>27</v>
      </c>
      <c r="I229" t="s">
        <v>27</v>
      </c>
      <c r="J229" t="s">
        <v>27</v>
      </c>
      <c r="K229" t="s">
        <v>22</v>
      </c>
      <c r="L229" t="s">
        <v>27</v>
      </c>
      <c r="M229" s="4">
        <v>-0.72898466539472995</v>
      </c>
      <c r="N229" t="s">
        <v>265</v>
      </c>
      <c r="O229" s="5">
        <v>791</v>
      </c>
    </row>
    <row r="230" spans="1:15" x14ac:dyDescent="0.25">
      <c r="A230" t="s">
        <v>202</v>
      </c>
      <c r="B230" t="s">
        <v>203</v>
      </c>
      <c r="C230" t="s">
        <v>204</v>
      </c>
      <c r="D230" t="s">
        <v>205</v>
      </c>
      <c r="E230" t="s">
        <v>206</v>
      </c>
      <c r="F230" t="s">
        <v>22</v>
      </c>
      <c r="G230" t="s">
        <v>27</v>
      </c>
      <c r="H230" t="s">
        <v>27</v>
      </c>
      <c r="I230" t="s">
        <v>27</v>
      </c>
      <c r="J230" t="s">
        <v>27</v>
      </c>
      <c r="K230" t="s">
        <v>22</v>
      </c>
      <c r="L230" t="s">
        <v>27</v>
      </c>
      <c r="M230" s="4">
        <v>-0.72898466539472995</v>
      </c>
      <c r="N230" t="s">
        <v>266</v>
      </c>
      <c r="O230" s="5">
        <v>338</v>
      </c>
    </row>
    <row r="231" spans="1:15" x14ac:dyDescent="0.25">
      <c r="A231" t="s">
        <v>202</v>
      </c>
      <c r="B231" t="s">
        <v>203</v>
      </c>
      <c r="C231" t="s">
        <v>204</v>
      </c>
      <c r="D231" t="s">
        <v>205</v>
      </c>
      <c r="E231" t="s">
        <v>206</v>
      </c>
      <c r="F231" t="s">
        <v>22</v>
      </c>
      <c r="G231" t="s">
        <v>27</v>
      </c>
      <c r="H231" t="s">
        <v>27</v>
      </c>
      <c r="I231" t="s">
        <v>27</v>
      </c>
      <c r="J231" t="s">
        <v>27</v>
      </c>
      <c r="K231" t="s">
        <v>22</v>
      </c>
      <c r="L231" t="s">
        <v>27</v>
      </c>
      <c r="M231" s="4">
        <v>-0.72898466539472995</v>
      </c>
      <c r="N231" t="s">
        <v>267</v>
      </c>
      <c r="O231" s="5">
        <v>44</v>
      </c>
    </row>
    <row r="232" spans="1:15" x14ac:dyDescent="0.25">
      <c r="A232" t="s">
        <v>207</v>
      </c>
      <c r="B232" t="s">
        <v>208</v>
      </c>
      <c r="C232" t="s">
        <v>209</v>
      </c>
      <c r="D232" t="s">
        <v>210</v>
      </c>
      <c r="E232" t="s">
        <v>206</v>
      </c>
      <c r="F232" t="s">
        <v>22</v>
      </c>
      <c r="G232" t="s">
        <v>22</v>
      </c>
      <c r="H232" t="s">
        <v>22</v>
      </c>
      <c r="I232" t="s">
        <v>27</v>
      </c>
      <c r="J232" t="s">
        <v>27</v>
      </c>
      <c r="K232" t="s">
        <v>22</v>
      </c>
      <c r="L232" t="s">
        <v>27</v>
      </c>
      <c r="M232" s="4">
        <v>1.3475541667800699</v>
      </c>
      <c r="N232" t="s">
        <v>263</v>
      </c>
      <c r="O232" s="5">
        <v>299</v>
      </c>
    </row>
    <row r="233" spans="1:15" x14ac:dyDescent="0.25">
      <c r="A233" t="s">
        <v>207</v>
      </c>
      <c r="B233" t="s">
        <v>208</v>
      </c>
      <c r="C233" t="s">
        <v>209</v>
      </c>
      <c r="D233" t="s">
        <v>210</v>
      </c>
      <c r="E233" t="s">
        <v>206</v>
      </c>
      <c r="F233" t="s">
        <v>22</v>
      </c>
      <c r="G233" t="s">
        <v>22</v>
      </c>
      <c r="H233" t="s">
        <v>22</v>
      </c>
      <c r="I233" t="s">
        <v>27</v>
      </c>
      <c r="J233" t="s">
        <v>27</v>
      </c>
      <c r="K233" t="s">
        <v>22</v>
      </c>
      <c r="L233" t="s">
        <v>27</v>
      </c>
      <c r="M233" s="4">
        <v>1.3475541667800699</v>
      </c>
      <c r="N233" t="s">
        <v>264</v>
      </c>
      <c r="O233" s="5">
        <v>657</v>
      </c>
    </row>
    <row r="234" spans="1:15" x14ac:dyDescent="0.25">
      <c r="A234" t="s">
        <v>207</v>
      </c>
      <c r="B234" t="s">
        <v>208</v>
      </c>
      <c r="C234" t="s">
        <v>209</v>
      </c>
      <c r="D234" t="s">
        <v>210</v>
      </c>
      <c r="E234" t="s">
        <v>206</v>
      </c>
      <c r="F234" t="s">
        <v>22</v>
      </c>
      <c r="G234" t="s">
        <v>22</v>
      </c>
      <c r="H234" t="s">
        <v>22</v>
      </c>
      <c r="I234" t="s">
        <v>27</v>
      </c>
      <c r="J234" t="s">
        <v>27</v>
      </c>
      <c r="K234" t="s">
        <v>22</v>
      </c>
      <c r="L234" t="s">
        <v>27</v>
      </c>
      <c r="M234" s="4">
        <v>1.3475541667800699</v>
      </c>
      <c r="N234" t="s">
        <v>265</v>
      </c>
      <c r="O234" s="5">
        <v>6238</v>
      </c>
    </row>
    <row r="235" spans="1:15" x14ac:dyDescent="0.25">
      <c r="A235" t="s">
        <v>207</v>
      </c>
      <c r="B235" t="s">
        <v>208</v>
      </c>
      <c r="C235" t="s">
        <v>209</v>
      </c>
      <c r="D235" t="s">
        <v>210</v>
      </c>
      <c r="E235" t="s">
        <v>206</v>
      </c>
      <c r="F235" t="s">
        <v>22</v>
      </c>
      <c r="G235" t="s">
        <v>22</v>
      </c>
      <c r="H235" t="s">
        <v>22</v>
      </c>
      <c r="I235" t="s">
        <v>27</v>
      </c>
      <c r="J235" t="s">
        <v>27</v>
      </c>
      <c r="K235" t="s">
        <v>22</v>
      </c>
      <c r="L235" t="s">
        <v>27</v>
      </c>
      <c r="M235" s="4">
        <v>1.3475541667800699</v>
      </c>
      <c r="N235" t="s">
        <v>266</v>
      </c>
      <c r="O235" s="5">
        <v>8922</v>
      </c>
    </row>
    <row r="236" spans="1:15" x14ac:dyDescent="0.25">
      <c r="A236" t="s">
        <v>207</v>
      </c>
      <c r="B236" t="s">
        <v>208</v>
      </c>
      <c r="C236" t="s">
        <v>209</v>
      </c>
      <c r="D236" t="s">
        <v>210</v>
      </c>
      <c r="E236" t="s">
        <v>206</v>
      </c>
      <c r="F236" t="s">
        <v>22</v>
      </c>
      <c r="G236" t="s">
        <v>22</v>
      </c>
      <c r="H236" t="s">
        <v>22</v>
      </c>
      <c r="I236" t="s">
        <v>27</v>
      </c>
      <c r="J236" t="s">
        <v>27</v>
      </c>
      <c r="K236" t="s">
        <v>22</v>
      </c>
      <c r="L236" t="s">
        <v>27</v>
      </c>
      <c r="M236" s="4">
        <v>1.3475541667800699</v>
      </c>
      <c r="N236" t="s">
        <v>267</v>
      </c>
      <c r="O236" s="5">
        <v>9081</v>
      </c>
    </row>
    <row r="237" spans="1:15" x14ac:dyDescent="0.25">
      <c r="A237" t="s">
        <v>211</v>
      </c>
      <c r="B237" t="s">
        <v>212</v>
      </c>
      <c r="C237" t="s">
        <v>213</v>
      </c>
      <c r="D237" t="s">
        <v>214</v>
      </c>
      <c r="E237" t="s">
        <v>206</v>
      </c>
      <c r="F237" t="s">
        <v>22</v>
      </c>
      <c r="G237" t="s">
        <v>22</v>
      </c>
      <c r="H237" t="s">
        <v>22</v>
      </c>
      <c r="I237" t="s">
        <v>27</v>
      </c>
      <c r="J237" t="s">
        <v>27</v>
      </c>
      <c r="K237" t="s">
        <v>22</v>
      </c>
      <c r="L237" t="s">
        <v>27</v>
      </c>
      <c r="M237" s="4">
        <v>0.57793816418173205</v>
      </c>
      <c r="N237" t="s">
        <v>263</v>
      </c>
      <c r="O237" s="5">
        <v>1323</v>
      </c>
    </row>
    <row r="238" spans="1:15" x14ac:dyDescent="0.25">
      <c r="A238" t="s">
        <v>211</v>
      </c>
      <c r="B238" t="s">
        <v>212</v>
      </c>
      <c r="C238" t="s">
        <v>213</v>
      </c>
      <c r="D238" t="s">
        <v>214</v>
      </c>
      <c r="E238" t="s">
        <v>206</v>
      </c>
      <c r="F238" t="s">
        <v>22</v>
      </c>
      <c r="G238" t="s">
        <v>22</v>
      </c>
      <c r="H238" t="s">
        <v>22</v>
      </c>
      <c r="I238" t="s">
        <v>27</v>
      </c>
      <c r="J238" t="s">
        <v>27</v>
      </c>
      <c r="K238" t="s">
        <v>22</v>
      </c>
      <c r="L238" t="s">
        <v>27</v>
      </c>
      <c r="M238" s="4">
        <v>0.57793816418173205</v>
      </c>
      <c r="N238" t="s">
        <v>264</v>
      </c>
      <c r="O238" s="5">
        <v>4963</v>
      </c>
    </row>
    <row r="239" spans="1:15" x14ac:dyDescent="0.25">
      <c r="A239" t="s">
        <v>211</v>
      </c>
      <c r="B239" t="s">
        <v>212</v>
      </c>
      <c r="C239" t="s">
        <v>213</v>
      </c>
      <c r="D239" t="s">
        <v>214</v>
      </c>
      <c r="E239" t="s">
        <v>206</v>
      </c>
      <c r="F239" t="s">
        <v>22</v>
      </c>
      <c r="G239" t="s">
        <v>22</v>
      </c>
      <c r="H239" t="s">
        <v>22</v>
      </c>
      <c r="I239" t="s">
        <v>27</v>
      </c>
      <c r="J239" t="s">
        <v>27</v>
      </c>
      <c r="K239" t="s">
        <v>22</v>
      </c>
      <c r="L239" t="s">
        <v>27</v>
      </c>
      <c r="M239" s="4">
        <v>0.57793816418173205</v>
      </c>
      <c r="N239" t="s">
        <v>265</v>
      </c>
      <c r="O239" s="5">
        <v>6292</v>
      </c>
    </row>
    <row r="240" spans="1:15" x14ac:dyDescent="0.25">
      <c r="A240" t="s">
        <v>211</v>
      </c>
      <c r="B240" t="s">
        <v>212</v>
      </c>
      <c r="C240" t="s">
        <v>213</v>
      </c>
      <c r="D240" t="s">
        <v>214</v>
      </c>
      <c r="E240" t="s">
        <v>206</v>
      </c>
      <c r="F240" t="s">
        <v>22</v>
      </c>
      <c r="G240" t="s">
        <v>22</v>
      </c>
      <c r="H240" t="s">
        <v>22</v>
      </c>
      <c r="I240" t="s">
        <v>27</v>
      </c>
      <c r="J240" t="s">
        <v>27</v>
      </c>
      <c r="K240" t="s">
        <v>22</v>
      </c>
      <c r="L240" t="s">
        <v>27</v>
      </c>
      <c r="M240" s="4">
        <v>0.57793816418173205</v>
      </c>
      <c r="N240" t="s">
        <v>266</v>
      </c>
      <c r="O240" s="5">
        <v>6728</v>
      </c>
    </row>
    <row r="241" spans="1:15" x14ac:dyDescent="0.25">
      <c r="A241" t="s">
        <v>211</v>
      </c>
      <c r="B241" t="s">
        <v>212</v>
      </c>
      <c r="C241" t="s">
        <v>213</v>
      </c>
      <c r="D241" t="s">
        <v>214</v>
      </c>
      <c r="E241" t="s">
        <v>206</v>
      </c>
      <c r="F241" t="s">
        <v>22</v>
      </c>
      <c r="G241" t="s">
        <v>22</v>
      </c>
      <c r="H241" t="s">
        <v>22</v>
      </c>
      <c r="I241" t="s">
        <v>27</v>
      </c>
      <c r="J241" t="s">
        <v>27</v>
      </c>
      <c r="K241" t="s">
        <v>22</v>
      </c>
      <c r="L241" t="s">
        <v>27</v>
      </c>
      <c r="M241" s="4">
        <v>0.57793816418173205</v>
      </c>
      <c r="N241" t="s">
        <v>267</v>
      </c>
      <c r="O241" s="5">
        <v>8202</v>
      </c>
    </row>
    <row r="242" spans="1:15" x14ac:dyDescent="0.25">
      <c r="A242" t="s">
        <v>215</v>
      </c>
      <c r="B242" t="s">
        <v>216</v>
      </c>
      <c r="C242" t="s">
        <v>217</v>
      </c>
      <c r="D242" t="s">
        <v>218</v>
      </c>
      <c r="E242" t="s">
        <v>206</v>
      </c>
      <c r="F242" t="s">
        <v>22</v>
      </c>
      <c r="G242" t="s">
        <v>27</v>
      </c>
      <c r="H242" t="s">
        <v>27</v>
      </c>
      <c r="I242" t="s">
        <v>27</v>
      </c>
      <c r="J242" t="s">
        <v>27</v>
      </c>
      <c r="K242" t="s">
        <v>22</v>
      </c>
      <c r="L242" t="s">
        <v>27</v>
      </c>
      <c r="M242" s="4">
        <v>-0.33098339677163802</v>
      </c>
      <c r="N242" t="s">
        <v>263</v>
      </c>
      <c r="O242" s="5">
        <v>8466</v>
      </c>
    </row>
    <row r="243" spans="1:15" x14ac:dyDescent="0.25">
      <c r="A243" t="s">
        <v>215</v>
      </c>
      <c r="B243" t="s">
        <v>216</v>
      </c>
      <c r="C243" t="s">
        <v>217</v>
      </c>
      <c r="D243" t="s">
        <v>218</v>
      </c>
      <c r="E243" t="s">
        <v>206</v>
      </c>
      <c r="F243" t="s">
        <v>22</v>
      </c>
      <c r="G243" t="s">
        <v>27</v>
      </c>
      <c r="H243" t="s">
        <v>27</v>
      </c>
      <c r="I243" t="s">
        <v>27</v>
      </c>
      <c r="J243" t="s">
        <v>27</v>
      </c>
      <c r="K243" t="s">
        <v>22</v>
      </c>
      <c r="L243" t="s">
        <v>27</v>
      </c>
      <c r="M243" s="4">
        <v>-0.33098339677163802</v>
      </c>
      <c r="N243" t="s">
        <v>264</v>
      </c>
      <c r="O243" s="5">
        <v>4079</v>
      </c>
    </row>
    <row r="244" spans="1:15" x14ac:dyDescent="0.25">
      <c r="A244" t="s">
        <v>215</v>
      </c>
      <c r="B244" t="s">
        <v>216</v>
      </c>
      <c r="C244" t="s">
        <v>217</v>
      </c>
      <c r="D244" t="s">
        <v>218</v>
      </c>
      <c r="E244" t="s">
        <v>206</v>
      </c>
      <c r="F244" t="s">
        <v>22</v>
      </c>
      <c r="G244" t="s">
        <v>27</v>
      </c>
      <c r="H244" t="s">
        <v>27</v>
      </c>
      <c r="I244" t="s">
        <v>27</v>
      </c>
      <c r="J244" t="s">
        <v>27</v>
      </c>
      <c r="K244" t="s">
        <v>22</v>
      </c>
      <c r="L244" t="s">
        <v>27</v>
      </c>
      <c r="M244" s="4">
        <v>-0.33098339677163802</v>
      </c>
      <c r="N244" t="s">
        <v>265</v>
      </c>
      <c r="O244" s="5">
        <v>2797</v>
      </c>
    </row>
    <row r="245" spans="1:15" x14ac:dyDescent="0.25">
      <c r="A245" t="s">
        <v>215</v>
      </c>
      <c r="B245" t="s">
        <v>216</v>
      </c>
      <c r="C245" t="s">
        <v>217</v>
      </c>
      <c r="D245" t="s">
        <v>218</v>
      </c>
      <c r="E245" t="s">
        <v>206</v>
      </c>
      <c r="F245" t="s">
        <v>22</v>
      </c>
      <c r="G245" t="s">
        <v>27</v>
      </c>
      <c r="H245" t="s">
        <v>27</v>
      </c>
      <c r="I245" t="s">
        <v>27</v>
      </c>
      <c r="J245" t="s">
        <v>27</v>
      </c>
      <c r="K245" t="s">
        <v>22</v>
      </c>
      <c r="L245" t="s">
        <v>27</v>
      </c>
      <c r="M245" s="4">
        <v>-0.33098339677163802</v>
      </c>
      <c r="N245" t="s">
        <v>266</v>
      </c>
      <c r="O245" s="5">
        <v>2245</v>
      </c>
    </row>
    <row r="246" spans="1:15" x14ac:dyDescent="0.25">
      <c r="A246" t="s">
        <v>215</v>
      </c>
      <c r="B246" t="s">
        <v>216</v>
      </c>
      <c r="C246" t="s">
        <v>217</v>
      </c>
      <c r="D246" t="s">
        <v>218</v>
      </c>
      <c r="E246" t="s">
        <v>206</v>
      </c>
      <c r="F246" t="s">
        <v>22</v>
      </c>
      <c r="G246" t="s">
        <v>27</v>
      </c>
      <c r="H246" t="s">
        <v>27</v>
      </c>
      <c r="I246" t="s">
        <v>27</v>
      </c>
      <c r="J246" t="s">
        <v>27</v>
      </c>
      <c r="K246" t="s">
        <v>22</v>
      </c>
      <c r="L246" t="s">
        <v>27</v>
      </c>
      <c r="M246" s="4">
        <v>-0.33098339677163802</v>
      </c>
      <c r="N246" t="s">
        <v>267</v>
      </c>
      <c r="O246" s="5">
        <v>1696</v>
      </c>
    </row>
    <row r="247" spans="1:15" x14ac:dyDescent="0.25">
      <c r="A247" t="s">
        <v>219</v>
      </c>
      <c r="B247" t="s">
        <v>220</v>
      </c>
      <c r="C247" t="s">
        <v>221</v>
      </c>
      <c r="D247" t="s">
        <v>222</v>
      </c>
      <c r="E247" t="s">
        <v>206</v>
      </c>
      <c r="F247" t="s">
        <v>22</v>
      </c>
      <c r="G247" t="s">
        <v>22</v>
      </c>
      <c r="H247" t="s">
        <v>22</v>
      </c>
      <c r="I247" t="s">
        <v>27</v>
      </c>
      <c r="J247" t="s">
        <v>27</v>
      </c>
      <c r="K247" t="s">
        <v>22</v>
      </c>
      <c r="L247" t="s">
        <v>27</v>
      </c>
      <c r="M247" s="4">
        <v>0.83041416010220903</v>
      </c>
      <c r="N247" t="s">
        <v>263</v>
      </c>
      <c r="O247" s="5">
        <v>870</v>
      </c>
    </row>
    <row r="248" spans="1:15" x14ac:dyDescent="0.25">
      <c r="A248" t="s">
        <v>219</v>
      </c>
      <c r="B248" t="s">
        <v>220</v>
      </c>
      <c r="C248" t="s">
        <v>221</v>
      </c>
      <c r="D248" t="s">
        <v>222</v>
      </c>
      <c r="E248" t="s">
        <v>206</v>
      </c>
      <c r="F248" t="s">
        <v>22</v>
      </c>
      <c r="G248" t="s">
        <v>22</v>
      </c>
      <c r="H248" t="s">
        <v>22</v>
      </c>
      <c r="I248" t="s">
        <v>27</v>
      </c>
      <c r="J248" t="s">
        <v>27</v>
      </c>
      <c r="K248" t="s">
        <v>22</v>
      </c>
      <c r="L248" t="s">
        <v>27</v>
      </c>
      <c r="M248" s="4">
        <v>0.83041416010220903</v>
      </c>
      <c r="N248" t="s">
        <v>264</v>
      </c>
      <c r="O248" s="5">
        <v>2428</v>
      </c>
    </row>
    <row r="249" spans="1:15" x14ac:dyDescent="0.25">
      <c r="A249" t="s">
        <v>219</v>
      </c>
      <c r="B249" t="s">
        <v>220</v>
      </c>
      <c r="C249" t="s">
        <v>221</v>
      </c>
      <c r="D249" t="s">
        <v>222</v>
      </c>
      <c r="E249" t="s">
        <v>206</v>
      </c>
      <c r="F249" t="s">
        <v>22</v>
      </c>
      <c r="G249" t="s">
        <v>22</v>
      </c>
      <c r="H249" t="s">
        <v>22</v>
      </c>
      <c r="I249" t="s">
        <v>27</v>
      </c>
      <c r="J249" t="s">
        <v>27</v>
      </c>
      <c r="K249" t="s">
        <v>22</v>
      </c>
      <c r="L249" t="s">
        <v>27</v>
      </c>
      <c r="M249" s="4">
        <v>0.83041416010220903</v>
      </c>
      <c r="N249" t="s">
        <v>265</v>
      </c>
      <c r="O249" s="5">
        <v>7386</v>
      </c>
    </row>
    <row r="250" spans="1:15" x14ac:dyDescent="0.25">
      <c r="A250" t="s">
        <v>219</v>
      </c>
      <c r="B250" t="s">
        <v>220</v>
      </c>
      <c r="C250" t="s">
        <v>221</v>
      </c>
      <c r="D250" t="s">
        <v>222</v>
      </c>
      <c r="E250" t="s">
        <v>206</v>
      </c>
      <c r="F250" t="s">
        <v>22</v>
      </c>
      <c r="G250" t="s">
        <v>22</v>
      </c>
      <c r="H250" t="s">
        <v>22</v>
      </c>
      <c r="I250" t="s">
        <v>27</v>
      </c>
      <c r="J250" t="s">
        <v>27</v>
      </c>
      <c r="K250" t="s">
        <v>22</v>
      </c>
      <c r="L250" t="s">
        <v>27</v>
      </c>
      <c r="M250" s="4">
        <v>0.83041416010220903</v>
      </c>
      <c r="N250" t="s">
        <v>266</v>
      </c>
      <c r="O250" s="5">
        <v>8835</v>
      </c>
    </row>
    <row r="251" spans="1:15" x14ac:dyDescent="0.25">
      <c r="A251" t="s">
        <v>219</v>
      </c>
      <c r="B251" t="s">
        <v>220</v>
      </c>
      <c r="C251" t="s">
        <v>221</v>
      </c>
      <c r="D251" t="s">
        <v>222</v>
      </c>
      <c r="E251" t="s">
        <v>206</v>
      </c>
      <c r="F251" t="s">
        <v>22</v>
      </c>
      <c r="G251" t="s">
        <v>22</v>
      </c>
      <c r="H251" t="s">
        <v>22</v>
      </c>
      <c r="I251" t="s">
        <v>27</v>
      </c>
      <c r="J251" t="s">
        <v>27</v>
      </c>
      <c r="K251" t="s">
        <v>22</v>
      </c>
      <c r="L251" t="s">
        <v>27</v>
      </c>
      <c r="M251" s="4">
        <v>0.83041416010220903</v>
      </c>
      <c r="N251" t="s">
        <v>267</v>
      </c>
      <c r="O251" s="5">
        <v>9766</v>
      </c>
    </row>
    <row r="252" spans="1:15" x14ac:dyDescent="0.25">
      <c r="A252" t="s">
        <v>223</v>
      </c>
      <c r="B252" t="s">
        <v>224</v>
      </c>
      <c r="C252" t="s">
        <v>225</v>
      </c>
      <c r="D252" t="s">
        <v>226</v>
      </c>
      <c r="E252" t="s">
        <v>206</v>
      </c>
      <c r="F252" t="s">
        <v>22</v>
      </c>
      <c r="G252" t="s">
        <v>22</v>
      </c>
      <c r="H252" t="s">
        <v>22</v>
      </c>
      <c r="I252" t="s">
        <v>27</v>
      </c>
      <c r="J252" t="s">
        <v>27</v>
      </c>
      <c r="K252" t="s">
        <v>22</v>
      </c>
      <c r="L252" t="s">
        <v>27</v>
      </c>
      <c r="M252" s="4">
        <v>0.60045892388204303</v>
      </c>
      <c r="N252" t="s">
        <v>263</v>
      </c>
      <c r="O252" s="5">
        <v>1497</v>
      </c>
    </row>
    <row r="253" spans="1:15" x14ac:dyDescent="0.25">
      <c r="A253" t="s">
        <v>223</v>
      </c>
      <c r="B253" t="s">
        <v>224</v>
      </c>
      <c r="C253" t="s">
        <v>225</v>
      </c>
      <c r="D253" t="s">
        <v>226</v>
      </c>
      <c r="E253" t="s">
        <v>206</v>
      </c>
      <c r="F253" t="s">
        <v>22</v>
      </c>
      <c r="G253" t="s">
        <v>22</v>
      </c>
      <c r="H253" t="s">
        <v>22</v>
      </c>
      <c r="I253" t="s">
        <v>27</v>
      </c>
      <c r="J253" t="s">
        <v>27</v>
      </c>
      <c r="K253" t="s">
        <v>22</v>
      </c>
      <c r="L253" t="s">
        <v>27</v>
      </c>
      <c r="M253" s="4">
        <v>0.60045892388204303</v>
      </c>
      <c r="N253" t="s">
        <v>264</v>
      </c>
      <c r="O253" s="5">
        <v>1768</v>
      </c>
    </row>
    <row r="254" spans="1:15" x14ac:dyDescent="0.25">
      <c r="A254" t="s">
        <v>223</v>
      </c>
      <c r="B254" t="s">
        <v>224</v>
      </c>
      <c r="C254" t="s">
        <v>225</v>
      </c>
      <c r="D254" t="s">
        <v>226</v>
      </c>
      <c r="E254" t="s">
        <v>206</v>
      </c>
      <c r="F254" t="s">
        <v>22</v>
      </c>
      <c r="G254" t="s">
        <v>22</v>
      </c>
      <c r="H254" t="s">
        <v>22</v>
      </c>
      <c r="I254" t="s">
        <v>27</v>
      </c>
      <c r="J254" t="s">
        <v>27</v>
      </c>
      <c r="K254" t="s">
        <v>22</v>
      </c>
      <c r="L254" t="s">
        <v>27</v>
      </c>
      <c r="M254" s="4">
        <v>0.60045892388204303</v>
      </c>
      <c r="N254" t="s">
        <v>265</v>
      </c>
      <c r="O254" s="5">
        <v>2804</v>
      </c>
    </row>
    <row r="255" spans="1:15" x14ac:dyDescent="0.25">
      <c r="A255" t="s">
        <v>223</v>
      </c>
      <c r="B255" t="s">
        <v>224</v>
      </c>
      <c r="C255" t="s">
        <v>225</v>
      </c>
      <c r="D255" t="s">
        <v>226</v>
      </c>
      <c r="E255" t="s">
        <v>206</v>
      </c>
      <c r="F255" t="s">
        <v>22</v>
      </c>
      <c r="G255" t="s">
        <v>22</v>
      </c>
      <c r="H255" t="s">
        <v>22</v>
      </c>
      <c r="I255" t="s">
        <v>27</v>
      </c>
      <c r="J255" t="s">
        <v>27</v>
      </c>
      <c r="K255" t="s">
        <v>22</v>
      </c>
      <c r="L255" t="s">
        <v>27</v>
      </c>
      <c r="M255" s="4">
        <v>0.60045892388204303</v>
      </c>
      <c r="N255" t="s">
        <v>266</v>
      </c>
      <c r="O255" s="5">
        <v>5718</v>
      </c>
    </row>
    <row r="256" spans="1:15" x14ac:dyDescent="0.25">
      <c r="A256" t="s">
        <v>223</v>
      </c>
      <c r="B256" t="s">
        <v>224</v>
      </c>
      <c r="C256" t="s">
        <v>225</v>
      </c>
      <c r="D256" t="s">
        <v>226</v>
      </c>
      <c r="E256" t="s">
        <v>206</v>
      </c>
      <c r="F256" t="s">
        <v>22</v>
      </c>
      <c r="G256" t="s">
        <v>22</v>
      </c>
      <c r="H256" t="s">
        <v>22</v>
      </c>
      <c r="I256" t="s">
        <v>27</v>
      </c>
      <c r="J256" t="s">
        <v>27</v>
      </c>
      <c r="K256" t="s">
        <v>22</v>
      </c>
      <c r="L256" t="s">
        <v>27</v>
      </c>
      <c r="M256" s="4">
        <v>0.60045892388204303</v>
      </c>
      <c r="N256" t="s">
        <v>267</v>
      </c>
      <c r="O256" s="5">
        <v>9822</v>
      </c>
    </row>
    <row r="257" spans="1:15" x14ac:dyDescent="0.25">
      <c r="A257" t="s">
        <v>227</v>
      </c>
      <c r="B257" t="s">
        <v>228</v>
      </c>
      <c r="C257" t="s">
        <v>229</v>
      </c>
      <c r="D257" t="s">
        <v>230</v>
      </c>
      <c r="E257" t="s">
        <v>206</v>
      </c>
      <c r="F257" t="s">
        <v>22</v>
      </c>
      <c r="G257" t="s">
        <v>22</v>
      </c>
      <c r="H257" t="s">
        <v>22</v>
      </c>
      <c r="I257" t="s">
        <v>27</v>
      </c>
      <c r="J257" t="s">
        <v>27</v>
      </c>
      <c r="K257" t="s">
        <v>22</v>
      </c>
      <c r="L257" t="s">
        <v>27</v>
      </c>
      <c r="M257" s="4">
        <v>0.71094693671276599</v>
      </c>
      <c r="N257" t="s">
        <v>263</v>
      </c>
      <c r="O257" s="5">
        <v>1082</v>
      </c>
    </row>
    <row r="258" spans="1:15" x14ac:dyDescent="0.25">
      <c r="A258" t="s">
        <v>227</v>
      </c>
      <c r="B258" t="s">
        <v>228</v>
      </c>
      <c r="C258" t="s">
        <v>229</v>
      </c>
      <c r="D258" t="s">
        <v>230</v>
      </c>
      <c r="E258" t="s">
        <v>206</v>
      </c>
      <c r="F258" t="s">
        <v>22</v>
      </c>
      <c r="G258" t="s">
        <v>22</v>
      </c>
      <c r="H258" t="s">
        <v>22</v>
      </c>
      <c r="I258" t="s">
        <v>27</v>
      </c>
      <c r="J258" t="s">
        <v>27</v>
      </c>
      <c r="K258" t="s">
        <v>22</v>
      </c>
      <c r="L258" t="s">
        <v>27</v>
      </c>
      <c r="M258" s="4">
        <v>0.71094693671276599</v>
      </c>
      <c r="N258" t="s">
        <v>264</v>
      </c>
      <c r="O258" s="5">
        <v>3353</v>
      </c>
    </row>
    <row r="259" spans="1:15" x14ac:dyDescent="0.25">
      <c r="A259" t="s">
        <v>227</v>
      </c>
      <c r="B259" t="s">
        <v>228</v>
      </c>
      <c r="C259" t="s">
        <v>229</v>
      </c>
      <c r="D259" t="s">
        <v>230</v>
      </c>
      <c r="E259" t="s">
        <v>206</v>
      </c>
      <c r="F259" t="s">
        <v>22</v>
      </c>
      <c r="G259" t="s">
        <v>22</v>
      </c>
      <c r="H259" t="s">
        <v>22</v>
      </c>
      <c r="I259" t="s">
        <v>27</v>
      </c>
      <c r="J259" t="s">
        <v>27</v>
      </c>
      <c r="K259" t="s">
        <v>22</v>
      </c>
      <c r="L259" t="s">
        <v>27</v>
      </c>
      <c r="M259" s="4">
        <v>0.71094693671276599</v>
      </c>
      <c r="N259" t="s">
        <v>265</v>
      </c>
      <c r="O259" s="5">
        <v>6351</v>
      </c>
    </row>
    <row r="260" spans="1:15" x14ac:dyDescent="0.25">
      <c r="A260" t="s">
        <v>227</v>
      </c>
      <c r="B260" t="s">
        <v>228</v>
      </c>
      <c r="C260" t="s">
        <v>229</v>
      </c>
      <c r="D260" t="s">
        <v>230</v>
      </c>
      <c r="E260" t="s">
        <v>206</v>
      </c>
      <c r="F260" t="s">
        <v>22</v>
      </c>
      <c r="G260" t="s">
        <v>22</v>
      </c>
      <c r="H260" t="s">
        <v>22</v>
      </c>
      <c r="I260" t="s">
        <v>27</v>
      </c>
      <c r="J260" t="s">
        <v>27</v>
      </c>
      <c r="K260" t="s">
        <v>22</v>
      </c>
      <c r="L260" t="s">
        <v>27</v>
      </c>
      <c r="M260" s="4">
        <v>0.71094693671276599</v>
      </c>
      <c r="N260" t="s">
        <v>266</v>
      </c>
      <c r="O260" s="5">
        <v>8550</v>
      </c>
    </row>
    <row r="261" spans="1:15" x14ac:dyDescent="0.25">
      <c r="A261" t="s">
        <v>227</v>
      </c>
      <c r="B261" t="s">
        <v>228</v>
      </c>
      <c r="C261" t="s">
        <v>229</v>
      </c>
      <c r="D261" t="s">
        <v>230</v>
      </c>
      <c r="E261" t="s">
        <v>206</v>
      </c>
      <c r="F261" t="s">
        <v>22</v>
      </c>
      <c r="G261" t="s">
        <v>22</v>
      </c>
      <c r="H261" t="s">
        <v>22</v>
      </c>
      <c r="I261" t="s">
        <v>27</v>
      </c>
      <c r="J261" t="s">
        <v>27</v>
      </c>
      <c r="K261" t="s">
        <v>22</v>
      </c>
      <c r="L261" t="s">
        <v>27</v>
      </c>
      <c r="M261" s="4">
        <v>0.71094693671276599</v>
      </c>
      <c r="N261" t="s">
        <v>267</v>
      </c>
      <c r="O261" s="5">
        <v>9272</v>
      </c>
    </row>
    <row r="262" spans="1:15" x14ac:dyDescent="0.25">
      <c r="A262" t="s">
        <v>231</v>
      </c>
      <c r="B262" t="s">
        <v>232</v>
      </c>
      <c r="C262" t="s">
        <v>233</v>
      </c>
      <c r="D262" t="s">
        <v>234</v>
      </c>
      <c r="E262" t="s">
        <v>206</v>
      </c>
      <c r="F262" t="s">
        <v>22</v>
      </c>
      <c r="G262" t="s">
        <v>22</v>
      </c>
      <c r="H262" t="s">
        <v>27</v>
      </c>
      <c r="I262" t="s">
        <v>27</v>
      </c>
      <c r="J262" t="s">
        <v>27</v>
      </c>
      <c r="K262" t="s">
        <v>22</v>
      </c>
      <c r="L262" t="s">
        <v>27</v>
      </c>
      <c r="M262" s="4">
        <v>-0.15736979056747399</v>
      </c>
      <c r="N262" t="s">
        <v>263</v>
      </c>
      <c r="O262" s="5">
        <v>9791</v>
      </c>
    </row>
    <row r="263" spans="1:15" x14ac:dyDescent="0.25">
      <c r="A263" t="s">
        <v>231</v>
      </c>
      <c r="B263" t="s">
        <v>232</v>
      </c>
      <c r="C263" t="s">
        <v>233</v>
      </c>
      <c r="D263" t="s">
        <v>234</v>
      </c>
      <c r="E263" t="s">
        <v>206</v>
      </c>
      <c r="F263" t="s">
        <v>22</v>
      </c>
      <c r="G263" t="s">
        <v>22</v>
      </c>
      <c r="H263" t="s">
        <v>27</v>
      </c>
      <c r="I263" t="s">
        <v>27</v>
      </c>
      <c r="J263" t="s">
        <v>27</v>
      </c>
      <c r="K263" t="s">
        <v>22</v>
      </c>
      <c r="L263" t="s">
        <v>27</v>
      </c>
      <c r="M263" s="4">
        <v>-0.15736979056747399</v>
      </c>
      <c r="N263" t="s">
        <v>264</v>
      </c>
      <c r="O263" s="5">
        <v>9610</v>
      </c>
    </row>
    <row r="264" spans="1:15" x14ac:dyDescent="0.25">
      <c r="A264" t="s">
        <v>231</v>
      </c>
      <c r="B264" t="s">
        <v>232</v>
      </c>
      <c r="C264" t="s">
        <v>233</v>
      </c>
      <c r="D264" t="s">
        <v>234</v>
      </c>
      <c r="E264" t="s">
        <v>206</v>
      </c>
      <c r="F264" t="s">
        <v>22</v>
      </c>
      <c r="G264" t="s">
        <v>22</v>
      </c>
      <c r="H264" t="s">
        <v>27</v>
      </c>
      <c r="I264" t="s">
        <v>27</v>
      </c>
      <c r="J264" t="s">
        <v>27</v>
      </c>
      <c r="K264" t="s">
        <v>22</v>
      </c>
      <c r="L264" t="s">
        <v>27</v>
      </c>
      <c r="M264" s="4">
        <v>-0.15736979056747399</v>
      </c>
      <c r="N264" t="s">
        <v>265</v>
      </c>
      <c r="O264" s="5">
        <v>7534</v>
      </c>
    </row>
    <row r="265" spans="1:15" x14ac:dyDescent="0.25">
      <c r="A265" t="s">
        <v>231</v>
      </c>
      <c r="B265" t="s">
        <v>232</v>
      </c>
      <c r="C265" t="s">
        <v>233</v>
      </c>
      <c r="D265" t="s">
        <v>234</v>
      </c>
      <c r="E265" t="s">
        <v>206</v>
      </c>
      <c r="F265" t="s">
        <v>22</v>
      </c>
      <c r="G265" t="s">
        <v>22</v>
      </c>
      <c r="H265" t="s">
        <v>27</v>
      </c>
      <c r="I265" t="s">
        <v>27</v>
      </c>
      <c r="J265" t="s">
        <v>27</v>
      </c>
      <c r="K265" t="s">
        <v>22</v>
      </c>
      <c r="L265" t="s">
        <v>27</v>
      </c>
      <c r="M265" s="4">
        <v>-0.15736979056747399</v>
      </c>
      <c r="N265" t="s">
        <v>266</v>
      </c>
      <c r="O265" s="5">
        <v>5080</v>
      </c>
    </row>
    <row r="266" spans="1:15" x14ac:dyDescent="0.25">
      <c r="A266" t="s">
        <v>231</v>
      </c>
      <c r="B266" t="s">
        <v>232</v>
      </c>
      <c r="C266" t="s">
        <v>233</v>
      </c>
      <c r="D266" t="s">
        <v>234</v>
      </c>
      <c r="E266" t="s">
        <v>206</v>
      </c>
      <c r="F266" t="s">
        <v>22</v>
      </c>
      <c r="G266" t="s">
        <v>22</v>
      </c>
      <c r="H266" t="s">
        <v>27</v>
      </c>
      <c r="I266" t="s">
        <v>27</v>
      </c>
      <c r="J266" t="s">
        <v>27</v>
      </c>
      <c r="K266" t="s">
        <v>22</v>
      </c>
      <c r="L266" t="s">
        <v>27</v>
      </c>
      <c r="M266" s="4">
        <v>-0.15736979056747399</v>
      </c>
      <c r="N266" t="s">
        <v>267</v>
      </c>
      <c r="O266" s="5">
        <v>4936</v>
      </c>
    </row>
    <row r="267" spans="1:15" x14ac:dyDescent="0.25">
      <c r="A267" t="s">
        <v>235</v>
      </c>
      <c r="B267" t="s">
        <v>236</v>
      </c>
      <c r="C267" t="s">
        <v>237</v>
      </c>
      <c r="D267" t="s">
        <v>238</v>
      </c>
      <c r="E267" t="s">
        <v>206</v>
      </c>
      <c r="F267" t="s">
        <v>22</v>
      </c>
      <c r="G267" t="s">
        <v>22</v>
      </c>
      <c r="H267" t="s">
        <v>22</v>
      </c>
      <c r="I267" t="s">
        <v>27</v>
      </c>
      <c r="J267" t="s">
        <v>27</v>
      </c>
      <c r="K267" t="s">
        <v>22</v>
      </c>
      <c r="L267" t="s">
        <v>27</v>
      </c>
      <c r="M267" s="4">
        <v>0.63431246502429794</v>
      </c>
      <c r="N267" t="s">
        <v>263</v>
      </c>
      <c r="O267" s="5">
        <v>1357</v>
      </c>
    </row>
    <row r="268" spans="1:15" x14ac:dyDescent="0.25">
      <c r="A268" t="s">
        <v>235</v>
      </c>
      <c r="B268" t="s">
        <v>236</v>
      </c>
      <c r="C268" t="s">
        <v>237</v>
      </c>
      <c r="D268" t="s">
        <v>238</v>
      </c>
      <c r="E268" t="s">
        <v>206</v>
      </c>
      <c r="F268" t="s">
        <v>22</v>
      </c>
      <c r="G268" t="s">
        <v>22</v>
      </c>
      <c r="H268" t="s">
        <v>22</v>
      </c>
      <c r="I268" t="s">
        <v>27</v>
      </c>
      <c r="J268" t="s">
        <v>27</v>
      </c>
      <c r="K268" t="s">
        <v>22</v>
      </c>
      <c r="L268" t="s">
        <v>27</v>
      </c>
      <c r="M268" s="4">
        <v>0.63431246502429794</v>
      </c>
      <c r="N268" t="s">
        <v>264</v>
      </c>
      <c r="O268" s="5">
        <v>4189</v>
      </c>
    </row>
    <row r="269" spans="1:15" x14ac:dyDescent="0.25">
      <c r="A269" t="s">
        <v>235</v>
      </c>
      <c r="B269" t="s">
        <v>236</v>
      </c>
      <c r="C269" t="s">
        <v>237</v>
      </c>
      <c r="D269" t="s">
        <v>238</v>
      </c>
      <c r="E269" t="s">
        <v>206</v>
      </c>
      <c r="F269" t="s">
        <v>22</v>
      </c>
      <c r="G269" t="s">
        <v>22</v>
      </c>
      <c r="H269" t="s">
        <v>22</v>
      </c>
      <c r="I269" t="s">
        <v>27</v>
      </c>
      <c r="J269" t="s">
        <v>27</v>
      </c>
      <c r="K269" t="s">
        <v>22</v>
      </c>
      <c r="L269" t="s">
        <v>27</v>
      </c>
      <c r="M269" s="4">
        <v>0.63431246502429794</v>
      </c>
      <c r="N269" t="s">
        <v>265</v>
      </c>
      <c r="O269" s="5">
        <v>5407</v>
      </c>
    </row>
    <row r="270" spans="1:15" x14ac:dyDescent="0.25">
      <c r="A270" t="s">
        <v>235</v>
      </c>
      <c r="B270" t="s">
        <v>236</v>
      </c>
      <c r="C270" t="s">
        <v>237</v>
      </c>
      <c r="D270" t="s">
        <v>238</v>
      </c>
      <c r="E270" t="s">
        <v>206</v>
      </c>
      <c r="F270" t="s">
        <v>22</v>
      </c>
      <c r="G270" t="s">
        <v>22</v>
      </c>
      <c r="H270" t="s">
        <v>22</v>
      </c>
      <c r="I270" t="s">
        <v>27</v>
      </c>
      <c r="J270" t="s">
        <v>27</v>
      </c>
      <c r="K270" t="s">
        <v>22</v>
      </c>
      <c r="L270" t="s">
        <v>27</v>
      </c>
      <c r="M270" s="4">
        <v>0.63431246502429794</v>
      </c>
      <c r="N270" t="s">
        <v>266</v>
      </c>
      <c r="O270" s="5">
        <v>6233</v>
      </c>
    </row>
    <row r="271" spans="1:15" x14ac:dyDescent="0.25">
      <c r="A271" t="s">
        <v>235</v>
      </c>
      <c r="B271" t="s">
        <v>236</v>
      </c>
      <c r="C271" t="s">
        <v>237</v>
      </c>
      <c r="D271" t="s">
        <v>238</v>
      </c>
      <c r="E271" t="s">
        <v>206</v>
      </c>
      <c r="F271" t="s">
        <v>22</v>
      </c>
      <c r="G271" t="s">
        <v>22</v>
      </c>
      <c r="H271" t="s">
        <v>22</v>
      </c>
      <c r="I271" t="s">
        <v>27</v>
      </c>
      <c r="J271" t="s">
        <v>27</v>
      </c>
      <c r="K271" t="s">
        <v>22</v>
      </c>
      <c r="L271" t="s">
        <v>27</v>
      </c>
      <c r="M271" s="4">
        <v>0.63431246502429794</v>
      </c>
      <c r="N271" t="s">
        <v>267</v>
      </c>
      <c r="O271" s="5">
        <v>9681</v>
      </c>
    </row>
    <row r="272" spans="1:15" x14ac:dyDescent="0.25">
      <c r="A272" t="s">
        <v>239</v>
      </c>
      <c r="B272" t="s">
        <v>240</v>
      </c>
      <c r="C272" t="s">
        <v>241</v>
      </c>
      <c r="D272" t="s">
        <v>242</v>
      </c>
      <c r="E272" t="s">
        <v>206</v>
      </c>
      <c r="F272" t="s">
        <v>22</v>
      </c>
      <c r="G272" t="s">
        <v>27</v>
      </c>
      <c r="H272" t="s">
        <v>27</v>
      </c>
      <c r="I272" t="s">
        <v>27</v>
      </c>
      <c r="J272" t="s">
        <v>27</v>
      </c>
      <c r="K272" t="s">
        <v>22</v>
      </c>
      <c r="L272" t="s">
        <v>27</v>
      </c>
      <c r="M272" s="4">
        <v>0.72970725225475896</v>
      </c>
      <c r="N272" t="s">
        <v>263</v>
      </c>
      <c r="O272" s="5">
        <v>576</v>
      </c>
    </row>
    <row r="273" spans="1:15" x14ac:dyDescent="0.25">
      <c r="A273" t="s">
        <v>239</v>
      </c>
      <c r="B273" t="s">
        <v>240</v>
      </c>
      <c r="C273" t="s">
        <v>241</v>
      </c>
      <c r="D273" t="s">
        <v>242</v>
      </c>
      <c r="E273" t="s">
        <v>206</v>
      </c>
      <c r="F273" t="s">
        <v>22</v>
      </c>
      <c r="G273" t="s">
        <v>27</v>
      </c>
      <c r="H273" t="s">
        <v>27</v>
      </c>
      <c r="I273" t="s">
        <v>27</v>
      </c>
      <c r="J273" t="s">
        <v>27</v>
      </c>
      <c r="K273" t="s">
        <v>22</v>
      </c>
      <c r="L273" t="s">
        <v>27</v>
      </c>
      <c r="M273" s="4">
        <v>0.72970725225475896</v>
      </c>
      <c r="N273" t="s">
        <v>264</v>
      </c>
      <c r="O273" s="5">
        <v>2628</v>
      </c>
    </row>
    <row r="274" spans="1:15" x14ac:dyDescent="0.25">
      <c r="A274" t="s">
        <v>239</v>
      </c>
      <c r="B274" t="s">
        <v>240</v>
      </c>
      <c r="C274" t="s">
        <v>241</v>
      </c>
      <c r="D274" t="s">
        <v>242</v>
      </c>
      <c r="E274" t="s">
        <v>206</v>
      </c>
      <c r="F274" t="s">
        <v>22</v>
      </c>
      <c r="G274" t="s">
        <v>27</v>
      </c>
      <c r="H274" t="s">
        <v>27</v>
      </c>
      <c r="I274" t="s">
        <v>27</v>
      </c>
      <c r="J274" t="s">
        <v>27</v>
      </c>
      <c r="K274" t="s">
        <v>22</v>
      </c>
      <c r="L274" t="s">
        <v>27</v>
      </c>
      <c r="M274" s="4">
        <v>0.72970725225475896</v>
      </c>
      <c r="N274" t="s">
        <v>265</v>
      </c>
      <c r="O274" s="5">
        <v>3612</v>
      </c>
    </row>
    <row r="275" spans="1:15" x14ac:dyDescent="0.25">
      <c r="A275" t="s">
        <v>239</v>
      </c>
      <c r="B275" t="s">
        <v>240</v>
      </c>
      <c r="C275" t="s">
        <v>241</v>
      </c>
      <c r="D275" t="s">
        <v>242</v>
      </c>
      <c r="E275" t="s">
        <v>206</v>
      </c>
      <c r="F275" t="s">
        <v>22</v>
      </c>
      <c r="G275" t="s">
        <v>27</v>
      </c>
      <c r="H275" t="s">
        <v>27</v>
      </c>
      <c r="I275" t="s">
        <v>27</v>
      </c>
      <c r="J275" t="s">
        <v>27</v>
      </c>
      <c r="K275" t="s">
        <v>22</v>
      </c>
      <c r="L275" t="s">
        <v>27</v>
      </c>
      <c r="M275" s="4">
        <v>0.72970725225475896</v>
      </c>
      <c r="N275" t="s">
        <v>266</v>
      </c>
      <c r="O275" s="5">
        <v>5066</v>
      </c>
    </row>
    <row r="276" spans="1:15" x14ac:dyDescent="0.25">
      <c r="A276" t="s">
        <v>239</v>
      </c>
      <c r="B276" t="s">
        <v>240</v>
      </c>
      <c r="C276" t="s">
        <v>241</v>
      </c>
      <c r="D276" t="s">
        <v>242</v>
      </c>
      <c r="E276" t="s">
        <v>206</v>
      </c>
      <c r="F276" t="s">
        <v>22</v>
      </c>
      <c r="G276" t="s">
        <v>27</v>
      </c>
      <c r="H276" t="s">
        <v>27</v>
      </c>
      <c r="I276" t="s">
        <v>27</v>
      </c>
      <c r="J276" t="s">
        <v>27</v>
      </c>
      <c r="K276" t="s">
        <v>22</v>
      </c>
      <c r="L276" t="s">
        <v>27</v>
      </c>
      <c r="M276" s="4">
        <v>0.72970725225475896</v>
      </c>
      <c r="N276" t="s">
        <v>267</v>
      </c>
      <c r="O276" s="5">
        <v>5156</v>
      </c>
    </row>
    <row r="277" spans="1:15" x14ac:dyDescent="0.25">
      <c r="A277" t="s">
        <v>243</v>
      </c>
      <c r="B277" t="s">
        <v>244</v>
      </c>
      <c r="C277" t="s">
        <v>245</v>
      </c>
      <c r="D277" t="s">
        <v>246</v>
      </c>
      <c r="E277" t="s">
        <v>206</v>
      </c>
      <c r="F277" t="s">
        <v>22</v>
      </c>
      <c r="G277" t="s">
        <v>22</v>
      </c>
      <c r="H277" t="s">
        <v>22</v>
      </c>
      <c r="I277" t="s">
        <v>27</v>
      </c>
      <c r="J277" t="s">
        <v>27</v>
      </c>
      <c r="K277" t="s">
        <v>22</v>
      </c>
      <c r="L277" t="s">
        <v>27</v>
      </c>
      <c r="M277" s="4">
        <v>1.65467011301121</v>
      </c>
      <c r="N277" t="s">
        <v>263</v>
      </c>
      <c r="O277" s="5">
        <v>128</v>
      </c>
    </row>
    <row r="278" spans="1:15" x14ac:dyDescent="0.25">
      <c r="A278" t="s">
        <v>243</v>
      </c>
      <c r="B278" t="s">
        <v>244</v>
      </c>
      <c r="C278" t="s">
        <v>245</v>
      </c>
      <c r="D278" t="s">
        <v>246</v>
      </c>
      <c r="E278" t="s">
        <v>206</v>
      </c>
      <c r="F278" t="s">
        <v>22</v>
      </c>
      <c r="G278" t="s">
        <v>22</v>
      </c>
      <c r="H278" t="s">
        <v>22</v>
      </c>
      <c r="I278" t="s">
        <v>27</v>
      </c>
      <c r="J278" t="s">
        <v>27</v>
      </c>
      <c r="K278" t="s">
        <v>22</v>
      </c>
      <c r="L278" t="s">
        <v>27</v>
      </c>
      <c r="M278" s="4">
        <v>1.65467011301121</v>
      </c>
      <c r="N278" t="s">
        <v>264</v>
      </c>
      <c r="O278" s="5">
        <v>416</v>
      </c>
    </row>
    <row r="279" spans="1:15" x14ac:dyDescent="0.25">
      <c r="A279" t="s">
        <v>243</v>
      </c>
      <c r="B279" t="s">
        <v>244</v>
      </c>
      <c r="C279" t="s">
        <v>245</v>
      </c>
      <c r="D279" t="s">
        <v>246</v>
      </c>
      <c r="E279" t="s">
        <v>206</v>
      </c>
      <c r="F279" t="s">
        <v>22</v>
      </c>
      <c r="G279" t="s">
        <v>22</v>
      </c>
      <c r="H279" t="s">
        <v>22</v>
      </c>
      <c r="I279" t="s">
        <v>27</v>
      </c>
      <c r="J279" t="s">
        <v>27</v>
      </c>
      <c r="K279" t="s">
        <v>22</v>
      </c>
      <c r="L279" t="s">
        <v>27</v>
      </c>
      <c r="M279" s="4">
        <v>1.65467011301121</v>
      </c>
      <c r="N279" t="s">
        <v>265</v>
      </c>
      <c r="O279" s="5">
        <v>747</v>
      </c>
    </row>
    <row r="280" spans="1:15" x14ac:dyDescent="0.25">
      <c r="A280" t="s">
        <v>243</v>
      </c>
      <c r="B280" t="s">
        <v>244</v>
      </c>
      <c r="C280" t="s">
        <v>245</v>
      </c>
      <c r="D280" t="s">
        <v>246</v>
      </c>
      <c r="E280" t="s">
        <v>206</v>
      </c>
      <c r="F280" t="s">
        <v>22</v>
      </c>
      <c r="G280" t="s">
        <v>22</v>
      </c>
      <c r="H280" t="s">
        <v>22</v>
      </c>
      <c r="I280" t="s">
        <v>27</v>
      </c>
      <c r="J280" t="s">
        <v>27</v>
      </c>
      <c r="K280" t="s">
        <v>22</v>
      </c>
      <c r="L280" t="s">
        <v>27</v>
      </c>
      <c r="M280" s="4">
        <v>1.65467011301121</v>
      </c>
      <c r="N280" t="s">
        <v>266</v>
      </c>
      <c r="O280" s="5">
        <v>1028</v>
      </c>
    </row>
    <row r="281" spans="1:15" x14ac:dyDescent="0.25">
      <c r="A281" t="s">
        <v>243</v>
      </c>
      <c r="B281" t="s">
        <v>244</v>
      </c>
      <c r="C281" t="s">
        <v>245</v>
      </c>
      <c r="D281" t="s">
        <v>246</v>
      </c>
      <c r="E281" t="s">
        <v>206</v>
      </c>
      <c r="F281" t="s">
        <v>22</v>
      </c>
      <c r="G281" t="s">
        <v>22</v>
      </c>
      <c r="H281" t="s">
        <v>22</v>
      </c>
      <c r="I281" t="s">
        <v>27</v>
      </c>
      <c r="J281" t="s">
        <v>27</v>
      </c>
      <c r="K281" t="s">
        <v>22</v>
      </c>
      <c r="L281" t="s">
        <v>27</v>
      </c>
      <c r="M281" s="4">
        <v>1.65467011301121</v>
      </c>
      <c r="N281" t="s">
        <v>267</v>
      </c>
      <c r="O281" s="5">
        <v>6357</v>
      </c>
    </row>
    <row r="282" spans="1:15" x14ac:dyDescent="0.25">
      <c r="A282" t="s">
        <v>247</v>
      </c>
      <c r="B282" t="s">
        <v>248</v>
      </c>
      <c r="C282" t="s">
        <v>249</v>
      </c>
      <c r="D282" t="s">
        <v>250</v>
      </c>
      <c r="E282" t="s">
        <v>206</v>
      </c>
      <c r="F282" t="s">
        <v>22</v>
      </c>
      <c r="G282" t="s">
        <v>27</v>
      </c>
      <c r="H282" t="s">
        <v>27</v>
      </c>
      <c r="I282" t="s">
        <v>27</v>
      </c>
      <c r="J282" t="s">
        <v>27</v>
      </c>
      <c r="K282" t="s">
        <v>27</v>
      </c>
      <c r="L282" t="s">
        <v>27</v>
      </c>
      <c r="M282" s="4">
        <v>-0.23952671916055401</v>
      </c>
      <c r="N282" t="s">
        <v>263</v>
      </c>
      <c r="O282" s="5">
        <v>8034</v>
      </c>
    </row>
    <row r="283" spans="1:15" x14ac:dyDescent="0.25">
      <c r="A283" t="s">
        <v>247</v>
      </c>
      <c r="B283" t="s">
        <v>248</v>
      </c>
      <c r="C283" t="s">
        <v>249</v>
      </c>
      <c r="D283" t="s">
        <v>250</v>
      </c>
      <c r="E283" t="s">
        <v>206</v>
      </c>
      <c r="F283" t="s">
        <v>22</v>
      </c>
      <c r="G283" t="s">
        <v>27</v>
      </c>
      <c r="H283" t="s">
        <v>27</v>
      </c>
      <c r="I283" t="s">
        <v>27</v>
      </c>
      <c r="J283" t="s">
        <v>27</v>
      </c>
      <c r="K283" t="s">
        <v>27</v>
      </c>
      <c r="L283" t="s">
        <v>27</v>
      </c>
      <c r="M283" s="4">
        <v>-0.23952671916055401</v>
      </c>
      <c r="N283" t="s">
        <v>264</v>
      </c>
      <c r="O283" s="5">
        <v>6541</v>
      </c>
    </row>
    <row r="284" spans="1:15" x14ac:dyDescent="0.25">
      <c r="A284" t="s">
        <v>247</v>
      </c>
      <c r="B284" t="s">
        <v>248</v>
      </c>
      <c r="C284" t="s">
        <v>249</v>
      </c>
      <c r="D284" t="s">
        <v>250</v>
      </c>
      <c r="E284" t="s">
        <v>206</v>
      </c>
      <c r="F284" t="s">
        <v>22</v>
      </c>
      <c r="G284" t="s">
        <v>27</v>
      </c>
      <c r="H284" t="s">
        <v>27</v>
      </c>
      <c r="I284" t="s">
        <v>27</v>
      </c>
      <c r="J284" t="s">
        <v>27</v>
      </c>
      <c r="K284" t="s">
        <v>27</v>
      </c>
      <c r="L284" t="s">
        <v>27</v>
      </c>
      <c r="M284" s="4">
        <v>-0.23952671916055401</v>
      </c>
      <c r="N284" t="s">
        <v>265</v>
      </c>
      <c r="O284" s="5">
        <v>3311</v>
      </c>
    </row>
    <row r="285" spans="1:15" x14ac:dyDescent="0.25">
      <c r="A285" t="s">
        <v>247</v>
      </c>
      <c r="B285" t="s">
        <v>248</v>
      </c>
      <c r="C285" t="s">
        <v>249</v>
      </c>
      <c r="D285" t="s">
        <v>250</v>
      </c>
      <c r="E285" t="s">
        <v>206</v>
      </c>
      <c r="F285" t="s">
        <v>22</v>
      </c>
      <c r="G285" t="s">
        <v>27</v>
      </c>
      <c r="H285" t="s">
        <v>27</v>
      </c>
      <c r="I285" t="s">
        <v>27</v>
      </c>
      <c r="J285" t="s">
        <v>27</v>
      </c>
      <c r="K285" t="s">
        <v>27</v>
      </c>
      <c r="L285" t="s">
        <v>27</v>
      </c>
      <c r="M285" s="4">
        <v>-0.23952671916055401</v>
      </c>
      <c r="N285" t="s">
        <v>266</v>
      </c>
      <c r="O285" s="5">
        <v>3254</v>
      </c>
    </row>
    <row r="286" spans="1:15" x14ac:dyDescent="0.25">
      <c r="A286" t="s">
        <v>247</v>
      </c>
      <c r="B286" t="s">
        <v>248</v>
      </c>
      <c r="C286" t="s">
        <v>249</v>
      </c>
      <c r="D286" t="s">
        <v>250</v>
      </c>
      <c r="E286" t="s">
        <v>206</v>
      </c>
      <c r="F286" t="s">
        <v>22</v>
      </c>
      <c r="G286" t="s">
        <v>27</v>
      </c>
      <c r="H286" t="s">
        <v>27</v>
      </c>
      <c r="I286" t="s">
        <v>27</v>
      </c>
      <c r="J286" t="s">
        <v>27</v>
      </c>
      <c r="K286" t="s">
        <v>27</v>
      </c>
      <c r="L286" t="s">
        <v>27</v>
      </c>
      <c r="M286" s="4">
        <v>-0.23952671916055401</v>
      </c>
      <c r="N286" t="s">
        <v>267</v>
      </c>
      <c r="O286" s="5">
        <v>2687</v>
      </c>
    </row>
    <row r="287" spans="1:15" x14ac:dyDescent="0.25">
      <c r="A287" t="s">
        <v>251</v>
      </c>
      <c r="B287" t="s">
        <v>252</v>
      </c>
      <c r="C287" t="s">
        <v>253</v>
      </c>
      <c r="D287" t="s">
        <v>254</v>
      </c>
      <c r="E287" t="s">
        <v>206</v>
      </c>
      <c r="F287" t="s">
        <v>22</v>
      </c>
      <c r="G287" t="s">
        <v>22</v>
      </c>
      <c r="H287" t="s">
        <v>22</v>
      </c>
      <c r="I287" t="s">
        <v>27</v>
      </c>
      <c r="J287" t="s">
        <v>27</v>
      </c>
      <c r="K287" t="s">
        <v>27</v>
      </c>
      <c r="L287" t="s">
        <v>27</v>
      </c>
      <c r="M287" s="4">
        <v>0.66412244620782201</v>
      </c>
      <c r="N287" t="s">
        <v>263</v>
      </c>
      <c r="O287" s="5">
        <v>1263</v>
      </c>
    </row>
    <row r="288" spans="1:15" x14ac:dyDescent="0.25">
      <c r="A288" t="s">
        <v>251</v>
      </c>
      <c r="B288" t="s">
        <v>252</v>
      </c>
      <c r="C288" t="s">
        <v>253</v>
      </c>
      <c r="D288" t="s">
        <v>254</v>
      </c>
      <c r="E288" t="s">
        <v>206</v>
      </c>
      <c r="F288" t="s">
        <v>22</v>
      </c>
      <c r="G288" t="s">
        <v>22</v>
      </c>
      <c r="H288" t="s">
        <v>22</v>
      </c>
      <c r="I288" t="s">
        <v>27</v>
      </c>
      <c r="J288" t="s">
        <v>27</v>
      </c>
      <c r="K288" t="s">
        <v>27</v>
      </c>
      <c r="L288" t="s">
        <v>27</v>
      </c>
      <c r="M288" s="4">
        <v>0.66412244620782201</v>
      </c>
      <c r="N288" t="s">
        <v>264</v>
      </c>
      <c r="O288" s="5">
        <v>2517</v>
      </c>
    </row>
    <row r="289" spans="1:15" x14ac:dyDescent="0.25">
      <c r="A289" t="s">
        <v>251</v>
      </c>
      <c r="B289" t="s">
        <v>252</v>
      </c>
      <c r="C289" t="s">
        <v>253</v>
      </c>
      <c r="D289" t="s">
        <v>254</v>
      </c>
      <c r="E289" t="s">
        <v>206</v>
      </c>
      <c r="F289" t="s">
        <v>22</v>
      </c>
      <c r="G289" t="s">
        <v>22</v>
      </c>
      <c r="H289" t="s">
        <v>22</v>
      </c>
      <c r="I289" t="s">
        <v>27</v>
      </c>
      <c r="J289" t="s">
        <v>27</v>
      </c>
      <c r="K289" t="s">
        <v>27</v>
      </c>
      <c r="L289" t="s">
        <v>27</v>
      </c>
      <c r="M289" s="4">
        <v>0.66412244620782201</v>
      </c>
      <c r="N289" t="s">
        <v>265</v>
      </c>
      <c r="O289" s="5">
        <v>8042</v>
      </c>
    </row>
    <row r="290" spans="1:15" x14ac:dyDescent="0.25">
      <c r="A290" t="s">
        <v>251</v>
      </c>
      <c r="B290" t="s">
        <v>252</v>
      </c>
      <c r="C290" t="s">
        <v>253</v>
      </c>
      <c r="D290" t="s">
        <v>254</v>
      </c>
      <c r="E290" t="s">
        <v>206</v>
      </c>
      <c r="F290" t="s">
        <v>22</v>
      </c>
      <c r="G290" t="s">
        <v>22</v>
      </c>
      <c r="H290" t="s">
        <v>22</v>
      </c>
      <c r="I290" t="s">
        <v>27</v>
      </c>
      <c r="J290" t="s">
        <v>27</v>
      </c>
      <c r="K290" t="s">
        <v>27</v>
      </c>
      <c r="L290" t="s">
        <v>27</v>
      </c>
      <c r="M290" s="4">
        <v>0.66412244620782201</v>
      </c>
      <c r="N290" t="s">
        <v>266</v>
      </c>
      <c r="O290" s="5">
        <v>8222</v>
      </c>
    </row>
    <row r="291" spans="1:15" x14ac:dyDescent="0.25">
      <c r="A291" t="s">
        <v>251</v>
      </c>
      <c r="B291" t="s">
        <v>252</v>
      </c>
      <c r="C291" t="s">
        <v>253</v>
      </c>
      <c r="D291" t="s">
        <v>254</v>
      </c>
      <c r="E291" t="s">
        <v>206</v>
      </c>
      <c r="F291" t="s">
        <v>22</v>
      </c>
      <c r="G291" t="s">
        <v>22</v>
      </c>
      <c r="H291" t="s">
        <v>22</v>
      </c>
      <c r="I291" t="s">
        <v>27</v>
      </c>
      <c r="J291" t="s">
        <v>27</v>
      </c>
      <c r="K291" t="s">
        <v>27</v>
      </c>
      <c r="L291" t="s">
        <v>27</v>
      </c>
      <c r="M291" s="4">
        <v>0.66412244620782201</v>
      </c>
      <c r="N291" t="s">
        <v>267</v>
      </c>
      <c r="O291" s="5">
        <v>9686</v>
      </c>
    </row>
    <row r="292" spans="1:15" x14ac:dyDescent="0.25">
      <c r="A292" t="s">
        <v>255</v>
      </c>
      <c r="B292" t="s">
        <v>256</v>
      </c>
      <c r="C292" t="s">
        <v>257</v>
      </c>
      <c r="D292" t="s">
        <v>258</v>
      </c>
      <c r="E292" t="s">
        <v>206</v>
      </c>
      <c r="F292" t="s">
        <v>22</v>
      </c>
      <c r="G292" t="s">
        <v>22</v>
      </c>
      <c r="H292" t="s">
        <v>22</v>
      </c>
      <c r="I292" t="s">
        <v>27</v>
      </c>
      <c r="J292" t="s">
        <v>27</v>
      </c>
      <c r="K292" t="s">
        <v>27</v>
      </c>
      <c r="L292" t="s">
        <v>27</v>
      </c>
      <c r="M292" s="4">
        <v>0.58272982283102703</v>
      </c>
      <c r="N292" t="s">
        <v>263</v>
      </c>
      <c r="O292" s="5">
        <v>1032</v>
      </c>
    </row>
    <row r="293" spans="1:15" x14ac:dyDescent="0.25">
      <c r="A293" t="s">
        <v>255</v>
      </c>
      <c r="B293" t="s">
        <v>256</v>
      </c>
      <c r="C293" t="s">
        <v>257</v>
      </c>
      <c r="D293" t="s">
        <v>258</v>
      </c>
      <c r="E293" t="s">
        <v>206</v>
      </c>
      <c r="F293" t="s">
        <v>22</v>
      </c>
      <c r="G293" t="s">
        <v>22</v>
      </c>
      <c r="H293" t="s">
        <v>22</v>
      </c>
      <c r="I293" t="s">
        <v>27</v>
      </c>
      <c r="J293" t="s">
        <v>27</v>
      </c>
      <c r="K293" t="s">
        <v>27</v>
      </c>
      <c r="L293" t="s">
        <v>27</v>
      </c>
      <c r="M293" s="4">
        <v>0.58272982283102703</v>
      </c>
      <c r="N293" t="s">
        <v>264</v>
      </c>
      <c r="O293" s="5">
        <v>3919</v>
      </c>
    </row>
    <row r="294" spans="1:15" x14ac:dyDescent="0.25">
      <c r="A294" t="s">
        <v>255</v>
      </c>
      <c r="B294" t="s">
        <v>256</v>
      </c>
      <c r="C294" t="s">
        <v>257</v>
      </c>
      <c r="D294" t="s">
        <v>258</v>
      </c>
      <c r="E294" t="s">
        <v>206</v>
      </c>
      <c r="F294" t="s">
        <v>22</v>
      </c>
      <c r="G294" t="s">
        <v>22</v>
      </c>
      <c r="H294" t="s">
        <v>22</v>
      </c>
      <c r="I294" t="s">
        <v>27</v>
      </c>
      <c r="J294" t="s">
        <v>27</v>
      </c>
      <c r="K294" t="s">
        <v>27</v>
      </c>
      <c r="L294" t="s">
        <v>27</v>
      </c>
      <c r="M294" s="4">
        <v>0.58272982283102703</v>
      </c>
      <c r="N294" t="s">
        <v>265</v>
      </c>
      <c r="O294" s="5">
        <v>4466</v>
      </c>
    </row>
    <row r="295" spans="1:15" x14ac:dyDescent="0.25">
      <c r="A295" t="s">
        <v>255</v>
      </c>
      <c r="B295" t="s">
        <v>256</v>
      </c>
      <c r="C295" t="s">
        <v>257</v>
      </c>
      <c r="D295" t="s">
        <v>258</v>
      </c>
      <c r="E295" t="s">
        <v>206</v>
      </c>
      <c r="F295" t="s">
        <v>22</v>
      </c>
      <c r="G295" t="s">
        <v>22</v>
      </c>
      <c r="H295" t="s">
        <v>22</v>
      </c>
      <c r="I295" t="s">
        <v>27</v>
      </c>
      <c r="J295" t="s">
        <v>27</v>
      </c>
      <c r="K295" t="s">
        <v>27</v>
      </c>
      <c r="L295" t="s">
        <v>27</v>
      </c>
      <c r="M295" s="4">
        <v>0.58272982283102703</v>
      </c>
      <c r="N295" t="s">
        <v>266</v>
      </c>
      <c r="O295" s="5">
        <v>5568</v>
      </c>
    </row>
    <row r="296" spans="1:15" x14ac:dyDescent="0.25">
      <c r="A296" t="s">
        <v>255</v>
      </c>
      <c r="B296" t="s">
        <v>256</v>
      </c>
      <c r="C296" t="s">
        <v>257</v>
      </c>
      <c r="D296" t="s">
        <v>258</v>
      </c>
      <c r="E296" t="s">
        <v>206</v>
      </c>
      <c r="F296" t="s">
        <v>22</v>
      </c>
      <c r="G296" t="s">
        <v>22</v>
      </c>
      <c r="H296" t="s">
        <v>22</v>
      </c>
      <c r="I296" t="s">
        <v>27</v>
      </c>
      <c r="J296" t="s">
        <v>27</v>
      </c>
      <c r="K296" t="s">
        <v>27</v>
      </c>
      <c r="L296" t="s">
        <v>27</v>
      </c>
      <c r="M296" s="4">
        <v>0.58272982283102703</v>
      </c>
      <c r="N296" t="s">
        <v>267</v>
      </c>
      <c r="O296" s="5">
        <v>6476</v>
      </c>
    </row>
    <row r="297" spans="1:15" x14ac:dyDescent="0.25">
      <c r="A297" t="s">
        <v>259</v>
      </c>
      <c r="B297" t="s">
        <v>260</v>
      </c>
      <c r="C297" t="s">
        <v>261</v>
      </c>
      <c r="D297" t="s">
        <v>262</v>
      </c>
      <c r="E297" t="s">
        <v>206</v>
      </c>
      <c r="F297" t="s">
        <v>22</v>
      </c>
      <c r="G297" t="s">
        <v>22</v>
      </c>
      <c r="H297" t="s">
        <v>22</v>
      </c>
      <c r="I297" t="s">
        <v>27</v>
      </c>
      <c r="J297" t="s">
        <v>27</v>
      </c>
      <c r="K297" t="s">
        <v>27</v>
      </c>
      <c r="L297" t="s">
        <v>27</v>
      </c>
      <c r="M297" s="4">
        <v>0.66163405613342696</v>
      </c>
      <c r="N297" t="s">
        <v>263</v>
      </c>
      <c r="O297" s="5">
        <v>1014</v>
      </c>
    </row>
    <row r="298" spans="1:15" x14ac:dyDescent="0.25">
      <c r="A298" t="s">
        <v>259</v>
      </c>
      <c r="B298" t="s">
        <v>260</v>
      </c>
      <c r="C298" t="s">
        <v>261</v>
      </c>
      <c r="D298" t="s">
        <v>262</v>
      </c>
      <c r="E298" t="s">
        <v>206</v>
      </c>
      <c r="F298" t="s">
        <v>22</v>
      </c>
      <c r="G298" t="s">
        <v>22</v>
      </c>
      <c r="H298" t="s">
        <v>22</v>
      </c>
      <c r="I298" t="s">
        <v>27</v>
      </c>
      <c r="J298" t="s">
        <v>27</v>
      </c>
      <c r="K298" t="s">
        <v>27</v>
      </c>
      <c r="L298" t="s">
        <v>27</v>
      </c>
      <c r="M298" s="4">
        <v>0.66163405613342696</v>
      </c>
      <c r="N298" t="s">
        <v>264</v>
      </c>
      <c r="O298" s="5">
        <v>2254</v>
      </c>
    </row>
    <row r="299" spans="1:15" x14ac:dyDescent="0.25">
      <c r="A299" t="s">
        <v>259</v>
      </c>
      <c r="B299" t="s">
        <v>260</v>
      </c>
      <c r="C299" t="s">
        <v>261</v>
      </c>
      <c r="D299" t="s">
        <v>262</v>
      </c>
      <c r="E299" t="s">
        <v>206</v>
      </c>
      <c r="F299" t="s">
        <v>22</v>
      </c>
      <c r="G299" t="s">
        <v>22</v>
      </c>
      <c r="H299" t="s">
        <v>22</v>
      </c>
      <c r="I299" t="s">
        <v>27</v>
      </c>
      <c r="J299" t="s">
        <v>27</v>
      </c>
      <c r="K299" t="s">
        <v>27</v>
      </c>
      <c r="L299" t="s">
        <v>27</v>
      </c>
      <c r="M299" s="4">
        <v>0.66163405613342696</v>
      </c>
      <c r="N299" t="s">
        <v>265</v>
      </c>
      <c r="O299" s="5">
        <v>4534</v>
      </c>
    </row>
    <row r="300" spans="1:15" x14ac:dyDescent="0.25">
      <c r="A300" t="s">
        <v>259</v>
      </c>
      <c r="B300" t="s">
        <v>260</v>
      </c>
      <c r="C300" t="s">
        <v>261</v>
      </c>
      <c r="D300" t="s">
        <v>262</v>
      </c>
      <c r="E300" t="s">
        <v>206</v>
      </c>
      <c r="F300" t="s">
        <v>22</v>
      </c>
      <c r="G300" t="s">
        <v>22</v>
      </c>
      <c r="H300" t="s">
        <v>22</v>
      </c>
      <c r="I300" t="s">
        <v>27</v>
      </c>
      <c r="J300" t="s">
        <v>27</v>
      </c>
      <c r="K300" t="s">
        <v>27</v>
      </c>
      <c r="L300" t="s">
        <v>27</v>
      </c>
      <c r="M300" s="4">
        <v>0.66163405613342696</v>
      </c>
      <c r="N300" t="s">
        <v>266</v>
      </c>
      <c r="O300" s="5">
        <v>6796</v>
      </c>
    </row>
    <row r="301" spans="1:15" x14ac:dyDescent="0.25">
      <c r="A301" t="s">
        <v>259</v>
      </c>
      <c r="B301" t="s">
        <v>260</v>
      </c>
      <c r="C301" t="s">
        <v>261</v>
      </c>
      <c r="D301" t="s">
        <v>262</v>
      </c>
      <c r="E301" t="s">
        <v>206</v>
      </c>
      <c r="F301" t="s">
        <v>22</v>
      </c>
      <c r="G301" t="s">
        <v>22</v>
      </c>
      <c r="H301" t="s">
        <v>22</v>
      </c>
      <c r="I301" t="s">
        <v>27</v>
      </c>
      <c r="J301" t="s">
        <v>27</v>
      </c>
      <c r="K301" t="s">
        <v>27</v>
      </c>
      <c r="L301" t="s">
        <v>27</v>
      </c>
      <c r="M301" s="4">
        <v>0.66163405613342696</v>
      </c>
      <c r="N301" t="s">
        <v>267</v>
      </c>
      <c r="O301" s="5">
        <v>7730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topLeftCell="B1" workbookViewId="0">
      <selection activeCell="E12" sqref="E12"/>
    </sheetView>
  </sheetViews>
  <sheetFormatPr defaultRowHeight="15" x14ac:dyDescent="0.25"/>
  <cols>
    <col min="1" max="1" width="16" customWidth="1"/>
    <col min="2" max="2" width="41.140625" customWidth="1"/>
    <col min="3" max="3" width="21.140625" customWidth="1"/>
    <col min="4" max="4" width="16.7109375" customWidth="1"/>
    <col min="5" max="5" width="21.140625" customWidth="1"/>
    <col min="6" max="8" width="11.42578125" customWidth="1"/>
    <col min="9" max="9" width="14.42578125" customWidth="1"/>
    <col min="10" max="10" width="10.85546875" customWidth="1"/>
    <col min="11" max="11" width="18.140625" customWidth="1"/>
    <col min="12" max="12" width="9.7109375" customWidth="1"/>
    <col min="18" max="18" width="12.28515625" customWidth="1"/>
  </cols>
  <sheetData>
    <row r="1" spans="1:18" ht="18.75" x14ac:dyDescent="0.3">
      <c r="A1" s="2" t="s">
        <v>0</v>
      </c>
    </row>
    <row r="3" spans="1:18" x14ac:dyDescent="0.25">
      <c r="A3" s="1"/>
      <c r="B3" s="1"/>
      <c r="C3" s="1"/>
      <c r="D3" s="1"/>
      <c r="E3" s="1"/>
      <c r="F3" s="15" t="s">
        <v>1</v>
      </c>
      <c r="G3" s="16"/>
      <c r="H3" s="16"/>
      <c r="I3" s="11" t="s">
        <v>2</v>
      </c>
      <c r="J3" s="12"/>
      <c r="K3" s="12"/>
      <c r="L3" s="12"/>
      <c r="M3" s="13" t="s">
        <v>3</v>
      </c>
      <c r="N3" s="14"/>
      <c r="O3" s="14"/>
      <c r="P3" s="14"/>
      <c r="Q3" s="14"/>
      <c r="R3" s="3"/>
    </row>
    <row r="4" spans="1:18" x14ac:dyDescent="0.25">
      <c r="A4" s="1" t="s">
        <v>4</v>
      </c>
      <c r="B4" s="1" t="s">
        <v>5</v>
      </c>
      <c r="C4" s="1" t="s">
        <v>6</v>
      </c>
      <c r="D4" s="1" t="s">
        <v>7</v>
      </c>
      <c r="E4" s="1" t="s">
        <v>8</v>
      </c>
      <c r="F4" s="1" t="s">
        <v>9</v>
      </c>
      <c r="G4" s="1" t="s">
        <v>10</v>
      </c>
      <c r="H4" s="1" t="s">
        <v>11</v>
      </c>
      <c r="I4" s="1" t="s">
        <v>12</v>
      </c>
      <c r="J4" s="1" t="s">
        <v>13</v>
      </c>
      <c r="K4" s="1" t="s">
        <v>14</v>
      </c>
      <c r="L4" s="1" t="s">
        <v>15</v>
      </c>
      <c r="M4" s="1" t="s">
        <v>263</v>
      </c>
      <c r="N4" s="1" t="s">
        <v>264</v>
      </c>
      <c r="O4" s="1" t="s">
        <v>265</v>
      </c>
      <c r="P4" s="1" t="s">
        <v>266</v>
      </c>
      <c r="Q4" s="1" t="s">
        <v>267</v>
      </c>
      <c r="R4" s="1" t="s">
        <v>16</v>
      </c>
    </row>
    <row r="5" spans="1:18" x14ac:dyDescent="0.25">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x14ac:dyDescent="0.25">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x14ac:dyDescent="0.25">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x14ac:dyDescent="0.25">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x14ac:dyDescent="0.25">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x14ac:dyDescent="0.25">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x14ac:dyDescent="0.25">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x14ac:dyDescent="0.25">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x14ac:dyDescent="0.25">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x14ac:dyDescent="0.25">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x14ac:dyDescent="0.25">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x14ac:dyDescent="0.25">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x14ac:dyDescent="0.25">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x14ac:dyDescent="0.25">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x14ac:dyDescent="0.25">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x14ac:dyDescent="0.25">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x14ac:dyDescent="0.25">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x14ac:dyDescent="0.25">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x14ac:dyDescent="0.25">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x14ac:dyDescent="0.25">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x14ac:dyDescent="0.25">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x14ac:dyDescent="0.25">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x14ac:dyDescent="0.25">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x14ac:dyDescent="0.25">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x14ac:dyDescent="0.25">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x14ac:dyDescent="0.25">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x14ac:dyDescent="0.25">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x14ac:dyDescent="0.25">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x14ac:dyDescent="0.25">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x14ac:dyDescent="0.25">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x14ac:dyDescent="0.25">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x14ac:dyDescent="0.25">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x14ac:dyDescent="0.25">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4" si="1">_xlfn.RRI($Q$4-$M$4,M37,Q37)</f>
        <v>-7.1596691853915484E-2</v>
      </c>
    </row>
    <row r="38" spans="1:18" x14ac:dyDescent="0.25">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x14ac:dyDescent="0.25">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x14ac:dyDescent="0.25">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x14ac:dyDescent="0.25">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x14ac:dyDescent="0.25">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x14ac:dyDescent="0.25">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x14ac:dyDescent="0.25">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x14ac:dyDescent="0.25">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x14ac:dyDescent="0.25">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x14ac:dyDescent="0.25">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x14ac:dyDescent="0.25">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x14ac:dyDescent="0.25">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x14ac:dyDescent="0.25">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x14ac:dyDescent="0.25">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x14ac:dyDescent="0.25">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x14ac:dyDescent="0.25">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x14ac:dyDescent="0.25">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x14ac:dyDescent="0.25">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x14ac:dyDescent="0.25">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x14ac:dyDescent="0.25">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x14ac:dyDescent="0.25">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x14ac:dyDescent="0.25">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x14ac:dyDescent="0.25">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x14ac:dyDescent="0.25">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x14ac:dyDescent="0.25">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x14ac:dyDescent="0.25">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x14ac:dyDescent="0.25">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M E A A B Q S w M E F A A C A A g A 0 7 0 4 W f 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0 7 0 4 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O 9 O F n 2 t S V b v Q E A A P w E A A A T A B w A R m 9 y b X V s Y X M v U 2 V j d G l v b j E u b S C i G A A o o B Q A A A A A A A A A A A A A A A A A A A A A A A A A A A C F V E 1 r 4 z A Q v Q f y H 4 T 3 k o A J d f a b 0 k P w L k s P 7 Z a k u 0 s p P S j y b G K i a I I 0 W l q C / 3 s l K 9 k 6 l k p 9 M b x n z e j N e 2 M D g m p U b B H e x f l w M B y Y N d d Q s V u + l F C w C y a B h g P m n g V a L c A h 3 x 8 F y E l p t Q Z F f 1 B v l o i b 0 X h / f 8 2 3 c J G F k 9 l D c 1 + i I v f J Q x 4 K v M v K N V c r X / x p B 5 m r 1 H 4 6 u d V c m b + o t y V K u 1 W e N K P Q L d / v s 5 k Q a B U x X z 3 L G T m a E T x S k 7 M X c l Z V G o y J + G 8 g a u M 1 X v E N 6 I i + W a M C d m 2 3 y w R 5 r N 3 e N j q p s b K C W P E q M 3 2 V e R 8 x C x Q 1 l + w K q p p H Z I l 2 h y r W V n L i E l f s U g l p v c i 4 I R o C H Z + c n h W f H X i p 6 N O H i Z d 3 R L 8 k 0 a 8 p d H q W R I s Y / c j u 5 q y c / Z g f 7 6 H a e T f N + H 8 w f q l d / Q / J R S N k w L y k 4 0 D 9 p D X o A z n q J a l r 1 i E l i W D E W e j b 3 3 f 8 x O Q T X 0 + s 7 L v X M S z p U c e W z m w a 3 5 9 I 1 0 t L b f P f X F r I x s n l K d 7 Y n t R E / S 5 1 r b g B t 2 C K + A q C V R 0 7 5 q D c G B N m B C J t Q 9 F 2 O J F w B 9 z J b E M Q 1 P h h c Q k O a 9 L C p m 8 K 6 9 / N N w 0 1 c x b + S e L p K G g 4 q F W 6 y / k z U E s B A i 0 A F A A C A A g A 0 7 0 4 W f p j i G u k A A A A 9 g A A A B I A A A A A A A A A A A A A A A A A A A A A A E N v b m Z p Z y 9 Q Y W N r Y W d l L n h t b F B L A Q I t A B Q A A g A I A N O 9 O F k P y u m r p A A A A O k A A A A T A A A A A A A A A A A A A A A A A P A A A A B b Q 2 9 u d G V u d F 9 U e X B l c 1 0 u e G 1 s U E s B A i 0 A F A A C A A g A 0 7 0 4 W f a 1 J V u 9 A Q A A / A Q A A B M A A A A A A A A A A A A A A A A A 4 Q E A A E Z v c m 1 1 b G F z L 1 N l Y 3 R p b 2 4 x L m 1 Q S w U G A A A A A A M A A w D C A A A A 6 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B I A A A A A A A B K 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M w M C I g L z 4 8 R W 5 0 c n k g V H l w Z T 0 i R m l s b E V y c m 9 y Q 2 9 k Z S I g V m F s d W U 9 I n N V b m t u b 3 d u I i A v P j x F b n R y e S B U e X B l P S J G a W x s R X J y b 3 J D b 3 V u d C I g V m F s d W U 9 I m w w I i A v P j x F b n R y e S B U e X B l P S J G a W x s T G F z d F V w Z G F 0 Z W Q i I F Z h b H V l P S J k M j A y N C 0 w O S 0 y N F Q x M j o z N z o 0 N i 4 0 O D g 0 N j A 1 W i I g L z 4 8 R W 5 0 c n k g V H l w Z T 0 i R m l s b E N v b H V t b l R 5 c G V z I i B W Y W x 1 Z T 0 i c 0 J n W U d C Z 1 l H Q m d Z R 0 J n W U d C Q V l S I i A v P j x F b n R y e S B U e X B l P S J G a W x s Q 2 9 s d W 1 u T m F t Z X M i I F Z h b H V l P S J z W y Z x d W 9 0 O 0 F j Y 2 9 1 b n Q g T m F t Z S Z x d W 9 0 O y w m c X V v d D t B Y 2 N v d W 5 0 I E F k Z H J l c 3 M m c X V v d D s s J n F 1 b 3 Q 7 R G V j a X N p b 2 4 g T W F r Z X I m c X V v d D s s J n F 1 b 3 Q 7 U G h v b m U g T n V t Y m V y J n F 1 b 3 Q 7 L C Z x d W 9 0 O 0 F j Y 2 9 1 b n Q g V H l w Z S Z x d W 9 0 O y w m c X V v d D t Q c m 9 k d W N 0 I D E m c X V v d D s s J n F 1 b 3 Q 7 U H J v Z H V j d C A y J n F 1 b 3 Q 7 L C Z x d W 9 0 O 1 B y b 2 R 1 Y 3 Q g M y Z x d W 9 0 O y w m c X V v d D t T b 2 N p Y W w g T W V k a W E m c X V v d D s s J n F 1 b 3 Q 7 Q 2 9 1 c G 9 u c y Z x d W 9 0 O y w m c X V v d D t D Y X R h b G 9 n I E l u Y 2 x 1 c 2 l v b i Z x d W 9 0 O y w m c X V v d D t Q b 3 N 0 Z X J z J n F 1 b 3 Q 7 L C Z x d W 9 0 O z U g W V I g Q 0 F H U i Z x d W 9 0 O y w m c X V v d D t Z Z W F y c y Z x d W 9 0 O y w m c X V v d D t T Y W x l c 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Y W J s Z T E v V W 5 w a X Z v d G V k I E N v b H V t b n M u e 0 F j Y 2 9 1 b n Q g T m F t Z S w w f S Z x d W 9 0 O y w m c X V v d D t T Z W N 0 a W 9 u M S 9 U Y W J s Z T E v V W 5 w a X Z v d G V k I E N v b H V t b n M u e 0 F j Y 2 9 1 b n Q g Q W R k c m V z c y w x f S Z x d W 9 0 O y w m c X V v d D t T Z W N 0 a W 9 u M S 9 U Y W J s Z T E v V W 5 w a X Z v d G V k I E N v b H V t b n M u e 0 R l Y 2 l z a W 9 u I E 1 h a 2 V y L D J 9 J n F 1 b 3 Q 7 L C Z x d W 9 0 O 1 N l Y 3 R p b 2 4 x L 1 R h Y m x l M S 9 V b n B p d m 9 0 Z W Q g Q 2 9 s d W 1 u c y 5 7 U G h v b m U g T n V t Y m V y L D N 9 J n F 1 b 3 Q 7 L C Z x d W 9 0 O 1 N l Y 3 R p b 2 4 x L 1 R h Y m x l M S 9 V b n B p d m 9 0 Z W Q g Q 2 9 s d W 1 u c y 5 7 Q W N j b 3 V u d C B U e X B l L D R 9 J n F 1 b 3 Q 7 L C Z x d W 9 0 O 1 N l Y 3 R p b 2 4 x L 1 R h Y m x l M S 9 V b n B p d m 9 0 Z W Q g Q 2 9 s d W 1 u c y 5 7 U H J v Z H V j d C A x L D V 9 J n F 1 b 3 Q 7 L C Z x d W 9 0 O 1 N l Y 3 R p b 2 4 x L 1 R h Y m x l M S 9 V b n B p d m 9 0 Z W Q g Q 2 9 s d W 1 u c y 5 7 U H J v Z H V j d C A y L D Z 9 J n F 1 b 3 Q 7 L C Z x d W 9 0 O 1 N l Y 3 R p b 2 4 x L 1 R h Y m x l M S 9 V b n B p d m 9 0 Z W Q g Q 2 9 s d W 1 u c y 5 7 U H J v Z H V j d C A z L D d 9 J n F 1 b 3 Q 7 L C Z x d W 9 0 O 1 N l Y 3 R p b 2 4 x L 1 R h Y m x l M S 9 V b n B p d m 9 0 Z W Q g Q 2 9 s d W 1 u c y 5 7 U 2 9 j a W F s I E 1 l Z G l h L D h 9 J n F 1 b 3 Q 7 L C Z x d W 9 0 O 1 N l Y 3 R p b 2 4 x L 1 R h Y m x l M S 9 V b n B p d m 9 0 Z W Q g Q 2 9 s d W 1 u c y 5 7 Q 2 9 1 c G 9 u c y w 5 f S Z x d W 9 0 O y w m c X V v d D t T Z W N 0 a W 9 u M S 9 U Y W J s Z T E v V W 5 w a X Z v d G V k I E N v b H V t b n M u e 0 N h d G F s b 2 c g S W 5 j b H V z a W 9 u L D E w f S Z x d W 9 0 O y w m c X V v d D t T Z W N 0 a W 9 u M S 9 U Y W J s Z T E v V W 5 w a X Z v d G V k I E N v b H V t b n M u e 1 B v c 3 R l c n M s M T F 9 J n F 1 b 3 Q 7 L C Z x d W 9 0 O 1 N l Y 3 R p b 2 4 x L 1 R h Y m x l M S 9 D a G F u Z 2 V k I F R 5 c G U x L n s 1 I F l S I E N B R 1 I s M T J 9 J n F 1 b 3 Q 7 L C Z x d W 9 0 O 1 N l Y 3 R p b 2 4 x L 1 R h Y m x l M S 9 V b n B p d m 9 0 Z W Q g Q 2 9 s d W 1 u c y 5 7 Q X R 0 c m l i d X R l L D E z f S Z x d W 9 0 O y w m c X V v d D t T Z W N 0 a W 9 u M S 9 U Y W J s Z T E v Q 2 h h b m d l Z C B U e X B l M i 5 7 U 2 F s Z X M s M T R 9 J n F 1 b 3 Q 7 X S w m c X V v d D t D b 2 x 1 b W 5 D b 3 V u d C Z x d W 9 0 O z o x N S w m c X V v d D t L Z X l D b 2 x 1 b W 5 O Y W 1 l c y Z x d W 9 0 O z p b X S w m c X V v d D t D b 2 x 1 b W 5 J Z G V u d G l 0 a W V z J n F 1 b 3 Q 7 O l s m c X V v d D t T Z W N 0 a W 9 u M S 9 U Y W J s Z T E v V W 5 w a X Z v d G V k I E N v b H V t b n M u e 0 F j Y 2 9 1 b n Q g T m F t Z S w w f S Z x d W 9 0 O y w m c X V v d D t T Z W N 0 a W 9 u M S 9 U Y W J s Z T E v V W 5 w a X Z v d G V k I E N v b H V t b n M u e 0 F j Y 2 9 1 b n Q g Q W R k c m V z c y w x f S Z x d W 9 0 O y w m c X V v d D t T Z W N 0 a W 9 u M S 9 U Y W J s Z T E v V W 5 w a X Z v d G V k I E N v b H V t b n M u e 0 R l Y 2 l z a W 9 u I E 1 h a 2 V y L D J 9 J n F 1 b 3 Q 7 L C Z x d W 9 0 O 1 N l Y 3 R p b 2 4 x L 1 R h Y m x l M S 9 V b n B p d m 9 0 Z W Q g Q 2 9 s d W 1 u c y 5 7 U G h v b m U g T n V t Y m V y L D N 9 J n F 1 b 3 Q 7 L C Z x d W 9 0 O 1 N l Y 3 R p b 2 4 x L 1 R h Y m x l M S 9 V b n B p d m 9 0 Z W Q g Q 2 9 s d W 1 u c y 5 7 Q W N j b 3 V u d C B U e X B l L D R 9 J n F 1 b 3 Q 7 L C Z x d W 9 0 O 1 N l Y 3 R p b 2 4 x L 1 R h Y m x l M S 9 V b n B p d m 9 0 Z W Q g Q 2 9 s d W 1 u c y 5 7 U H J v Z H V j d C A x L D V 9 J n F 1 b 3 Q 7 L C Z x d W 9 0 O 1 N l Y 3 R p b 2 4 x L 1 R h Y m x l M S 9 V b n B p d m 9 0 Z W Q g Q 2 9 s d W 1 u c y 5 7 U H J v Z H V j d C A y L D Z 9 J n F 1 b 3 Q 7 L C Z x d W 9 0 O 1 N l Y 3 R p b 2 4 x L 1 R h Y m x l M S 9 V b n B p d m 9 0 Z W Q g Q 2 9 s d W 1 u c y 5 7 U H J v Z H V j d C A z L D d 9 J n F 1 b 3 Q 7 L C Z x d W 9 0 O 1 N l Y 3 R p b 2 4 x L 1 R h Y m x l M S 9 V b n B p d m 9 0 Z W Q g Q 2 9 s d W 1 u c y 5 7 U 2 9 j a W F s I E 1 l Z G l h L D h 9 J n F 1 b 3 Q 7 L C Z x d W 9 0 O 1 N l Y 3 R p b 2 4 x L 1 R h Y m x l M S 9 V b n B p d m 9 0 Z W Q g Q 2 9 s d W 1 u c y 5 7 Q 2 9 1 c G 9 u c y w 5 f S Z x d W 9 0 O y w m c X V v d D t T Z W N 0 a W 9 u M S 9 U Y W J s Z T E v V W 5 w a X Z v d G V k I E N v b H V t b n M u e 0 N h d G F s b 2 c g S W 5 j b H V z a W 9 u L D E w f S Z x d W 9 0 O y w m c X V v d D t T Z W N 0 a W 9 u M S 9 U Y W J s Z T E v V W 5 w a X Z v d G V k I E N v b H V t b n M u e 1 B v c 3 R l c n M s M T F 9 J n F 1 b 3 Q 7 L C Z x d W 9 0 O 1 N l Y 3 R p b 2 4 x L 1 R h Y m x l M S 9 D a G F u Z 2 V k I F R 5 c G U x L n s 1 I F l S I E N B R 1 I s M T J 9 J n F 1 b 3 Q 7 L C Z x d W 9 0 O 1 N l Y 3 R p b 2 4 x L 1 R h Y m x l M S 9 V b n B p d m 9 0 Z W Q g Q 2 9 s d W 1 u c y 5 7 Q X R 0 c m l i d X R l L D E z f S Z x d W 9 0 O y w m c X V v d D t T Z W N 0 a W 9 u M S 9 U Y W J s Z T E v Q 2 h h b m d l Z C B U e X B l M i 5 7 U 2 F s Z X M s M T R 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V u c G l 2 b 3 R l Z C U y M E N v b H V t b n 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0 N o Y W 5 n Z W Q l M j B U e X B l M j w v S X R l b V B h d G g + P C 9 J d G V t T G 9 j Y X R p b 2 4 + P F N 0 Y W J s Z U V u d H J p Z X M g L z 4 8 L 0 l 0 Z W 0 + P C 9 J d G V t c z 4 8 L 0 x v Y 2 F s U G F j a 2 F n Z U 1 l d G F k Y X R h R m l s Z T 4 W A A A A U E s F B g A A A A A A A A A A A A A A A A A A A A A A A C Y B A A A B A A A A 0 I y d 3 w E V 0 R G M e g D A T 8 K X 6 w E A A A B 2 7 d 6 S + 8 N T T r q F Q e i x A U Y L A A A A A A I A A A A A A B B m A A A A A Q A A I A A A A D D 8 T X q y w F 4 M + J o F w 3 G z r 8 j X 2 X D Y A 8 8 R U 3 X F N t K B h B x c A A A A A A 6 A A A A A A g A A I A A A A L 6 W 0 6 j 6 j 8 r V O e 9 A o k k o e Q Y D u r 6 7 m S T e a Q k E + K 1 a v z m G U A A A A P P 3 6 x a D s / T Q M o v n g 5 p L j Q f H x o A 2 2 b I Y V Y P C v 0 s g 3 7 R 6 4 b B q b 9 W u c A N Q F D V 8 s r H O l 5 B t C U 3 M 1 1 J 9 f G V + e w 3 a y d 1 V R / N q M a p A U d y P U Q t i c 9 d / Q A A A A N V i I I g c s c j u 4 V i 5 L X w M W V 8 1 p K D T R h w F N F v o 7 4 Q h X 8 G G J 7 l y y e i d j L d e 4 + d 7 / z j S x E a g a C o E / 2 R I n 7 3 L Y J + s a k s = < / D a t a M a s h u p > 
</file>

<file path=customXml/itemProps1.xml><?xml version="1.0" encoding="utf-8"?>
<ds:datastoreItem xmlns:ds="http://schemas.openxmlformats.org/officeDocument/2006/customXml" ds:itemID="{5B746520-F6AE-4C5C-9357-5F277CC9BA2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Sheet4</vt:lpstr>
      <vt:lpstr>Table1</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RK</cp:lastModifiedBy>
  <cp:revision/>
  <cp:lastPrinted>2024-09-25T12:41:49Z</cp:lastPrinted>
  <dcterms:created xsi:type="dcterms:W3CDTF">2022-01-18T02:47:06Z</dcterms:created>
  <dcterms:modified xsi:type="dcterms:W3CDTF">2024-09-25T13:51:33Z</dcterms:modified>
  <cp:category/>
  <cp:contentStatus/>
</cp:coreProperties>
</file>